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\REMix\remix_nz\input\brownfield\"/>
    </mc:Choice>
  </mc:AlternateContent>
  <xr:revisionPtr revIDLastSave="0" documentId="13_ncr:40009_{7148F1EC-AE5A-4851-9574-7E1D41C45D0F}" xr6:coauthVersionLast="47" xr6:coauthVersionMax="47" xr10:uidLastSave="{00000000-0000-0000-0000-000000000000}"/>
  <bookViews>
    <workbookView xWindow="-110" yWindow="-110" windowWidth="19420" windowHeight="10420" firstSheet="1" activeTab="1"/>
  </bookViews>
  <sheets>
    <sheet name="decom" sheetId="4" r:id="rId1"/>
    <sheet name="Sheet1" sheetId="2" r:id="rId2"/>
    <sheet name="Sheet2" sheetId="3" r:id="rId3"/>
    <sheet name="avg_gen" sheetId="5" r:id="rId4"/>
    <sheet name="power-plant-nz-database" sheetId="1" r:id="rId5"/>
  </sheets>
  <calcPr calcId="0"/>
  <pivotCaches>
    <pivotCache cacheId="30" r:id="rId6"/>
  </pivotCaches>
</workbook>
</file>

<file path=xl/calcChain.xml><?xml version="1.0" encoding="utf-8"?>
<calcChain xmlns="http://schemas.openxmlformats.org/spreadsheetml/2006/main">
  <c r="M11" i="5" l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P5" i="2"/>
  <c r="L5" i="4"/>
  <c r="R15" i="4"/>
  <c r="Q15" i="4"/>
  <c r="P15" i="4"/>
  <c r="O15" i="4"/>
  <c r="N15" i="4"/>
  <c r="M15" i="4"/>
  <c r="L15" i="4"/>
  <c r="R14" i="4"/>
  <c r="Q14" i="4"/>
  <c r="P14" i="4"/>
  <c r="O14" i="4"/>
  <c r="N14" i="4"/>
  <c r="M14" i="4"/>
  <c r="L14" i="4"/>
  <c r="R13" i="4"/>
  <c r="Q13" i="4"/>
  <c r="P13" i="4"/>
  <c r="O13" i="4"/>
  <c r="N13" i="4"/>
  <c r="M13" i="4"/>
  <c r="L13" i="4"/>
  <c r="R12" i="4"/>
  <c r="Q12" i="4"/>
  <c r="P12" i="4"/>
  <c r="O12" i="4"/>
  <c r="N12" i="4"/>
  <c r="M12" i="4"/>
  <c r="L12" i="4"/>
  <c r="R11" i="4"/>
  <c r="Q11" i="4"/>
  <c r="P11" i="4"/>
  <c r="O11" i="4"/>
  <c r="N11" i="4"/>
  <c r="M11" i="4"/>
  <c r="L11" i="4"/>
  <c r="R10" i="4"/>
  <c r="Q10" i="4"/>
  <c r="P10" i="4"/>
  <c r="O10" i="4"/>
  <c r="N10" i="4"/>
  <c r="M10" i="4"/>
  <c r="L10" i="4"/>
  <c r="R9" i="4"/>
  <c r="Q9" i="4"/>
  <c r="P9" i="4"/>
  <c r="O9" i="4"/>
  <c r="N9" i="4"/>
  <c r="M9" i="4"/>
  <c r="L9" i="4"/>
  <c r="R8" i="4"/>
  <c r="Q8" i="4"/>
  <c r="P8" i="4"/>
  <c r="O8" i="4"/>
  <c r="N8" i="4"/>
  <c r="M8" i="4"/>
  <c r="L8" i="4"/>
  <c r="R7" i="4"/>
  <c r="Q7" i="4"/>
  <c r="P7" i="4"/>
  <c r="O7" i="4"/>
  <c r="N7" i="4"/>
  <c r="M7" i="4"/>
  <c r="L7" i="4"/>
  <c r="R6" i="4"/>
  <c r="Q6" i="4"/>
  <c r="P6" i="4"/>
  <c r="O6" i="4"/>
  <c r="N6" i="4"/>
  <c r="M6" i="4"/>
  <c r="L6" i="4"/>
  <c r="R5" i="4"/>
  <c r="Q5" i="4"/>
  <c r="P5" i="4"/>
  <c r="O5" i="4"/>
  <c r="N5" i="4"/>
  <c r="M5" i="4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L6" i="3"/>
  <c r="M6" i="3"/>
  <c r="N6" i="3"/>
  <c r="O6" i="3"/>
  <c r="P6" i="3"/>
  <c r="Q6" i="3"/>
  <c r="R6" i="3"/>
  <c r="L7" i="3"/>
  <c r="M7" i="3"/>
  <c r="N7" i="3"/>
  <c r="O7" i="3"/>
  <c r="P7" i="3"/>
  <c r="Q7" i="3"/>
  <c r="R7" i="3"/>
  <c r="L8" i="3"/>
  <c r="M8" i="3"/>
  <c r="N8" i="3"/>
  <c r="O8" i="3"/>
  <c r="P8" i="3"/>
  <c r="Q8" i="3"/>
  <c r="R8" i="3"/>
  <c r="L9" i="3"/>
  <c r="M9" i="3"/>
  <c r="N9" i="3"/>
  <c r="O9" i="3"/>
  <c r="P9" i="3"/>
  <c r="Q9" i="3"/>
  <c r="R9" i="3"/>
  <c r="L10" i="3"/>
  <c r="M10" i="3"/>
  <c r="N10" i="3"/>
  <c r="O10" i="3"/>
  <c r="P10" i="3"/>
  <c r="Q10" i="3"/>
  <c r="R10" i="3"/>
  <c r="L11" i="3"/>
  <c r="M11" i="3"/>
  <c r="N11" i="3"/>
  <c r="O11" i="3"/>
  <c r="P11" i="3"/>
  <c r="Q11" i="3"/>
  <c r="R11" i="3"/>
  <c r="L12" i="3"/>
  <c r="M12" i="3"/>
  <c r="N12" i="3"/>
  <c r="O12" i="3"/>
  <c r="P12" i="3"/>
  <c r="Q12" i="3"/>
  <c r="R12" i="3"/>
  <c r="L13" i="3"/>
  <c r="M13" i="3"/>
  <c r="N13" i="3"/>
  <c r="O13" i="3"/>
  <c r="P13" i="3"/>
  <c r="Q13" i="3"/>
  <c r="R13" i="3"/>
  <c r="L14" i="3"/>
  <c r="M14" i="3"/>
  <c r="N14" i="3"/>
  <c r="O14" i="3"/>
  <c r="P14" i="3"/>
  <c r="Q14" i="3"/>
  <c r="R14" i="3"/>
  <c r="L15" i="3"/>
  <c r="M15" i="3"/>
  <c r="N15" i="3"/>
  <c r="O15" i="3"/>
  <c r="P15" i="3"/>
  <c r="Q15" i="3"/>
  <c r="R15" i="3"/>
  <c r="R5" i="3"/>
  <c r="Q5" i="3"/>
  <c r="P5" i="3"/>
  <c r="O5" i="3"/>
  <c r="N5" i="3"/>
  <c r="M5" i="3"/>
  <c r="L5" i="3"/>
  <c r="X17" i="4"/>
  <c r="AD15" i="4"/>
  <c r="AC15" i="4"/>
  <c r="AB15" i="4"/>
  <c r="AA15" i="4"/>
  <c r="Z15" i="4"/>
  <c r="Y15" i="4"/>
  <c r="X15" i="4"/>
  <c r="AD14" i="4"/>
  <c r="AC14" i="4"/>
  <c r="AB14" i="4"/>
  <c r="AA14" i="4"/>
  <c r="Z14" i="4"/>
  <c r="Y14" i="4"/>
  <c r="X14" i="4"/>
  <c r="AD13" i="4"/>
  <c r="AC13" i="4"/>
  <c r="AB13" i="4"/>
  <c r="AA13" i="4"/>
  <c r="Z13" i="4"/>
  <c r="Y13" i="4"/>
  <c r="X13" i="4"/>
  <c r="AD12" i="4"/>
  <c r="AC12" i="4"/>
  <c r="AB12" i="4"/>
  <c r="AA12" i="4"/>
  <c r="Z12" i="4"/>
  <c r="Y12" i="4"/>
  <c r="X12" i="4"/>
  <c r="AD11" i="4"/>
  <c r="AC11" i="4"/>
  <c r="AB11" i="4"/>
  <c r="AA11" i="4"/>
  <c r="Z11" i="4"/>
  <c r="Y11" i="4"/>
  <c r="X11" i="4"/>
  <c r="AD10" i="4"/>
  <c r="AC10" i="4"/>
  <c r="AB10" i="4"/>
  <c r="AA10" i="4"/>
  <c r="Z10" i="4"/>
  <c r="Y10" i="4"/>
  <c r="X10" i="4"/>
  <c r="AD9" i="4"/>
  <c r="AC9" i="4"/>
  <c r="AB9" i="4"/>
  <c r="AA9" i="4"/>
  <c r="Z9" i="4"/>
  <c r="Y9" i="4"/>
  <c r="X9" i="4"/>
  <c r="AD8" i="4"/>
  <c r="AC8" i="4"/>
  <c r="AB8" i="4"/>
  <c r="AA8" i="4"/>
  <c r="Z8" i="4"/>
  <c r="Y8" i="4"/>
  <c r="X8" i="4"/>
  <c r="AD7" i="4"/>
  <c r="AC7" i="4"/>
  <c r="AB7" i="4"/>
  <c r="AA7" i="4"/>
  <c r="Z7" i="4"/>
  <c r="Y7" i="4"/>
  <c r="X7" i="4"/>
  <c r="AD6" i="4"/>
  <c r="AC6" i="4"/>
  <c r="AB6" i="4"/>
  <c r="AA6" i="4"/>
  <c r="Z6" i="4"/>
  <c r="Y6" i="4"/>
  <c r="X6" i="4"/>
  <c r="X19" i="4" s="1"/>
  <c r="AD5" i="4"/>
  <c r="AC5" i="4"/>
  <c r="AB5" i="4"/>
  <c r="AA5" i="4"/>
  <c r="Z5" i="4"/>
  <c r="Y5" i="4"/>
  <c r="X5" i="4"/>
  <c r="L14" i="2"/>
  <c r="L12" i="2" s="1"/>
  <c r="P6" i="2"/>
  <c r="P7" i="2"/>
  <c r="P8" i="2"/>
  <c r="P9" i="2"/>
  <c r="P10" i="2"/>
  <c r="P11" i="2"/>
  <c r="P12" i="2"/>
  <c r="P13" i="2"/>
  <c r="L19" i="3"/>
  <c r="L17" i="3"/>
  <c r="H3" i="2"/>
  <c r="C5" i="2"/>
  <c r="C6" i="2"/>
  <c r="C7" i="2"/>
  <c r="C8" i="2"/>
  <c r="C9" i="2"/>
  <c r="C10" i="2"/>
  <c r="C11" i="2"/>
  <c r="C12" i="2"/>
  <c r="C13" i="2"/>
  <c r="C14" i="2"/>
  <c r="C4" i="2"/>
  <c r="D5" i="2"/>
  <c r="D6" i="2"/>
  <c r="D7" i="2"/>
  <c r="D8" i="2"/>
  <c r="D9" i="2"/>
  <c r="D10" i="2"/>
  <c r="D11" i="2"/>
  <c r="D12" i="2"/>
  <c r="D13" i="2"/>
  <c r="D14" i="2"/>
  <c r="D4" i="2"/>
  <c r="M12" i="5" l="1"/>
  <c r="N11" i="5" s="1"/>
  <c r="L11" i="2"/>
  <c r="L10" i="2"/>
  <c r="L9" i="2"/>
  <c r="L7" i="2"/>
  <c r="L8" i="2"/>
  <c r="L6" i="2"/>
  <c r="L13" i="2"/>
  <c r="L5" i="2"/>
  <c r="N5" i="5" l="1"/>
  <c r="N6" i="5"/>
  <c r="N7" i="5"/>
  <c r="N8" i="5"/>
  <c r="N9" i="5"/>
  <c r="N10" i="5"/>
  <c r="N4" i="5"/>
</calcChain>
</file>

<file path=xl/sharedStrings.xml><?xml version="1.0" encoding="utf-8"?>
<sst xmlns="http://schemas.openxmlformats.org/spreadsheetml/2006/main" count="3573" uniqueCount="811">
  <si>
    <t>Name</t>
  </si>
  <si>
    <t>Type</t>
  </si>
  <si>
    <t>Primary_fuel</t>
  </si>
  <si>
    <t>Secondary_fuel</t>
  </si>
  <si>
    <t>Prime_mover_1</t>
  </si>
  <si>
    <t>Prime_mover_2</t>
  </si>
  <si>
    <t>Cogeneration</t>
  </si>
  <si>
    <t>Capacity_MW</t>
  </si>
  <si>
    <t>Largest_unit_MW</t>
  </si>
  <si>
    <t>Primary_efficiency</t>
  </si>
  <si>
    <t>Generating_units_number</t>
  </si>
  <si>
    <t>Generating_units_notes</t>
  </si>
  <si>
    <t>Year_built</t>
  </si>
  <si>
    <t>Status</t>
  </si>
  <si>
    <t>Cooling_type</t>
  </si>
  <si>
    <t>Cooling_source</t>
  </si>
  <si>
    <t>Group_name</t>
  </si>
  <si>
    <t>Group_order</t>
  </si>
  <si>
    <t>Owner_1</t>
  </si>
  <si>
    <t>Owner_2</t>
  </si>
  <si>
    <t>Operator</t>
  </si>
  <si>
    <t>Connection_type</t>
  </si>
  <si>
    <t>Avg_Ann_Gen_GWh</t>
  </si>
  <si>
    <t>Hydro_max_storage_m3</t>
  </si>
  <si>
    <t>Basin</t>
  </si>
  <si>
    <t>Regional_auth</t>
  </si>
  <si>
    <t>Region_name</t>
  </si>
  <si>
    <t>Island_name</t>
  </si>
  <si>
    <t>Node_name</t>
  </si>
  <si>
    <t>GIP substation</t>
  </si>
  <si>
    <t>Lifetime</t>
  </si>
  <si>
    <t>Lifetime_notes</t>
  </si>
  <si>
    <t>lat</t>
  </si>
  <si>
    <t>long</t>
  </si>
  <si>
    <t>Node</t>
  </si>
  <si>
    <t>Techs</t>
  </si>
  <si>
    <t>Redvale Landfill</t>
  </si>
  <si>
    <t>Thermal</t>
  </si>
  <si>
    <t>Biogas</t>
  </si>
  <si>
    <t>N</t>
  </si>
  <si>
    <t>7 x 1 MW</t>
  </si>
  <si>
    <t>Waste Management</t>
  </si>
  <si>
    <t>Trustpower</t>
  </si>
  <si>
    <t>Embedded</t>
  </si>
  <si>
    <t>NIS - North Isthmus</t>
  </si>
  <si>
    <t xml:space="preserve">NI </t>
  </si>
  <si>
    <t>SVL0331</t>
  </si>
  <si>
    <t>SVL</t>
  </si>
  <si>
    <t>NIS</t>
  </si>
  <si>
    <t>BIO</t>
  </si>
  <si>
    <t>Watercare Mangere</t>
  </si>
  <si>
    <t>Y</t>
  </si>
  <si>
    <t>Watercare Services</t>
  </si>
  <si>
    <t>Mighty River Power</t>
  </si>
  <si>
    <t>AKL - Auckland</t>
  </si>
  <si>
    <t>MNG0331</t>
  </si>
  <si>
    <t>MNG</t>
  </si>
  <si>
    <t>AKL</t>
  </si>
  <si>
    <t>Greenmount Landfill</t>
  </si>
  <si>
    <t>6 x 0.92 MW</t>
  </si>
  <si>
    <t>EnviroWaste</t>
  </si>
  <si>
    <t>Mercury</t>
  </si>
  <si>
    <t>OTA0221</t>
  </si>
  <si>
    <t>OTA</t>
  </si>
  <si>
    <t>Hampton Downs Landfill</t>
  </si>
  <si>
    <t>4 x 1 MW</t>
  </si>
  <si>
    <t>WTO - Waikato</t>
  </si>
  <si>
    <t>MER0331</t>
  </si>
  <si>
    <t>MER</t>
  </si>
  <si>
    <t>WTO</t>
  </si>
  <si>
    <t>Christchurch City Wastewater</t>
  </si>
  <si>
    <t>Orion</t>
  </si>
  <si>
    <t>Meridian Energy</t>
  </si>
  <si>
    <t>CAN - Canterbury</t>
  </si>
  <si>
    <t xml:space="preserve">SI </t>
  </si>
  <si>
    <t>BRY0111</t>
  </si>
  <si>
    <t>BRY</t>
  </si>
  <si>
    <t>CAN</t>
  </si>
  <si>
    <t>Whitford Landfill</t>
  </si>
  <si>
    <t>3 x 1 MW</t>
  </si>
  <si>
    <t>TAK0331</t>
  </si>
  <si>
    <t>TAK</t>
  </si>
  <si>
    <t>Rosedale Landfill</t>
  </si>
  <si>
    <t>3 x 0.92 MW</t>
  </si>
  <si>
    <t>ALB0331</t>
  </si>
  <si>
    <t>ALB</t>
  </si>
  <si>
    <t>Silverstream Landfill</t>
  </si>
  <si>
    <t>3 x 0.9 MW</t>
  </si>
  <si>
    <t>WEL - Wellington</t>
  </si>
  <si>
    <t>HAY0331</t>
  </si>
  <si>
    <t>HAY</t>
  </si>
  <si>
    <t>WEL</t>
  </si>
  <si>
    <t>Southern Landfill</t>
  </si>
  <si>
    <t>Todd Energy</t>
  </si>
  <si>
    <t>CPK0331</t>
  </si>
  <si>
    <t>CPK</t>
  </si>
  <si>
    <t>Tirohia Landfill</t>
  </si>
  <si>
    <t>1 x 1</t>
  </si>
  <si>
    <t>H.G. Leach &amp; Co.</t>
  </si>
  <si>
    <t>WKO0331</t>
  </si>
  <si>
    <t>WKO</t>
  </si>
  <si>
    <t>Horotiu Landfill</t>
  </si>
  <si>
    <t>Green Energy</t>
  </si>
  <si>
    <t>WEL Networks</t>
  </si>
  <si>
    <t>TWH0331</t>
  </si>
  <si>
    <t>TWH</t>
  </si>
  <si>
    <t>Burwood Hospital</t>
  </si>
  <si>
    <t>Biomass</t>
  </si>
  <si>
    <t>Diesel</t>
  </si>
  <si>
    <t>Christchurch District Health</t>
  </si>
  <si>
    <t>BRY0661</t>
  </si>
  <si>
    <t>Glenbrook</t>
  </si>
  <si>
    <t>Coal</t>
  </si>
  <si>
    <t>Natural gas waste heat</t>
  </si>
  <si>
    <t>steam turbine</t>
  </si>
  <si>
    <t>Operational</t>
  </si>
  <si>
    <t>Bluescope</t>
  </si>
  <si>
    <t>Grid</t>
  </si>
  <si>
    <t>GLN0332</t>
  </si>
  <si>
    <t>GLN</t>
  </si>
  <si>
    <t>COAL</t>
  </si>
  <si>
    <t>Whirinaki</t>
  </si>
  <si>
    <t>open cycle gas turbine (OCGT)</t>
  </si>
  <si>
    <t>Contact</t>
  </si>
  <si>
    <t>HBY - Hawkes Bay</t>
  </si>
  <si>
    <t>WHI2201</t>
  </si>
  <si>
    <t>WHI</t>
  </si>
  <si>
    <t>HBY</t>
  </si>
  <si>
    <t>DIE</t>
  </si>
  <si>
    <t>Marsden Diesel</t>
  </si>
  <si>
    <t>5 x 1.8 MW</t>
  </si>
  <si>
    <t>BRB0331</t>
  </si>
  <si>
    <t>BRB</t>
  </si>
  <si>
    <t>Bream Bay Peaker</t>
  </si>
  <si>
    <t>reciprocating engine</t>
  </si>
  <si>
    <t>Manawa Energy</t>
  </si>
  <si>
    <t>Hokitika Diesel</t>
  </si>
  <si>
    <t>WEC - West Coast</t>
  </si>
  <si>
    <t>KUM0661</t>
  </si>
  <si>
    <t>KUM</t>
  </si>
  <si>
    <t>Addington</t>
  </si>
  <si>
    <t>ADD0111</t>
  </si>
  <si>
    <t>ADD</t>
  </si>
  <si>
    <t>Christchurch Hospital Campus</t>
  </si>
  <si>
    <t>BU</t>
  </si>
  <si>
    <t>ADD0661</t>
  </si>
  <si>
    <t>Orion Diesel</t>
  </si>
  <si>
    <t>Jackson Estate</t>
  </si>
  <si>
    <t>NEL - Nelson/Marlbourough</t>
  </si>
  <si>
    <t>BLN0331</t>
  </si>
  <si>
    <t>BLN</t>
  </si>
  <si>
    <t>NEL</t>
  </si>
  <si>
    <t>Mud House</t>
  </si>
  <si>
    <t>Kiwi Wine Company</t>
  </si>
  <si>
    <t>Orion Diesel II</t>
  </si>
  <si>
    <t>South Pacific Cellars</t>
  </si>
  <si>
    <t>Christchurch Airport (Harewood)</t>
  </si>
  <si>
    <t>Christchurch Airport Authority</t>
  </si>
  <si>
    <t>ISL0661</t>
  </si>
  <si>
    <t>ISL</t>
  </si>
  <si>
    <t>Darfield</t>
  </si>
  <si>
    <t>WD Boyes &amp; Sons</t>
  </si>
  <si>
    <t>HOR0331</t>
  </si>
  <si>
    <t>HOR</t>
  </si>
  <si>
    <t>Cloudy Bay</t>
  </si>
  <si>
    <t>Indevin</t>
  </si>
  <si>
    <t>Government Communications Satellite</t>
  </si>
  <si>
    <t>PukePine</t>
  </si>
  <si>
    <t>PukePine Sawmills</t>
  </si>
  <si>
    <t>BOP - Bay Of Plenty</t>
  </si>
  <si>
    <t>TMI0331</t>
  </si>
  <si>
    <t>TMI</t>
  </si>
  <si>
    <t>BOP</t>
  </si>
  <si>
    <t>Kawerau Binary</t>
  </si>
  <si>
    <t>Geothermal</t>
  </si>
  <si>
    <t>Geoothermal binary</t>
  </si>
  <si>
    <t>binary</t>
  </si>
  <si>
    <t>Air</t>
  </si>
  <si>
    <t xml:space="preserve">Nova Energy </t>
  </si>
  <si>
    <t>Ngati Tuwharetoa Geothermal Assets Limited</t>
  </si>
  <si>
    <t>Kawerau</t>
  </si>
  <si>
    <t>BOP - Bay of Plenty</t>
  </si>
  <si>
    <t>NI</t>
  </si>
  <si>
    <t>KAW0111</t>
  </si>
  <si>
    <t>KAW</t>
  </si>
  <si>
    <t>yr built+50</t>
  </si>
  <si>
    <t>geoth</t>
  </si>
  <si>
    <t>Ngatamariki</t>
  </si>
  <si>
    <t>Geothermal binary</t>
  </si>
  <si>
    <t>NAP2202</t>
  </si>
  <si>
    <t>NAP</t>
  </si>
  <si>
    <t>Te Ahi O Maui</t>
  </si>
  <si>
    <t>Eastland Group</t>
  </si>
  <si>
    <t>Kawerau A8D Ahuwhenua Trust</t>
  </si>
  <si>
    <t>KAW1101</t>
  </si>
  <si>
    <t>Ngawha</t>
  </si>
  <si>
    <t>Top Energy</t>
  </si>
  <si>
    <t>KOE0331</t>
  </si>
  <si>
    <t>KOE</t>
  </si>
  <si>
    <t>Te Huka</t>
  </si>
  <si>
    <t>Contact Energy</t>
  </si>
  <si>
    <t>Wairakei-Tauhara</t>
  </si>
  <si>
    <t>WRK0331</t>
  </si>
  <si>
    <t>WRK</t>
  </si>
  <si>
    <t>Wairakei Binary</t>
  </si>
  <si>
    <t>Geothermal Binary</t>
  </si>
  <si>
    <t>WRK2201</t>
  </si>
  <si>
    <t>Kawerau-GDL (KA24)</t>
  </si>
  <si>
    <t>Te Mihi</t>
  </si>
  <si>
    <t>Geothermal double flash</t>
  </si>
  <si>
    <t>condensed steam turbine (CST)</t>
  </si>
  <si>
    <t>Mechanical draft cooling tower</t>
  </si>
  <si>
    <t>THI2201</t>
  </si>
  <si>
    <t>THI</t>
  </si>
  <si>
    <t>Kawerau (KGL)</t>
  </si>
  <si>
    <t>Ohaaki</t>
  </si>
  <si>
    <t>back pressure turbine (BPT)</t>
  </si>
  <si>
    <t>Natural draft cooling tower</t>
  </si>
  <si>
    <t>OKI2201</t>
  </si>
  <si>
    <t>OKI</t>
  </si>
  <si>
    <t>TOPP1</t>
  </si>
  <si>
    <t>Norske Skog Tasman</t>
  </si>
  <si>
    <t>KAW0112</t>
  </si>
  <si>
    <t>Poihipi</t>
  </si>
  <si>
    <t>Geothermal dry steam</t>
  </si>
  <si>
    <t>PPI2201</t>
  </si>
  <si>
    <t>PPI</t>
  </si>
  <si>
    <t>Mokai</t>
  </si>
  <si>
    <t>Geothermal single flash</t>
  </si>
  <si>
    <t>combined cycle</t>
  </si>
  <si>
    <t>Tuaropaki Power Company</t>
  </si>
  <si>
    <t>WKM2201</t>
  </si>
  <si>
    <t>WKM</t>
  </si>
  <si>
    <t>Rotokawa</t>
  </si>
  <si>
    <t>Kawerau BP</t>
  </si>
  <si>
    <t>Steam repurposed</t>
  </si>
  <si>
    <t>Partially embedded</t>
  </si>
  <si>
    <t>Wairakei (A&amp;B)</t>
  </si>
  <si>
    <t>Geothermal triple flash</t>
  </si>
  <si>
    <t>River</t>
  </si>
  <si>
    <t>Waikato river</t>
  </si>
  <si>
    <t>Nga Awa Purua</t>
  </si>
  <si>
    <t>Mechanical evaporative water</t>
  </si>
  <si>
    <t>Tauhara North No. 2 Trust</t>
  </si>
  <si>
    <t>NAP2201</t>
  </si>
  <si>
    <t>Huntly Unit 1-2-4</t>
  </si>
  <si>
    <t>Natural gas</t>
  </si>
  <si>
    <t>3 x 250 MW</t>
  </si>
  <si>
    <t>Genesis</t>
  </si>
  <si>
    <t>HLY2202</t>
  </si>
  <si>
    <t>HLY</t>
  </si>
  <si>
    <t>GT</t>
  </si>
  <si>
    <t>Huntly Unit 5</t>
  </si>
  <si>
    <t>combined cycle gas turbine (CCGT)</t>
  </si>
  <si>
    <t>HLY2201</t>
  </si>
  <si>
    <t>CCGT</t>
  </si>
  <si>
    <t>Taranaki Combined Cycle</t>
  </si>
  <si>
    <t>Patea river</t>
  </si>
  <si>
    <t>TRN - Taranaki</t>
  </si>
  <si>
    <t>SFD2201</t>
  </si>
  <si>
    <t>SFD</t>
  </si>
  <si>
    <t>TRN</t>
  </si>
  <si>
    <t>Stratford</t>
  </si>
  <si>
    <t>OCGT</t>
  </si>
  <si>
    <t>Junction Road</t>
  </si>
  <si>
    <t>2 x 10.3 MW, 1 x 3.2 MW, 1 x 1.5 MW</t>
  </si>
  <si>
    <t>Todd Generation Taranaki</t>
  </si>
  <si>
    <t>JRD1101</t>
  </si>
  <si>
    <t>JRD</t>
  </si>
  <si>
    <t>McKee</t>
  </si>
  <si>
    <t>2 x 50 MW, 2 x 2 MW</t>
  </si>
  <si>
    <t>MKE1101</t>
  </si>
  <si>
    <t>MKE</t>
  </si>
  <si>
    <t>Hawera (Whareroa)</t>
  </si>
  <si>
    <t>Distillate</t>
  </si>
  <si>
    <t>4 x 10.9 MW, 1 x 26 MW</t>
  </si>
  <si>
    <t>Fonterra</t>
  </si>
  <si>
    <t>HWA1102</t>
  </si>
  <si>
    <t>HWA</t>
  </si>
  <si>
    <t>Huntly Unit 6</t>
  </si>
  <si>
    <t>Te Rapa</t>
  </si>
  <si>
    <t>TRC0331</t>
  </si>
  <si>
    <t>TRC</t>
  </si>
  <si>
    <t>Kawerau - TPP</t>
  </si>
  <si>
    <t>1 x 10 MW, 1 x 8 MW, 1 x 18.7 MW</t>
  </si>
  <si>
    <t>Kapuni</t>
  </si>
  <si>
    <t>Nova Energy</t>
  </si>
  <si>
    <t>KPA1101</t>
  </si>
  <si>
    <t>KPA</t>
  </si>
  <si>
    <t>Edgecumbe</t>
  </si>
  <si>
    <t>2 x  5 MW</t>
  </si>
  <si>
    <t>EDG0331</t>
  </si>
  <si>
    <t>EDG</t>
  </si>
  <si>
    <t>Wellington Hospital</t>
  </si>
  <si>
    <t>Fuel oil</t>
  </si>
  <si>
    <t>Vector</t>
  </si>
  <si>
    <t>Mangahewa</t>
  </si>
  <si>
    <t>HUI0331</t>
  </si>
  <si>
    <t>Auckland District Hospital</t>
  </si>
  <si>
    <t>2 x 1.8MW</t>
  </si>
  <si>
    <t>Auckland District Hospital Board</t>
  </si>
  <si>
    <t>PEN0331</t>
  </si>
  <si>
    <t>PEN</t>
  </si>
  <si>
    <t>Forest Research</t>
  </si>
  <si>
    <t>ROT0111</t>
  </si>
  <si>
    <t>ROT</t>
  </si>
  <si>
    <t>Ravensdown</t>
  </si>
  <si>
    <t>Unknown</t>
  </si>
  <si>
    <t>RDF0331</t>
  </si>
  <si>
    <t>RDF</t>
  </si>
  <si>
    <t>Gisborne</t>
  </si>
  <si>
    <t>Eastland Networks</t>
  </si>
  <si>
    <t>GIS0501</t>
  </si>
  <si>
    <t>GIS</t>
  </si>
  <si>
    <t>Anchor Products</t>
  </si>
  <si>
    <t>TMU0111</t>
  </si>
  <si>
    <t>TMU</t>
  </si>
  <si>
    <t>Bombay</t>
  </si>
  <si>
    <t>Greymouth Power Company</t>
  </si>
  <si>
    <t>BOB1101</t>
  </si>
  <si>
    <t>BOB</t>
  </si>
  <si>
    <t>Totara Road</t>
  </si>
  <si>
    <t>Palmerston North City Council</t>
  </si>
  <si>
    <t>CEN - Central</t>
  </si>
  <si>
    <t>LTN0331</t>
  </si>
  <si>
    <t>LTN</t>
  </si>
  <si>
    <t>CEN</t>
  </si>
  <si>
    <t>Wairoa</t>
  </si>
  <si>
    <t>WRA0111</t>
  </si>
  <si>
    <t>WRA</t>
  </si>
  <si>
    <t>Hornby, Christchurch</t>
  </si>
  <si>
    <t>Ravensdown Fertiliser Co-op</t>
  </si>
  <si>
    <t>ISL0331</t>
  </si>
  <si>
    <t>Simeon Quay</t>
  </si>
  <si>
    <t>Maungatapere</t>
  </si>
  <si>
    <t>MPE0331</t>
  </si>
  <si>
    <t>MPE</t>
  </si>
  <si>
    <t>Ravensbourne</t>
  </si>
  <si>
    <t>OTG - Otago/Southland</t>
  </si>
  <si>
    <t>HWB0332</t>
  </si>
  <si>
    <t>HWB</t>
  </si>
  <si>
    <t>OTG</t>
  </si>
  <si>
    <t>Iwitahi</t>
  </si>
  <si>
    <t>Radio New Zealand</t>
  </si>
  <si>
    <t>Aluminium Diecasting Ltd</t>
  </si>
  <si>
    <t>Aluminium Diecasting</t>
  </si>
  <si>
    <t>Middleton</t>
  </si>
  <si>
    <t>CWF Hamilton &amp; Co</t>
  </si>
  <si>
    <t>Mokoia Road, Hawera</t>
  </si>
  <si>
    <t>Swift Energy</t>
  </si>
  <si>
    <t>Genesis Energy</t>
  </si>
  <si>
    <t>HWA0331</t>
  </si>
  <si>
    <t>Pacific Steel</t>
  </si>
  <si>
    <t>St Albans, Christchurch</t>
  </si>
  <si>
    <t>Christchurch City Council</t>
  </si>
  <si>
    <t>PAP0661</t>
  </si>
  <si>
    <t>PAP</t>
  </si>
  <si>
    <t>Ascot Ave</t>
  </si>
  <si>
    <t>Manson Developments</t>
  </si>
  <si>
    <t>Templeton</t>
  </si>
  <si>
    <t>Department of Corrections</t>
  </si>
  <si>
    <t>Belfast</t>
  </si>
  <si>
    <t>PAP0111</t>
  </si>
  <si>
    <t>Enfield</t>
  </si>
  <si>
    <t>Network Waitaki</t>
  </si>
  <si>
    <t>OAM0331</t>
  </si>
  <si>
    <t>OAM</t>
  </si>
  <si>
    <t>FoodStuffs Hickory Place</t>
  </si>
  <si>
    <t>Foodstuffs (South Island)</t>
  </si>
  <si>
    <t>Kew Hospital</t>
  </si>
  <si>
    <t>INV0331</t>
  </si>
  <si>
    <t>INV</t>
  </si>
  <si>
    <t>Kongahu</t>
  </si>
  <si>
    <t>Buller Electricity</t>
  </si>
  <si>
    <t>Simply Energy</t>
  </si>
  <si>
    <t>ORO1101</t>
  </si>
  <si>
    <t>ORO</t>
  </si>
  <si>
    <t>Mansons Developments</t>
  </si>
  <si>
    <t>PEN1101</t>
  </si>
  <si>
    <t>Milburn</t>
  </si>
  <si>
    <t>BAL0331</t>
  </si>
  <si>
    <t>BAL</t>
  </si>
  <si>
    <t>Omarama</t>
  </si>
  <si>
    <t>Waitaki Power</t>
  </si>
  <si>
    <t>WTK0331</t>
  </si>
  <si>
    <t>WTK</t>
  </si>
  <si>
    <t>Otematata</t>
  </si>
  <si>
    <t>OTT0011</t>
  </si>
  <si>
    <t>OTT</t>
  </si>
  <si>
    <t>Plimmerton</t>
  </si>
  <si>
    <t>Right House</t>
  </si>
  <si>
    <t>PNI0331</t>
  </si>
  <si>
    <t>PNI</t>
  </si>
  <si>
    <t>Port Chalmers</t>
  </si>
  <si>
    <t>Port Otago</t>
  </si>
  <si>
    <t>HWB0331</t>
  </si>
  <si>
    <t>Watercare Clevedon</t>
  </si>
  <si>
    <t>Whangarei</t>
  </si>
  <si>
    <t>Northland District Health Board</t>
  </si>
  <si>
    <t>Whisper Tech</t>
  </si>
  <si>
    <t>SBK0331</t>
  </si>
  <si>
    <t>SBK</t>
  </si>
  <si>
    <t>Ballance Agri</t>
  </si>
  <si>
    <t>Waste heat</t>
  </si>
  <si>
    <t>MTM0111</t>
  </si>
  <si>
    <t>MTM</t>
  </si>
  <si>
    <t>Manapouri</t>
  </si>
  <si>
    <t>Hydroelectric</t>
  </si>
  <si>
    <t>Water</t>
  </si>
  <si>
    <t>hydrokinetic turbine</t>
  </si>
  <si>
    <t>Environment Southland</t>
  </si>
  <si>
    <t>SI</t>
  </si>
  <si>
    <t>MAN2201</t>
  </si>
  <si>
    <t>MAN</t>
  </si>
  <si>
    <t>consent expiry</t>
  </si>
  <si>
    <t>Benmore</t>
  </si>
  <si>
    <t>6 x 90 MW</t>
  </si>
  <si>
    <t>Waitaki Hydro Scheme</t>
  </si>
  <si>
    <t>Waitaki</t>
  </si>
  <si>
    <t>ECan</t>
  </si>
  <si>
    <t>SCN - South Canterbury</t>
  </si>
  <si>
    <t>BEN2202</t>
  </si>
  <si>
    <t>BEN</t>
  </si>
  <si>
    <t>Clyde</t>
  </si>
  <si>
    <t>4 x 108 MW</t>
  </si>
  <si>
    <t>Clutha Hydro Scheme</t>
  </si>
  <si>
    <t>Clutha</t>
  </si>
  <si>
    <t>Otago</t>
  </si>
  <si>
    <t>CYD2201</t>
  </si>
  <si>
    <t>CYD</t>
  </si>
  <si>
    <t>Roxburgh</t>
  </si>
  <si>
    <t>8 x 40 MW</t>
  </si>
  <si>
    <t>ROX1101</t>
  </si>
  <si>
    <t>ROX</t>
  </si>
  <si>
    <t>Ohau A</t>
  </si>
  <si>
    <t>4 x 66 MW</t>
  </si>
  <si>
    <t>OHA2201</t>
  </si>
  <si>
    <t>OHA</t>
  </si>
  <si>
    <t>Tokaanu</t>
  </si>
  <si>
    <t>4 x 60 MW</t>
  </si>
  <si>
    <t>Tongariro Power Development</t>
  </si>
  <si>
    <t>Tongariro</t>
  </si>
  <si>
    <t>Waikato</t>
  </si>
  <si>
    <t>TKU0331</t>
  </si>
  <si>
    <t>TKU</t>
  </si>
  <si>
    <t>Aviemore</t>
  </si>
  <si>
    <t>4 x 55 MW</t>
  </si>
  <si>
    <t>AVI2201</t>
  </si>
  <si>
    <t>AVI</t>
  </si>
  <si>
    <t>Ohau B</t>
  </si>
  <si>
    <t>4 x 53 MW</t>
  </si>
  <si>
    <t>OHB2201</t>
  </si>
  <si>
    <t>OHB</t>
  </si>
  <si>
    <t>Ohau C</t>
  </si>
  <si>
    <t>OHC2201</t>
  </si>
  <si>
    <t>OHC</t>
  </si>
  <si>
    <t>Arapuni</t>
  </si>
  <si>
    <t>4 x 26.7 MW; 4x 24.7 MW</t>
  </si>
  <si>
    <t>Waikato Hydro Scheme</t>
  </si>
  <si>
    <t>ARI1101</t>
  </si>
  <si>
    <t>ARI</t>
  </si>
  <si>
    <t>Maraetai I</t>
  </si>
  <si>
    <t>5 x 36 MW</t>
  </si>
  <si>
    <t>MTI2201</t>
  </si>
  <si>
    <t>Maraetai II</t>
  </si>
  <si>
    <t>Tekapo B</t>
  </si>
  <si>
    <t>2 x 80 MW</t>
  </si>
  <si>
    <t>TKB2201</t>
  </si>
  <si>
    <t>TKB</t>
  </si>
  <si>
    <t>Whakamaru</t>
  </si>
  <si>
    <t>Rangipo</t>
  </si>
  <si>
    <t>2 x 60 MW</t>
  </si>
  <si>
    <t>RPO2201</t>
  </si>
  <si>
    <t>RPO</t>
  </si>
  <si>
    <t>Ohakuri</t>
  </si>
  <si>
    <t>OHK2201</t>
  </si>
  <si>
    <t>7 x 15 MW</t>
  </si>
  <si>
    <t>WTK0111</t>
  </si>
  <si>
    <t>Karapiro</t>
  </si>
  <si>
    <t>3 x 32 MW</t>
  </si>
  <si>
    <t>KPO1101</t>
  </si>
  <si>
    <t>KPO</t>
  </si>
  <si>
    <t>Matahina</t>
  </si>
  <si>
    <t>Rangataiki</t>
  </si>
  <si>
    <t>Bay of Plenty</t>
  </si>
  <si>
    <t>MAT1101</t>
  </si>
  <si>
    <t>MAT</t>
  </si>
  <si>
    <t>Aratiatia</t>
  </si>
  <si>
    <t>ARA2201</t>
  </si>
  <si>
    <t>Atiamuri</t>
  </si>
  <si>
    <t>ATI2201</t>
  </si>
  <si>
    <t>Tuai</t>
  </si>
  <si>
    <t>3 x 20 MW</t>
  </si>
  <si>
    <t>Waikaremoana Hydro Scheme</t>
  </si>
  <si>
    <t>Waikaremoana</t>
  </si>
  <si>
    <t>Hawkes Bay</t>
  </si>
  <si>
    <t>TUI1101</t>
  </si>
  <si>
    <t>TUI</t>
  </si>
  <si>
    <t>Waipori 2A</t>
  </si>
  <si>
    <t>Waipori Hydro Scheme</t>
  </si>
  <si>
    <t>Combination grid/embedded</t>
  </si>
  <si>
    <t>Waipori</t>
  </si>
  <si>
    <t>BWK1101, HWB0331</t>
  </si>
  <si>
    <t>BWK/HWB</t>
  </si>
  <si>
    <t>Waipapa</t>
  </si>
  <si>
    <t>3 x 17 MW</t>
  </si>
  <si>
    <t>WPA2201</t>
  </si>
  <si>
    <t>Coleridge</t>
  </si>
  <si>
    <t>Rakaia</t>
  </si>
  <si>
    <t>COL0661</t>
  </si>
  <si>
    <t>COL</t>
  </si>
  <si>
    <t>Piripaua</t>
  </si>
  <si>
    <t>2 x 21 MW</t>
  </si>
  <si>
    <t>Mangahao (inc mini)</t>
  </si>
  <si>
    <t>King Country Energy</t>
  </si>
  <si>
    <t>Mangahao</t>
  </si>
  <si>
    <t>Horizons</t>
  </si>
  <si>
    <t>MHO0331</t>
  </si>
  <si>
    <t>MHO</t>
  </si>
  <si>
    <t>Kaitawa</t>
  </si>
  <si>
    <t>2 x 22 x 18 MW</t>
  </si>
  <si>
    <t>Cobb</t>
  </si>
  <si>
    <t>4 x 3.35 MW; 2 x 10.45 MW</t>
  </si>
  <si>
    <t>Tasman</t>
  </si>
  <si>
    <t>NEL - Nelson/Malbourough</t>
  </si>
  <si>
    <t>COB0661</t>
  </si>
  <si>
    <t>STK</t>
  </si>
  <si>
    <t>Patea</t>
  </si>
  <si>
    <t>Taranaki</t>
  </si>
  <si>
    <t>HWA1101</t>
  </si>
  <si>
    <t>Tekapo A</t>
  </si>
  <si>
    <t>1 x 30 MW</t>
  </si>
  <si>
    <t>TKA0111</t>
  </si>
  <si>
    <t>TKA</t>
  </si>
  <si>
    <t>Aniwhenua</t>
  </si>
  <si>
    <t>Southern Generation</t>
  </si>
  <si>
    <t>Highbank</t>
  </si>
  <si>
    <t>Rangitata Diversion Race</t>
  </si>
  <si>
    <t>ASB0661</t>
  </si>
  <si>
    <t>ASB</t>
  </si>
  <si>
    <t>Wheao</t>
  </si>
  <si>
    <t>Ruahihi (Kaimai)</t>
  </si>
  <si>
    <t>Kaimai Hydro Power Scheme</t>
  </si>
  <si>
    <t>Wairoa river</t>
  </si>
  <si>
    <t>TGA0331</t>
  </si>
  <si>
    <t>TGA</t>
  </si>
  <si>
    <t>Lloyd Mandeno (Kaimai)</t>
  </si>
  <si>
    <t>Teviot</t>
  </si>
  <si>
    <t>1 x 6.8 MW; 1 x 1.125 MW; 1 x 1.6 MW; 1 x 1 MW</t>
  </si>
  <si>
    <t>Teviot Hydro Scheme</t>
  </si>
  <si>
    <t>Pioneer Generation</t>
  </si>
  <si>
    <t>CYD0331</t>
  </si>
  <si>
    <t>Waipori 1A</t>
  </si>
  <si>
    <t>BWK1101</t>
  </si>
  <si>
    <t>BWK</t>
  </si>
  <si>
    <t>Paerau</t>
  </si>
  <si>
    <t>Paerau Gorge Power Scheme</t>
  </si>
  <si>
    <t>Taieri</t>
  </si>
  <si>
    <t>NSY0331</t>
  </si>
  <si>
    <t>NSY</t>
  </si>
  <si>
    <t>Waipori 4</t>
  </si>
  <si>
    <t>Waipori 3</t>
  </si>
  <si>
    <t>Opuha</t>
  </si>
  <si>
    <t>Alpine Energy</t>
  </si>
  <si>
    <t>ABY0111</t>
  </si>
  <si>
    <t>ABY</t>
  </si>
  <si>
    <t>Wairau</t>
  </si>
  <si>
    <t>1 x 7.2 MW</t>
  </si>
  <si>
    <t>Branch River Power Scheme</t>
  </si>
  <si>
    <t>Branch River</t>
  </si>
  <si>
    <t>ARG1101</t>
  </si>
  <si>
    <t>ARG</t>
  </si>
  <si>
    <t>Monowai</t>
  </si>
  <si>
    <t>NMA0331</t>
  </si>
  <si>
    <t>NMA</t>
  </si>
  <si>
    <t>Kumara</t>
  </si>
  <si>
    <t>Dillmans Hydro Power Scheme</t>
  </si>
  <si>
    <t>Amethyst</t>
  </si>
  <si>
    <t>Westpower</t>
  </si>
  <si>
    <t>ARA</t>
  </si>
  <si>
    <t>Kuratau</t>
  </si>
  <si>
    <t>ONG0331</t>
  </si>
  <si>
    <t>ONG</t>
  </si>
  <si>
    <t>Lower Mangapapa (Kaimai)</t>
  </si>
  <si>
    <t>Deep Stream</t>
  </si>
  <si>
    <t>Wairua Falls</t>
  </si>
  <si>
    <t>Northpower</t>
  </si>
  <si>
    <t>Wairere Falls</t>
  </si>
  <si>
    <t>Motukawa</t>
  </si>
  <si>
    <t>HUI</t>
  </si>
  <si>
    <t>Waihi Station</t>
  </si>
  <si>
    <t>Mangorei</t>
  </si>
  <si>
    <t>CST0331</t>
  </si>
  <si>
    <t>CST</t>
  </si>
  <si>
    <t>Horseshoe Bend</t>
  </si>
  <si>
    <t>Roaring Meg</t>
  </si>
  <si>
    <t>CML0331</t>
  </si>
  <si>
    <t>CML</t>
  </si>
  <si>
    <t xml:space="preserve">Rochfort </t>
  </si>
  <si>
    <t>Kawatiri Energy</t>
  </si>
  <si>
    <t>Argyle</t>
  </si>
  <si>
    <t>1 x 3.8 MW</t>
  </si>
  <si>
    <t>Dillmans</t>
  </si>
  <si>
    <t>Arnold</t>
  </si>
  <si>
    <t>DOB0331</t>
  </si>
  <si>
    <t>DOB</t>
  </si>
  <si>
    <t>Wahapo (Okarito Forks)</t>
  </si>
  <si>
    <t>HKK0661</t>
  </si>
  <si>
    <t>HKK</t>
  </si>
  <si>
    <t>Hinemaiaia C</t>
  </si>
  <si>
    <t>Hinemaiaia Hydro Scheme</t>
  </si>
  <si>
    <t>Hinemaiaia river</t>
  </si>
  <si>
    <t>Toronui</t>
  </si>
  <si>
    <t>Esk Hydro Scheme</t>
  </si>
  <si>
    <t>Fraser</t>
  </si>
  <si>
    <t>Waihopai</t>
  </si>
  <si>
    <t>Hinemaiaia A</t>
  </si>
  <si>
    <t>Patearoa</t>
  </si>
  <si>
    <t>Talla Burn</t>
  </si>
  <si>
    <t>Talla Burn Generation</t>
  </si>
  <si>
    <t>Flaxy</t>
  </si>
  <si>
    <t>Matawai</t>
  </si>
  <si>
    <t>Clearwater Hydro</t>
  </si>
  <si>
    <t>The Lines Company</t>
  </si>
  <si>
    <t>Kowhai</t>
  </si>
  <si>
    <t>Mokauiti</t>
  </si>
  <si>
    <t>Piriaka</t>
  </si>
  <si>
    <t>HTI0331</t>
  </si>
  <si>
    <t>HTI</t>
  </si>
  <si>
    <t>Montalto</t>
  </si>
  <si>
    <t>ASB0331</t>
  </si>
  <si>
    <t>Mangapehi</t>
  </si>
  <si>
    <t>Rimu</t>
  </si>
  <si>
    <t>Hinemaiaia B</t>
  </si>
  <si>
    <t>Wye Creek</t>
  </si>
  <si>
    <t>HEN0331</t>
  </si>
  <si>
    <t>HEN</t>
  </si>
  <si>
    <t>Falls Dam</t>
  </si>
  <si>
    <t>McKays Creek</t>
  </si>
  <si>
    <t>Kaniere River</t>
  </si>
  <si>
    <t>Kaniere river</t>
  </si>
  <si>
    <t>Onekaka</t>
  </si>
  <si>
    <t>Onekaha Energy</t>
  </si>
  <si>
    <t>MPI0661</t>
  </si>
  <si>
    <t>MPI</t>
  </si>
  <si>
    <t>Kourarau</t>
  </si>
  <si>
    <t>MST0331</t>
  </si>
  <si>
    <t>MST</t>
  </si>
  <si>
    <t>Cleardale</t>
  </si>
  <si>
    <t>MainPower</t>
  </si>
  <si>
    <t>Mataura</t>
  </si>
  <si>
    <t>Niblick Trust</t>
  </si>
  <si>
    <t>GOR0331</t>
  </si>
  <si>
    <t>GOR</t>
  </si>
  <si>
    <t>Mangatangi Dam</t>
  </si>
  <si>
    <t>BOB0331</t>
  </si>
  <si>
    <t>Duffers</t>
  </si>
  <si>
    <t>KUM0662</t>
  </si>
  <si>
    <t>Kaniere Forks</t>
  </si>
  <si>
    <t>Oxburn/Glenorchy</t>
  </si>
  <si>
    <t>FKN0331</t>
  </si>
  <si>
    <t>FKN</t>
  </si>
  <si>
    <t>Kaimai 5</t>
  </si>
  <si>
    <t>Opunake</t>
  </si>
  <si>
    <t>OPK0331</t>
  </si>
  <si>
    <t>OPK</t>
  </si>
  <si>
    <t>Pupu Hydro</t>
  </si>
  <si>
    <t>Pupu Hydro Society</t>
  </si>
  <si>
    <t>Raetihi</t>
  </si>
  <si>
    <t>OKN0111</t>
  </si>
  <si>
    <t>OKN</t>
  </si>
  <si>
    <t>Brooklyn Power Station</t>
  </si>
  <si>
    <t>Lloyd Wensley</t>
  </si>
  <si>
    <t>MOT0111</t>
  </si>
  <si>
    <t>MOT</t>
  </si>
  <si>
    <t>Fox</t>
  </si>
  <si>
    <t>Mangatawhiri</t>
  </si>
  <si>
    <t>Counties Power</t>
  </si>
  <si>
    <t>Drysdale</t>
  </si>
  <si>
    <t>Drysdale Hydro Company</t>
  </si>
  <si>
    <t>MTN0331</t>
  </si>
  <si>
    <t>MTN</t>
  </si>
  <si>
    <t>Maraetai Embedded</t>
  </si>
  <si>
    <t>Marokopa Power Station</t>
  </si>
  <si>
    <t>Marakopa Generation</t>
  </si>
  <si>
    <t>Ngahere</t>
  </si>
  <si>
    <t>Birchfield Minerals</t>
  </si>
  <si>
    <t>Turitea Hydro</t>
  </si>
  <si>
    <t>Palmerston Nth Mini Hydro</t>
  </si>
  <si>
    <t>BPE0331</t>
  </si>
  <si>
    <t>BPE</t>
  </si>
  <si>
    <t>Watercare Cossey's Dam</t>
  </si>
  <si>
    <t>Watercare Wairoa Dam</t>
  </si>
  <si>
    <t>Watercare Waitakere</t>
  </si>
  <si>
    <t xml:space="preserve">United Networks </t>
  </si>
  <si>
    <t>Turitea Wind Farm</t>
  </si>
  <si>
    <t>Wind</t>
  </si>
  <si>
    <t>60 x 3.69 MW</t>
  </si>
  <si>
    <t>LTN2201</t>
  </si>
  <si>
    <t>Yr built + 50</t>
  </si>
  <si>
    <t>West Wind</t>
  </si>
  <si>
    <t>62 x 2.3 MW</t>
  </si>
  <si>
    <t>WWD1102, WWD1103</t>
  </si>
  <si>
    <t>Waipipi Wind Farm</t>
  </si>
  <si>
    <t>31 x 4.3 MW</t>
  </si>
  <si>
    <t>WVY1101</t>
  </si>
  <si>
    <t>WVY</t>
  </si>
  <si>
    <t>Tararua Stage 3</t>
  </si>
  <si>
    <t>31 x 3 MW</t>
  </si>
  <si>
    <t>TWC2201</t>
  </si>
  <si>
    <t>TWC</t>
  </si>
  <si>
    <t>Te Apiti</t>
  </si>
  <si>
    <t>55 x 1.65 MW</t>
  </si>
  <si>
    <t>WDV1101</t>
  </si>
  <si>
    <t>WDV</t>
  </si>
  <si>
    <t>Mill Creek</t>
  </si>
  <si>
    <t>26 x 2.3 MW</t>
  </si>
  <si>
    <t xml:space="preserve"> </t>
  </si>
  <si>
    <t>WIL0331</t>
  </si>
  <si>
    <t>WIL</t>
  </si>
  <si>
    <t>Te Uku</t>
  </si>
  <si>
    <t>28 x 2.3 MW</t>
  </si>
  <si>
    <t>White Hill</t>
  </si>
  <si>
    <t>29 x 2 MW</t>
  </si>
  <si>
    <t>Te Rere Hau</t>
  </si>
  <si>
    <t>97 x 0.5 MW</t>
  </si>
  <si>
    <t>New Zealand Wind Farms</t>
  </si>
  <si>
    <t>Partially Embedded</t>
  </si>
  <si>
    <t>Tararua Stage 2</t>
  </si>
  <si>
    <t>55 x 0.66 MW</t>
  </si>
  <si>
    <t>Mahinerangi</t>
  </si>
  <si>
    <t>12 x 3 MW</t>
  </si>
  <si>
    <t>Tararua Stage 1</t>
  </si>
  <si>
    <t>48 x 0.66 MW</t>
  </si>
  <si>
    <t>Hau Nui</t>
  </si>
  <si>
    <t>15 x 0.6 MW</t>
  </si>
  <si>
    <t>GYT0331</t>
  </si>
  <si>
    <t>GYT</t>
  </si>
  <si>
    <t>Mount Stuart</t>
  </si>
  <si>
    <t>Flat Hill</t>
  </si>
  <si>
    <t>8 x 0.85 MW</t>
  </si>
  <si>
    <t>Horseshoe Bend Wind</t>
  </si>
  <si>
    <t>3 x 0.75 MW</t>
  </si>
  <si>
    <t>Lulworth Wind</t>
  </si>
  <si>
    <t>4 x 0.25 MW</t>
  </si>
  <si>
    <t>Energy3</t>
  </si>
  <si>
    <t>Weld Cone Wind</t>
  </si>
  <si>
    <t>3 x 0.25 MW</t>
  </si>
  <si>
    <t>Lake Grassmere</t>
  </si>
  <si>
    <t>1 x 0.66 MW</t>
  </si>
  <si>
    <t>Christchurch Wind Turbine</t>
  </si>
  <si>
    <t>SPN0331</t>
  </si>
  <si>
    <t>SPN</t>
  </si>
  <si>
    <t>Chathams Wind</t>
  </si>
  <si>
    <t>2 x 0.225 MW</t>
  </si>
  <si>
    <t>CBD Energy</t>
  </si>
  <si>
    <t>CBDEnergy</t>
  </si>
  <si>
    <t>OTH - Other</t>
  </si>
  <si>
    <t xml:space="preserve">OT </t>
  </si>
  <si>
    <t>OFFGRID</t>
  </si>
  <si>
    <t>Wellington Wind Turbine</t>
  </si>
  <si>
    <t>Southbridge Wind</t>
  </si>
  <si>
    <t>1 x 0.1 MW</t>
  </si>
  <si>
    <t>Kinleith</t>
  </si>
  <si>
    <t>Wood</t>
  </si>
  <si>
    <t>Oji Fibre Solutions</t>
  </si>
  <si>
    <t>Carter Holt Energy</t>
  </si>
  <si>
    <t>KIN0112</t>
  </si>
  <si>
    <t>KIN</t>
  </si>
  <si>
    <t>Kawerau - CHH</t>
  </si>
  <si>
    <t>Wood waste</t>
  </si>
  <si>
    <t>Carter Holt Harvey</t>
  </si>
  <si>
    <t>Pan Pac</t>
  </si>
  <si>
    <t>Pan Pac Forest Products</t>
  </si>
  <si>
    <t>WHI0111</t>
  </si>
  <si>
    <t>Fletcher Forests</t>
  </si>
  <si>
    <t>Blue Mountain Lumber</t>
  </si>
  <si>
    <t>Sum of Capacity_MW</t>
  </si>
  <si>
    <t>Row Labels</t>
  </si>
  <si>
    <t>Grand Total</t>
  </si>
  <si>
    <t>(blank)</t>
  </si>
  <si>
    <t>(All)</t>
  </si>
  <si>
    <t>Wholesale</t>
  </si>
  <si>
    <t>pv_central_track_azimuth</t>
  </si>
  <si>
    <t>wind_offshore_floating</t>
  </si>
  <si>
    <t>Turbine</t>
  </si>
  <si>
    <t>wind_onshore</t>
  </si>
  <si>
    <t>pv_central_fixed</t>
  </si>
  <si>
    <t>wind_offshore_foundation</t>
  </si>
  <si>
    <t>pv_decentral</t>
  </si>
  <si>
    <t>Slack</t>
  </si>
  <si>
    <t>Column Labels</t>
  </si>
  <si>
    <r>
      <t>the_cap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loc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idx</t>
    </r>
    <r>
      <rPr>
        <sz val="7"/>
        <color rgb="FFD4D4D4"/>
        <rFont val="Consolas"/>
        <family val="3"/>
      </rPr>
      <t xml:space="preserve">[:, :, </t>
    </r>
    <r>
      <rPr>
        <sz val="7"/>
        <color rgb="FF9CDCFE"/>
        <rFont val="Consolas"/>
        <family val="3"/>
      </rPr>
      <t>the_techs</t>
    </r>
    <r>
      <rPr>
        <sz val="7"/>
        <color rgb="FFD4D4D4"/>
        <rFont val="Consolas"/>
        <family val="3"/>
      </rPr>
      <t xml:space="preserve">], </t>
    </r>
    <r>
      <rPr>
        <sz val="7"/>
        <color rgb="FFCE9178"/>
        <rFont val="Consolas"/>
        <family val="3"/>
      </rPr>
      <t>"unitsUpperLimit"</t>
    </r>
    <r>
      <rPr>
        <sz val="7"/>
        <color rgb="FFD4D4D4"/>
        <rFont val="Consolas"/>
        <family val="3"/>
      </rPr>
      <t xml:space="preserve">] = </t>
    </r>
    <r>
      <rPr>
        <sz val="7"/>
        <color rgb="FFB5CEA8"/>
        <rFont val="Consolas"/>
        <family val="3"/>
      </rPr>
      <t>100</t>
    </r>
    <r>
      <rPr>
        <sz val="7"/>
        <color rgb="FFD4D4D4"/>
        <rFont val="Consolas"/>
        <family val="3"/>
      </rPr>
      <t xml:space="preserve">  </t>
    </r>
    <r>
      <rPr>
        <sz val="7"/>
        <color rgb="FF6A9955"/>
        <rFont val="Consolas"/>
        <family val="3"/>
      </rPr>
      <t># GW_el</t>
    </r>
  </si>
  <si>
    <t>   </t>
  </si>
  <si>
    <t>the_cap</t>
  </si>
  <si>
    <t>geoth_cap</t>
  </si>
  <si>
    <t>gt_cap</t>
  </si>
  <si>
    <t>fixed existing capacity for 2020 run</t>
  </si>
  <si>
    <t>Battery</t>
  </si>
  <si>
    <t>Caps (GW)</t>
  </si>
  <si>
    <t>Annual Balance</t>
  </si>
  <si>
    <t>HV</t>
  </si>
  <si>
    <t>Share (%)</t>
  </si>
  <si>
    <t>total</t>
  </si>
  <si>
    <t>(Multiple Items)</t>
  </si>
  <si>
    <t>new_life</t>
  </si>
  <si>
    <t>Sum of Avg_Ann_Gen_GWh</t>
  </si>
  <si>
    <t>AVG GWh</t>
  </si>
  <si>
    <t>new_tech</t>
  </si>
  <si>
    <t>Hydro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</si>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</sst>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%"/>
    <numFmt numFmtId="171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D4D4D4"/>
      <name val="Consolas"/>
      <family val="3"/>
    </font>
    <font>
      <sz val="7"/>
      <color rgb="FF9CDCFE"/>
      <name val="Consolas"/>
      <family val="3"/>
    </font>
    <font>
      <sz val="7"/>
      <color rgb="FFCE9178"/>
      <name val="Consolas"/>
      <family val="3"/>
    </font>
    <font>
      <sz val="7"/>
      <color rgb="FFB5CEA8"/>
      <name val="Consolas"/>
      <family val="3"/>
    </font>
    <font>
      <sz val="7"/>
      <color rgb="FF6A9955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left"/>
    </xf>
    <xf numFmtId="11" fontId="0" fillId="0" borderId="0" xfId="0" applyNumberFormat="1"/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9" fontId="0" fillId="0" borderId="0" xfId="1" applyFont="1"/>
    <xf numFmtId="169" fontId="0" fillId="0" borderId="0" xfId="1" applyNumberFormat="1" applyFont="1"/>
    <xf numFmtId="171" fontId="0" fillId="0" borderId="0" xfId="0" applyNumberFormat="1"/>
    <xf numFmtId="171" fontId="0" fillId="34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faella Canessa Figueroa" refreshedDate="45307.473622337966" createdVersion="8" refreshedVersion="8" minRefreshableVersion="3" recordCount="228">
  <cacheSource type="worksheet">
    <worksheetSource name="Table1"/>
  </cacheSource>
  <cacheFields count="38">
    <cacheField name="Name" numFmtId="0">
      <sharedItems/>
    </cacheField>
    <cacheField name="Type" numFmtId="0">
      <sharedItems/>
    </cacheField>
    <cacheField name="Primary_fuel" numFmtId="0">
      <sharedItems/>
    </cacheField>
    <cacheField name="Secondary_fuel" numFmtId="0">
      <sharedItems containsBlank="1"/>
    </cacheField>
    <cacheField name="Prime_mover_1" numFmtId="0">
      <sharedItems containsBlank="1"/>
    </cacheField>
    <cacheField name="Prime_mover_2" numFmtId="0">
      <sharedItems containsBlank="1"/>
    </cacheField>
    <cacheField name="Cogeneration" numFmtId="0">
      <sharedItems containsBlank="1"/>
    </cacheField>
    <cacheField name="Capacity_MW" numFmtId="0">
      <sharedItems containsSemiMixedTypes="0" containsString="0" containsNumber="1" minValue="0" maxValue="800"/>
    </cacheField>
    <cacheField name="Largest_unit_MW" numFmtId="0">
      <sharedItems containsString="0" containsBlank="1" containsNumber="1" minValue="0" maxValue="250"/>
    </cacheField>
    <cacheField name="Primary_efficiency" numFmtId="0">
      <sharedItems containsString="0" containsBlank="1" containsNumber="1" minValue="0" maxValue="12600"/>
    </cacheField>
    <cacheField name="Generating_units_number" numFmtId="0">
      <sharedItems containsString="0" containsBlank="1" containsNumber="1" containsInteger="1" minValue="1" maxValue="97"/>
    </cacheField>
    <cacheField name="Generating_units_notes" numFmtId="0">
      <sharedItems containsBlank="1"/>
    </cacheField>
    <cacheField name="Year_built" numFmtId="0">
      <sharedItems containsString="0" containsBlank="1" containsNumber="1" containsInteger="1" minValue="1906" maxValue="2020"/>
    </cacheField>
    <cacheField name="Status" numFmtId="0">
      <sharedItems containsBlank="1"/>
    </cacheField>
    <cacheField name="Cooling_type" numFmtId="0">
      <sharedItems containsBlank="1"/>
    </cacheField>
    <cacheField name="Cooling_source" numFmtId="0">
      <sharedItems containsBlank="1"/>
    </cacheField>
    <cacheField name="Group_name" numFmtId="0">
      <sharedItems containsBlank="1"/>
    </cacheField>
    <cacheField name="Group_order" numFmtId="0">
      <sharedItems containsString="0" containsBlank="1" containsNumber="1" containsInteger="1" minValue="1" maxValue="8"/>
    </cacheField>
    <cacheField name="Owner_1" numFmtId="0">
      <sharedItems/>
    </cacheField>
    <cacheField name="Owner_2" numFmtId="0">
      <sharedItems containsBlank="1"/>
    </cacheField>
    <cacheField name="Operator" numFmtId="0">
      <sharedItems containsBlank="1"/>
    </cacheField>
    <cacheField name="Connection_type" numFmtId="0">
      <sharedItems containsBlank="1"/>
    </cacheField>
    <cacheField name="Avg_Ann_Gen_GWh" numFmtId="0">
      <sharedItems containsString="0" containsBlank="1" containsNumber="1" minValue="0" maxValue="5100"/>
    </cacheField>
    <cacheField name="Hydro_max_storage_m3" numFmtId="0">
      <sharedItems containsString="0" containsBlank="1" containsNumber="1" containsInteger="1" minValue="0" maxValue="382"/>
    </cacheField>
    <cacheField name="Basin" numFmtId="0">
      <sharedItems containsBlank="1"/>
    </cacheField>
    <cacheField name="Regional_auth" numFmtId="0">
      <sharedItems containsBlank="1"/>
    </cacheField>
    <cacheField name="Region_name" numFmtId="0">
      <sharedItems/>
    </cacheField>
    <cacheField name="Island_name" numFmtId="0">
      <sharedItems containsBlank="1"/>
    </cacheField>
    <cacheField name="Node_name" numFmtId="0">
      <sharedItems containsBlank="1"/>
    </cacheField>
    <cacheField name="GIP substation" numFmtId="0">
      <sharedItems containsBlank="1"/>
    </cacheField>
    <cacheField name="Lifetime" numFmtId="0">
      <sharedItems containsString="0" containsBlank="1" containsNumber="1" containsInteger="1" minValue="2008" maxValue="2070"/>
    </cacheField>
    <cacheField name="Lifetime_notes" numFmtId="0">
      <sharedItems containsBlank="1"/>
    </cacheField>
    <cacheField name="lat" numFmtId="0">
      <sharedItems containsSemiMixedTypes="0" containsString="0" containsNumber="1" minValue="-46.6068" maxValue="-35.417900000000003"/>
    </cacheField>
    <cacheField name="long" numFmtId="0">
      <sharedItems containsSemiMixedTypes="0" containsString="0" containsNumber="1" minValue="-176.39490000000001" maxValue="178.0241"/>
    </cacheField>
    <cacheField name="Node" numFmtId="0">
      <sharedItems count="11">
        <s v="NIS"/>
        <s v="AKL"/>
        <s v="WTO"/>
        <s v="CAN"/>
        <s v="WEL"/>
        <s v="HBY"/>
        <s v="NEL"/>
        <s v="BOP"/>
        <s v="TRN"/>
        <s v="CEN"/>
        <s v="OTG"/>
      </sharedItems>
    </cacheField>
    <cacheField name="Techs" numFmtId="0">
      <sharedItems containsBlank="1" count="8">
        <s v="BIO"/>
        <s v="COAL"/>
        <s v="DIE"/>
        <s v="geoth"/>
        <s v="GT"/>
        <s v="CCGT"/>
        <s v="OCGT"/>
        <m/>
      </sharedItems>
    </cacheField>
    <cacheField name="new_life" numFmtId="0">
      <sharedItems containsSemiMixedTypes="0" containsString="0" containsNumber="1" containsInteger="1" minValue="0" maxValue="2070" count="83">
        <n v="0"/>
        <n v="2033"/>
        <n v="2022"/>
        <n v="2039"/>
        <n v="2026"/>
        <n v="2024"/>
        <n v="2038"/>
        <n v="2034"/>
        <n v="2047"/>
        <n v="2029"/>
        <n v="2041"/>
        <n v="2036"/>
        <n v="2068"/>
        <n v="2058"/>
        <n v="2063"/>
        <n v="1996"/>
        <n v="2048"/>
        <n v="2060"/>
        <n v="2055"/>
        <n v="2064"/>
        <n v="2046"/>
        <n v="2049"/>
        <n v="1988"/>
        <n v="2057"/>
        <n v="2052"/>
        <n v="2050"/>
        <n v="2040"/>
        <n v="2011"/>
        <n v="2035"/>
        <n v="2031"/>
        <n v="2025"/>
        <n v="2042"/>
        <n v="2032"/>
        <n v="2027"/>
        <n v="2013"/>
        <n v="1955"/>
        <n v="1958"/>
        <n v="2043"/>
        <n v="1992"/>
        <n v="2008"/>
        <n v="1993"/>
        <n v="1957"/>
        <n v="1943"/>
        <n v="1936"/>
        <n v="1966"/>
        <n v="1962"/>
        <n v="1990"/>
        <n v="2012"/>
        <n v="1986"/>
        <n v="1969"/>
        <n v="1954"/>
        <n v="1961"/>
        <n v="1953"/>
        <n v="1941"/>
        <n v="1998"/>
        <n v="1964"/>
        <n v="2070"/>
        <n v="2037"/>
        <n v="2044"/>
        <n v="2045"/>
        <n v="2023"/>
        <n v="2030"/>
        <n v="2053" u="1"/>
        <n v="2059" u="1"/>
        <n v="2054" u="1"/>
        <n v="2061" u="1"/>
        <n v="2016" u="1"/>
        <n v="1975" u="1"/>
        <n v="1978" u="1"/>
        <n v="2028" u="1"/>
        <n v="1977" u="1"/>
        <n v="1963" u="1"/>
        <n v="1956" u="1"/>
        <n v="1982" u="1"/>
        <n v="2010" u="1"/>
        <n v="2006" u="1"/>
        <n v="1989" u="1"/>
        <n v="1974" u="1"/>
        <n v="1981" u="1"/>
        <n v="1973" u="1"/>
        <n v="2018" u="1"/>
        <n v="1984" u="1"/>
        <n v="2065" u="1"/>
      </sharedItems>
    </cacheField>
    <cacheField name="new_tech" numFmtId="0">
      <sharedItems containsMixedTypes="1" containsNumber="1" containsInteger="1" minValue="0" maxValue="0" count="9">
        <s v="BIO"/>
        <s v="COAL"/>
        <s v="DIE"/>
        <s v="geoth"/>
        <s v="GT"/>
        <s v="CCGT"/>
        <s v="OCGT"/>
        <n v="0"/>
        <s v="Hyd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">
  <r>
    <s v="Redvale Landfill"/>
    <s v="Thermal"/>
    <s v="Biogas"/>
    <m/>
    <m/>
    <m/>
    <s v="N"/>
    <n v="7"/>
    <n v="1"/>
    <n v="0"/>
    <m/>
    <s v="7 x 1 MW"/>
    <m/>
    <m/>
    <m/>
    <m/>
    <m/>
    <m/>
    <s v="Waste Management"/>
    <m/>
    <s v="Trustpower"/>
    <s v="Embedded"/>
    <n v="50"/>
    <m/>
    <m/>
    <m/>
    <s v="NIS - North Isthmus"/>
    <s v="NI "/>
    <s v="SVL0331"/>
    <s v="SVL"/>
    <m/>
    <m/>
    <n v="-36.658000000000001"/>
    <n v="174.6259"/>
    <x v="0"/>
    <x v="0"/>
    <x v="0"/>
    <x v="0"/>
  </r>
  <r>
    <s v="Watercare Mangere"/>
    <s v="Thermal"/>
    <s v="Biogas"/>
    <m/>
    <m/>
    <m/>
    <s v="Y"/>
    <n v="7"/>
    <n v="7"/>
    <n v="0"/>
    <m/>
    <m/>
    <n v="2003"/>
    <m/>
    <m/>
    <m/>
    <m/>
    <m/>
    <s v="Watercare Services"/>
    <m/>
    <s v="Mighty River Power"/>
    <s v="Embedded"/>
    <n v="0.1"/>
    <m/>
    <m/>
    <m/>
    <s v="AKL - Auckland"/>
    <s v="NI "/>
    <s v="MNG0331"/>
    <s v="MNG"/>
    <m/>
    <m/>
    <n v="-36.964799999999997"/>
    <n v="174.77629999999999"/>
    <x v="1"/>
    <x v="0"/>
    <x v="1"/>
    <x v="0"/>
  </r>
  <r>
    <s v="Greenmount Landfill"/>
    <s v="Thermal"/>
    <s v="Biogas"/>
    <m/>
    <m/>
    <m/>
    <s v="N"/>
    <n v="5.5"/>
    <n v="0.92"/>
    <n v="0"/>
    <m/>
    <s v="6 x 0.92 MW"/>
    <n v="1992"/>
    <m/>
    <m/>
    <m/>
    <m/>
    <m/>
    <s v="EnviroWaste"/>
    <m/>
    <s v="Mercury"/>
    <s v="Embedded"/>
    <n v="38"/>
    <m/>
    <m/>
    <m/>
    <s v="AKL - Auckland"/>
    <s v="NI "/>
    <s v="OTA0221"/>
    <s v="OTA"/>
    <m/>
    <m/>
    <n v="-36.934800000000003"/>
    <n v="174.8904"/>
    <x v="1"/>
    <x v="0"/>
    <x v="2"/>
    <x v="0"/>
  </r>
  <r>
    <s v="Hampton Downs Landfill"/>
    <s v="Thermal"/>
    <s v="Biogas"/>
    <m/>
    <m/>
    <m/>
    <s v="N"/>
    <n v="4"/>
    <n v="1"/>
    <n v="0"/>
    <m/>
    <s v="4 x 1 MW"/>
    <n v="2009"/>
    <m/>
    <m/>
    <m/>
    <m/>
    <m/>
    <s v="EnviroWaste"/>
    <m/>
    <s v="Mercury"/>
    <s v="Embedded"/>
    <n v="28"/>
    <m/>
    <m/>
    <m/>
    <s v="WTO - Waikato"/>
    <s v="NI "/>
    <s v="MER0331"/>
    <s v="MER"/>
    <m/>
    <m/>
    <n v="-37.3581"/>
    <n v="175.07230000000001"/>
    <x v="2"/>
    <x v="0"/>
    <x v="3"/>
    <x v="0"/>
  </r>
  <r>
    <s v="Christchurch City Wastewater"/>
    <s v="Thermal"/>
    <s v="Biogas"/>
    <m/>
    <m/>
    <m/>
    <s v="N"/>
    <n v="3.2"/>
    <n v="3.2"/>
    <n v="0"/>
    <m/>
    <m/>
    <n v="1996"/>
    <m/>
    <m/>
    <m/>
    <m/>
    <m/>
    <s v="Orion"/>
    <m/>
    <s v="Meridian Energy"/>
    <s v="Embedded"/>
    <n v="2"/>
    <m/>
    <m/>
    <m/>
    <s v="CAN - Canterbury"/>
    <s v="SI "/>
    <s v="BRY0111"/>
    <s v="BRY"/>
    <m/>
    <m/>
    <n v="-43.524799999999999"/>
    <n v="172.7013"/>
    <x v="3"/>
    <x v="0"/>
    <x v="4"/>
    <x v="0"/>
  </r>
  <r>
    <s v="Whitford Landfill"/>
    <s v="Thermal"/>
    <s v="Biogas"/>
    <m/>
    <m/>
    <m/>
    <s v="N"/>
    <n v="3"/>
    <n v="1"/>
    <n v="0"/>
    <m/>
    <s v="3 x 1 MW"/>
    <m/>
    <m/>
    <m/>
    <m/>
    <m/>
    <m/>
    <s v="Waste Management"/>
    <m/>
    <s v="Trustpower"/>
    <s v="Embedded"/>
    <n v="20"/>
    <m/>
    <m/>
    <m/>
    <s v="AKL - Auckland"/>
    <s v="NI "/>
    <s v="TAK0331"/>
    <s v="TAK"/>
    <m/>
    <m/>
    <n v="-36.9358"/>
    <n v="174.99250000000001"/>
    <x v="1"/>
    <x v="0"/>
    <x v="0"/>
    <x v="0"/>
  </r>
  <r>
    <s v="Rosedale Landfill"/>
    <s v="Thermal"/>
    <s v="Biogas"/>
    <m/>
    <m/>
    <m/>
    <s v="N"/>
    <n v="2.8"/>
    <n v="0.92"/>
    <n v="0"/>
    <m/>
    <s v="3 x 0.92 MW"/>
    <n v="1992"/>
    <m/>
    <m/>
    <m/>
    <m/>
    <m/>
    <s v="EnviroWaste"/>
    <m/>
    <s v="Mercury"/>
    <s v="Embedded"/>
    <n v="22"/>
    <m/>
    <m/>
    <m/>
    <s v="NIS - North Isthmus"/>
    <s v="NI "/>
    <s v="ALB0331"/>
    <s v="ALB"/>
    <m/>
    <m/>
    <n v="-36.734099999999998"/>
    <n v="174.72110000000001"/>
    <x v="0"/>
    <x v="0"/>
    <x v="2"/>
    <x v="0"/>
  </r>
  <r>
    <s v="Silverstream Landfill"/>
    <s v="Thermal"/>
    <s v="Biogas"/>
    <m/>
    <m/>
    <m/>
    <s v="N"/>
    <n v="2.7"/>
    <n v="0.9"/>
    <n v="0"/>
    <m/>
    <s v="3 x 0.9 MW"/>
    <n v="1994"/>
    <m/>
    <m/>
    <m/>
    <m/>
    <m/>
    <s v="Mighty River Power"/>
    <m/>
    <s v="Mercury"/>
    <s v="Embedded"/>
    <n v="13"/>
    <m/>
    <m/>
    <m/>
    <s v="WEL - Wellington"/>
    <s v="NI "/>
    <s v="HAY0331"/>
    <s v="HAY"/>
    <m/>
    <m/>
    <n v="-41.280500000000004"/>
    <n v="174.7671"/>
    <x v="4"/>
    <x v="0"/>
    <x v="5"/>
    <x v="0"/>
  </r>
  <r>
    <s v="Southern Landfill"/>
    <s v="Thermal"/>
    <s v="Biogas"/>
    <m/>
    <m/>
    <m/>
    <s v="N"/>
    <n v="1.1000000000000001"/>
    <n v="1.1000000000000001"/>
    <n v="0"/>
    <m/>
    <m/>
    <m/>
    <m/>
    <m/>
    <m/>
    <m/>
    <m/>
    <s v="Todd Energy"/>
    <m/>
    <s v="Todd Energy"/>
    <s v="Embedded"/>
    <n v="6"/>
    <m/>
    <m/>
    <m/>
    <s v="WEL - Wellington"/>
    <s v="NI "/>
    <s v="CPK0331"/>
    <s v="CPK"/>
    <m/>
    <m/>
    <n v="-41.323700000000002"/>
    <n v="174.74549999999999"/>
    <x v="4"/>
    <x v="0"/>
    <x v="0"/>
    <x v="0"/>
  </r>
  <r>
    <s v="Tirohia Landfill"/>
    <s v="Thermal"/>
    <s v="Biogas"/>
    <m/>
    <m/>
    <m/>
    <s v="N"/>
    <n v="1"/>
    <n v="1"/>
    <n v="0"/>
    <m/>
    <s v="1 x 1"/>
    <n v="2008"/>
    <m/>
    <m/>
    <m/>
    <m/>
    <m/>
    <s v="H.G. Leach &amp; Co."/>
    <m/>
    <s v="Mighty River Power"/>
    <s v="Embedded"/>
    <n v="7.5"/>
    <m/>
    <m/>
    <m/>
    <s v="WTO - Waikato"/>
    <s v="NI "/>
    <s v="WKO0331"/>
    <s v="WKO"/>
    <m/>
    <m/>
    <n v="-37.378900000000002"/>
    <n v="175.67339999999999"/>
    <x v="2"/>
    <x v="0"/>
    <x v="6"/>
    <x v="0"/>
  </r>
  <r>
    <s v="Horotiu Landfill"/>
    <s v="Thermal"/>
    <s v="Biogas"/>
    <m/>
    <m/>
    <m/>
    <s v="N"/>
    <n v="0.9"/>
    <n v="0.9"/>
    <n v="0"/>
    <m/>
    <m/>
    <n v="2004"/>
    <m/>
    <m/>
    <m/>
    <m/>
    <m/>
    <s v="Green Energy"/>
    <m/>
    <s v="WEL Networks"/>
    <s v="Embedded"/>
    <n v="7"/>
    <m/>
    <m/>
    <m/>
    <s v="WTO - Waikato"/>
    <s v="NI "/>
    <s v="TWH0331"/>
    <s v="TWH"/>
    <m/>
    <m/>
    <n v="-36.884099999999997"/>
    <n v="174.7704"/>
    <x v="2"/>
    <x v="0"/>
    <x v="7"/>
    <x v="0"/>
  </r>
  <r>
    <s v="Burwood Hospital"/>
    <s v="Thermal"/>
    <s v="Biomass"/>
    <s v="Diesel"/>
    <m/>
    <m/>
    <s v="N"/>
    <n v="0.2"/>
    <n v="0.2"/>
    <n v="0"/>
    <m/>
    <m/>
    <m/>
    <m/>
    <m/>
    <m/>
    <m/>
    <m/>
    <s v="Christchurch District Health"/>
    <m/>
    <s v="Meridian Energy"/>
    <s v="Embedded"/>
    <n v="0"/>
    <m/>
    <m/>
    <m/>
    <s v="CAN - Canterbury"/>
    <s v="SI "/>
    <s v="BRY0661"/>
    <s v="BRY"/>
    <m/>
    <m/>
    <n v="-43.480200000000004"/>
    <n v="172.6841"/>
    <x v="3"/>
    <x v="0"/>
    <x v="0"/>
    <x v="0"/>
  </r>
  <r>
    <s v="Glenbrook"/>
    <s v="Thermal"/>
    <s v="Coal"/>
    <s v="Natural gas waste heat"/>
    <s v="steam turbine"/>
    <m/>
    <s v="Y"/>
    <n v="112"/>
    <n v="74"/>
    <n v="0"/>
    <m/>
    <m/>
    <n v="1997"/>
    <s v="Operational"/>
    <m/>
    <m/>
    <m/>
    <m/>
    <s v="Bluescope"/>
    <m/>
    <s v="Bluescope"/>
    <s v="Grid"/>
    <n v="550"/>
    <m/>
    <m/>
    <m/>
    <s v="AKL - Auckland"/>
    <s v="NI "/>
    <s v="GLN0332"/>
    <s v="GLN"/>
    <n v="2047"/>
    <m/>
    <n v="-37.204900000000002"/>
    <n v="174.7234"/>
    <x v="1"/>
    <x v="1"/>
    <x v="8"/>
    <x v="1"/>
  </r>
  <r>
    <s v="Whirinaki"/>
    <s v="Thermal"/>
    <s v="Diesel"/>
    <m/>
    <s v="open cycle gas turbine (OCGT)"/>
    <m/>
    <s v="N"/>
    <n v="155"/>
    <n v="52"/>
    <n v="11000"/>
    <m/>
    <m/>
    <n v="2004"/>
    <s v="Operational"/>
    <m/>
    <m/>
    <m/>
    <m/>
    <s v="Contact"/>
    <m/>
    <s v="Contact"/>
    <s v="Grid"/>
    <n v="9"/>
    <m/>
    <m/>
    <m/>
    <s v="HBY - Hawkes Bay"/>
    <s v="NI "/>
    <s v="WHI2201"/>
    <s v="WHI"/>
    <n v="2029"/>
    <m/>
    <n v="-39.378300000000003"/>
    <n v="176.892"/>
    <x v="5"/>
    <x v="2"/>
    <x v="9"/>
    <x v="2"/>
  </r>
  <r>
    <s v="Marsden Diesel"/>
    <s v="Thermal"/>
    <s v="Diesel"/>
    <m/>
    <m/>
    <m/>
    <s v="N"/>
    <n v="9"/>
    <n v="1.8"/>
    <n v="0"/>
    <m/>
    <s v="5 x 1.8 MW"/>
    <n v="2011"/>
    <m/>
    <m/>
    <m/>
    <m/>
    <m/>
    <s v="Trustpower"/>
    <m/>
    <s v="Trustpower"/>
    <s v="Embedded"/>
    <n v="0"/>
    <m/>
    <m/>
    <m/>
    <s v="NIS - North Isthmus"/>
    <s v="NI "/>
    <s v="BRB0331"/>
    <s v="BRB"/>
    <m/>
    <m/>
    <n v="-35.835999999999999"/>
    <n v="174.489"/>
    <x v="0"/>
    <x v="2"/>
    <x v="10"/>
    <x v="2"/>
  </r>
  <r>
    <s v="Bream Bay Peaker"/>
    <s v="Thermal"/>
    <s v="Diesel"/>
    <m/>
    <s v="reciprocating engine"/>
    <m/>
    <s v="N"/>
    <n v="9"/>
    <m/>
    <m/>
    <m/>
    <m/>
    <n v="2011"/>
    <s v="Operational"/>
    <m/>
    <m/>
    <m/>
    <m/>
    <s v="Manawa Energy"/>
    <m/>
    <s v="Trustpower"/>
    <m/>
    <m/>
    <m/>
    <m/>
    <m/>
    <s v="NIS - North Isthmus"/>
    <s v="NI "/>
    <m/>
    <s v="BRB"/>
    <n v="2036"/>
    <m/>
    <n v="-35.725099999999998"/>
    <n v="174.3237"/>
    <x v="0"/>
    <x v="2"/>
    <x v="11"/>
    <x v="2"/>
  </r>
  <r>
    <s v="Hokitika Diesel"/>
    <s v="Thermal"/>
    <s v="Diesel"/>
    <m/>
    <m/>
    <m/>
    <s v="N"/>
    <n v="3.3"/>
    <n v="3.3"/>
    <n v="0"/>
    <m/>
    <m/>
    <m/>
    <m/>
    <m/>
    <m/>
    <m/>
    <m/>
    <s v="Trustpower"/>
    <m/>
    <s v="Trustpower"/>
    <s v="Embedded"/>
    <n v="0.3"/>
    <m/>
    <m/>
    <m/>
    <s v="WEC - West Coast"/>
    <s v="SI "/>
    <s v="KUM0661"/>
    <s v="KUM"/>
    <m/>
    <m/>
    <n v="-42.717399999999998"/>
    <n v="170.9665"/>
    <x v="3"/>
    <x v="2"/>
    <x v="0"/>
    <x v="2"/>
  </r>
  <r>
    <s v="Addington"/>
    <s v="Thermal"/>
    <s v="Diesel"/>
    <m/>
    <m/>
    <m/>
    <s v="N"/>
    <n v="0.4"/>
    <n v="0.4"/>
    <n v="0"/>
    <m/>
    <m/>
    <m/>
    <m/>
    <m/>
    <m/>
    <m/>
    <m/>
    <s v="Orion"/>
    <m/>
    <s v="Meridian Energy"/>
    <s v="Embedded"/>
    <n v="0"/>
    <m/>
    <m/>
    <m/>
    <s v="CAN - Canterbury"/>
    <s v="SI "/>
    <s v="ADD0111"/>
    <s v="ADD"/>
    <m/>
    <m/>
    <n v="-43.491100000000003"/>
    <n v="172.708"/>
    <x v="3"/>
    <x v="2"/>
    <x v="0"/>
    <x v="2"/>
  </r>
  <r>
    <s v="Christchurch Hospital Campus"/>
    <s v="Thermal"/>
    <s v="Diesel"/>
    <m/>
    <m/>
    <m/>
    <s v="BU"/>
    <n v="0.3"/>
    <n v="0.3"/>
    <n v="0"/>
    <m/>
    <m/>
    <m/>
    <m/>
    <m/>
    <m/>
    <m/>
    <m/>
    <s v="Christchurch District Health"/>
    <m/>
    <s v="Meridian Energy"/>
    <s v="Embedded"/>
    <n v="0"/>
    <m/>
    <m/>
    <m/>
    <s v="CAN - Canterbury"/>
    <s v="SI "/>
    <s v="ADD0661"/>
    <s v="ADD"/>
    <m/>
    <m/>
    <n v="-43.534300000000002"/>
    <n v="172.62549999999999"/>
    <x v="3"/>
    <x v="2"/>
    <x v="0"/>
    <x v="2"/>
  </r>
  <r>
    <s v="Orion Diesel"/>
    <s v="Thermal"/>
    <s v="Diesel"/>
    <m/>
    <m/>
    <m/>
    <s v="N"/>
    <n v="0.3"/>
    <n v="0.3"/>
    <n v="0"/>
    <m/>
    <m/>
    <m/>
    <m/>
    <m/>
    <m/>
    <m/>
    <m/>
    <s v="Orion"/>
    <m/>
    <s v="Orion"/>
    <s v="Embedded"/>
    <n v="0.1"/>
    <m/>
    <m/>
    <m/>
    <s v="CAN - Canterbury"/>
    <s v="SI "/>
    <s v="ADD0661"/>
    <s v="ADD"/>
    <m/>
    <m/>
    <n v="-43.488999999999997"/>
    <n v="172.5633"/>
    <x v="3"/>
    <x v="2"/>
    <x v="0"/>
    <x v="2"/>
  </r>
  <r>
    <s v="Jackson Estate"/>
    <s v="Thermal"/>
    <s v="Diesel"/>
    <m/>
    <m/>
    <m/>
    <s v="BU"/>
    <n v="0.2"/>
    <n v="0.2"/>
    <n v="0"/>
    <m/>
    <m/>
    <m/>
    <m/>
    <m/>
    <m/>
    <m/>
    <m/>
    <s v="Jackson Estate"/>
    <m/>
    <s v="Trustpower"/>
    <s v="Embedded"/>
    <n v="0"/>
    <m/>
    <m/>
    <m/>
    <s v="NEL - Nelson/Marlbourough"/>
    <s v="SI "/>
    <s v="BLN0331"/>
    <s v="BLN"/>
    <m/>
    <m/>
    <n v="-41.506300000000003"/>
    <n v="173.87739999999999"/>
    <x v="6"/>
    <x v="2"/>
    <x v="0"/>
    <x v="2"/>
  </r>
  <r>
    <s v="Mud House"/>
    <s v="Thermal"/>
    <s v="Diesel"/>
    <m/>
    <m/>
    <m/>
    <s v="BU"/>
    <n v="0.2"/>
    <n v="0.2"/>
    <n v="0"/>
    <m/>
    <m/>
    <m/>
    <m/>
    <m/>
    <m/>
    <m/>
    <m/>
    <s v="Kiwi Wine Company"/>
    <m/>
    <s v="Trustpower"/>
    <s v="Embedded"/>
    <n v="0"/>
    <m/>
    <m/>
    <m/>
    <s v="NEL - Nelson/Marlbourough"/>
    <s v="SI "/>
    <s v="BLN0331"/>
    <s v="BLN"/>
    <m/>
    <m/>
    <n v="-44.903799999999997"/>
    <n v="169.33940000000001"/>
    <x v="6"/>
    <x v="2"/>
    <x v="0"/>
    <x v="2"/>
  </r>
  <r>
    <s v="Orion Diesel II"/>
    <s v="Thermal"/>
    <s v="Diesel"/>
    <m/>
    <m/>
    <m/>
    <s v="N"/>
    <n v="0.2"/>
    <n v="0.2"/>
    <n v="0"/>
    <m/>
    <m/>
    <m/>
    <m/>
    <m/>
    <m/>
    <m/>
    <m/>
    <s v="Orion"/>
    <m/>
    <s v="Orion"/>
    <s v="Embedded"/>
    <n v="0"/>
    <m/>
    <m/>
    <m/>
    <s v="CAN - Canterbury"/>
    <s v="SI "/>
    <s v="ADD0661"/>
    <s v="ADD"/>
    <m/>
    <m/>
    <n v="-43.488999999999997"/>
    <n v="172.5633"/>
    <x v="3"/>
    <x v="2"/>
    <x v="0"/>
    <x v="2"/>
  </r>
  <r>
    <s v="South Pacific Cellars"/>
    <s v="Thermal"/>
    <s v="Diesel"/>
    <m/>
    <m/>
    <m/>
    <s v="BU"/>
    <n v="0.2"/>
    <n v="0.2"/>
    <n v="0"/>
    <m/>
    <m/>
    <m/>
    <m/>
    <m/>
    <m/>
    <m/>
    <m/>
    <s v="South Pacific Cellars"/>
    <m/>
    <s v="Trustpower"/>
    <s v="Embedded"/>
    <n v="0"/>
    <m/>
    <m/>
    <m/>
    <s v="NEL - Nelson/Marlbourough"/>
    <s v="SI "/>
    <s v="BLN0331"/>
    <s v="BLN"/>
    <m/>
    <m/>
    <n v="-41.291699999999999"/>
    <n v="173.24420000000001"/>
    <x v="6"/>
    <x v="2"/>
    <x v="0"/>
    <x v="2"/>
  </r>
  <r>
    <s v="Christchurch Airport (Harewood)"/>
    <s v="Thermal"/>
    <s v="Diesel"/>
    <m/>
    <m/>
    <m/>
    <s v="BU"/>
    <n v="0.1"/>
    <n v="0.1"/>
    <n v="0"/>
    <m/>
    <m/>
    <m/>
    <m/>
    <m/>
    <m/>
    <m/>
    <m/>
    <s v="Christchurch Airport Authority"/>
    <m/>
    <s v="Meridian Energy"/>
    <s v="Embedded"/>
    <n v="0"/>
    <m/>
    <m/>
    <m/>
    <s v="CAN - Canterbury"/>
    <s v="SI "/>
    <s v="ISL0661"/>
    <s v="ISL"/>
    <m/>
    <m/>
    <n v="-43.484900000000003"/>
    <n v="172.5478"/>
    <x v="3"/>
    <x v="2"/>
    <x v="0"/>
    <x v="2"/>
  </r>
  <r>
    <s v="Darfield"/>
    <s v="Thermal"/>
    <s v="Diesel"/>
    <m/>
    <m/>
    <m/>
    <s v="N"/>
    <n v="0.1"/>
    <n v="0.1"/>
    <n v="0"/>
    <m/>
    <m/>
    <m/>
    <m/>
    <m/>
    <m/>
    <m/>
    <m/>
    <s v="WD Boyes &amp; Sons"/>
    <m/>
    <s v="Meridian Energy"/>
    <s v="Embedded"/>
    <n v="0"/>
    <m/>
    <m/>
    <m/>
    <s v="CAN - Canterbury"/>
    <s v="SI "/>
    <s v="HOR0331"/>
    <s v="HOR"/>
    <m/>
    <m/>
    <n v="-43.489800000000002"/>
    <n v="172.11150000000001"/>
    <x v="3"/>
    <x v="2"/>
    <x v="0"/>
    <x v="2"/>
  </r>
  <r>
    <s v="Cloudy Bay"/>
    <s v="Thermal"/>
    <s v="Diesel"/>
    <m/>
    <m/>
    <m/>
    <s v="N"/>
    <n v="0"/>
    <n v="0"/>
    <n v="0"/>
    <m/>
    <m/>
    <m/>
    <m/>
    <m/>
    <m/>
    <m/>
    <m/>
    <s v="Indevin"/>
    <m/>
    <s v="Trustpower"/>
    <s v="Embedded"/>
    <n v="0"/>
    <m/>
    <m/>
    <m/>
    <s v="NEL - Nelson/Marlbourough"/>
    <s v="SI "/>
    <s v="BLN0331"/>
    <s v="BLN"/>
    <m/>
    <m/>
    <n v="-41.491199999999999"/>
    <n v="173.87889999999999"/>
    <x v="6"/>
    <x v="2"/>
    <x v="0"/>
    <x v="2"/>
  </r>
  <r>
    <s v="Government Communications Satellite"/>
    <s v="Thermal"/>
    <s v="Diesel"/>
    <m/>
    <m/>
    <m/>
    <s v="BU"/>
    <n v="0"/>
    <n v="0"/>
    <n v="0"/>
    <m/>
    <m/>
    <m/>
    <m/>
    <m/>
    <m/>
    <m/>
    <m/>
    <s v="Government Communications Satellite"/>
    <m/>
    <s v="Trustpower"/>
    <s v="Embedded"/>
    <n v="0"/>
    <m/>
    <m/>
    <m/>
    <s v="NEL - Nelson/Marlbourough"/>
    <s v="SI "/>
    <s v="BLN0331"/>
    <s v="BLN"/>
    <m/>
    <m/>
    <n v="-41.511200000000002"/>
    <n v="173.95750000000001"/>
    <x v="6"/>
    <x v="2"/>
    <x v="0"/>
    <x v="2"/>
  </r>
  <r>
    <s v="Indevin"/>
    <s v="Thermal"/>
    <s v="Diesel"/>
    <m/>
    <m/>
    <m/>
    <s v="BU"/>
    <n v="0"/>
    <n v="0"/>
    <n v="0"/>
    <m/>
    <m/>
    <m/>
    <m/>
    <m/>
    <m/>
    <m/>
    <m/>
    <s v="Indevin"/>
    <m/>
    <s v="Trustpower"/>
    <s v="Embedded"/>
    <n v="0"/>
    <m/>
    <m/>
    <m/>
    <s v="NEL - Nelson/Marlbourough"/>
    <s v="SI "/>
    <s v="BLN0331"/>
    <s v="BLN"/>
    <m/>
    <m/>
    <n v="-41.542999999999999"/>
    <n v="174.0231"/>
    <x v="6"/>
    <x v="2"/>
    <x v="0"/>
    <x v="2"/>
  </r>
  <r>
    <s v="PukePine"/>
    <s v="Thermal"/>
    <s v="Diesel"/>
    <m/>
    <m/>
    <m/>
    <s v="N"/>
    <n v="0"/>
    <n v="0"/>
    <n v="0"/>
    <m/>
    <m/>
    <m/>
    <m/>
    <m/>
    <m/>
    <m/>
    <m/>
    <s v="PukePine Sawmills"/>
    <m/>
    <s v="Trustpower"/>
    <s v="Embedded"/>
    <n v="0"/>
    <m/>
    <m/>
    <m/>
    <s v="BOP - Bay Of Plenty"/>
    <s v="NI "/>
    <s v="TMI0331"/>
    <s v="TMI"/>
    <m/>
    <m/>
    <n v="-37.776899999999998"/>
    <n v="176.31200000000001"/>
    <x v="7"/>
    <x v="2"/>
    <x v="0"/>
    <x v="2"/>
  </r>
  <r>
    <s v="Kawerau Binary"/>
    <s v="Geothermal"/>
    <s v="Geoothermal binary"/>
    <m/>
    <s v="binary"/>
    <m/>
    <s v="N"/>
    <n v="6"/>
    <n v="3.5"/>
    <m/>
    <m/>
    <m/>
    <n v="1989"/>
    <s v="Operational"/>
    <s v="Air"/>
    <m/>
    <m/>
    <m/>
    <s v="Nova Energy "/>
    <s v="Ngati Tuwharetoa Geothermal Assets Limited"/>
    <m/>
    <m/>
    <n v="35"/>
    <m/>
    <s v="Kawerau"/>
    <m/>
    <s v="BOP - Bay Of Plenty"/>
    <s v="NI"/>
    <s v="KAW0111"/>
    <s v="KAW"/>
    <n v="2039"/>
    <s v="yr built+50"/>
    <n v="-38.062100000000001"/>
    <n v="176.71799999999999"/>
    <x v="7"/>
    <x v="3"/>
    <x v="3"/>
    <x v="3"/>
  </r>
  <r>
    <s v="Te Ahi O Maui"/>
    <s v="Geothermal"/>
    <s v="Geothermal binary"/>
    <m/>
    <s v="binary"/>
    <m/>
    <s v="N"/>
    <n v="25"/>
    <n v="25"/>
    <m/>
    <m/>
    <m/>
    <n v="2018"/>
    <s v="Operational"/>
    <s v="Air"/>
    <m/>
    <m/>
    <m/>
    <s v="Eastland Group"/>
    <s v="Kawerau A8D Ahuwhenua Trust"/>
    <s v="Eastland Group"/>
    <m/>
    <m/>
    <m/>
    <s v="Kawerau"/>
    <m/>
    <s v="BOP - Bay Of Plenty"/>
    <s v="NI"/>
    <s v="KAW1101"/>
    <s v="KAW"/>
    <n v="2068"/>
    <s v="yr built+50"/>
    <n v="-38.063000000000002"/>
    <n v="176.70230000000001"/>
    <x v="7"/>
    <x v="3"/>
    <x v="12"/>
    <x v="3"/>
  </r>
  <r>
    <s v="Kawerau-GDL (KA24)"/>
    <s v="Geothermal"/>
    <s v="Geothermal binary"/>
    <m/>
    <s v="binary"/>
    <m/>
    <s v="N"/>
    <n v="8"/>
    <n v="8"/>
    <m/>
    <m/>
    <m/>
    <n v="2008"/>
    <s v="Operational"/>
    <s v="Air"/>
    <m/>
    <m/>
    <m/>
    <s v="Eastland Group"/>
    <m/>
    <s v="Eastland Group"/>
    <s v="Embedded"/>
    <n v="70"/>
    <m/>
    <s v="Kawerau"/>
    <m/>
    <s v="BOP - Bay Of Plenty"/>
    <s v="NI"/>
    <s v="KAW0111"/>
    <s v="KAW"/>
    <n v="2058"/>
    <s v="yr built+50"/>
    <n v="-38.060600000000001"/>
    <n v="176.72229999999999"/>
    <x v="7"/>
    <x v="3"/>
    <x v="13"/>
    <x v="3"/>
  </r>
  <r>
    <s v="Kawerau (KGL)"/>
    <s v="Geothermal"/>
    <s v="Geothermal double flash"/>
    <m/>
    <s v="condensed steam turbine (CST)"/>
    <m/>
    <s v="N"/>
    <n v="107"/>
    <n v="107"/>
    <m/>
    <m/>
    <m/>
    <n v="2008"/>
    <s v="Operational"/>
    <s v="Mechanical draft cooling tower"/>
    <m/>
    <m/>
    <m/>
    <s v="Mercury"/>
    <m/>
    <s v="Mercury"/>
    <s v="Grid"/>
    <n v="800"/>
    <m/>
    <s v="Kawerau"/>
    <m/>
    <s v="BOP - Bay Of Plenty"/>
    <s v="NI"/>
    <s v="KAW1101"/>
    <s v="KAW"/>
    <n v="2058"/>
    <s v="yr built+50"/>
    <n v="-38.062199999999997"/>
    <n v="176.7269"/>
    <x v="7"/>
    <x v="3"/>
    <x v="13"/>
    <x v="3"/>
  </r>
  <r>
    <s v="TOPP1"/>
    <s v="Geothermal"/>
    <s v="Geothermal double flash"/>
    <m/>
    <s v="condensed steam turbine (CST)"/>
    <m/>
    <s v="N"/>
    <n v="21"/>
    <n v="21"/>
    <m/>
    <m/>
    <m/>
    <n v="2013"/>
    <s v="Operational"/>
    <s v="Mechanical draft cooling tower"/>
    <m/>
    <m/>
    <m/>
    <s v="Ngati Tuwharetoa Geothermal Assets Limited"/>
    <m/>
    <s v="Norske Skog Tasman"/>
    <s v="Embedded"/>
    <n v="210"/>
    <m/>
    <s v="Kawerau"/>
    <m/>
    <s v="BOP - Bay Of Plenty"/>
    <s v="NI"/>
    <s v="KAW0112"/>
    <s v="KAW"/>
    <n v="2063"/>
    <s v="yr built+50"/>
    <n v="-38.064999999999998"/>
    <n v="176.72139999999999"/>
    <x v="7"/>
    <x v="3"/>
    <x v="14"/>
    <x v="3"/>
  </r>
  <r>
    <s v="Kawerau BP"/>
    <s v="Geothermal"/>
    <s v="Geothermal single flash"/>
    <m/>
    <s v="back pressure turbine (BPT)"/>
    <m/>
    <s v="N"/>
    <n v="8"/>
    <n v="3.8"/>
    <m/>
    <m/>
    <m/>
    <n v="1966"/>
    <s v="Operational"/>
    <s v="Steam repurposed"/>
    <m/>
    <m/>
    <m/>
    <s v="Norske Skog Tasman"/>
    <m/>
    <s v="Todd Energy"/>
    <s v="Partially embedded"/>
    <m/>
    <m/>
    <s v="Kawerau"/>
    <m/>
    <s v="BOP - Bay Of Plenty"/>
    <s v="NI"/>
    <s v="KAW0111"/>
    <s v="KAW"/>
    <n v="2016"/>
    <s v="yr built+50"/>
    <n v="-38.073799999999999"/>
    <n v="176.7199"/>
    <x v="7"/>
    <x v="3"/>
    <x v="15"/>
    <x v="3"/>
  </r>
  <r>
    <s v="Ngawha"/>
    <s v="Geothermal"/>
    <s v="Geothermal binary"/>
    <m/>
    <s v="binary"/>
    <m/>
    <s v="N"/>
    <n v="25"/>
    <n v="12"/>
    <m/>
    <m/>
    <m/>
    <n v="1998"/>
    <s v="Operational"/>
    <s v="Air"/>
    <m/>
    <m/>
    <m/>
    <s v="Top Energy"/>
    <m/>
    <s v="Top Energy"/>
    <s v="Embedded"/>
    <n v="200"/>
    <m/>
    <s v="Ngawha"/>
    <m/>
    <s v="NIS - North Isthmus"/>
    <s v="NI"/>
    <s v="KOE0331"/>
    <s v="KOE"/>
    <n v="2048"/>
    <s v="yr built+50"/>
    <n v="-35.417900000000003"/>
    <n v="173.85239999999999"/>
    <x v="0"/>
    <x v="3"/>
    <x v="16"/>
    <x v="3"/>
  </r>
  <r>
    <s v="Ngatamariki"/>
    <s v="Geothermal"/>
    <s v="Geothermal binary"/>
    <m/>
    <s v="binary"/>
    <m/>
    <s v="N"/>
    <n v="82"/>
    <n v="21"/>
    <m/>
    <m/>
    <m/>
    <n v="2013"/>
    <s v="Operational"/>
    <s v="Air"/>
    <m/>
    <m/>
    <m/>
    <s v="Mercury"/>
    <m/>
    <s v="Mercury"/>
    <s v="Grid"/>
    <n v="670"/>
    <m/>
    <s v="Ngatamariki"/>
    <m/>
    <s v="WTO - Waikato"/>
    <s v="NI"/>
    <s v="NAP2202"/>
    <s v="NAP"/>
    <n v="2063"/>
    <s v="yr built+50"/>
    <n v="-38.546199999999999"/>
    <n v="176.19540000000001"/>
    <x v="2"/>
    <x v="3"/>
    <x v="14"/>
    <x v="3"/>
  </r>
  <r>
    <s v="Te Huka"/>
    <s v="Geothermal"/>
    <s v="Geothermal binary"/>
    <m/>
    <s v="binary"/>
    <m/>
    <s v="N"/>
    <n v="24"/>
    <n v="24"/>
    <m/>
    <m/>
    <m/>
    <n v="2010"/>
    <s v="Operational"/>
    <s v="Air"/>
    <m/>
    <m/>
    <m/>
    <s v="Contact Energy"/>
    <m/>
    <s v="Contact"/>
    <s v="Embedded"/>
    <n v="190"/>
    <m/>
    <s v="Wairakei-Tauhara"/>
    <m/>
    <s v="WTO - Waikato"/>
    <s v="NI"/>
    <s v="WRK0331"/>
    <s v="WRK"/>
    <n v="2060"/>
    <s v="yr built+50"/>
    <n v="-38.667099999999998"/>
    <n v="176.11660000000001"/>
    <x v="2"/>
    <x v="3"/>
    <x v="17"/>
    <x v="3"/>
  </r>
  <r>
    <s v="Wairakei Binary"/>
    <s v="Geothermal"/>
    <s v="Geothermal binary"/>
    <m/>
    <s v="binary"/>
    <m/>
    <s v="N"/>
    <n v="14"/>
    <n v="14"/>
    <m/>
    <m/>
    <m/>
    <n v="2005"/>
    <s v="Operational"/>
    <s v="Air"/>
    <m/>
    <m/>
    <m/>
    <s v="Contact Energy"/>
    <m/>
    <s v="Contact"/>
    <s v="Grid"/>
    <n v="83"/>
    <m/>
    <s v="Wairakei-Tauhara"/>
    <m/>
    <s v="WTO - Waikato"/>
    <s v="NI"/>
    <s v="WRK2201"/>
    <s v="WRK"/>
    <n v="2055"/>
    <s v="yr built+50"/>
    <n v="-38.625599999999999"/>
    <n v="176.1037"/>
    <x v="2"/>
    <x v="3"/>
    <x v="18"/>
    <x v="3"/>
  </r>
  <r>
    <s v="Te Mihi"/>
    <s v="Geothermal"/>
    <s v="Geothermal double flash"/>
    <m/>
    <s v="condensed steam turbine (CST)"/>
    <m/>
    <s v="N"/>
    <n v="166"/>
    <n v="83"/>
    <m/>
    <m/>
    <m/>
    <n v="2014"/>
    <s v="Operational"/>
    <s v="Mechanical draft cooling tower"/>
    <m/>
    <m/>
    <m/>
    <s v="Contact Energy"/>
    <m/>
    <s v="Contact"/>
    <s v="Grid"/>
    <n v="1372"/>
    <m/>
    <s v="Wairakei-Tauhara"/>
    <m/>
    <s v="WTO - Waikato"/>
    <s v="NI"/>
    <s v="THI2201"/>
    <s v="THI"/>
    <n v="2064"/>
    <s v="yr built+50"/>
    <n v="-38.619"/>
    <n v="176.047"/>
    <x v="2"/>
    <x v="3"/>
    <x v="19"/>
    <x v="3"/>
  </r>
  <r>
    <s v="Ohaaki"/>
    <s v="Geothermal"/>
    <s v="Geothermal double flash"/>
    <m/>
    <s v="back pressure turbine (BPT)"/>
    <s v="condensed steam turbine (CST)"/>
    <s v="N"/>
    <n v="50"/>
    <n v="46"/>
    <m/>
    <m/>
    <m/>
    <n v="1989"/>
    <s v="Operational"/>
    <s v="Natural draft cooling tower"/>
    <m/>
    <m/>
    <m/>
    <s v="Contact Energy"/>
    <m/>
    <s v="Contact"/>
    <s v="Grid"/>
    <n v="450"/>
    <m/>
    <s v="Ohaaki"/>
    <m/>
    <s v="WTO - Waikato"/>
    <s v="NI"/>
    <s v="OKI2201"/>
    <s v="OKI"/>
    <n v="2039"/>
    <s v="yr built+50"/>
    <n v="-38.527500000000003"/>
    <n v="176.29400000000001"/>
    <x v="2"/>
    <x v="3"/>
    <x v="3"/>
    <x v="3"/>
  </r>
  <r>
    <s v="Poihipi"/>
    <s v="Geothermal"/>
    <s v="Geothermal dry steam"/>
    <m/>
    <s v="condensed steam turbine (CST)"/>
    <m/>
    <s v="N"/>
    <n v="50"/>
    <n v="55"/>
    <m/>
    <m/>
    <m/>
    <n v="1996"/>
    <s v="Operational"/>
    <s v="Mechanical draft cooling tower"/>
    <m/>
    <m/>
    <m/>
    <s v="Contact Energy"/>
    <m/>
    <s v="Contact"/>
    <s v="Grid"/>
    <n v="411"/>
    <m/>
    <s v="Wairakei-Tauhara"/>
    <m/>
    <s v="WTO - Waikato"/>
    <s v="NI"/>
    <s v="PPI2201"/>
    <s v="PPI"/>
    <n v="2046"/>
    <s v="yr built+50"/>
    <n v="-38.629899999999999"/>
    <n v="176.04150000000001"/>
    <x v="2"/>
    <x v="3"/>
    <x v="20"/>
    <x v="3"/>
  </r>
  <r>
    <s v="Mokai"/>
    <s v="Geothermal"/>
    <s v="Geothermal single flash"/>
    <m/>
    <s v="combined cycle"/>
    <m/>
    <s v="N"/>
    <n v="112"/>
    <n v="35"/>
    <m/>
    <m/>
    <m/>
    <n v="1999"/>
    <s v="Operational"/>
    <s v="Air"/>
    <m/>
    <m/>
    <m/>
    <s v="Tuaropaki Power Company"/>
    <m/>
    <s v="Mercury"/>
    <s v="Grid"/>
    <n v="927"/>
    <m/>
    <s v="Mokai"/>
    <m/>
    <s v="WTO - Waikato"/>
    <s v="NI"/>
    <s v="WKM2201"/>
    <s v="WKM"/>
    <n v="2049"/>
    <s v="yr built+50"/>
    <n v="-38.529899999999998"/>
    <n v="175.92429999999999"/>
    <x v="2"/>
    <x v="3"/>
    <x v="21"/>
    <x v="3"/>
  </r>
  <r>
    <s v="Rotokawa"/>
    <s v="Geothermal"/>
    <s v="Geothermal single flash"/>
    <m/>
    <s v="combined cycle"/>
    <m/>
    <s v="N"/>
    <n v="35"/>
    <n v="16"/>
    <m/>
    <m/>
    <m/>
    <n v="1997"/>
    <s v="Operational"/>
    <s v="Air"/>
    <m/>
    <m/>
    <m/>
    <s v="Mercury"/>
    <m/>
    <s v="Mercury"/>
    <s v="Embedded"/>
    <n v="273"/>
    <m/>
    <s v="Rotokawa"/>
    <m/>
    <s v="WTO - Waikato"/>
    <s v="NI"/>
    <s v="WRK0331"/>
    <s v="WRK"/>
    <n v="2047"/>
    <s v="yr built+50"/>
    <n v="-38.612299999999998"/>
    <n v="176.19319999999999"/>
    <x v="2"/>
    <x v="3"/>
    <x v="8"/>
    <x v="3"/>
  </r>
  <r>
    <s v="Wairakei (A&amp;B)"/>
    <s v="Geothermal"/>
    <s v="Geothermal triple flash"/>
    <m/>
    <s v="back pressure turbine (BPT)"/>
    <s v="condensed steam turbine (CST)"/>
    <s v="N"/>
    <n v="163"/>
    <n v="30"/>
    <m/>
    <m/>
    <m/>
    <n v="1958"/>
    <s v="Operational"/>
    <s v="River"/>
    <s v="Waikato river"/>
    <m/>
    <m/>
    <s v="Contact Energy"/>
    <m/>
    <s v="Contact"/>
    <s v="Grid"/>
    <n v="979"/>
    <m/>
    <s v="Wairakei-Tauhara"/>
    <m/>
    <s v="WTO - Waikato"/>
    <s v="NI"/>
    <s v="WRK2201"/>
    <s v="WRK"/>
    <n v="2008"/>
    <s v="yr built+50"/>
    <n v="-38.625599999999999"/>
    <n v="176.1037"/>
    <x v="2"/>
    <x v="3"/>
    <x v="22"/>
    <x v="3"/>
  </r>
  <r>
    <s v="Nga Awa Purua"/>
    <s v="Geothermal"/>
    <s v="Geothermal triple flash"/>
    <m/>
    <s v="condensed steam turbine (CST)"/>
    <m/>
    <s v="N"/>
    <n v="140"/>
    <n v="140"/>
    <m/>
    <m/>
    <m/>
    <n v="2010"/>
    <s v="Operational"/>
    <s v="Mechanical evaporative water"/>
    <m/>
    <m/>
    <m/>
    <s v="Mercury"/>
    <s v="Tauhara North No. 2 Trust"/>
    <s v="Mercury"/>
    <s v="Grid"/>
    <n v="1165"/>
    <m/>
    <s v="Rotokawa"/>
    <m/>
    <s v="WTO - Waikato"/>
    <s v="NI"/>
    <s v="NAP2201"/>
    <s v="NAP"/>
    <n v="2060"/>
    <s v="yr built+50"/>
    <n v="-38.614100000000001"/>
    <n v="176.18389999999999"/>
    <x v="2"/>
    <x v="3"/>
    <x v="17"/>
    <x v="3"/>
  </r>
  <r>
    <s v="Huntly Unit 1-2-4"/>
    <s v="Thermal"/>
    <s v="Natural gas"/>
    <s v="Coal"/>
    <s v="steam turbine"/>
    <m/>
    <s v="N"/>
    <n v="750"/>
    <n v="250"/>
    <n v="10300"/>
    <n v="3"/>
    <s v="3 x 250 MW"/>
    <n v="1983"/>
    <s v="Operational"/>
    <m/>
    <m/>
    <m/>
    <m/>
    <s v="Genesis"/>
    <m/>
    <s v="Genesis"/>
    <s v="Grid"/>
    <n v="2850"/>
    <m/>
    <m/>
    <m/>
    <s v="WTO - Waikato"/>
    <s v="NI "/>
    <s v="HLY2202"/>
    <s v="HLY"/>
    <n v="2033"/>
    <m/>
    <n v="-37.557299999999998"/>
    <n v="175.1593"/>
    <x v="2"/>
    <x v="4"/>
    <x v="1"/>
    <x v="4"/>
  </r>
  <r>
    <s v="Huntly Unit 5"/>
    <s v="Thermal"/>
    <s v="Natural gas"/>
    <m/>
    <s v="combined cycle gas turbine (CCGT)"/>
    <m/>
    <s v="N"/>
    <n v="385"/>
    <m/>
    <n v="7200"/>
    <m/>
    <m/>
    <n v="2007"/>
    <s v="Operational"/>
    <m/>
    <m/>
    <m/>
    <m/>
    <s v="Genesis"/>
    <m/>
    <s v="Genesis"/>
    <s v="Grid"/>
    <n v="2410"/>
    <m/>
    <m/>
    <m/>
    <s v="WTO - Waikato"/>
    <s v="NI "/>
    <s v="HLY2201"/>
    <s v="HLY"/>
    <n v="2057"/>
    <m/>
    <n v="-37.557699999999997"/>
    <n v="175.1593"/>
    <x v="2"/>
    <x v="5"/>
    <x v="23"/>
    <x v="5"/>
  </r>
  <r>
    <s v="Taranaki Combined Cycle"/>
    <s v="Thermal"/>
    <s v="Natural gas"/>
    <m/>
    <s v="combined cycle gas turbine (CCGT)"/>
    <m/>
    <s v="N"/>
    <n v="377"/>
    <m/>
    <n v="7600"/>
    <m/>
    <m/>
    <n v="1998"/>
    <s v="Operational"/>
    <s v="Mechanical draft cooling tower"/>
    <s v="Patea river"/>
    <m/>
    <m/>
    <s v="Contact"/>
    <m/>
    <s v="Contact"/>
    <s v="Grid"/>
    <n v="2200"/>
    <m/>
    <m/>
    <m/>
    <s v="TRN - Taranaki"/>
    <s v="NI "/>
    <s v="SFD2201"/>
    <s v="SFD"/>
    <n v="2048"/>
    <m/>
    <n v="-39.332299999999996"/>
    <n v="174.3073"/>
    <x v="8"/>
    <x v="5"/>
    <x v="16"/>
    <x v="5"/>
  </r>
  <r>
    <s v="Stratford"/>
    <s v="Thermal"/>
    <s v="Natural gas"/>
    <m/>
    <s v="open cycle gas turbine (OCGT)"/>
    <m/>
    <s v="N"/>
    <n v="210"/>
    <n v="100"/>
    <m/>
    <m/>
    <m/>
    <n v="2010"/>
    <s v="Operational"/>
    <m/>
    <m/>
    <m/>
    <m/>
    <s v="Contact"/>
    <m/>
    <s v="Contact"/>
    <s v="Grid"/>
    <n v="350"/>
    <m/>
    <m/>
    <m/>
    <s v="TRN - Taranaki"/>
    <s v="NI "/>
    <s v="SFD2201"/>
    <s v="SFD"/>
    <n v="2052"/>
    <m/>
    <n v="-39.330599999999997"/>
    <n v="174.31970000000001"/>
    <x v="8"/>
    <x v="6"/>
    <x v="24"/>
    <x v="6"/>
  </r>
  <r>
    <s v="Junction Road"/>
    <s v="Thermal"/>
    <s v="Natural gas"/>
    <m/>
    <s v="open cycle gas turbine (OCGT)"/>
    <m/>
    <s v="N"/>
    <n v="100"/>
    <n v="10.3"/>
    <n v="0"/>
    <m/>
    <s v="2 x 10.3 MW, 1 x 3.2 MW, 1 x 1.5 MW"/>
    <n v="2020"/>
    <s v="Operational"/>
    <m/>
    <m/>
    <m/>
    <m/>
    <s v="Todd Generation Taranaki"/>
    <m/>
    <s v="Todd Generation Taranaki"/>
    <m/>
    <m/>
    <m/>
    <m/>
    <m/>
    <s v="TRN - Taranaki"/>
    <m/>
    <s v="JRD1101"/>
    <s v="JRD"/>
    <n v="2057"/>
    <m/>
    <n v="-39.1265"/>
    <n v="174.1165"/>
    <x v="8"/>
    <x v="6"/>
    <x v="23"/>
    <x v="6"/>
  </r>
  <r>
    <s v="McKee"/>
    <s v="Thermal"/>
    <s v="Natural gas"/>
    <m/>
    <s v="open cycle gas turbine (OCGT)"/>
    <m/>
    <s v="Y"/>
    <n v="100"/>
    <n v="50"/>
    <n v="0"/>
    <n v="4"/>
    <s v="2 x 50 MW, 2 x 2 MW"/>
    <n v="2013"/>
    <s v="Operational"/>
    <m/>
    <m/>
    <m/>
    <m/>
    <s v="Todd Generation Taranaki"/>
    <m/>
    <s v="Todd Energy"/>
    <s v="Grid"/>
    <n v="300"/>
    <m/>
    <m/>
    <m/>
    <s v="TRN - Taranaki"/>
    <s v="NI "/>
    <s v="MKE1101"/>
    <s v="MKE"/>
    <n v="2050"/>
    <m/>
    <n v="-39.001100000000001"/>
    <n v="174.23769999999999"/>
    <x v="8"/>
    <x v="6"/>
    <x v="25"/>
    <x v="6"/>
  </r>
  <r>
    <s v="Hawera (Whareroa)"/>
    <s v="Thermal"/>
    <s v="Natural gas"/>
    <s v="Distillate"/>
    <s v="steam turbine"/>
    <m/>
    <s v="Y"/>
    <n v="69.599999999999994"/>
    <n v="26"/>
    <n v="9300"/>
    <m/>
    <s v="4 x 10.9 MW, 1 x 26 MW"/>
    <n v="1996"/>
    <s v="Operational"/>
    <m/>
    <m/>
    <m/>
    <m/>
    <s v="Todd Energy"/>
    <s v="Fonterra"/>
    <s v="Todd Energy"/>
    <s v="Grid"/>
    <n v="180"/>
    <m/>
    <m/>
    <m/>
    <s v="TRN - Taranaki"/>
    <s v="NI "/>
    <s v="HWA1102"/>
    <s v="HWA"/>
    <n v="2038"/>
    <m/>
    <n v="-39.606099999999998"/>
    <n v="174.30109999999999"/>
    <x v="8"/>
    <x v="4"/>
    <x v="6"/>
    <x v="4"/>
  </r>
  <r>
    <s v="Huntly Unit 6"/>
    <s v="Thermal"/>
    <s v="Natural gas"/>
    <s v="Diesel"/>
    <s v="open cycle gas turbine (OCGT)"/>
    <m/>
    <s v="N"/>
    <n v="48"/>
    <m/>
    <n v="9800"/>
    <m/>
    <m/>
    <n v="2004"/>
    <s v="Operational"/>
    <m/>
    <m/>
    <m/>
    <m/>
    <s v="Genesis"/>
    <m/>
    <s v="Genesis"/>
    <s v="Grid"/>
    <n v="335"/>
    <m/>
    <m/>
    <m/>
    <s v="WTO - Waikato"/>
    <s v="NI "/>
    <s v="HLY2202"/>
    <s v="HLY"/>
    <n v="2046"/>
    <m/>
    <n v="-37.557699999999997"/>
    <n v="175.1593"/>
    <x v="2"/>
    <x v="6"/>
    <x v="20"/>
    <x v="6"/>
  </r>
  <r>
    <s v="Te Rapa"/>
    <s v="Thermal"/>
    <s v="Natural gas"/>
    <m/>
    <s v="open cycle gas turbine (OCGT)"/>
    <m/>
    <s v="Y"/>
    <n v="44"/>
    <n v="44"/>
    <n v="12600"/>
    <m/>
    <m/>
    <n v="1999"/>
    <s v="Operational"/>
    <m/>
    <m/>
    <m/>
    <m/>
    <s v="Contact"/>
    <m/>
    <s v="Contact"/>
    <s v="Partially embedded"/>
    <n v="200"/>
    <m/>
    <m/>
    <m/>
    <s v="WTO - Waikato"/>
    <s v="NI "/>
    <s v="TRC0331"/>
    <s v="TRC"/>
    <n v="2041"/>
    <m/>
    <n v="-37.7273"/>
    <n v="175.21440000000001"/>
    <x v="2"/>
    <x v="6"/>
    <x v="10"/>
    <x v="6"/>
  </r>
  <r>
    <s v="Kawerau - TPP"/>
    <s v="Thermal"/>
    <s v="Natural gas"/>
    <m/>
    <m/>
    <m/>
    <s v="Y"/>
    <n v="37"/>
    <n v="18.7"/>
    <n v="0"/>
    <m/>
    <s v="1 x 10 MW, 1 x 8 MW, 1 x 18.7 MW"/>
    <n v="1966"/>
    <m/>
    <m/>
    <m/>
    <m/>
    <m/>
    <s v="Norske Skog Tasman"/>
    <m/>
    <s v="Norske Skog Tasman"/>
    <s v="Grid"/>
    <n v="271"/>
    <m/>
    <m/>
    <m/>
    <s v="BOP - Bay Of Plenty"/>
    <s v="NI "/>
    <s v="KAW0112"/>
    <s v="KAW"/>
    <m/>
    <m/>
    <n v="-38.073900000000002"/>
    <n v="176.7199"/>
    <x v="7"/>
    <x v="4"/>
    <x v="15"/>
    <x v="4"/>
  </r>
  <r>
    <s v="Kapuni"/>
    <s v="Thermal"/>
    <s v="Natural gas"/>
    <m/>
    <s v="open cycle gas turbine (OCGT)"/>
    <m/>
    <s v="Y"/>
    <n v="25"/>
    <m/>
    <m/>
    <m/>
    <m/>
    <n v="1998"/>
    <s v="Operational"/>
    <m/>
    <m/>
    <m/>
    <m/>
    <s v="Nova Energy"/>
    <m/>
    <s v="Todd Energy"/>
    <s v="Grid"/>
    <n v="130"/>
    <m/>
    <m/>
    <m/>
    <s v="TRN - Taranaki"/>
    <s v="NI "/>
    <s v="KPA1101"/>
    <s v="KPA"/>
    <n v="2040"/>
    <m/>
    <n v="-39.483699999999999"/>
    <n v="174.13399999999999"/>
    <x v="8"/>
    <x v="6"/>
    <x v="26"/>
    <x v="6"/>
  </r>
  <r>
    <s v="Edgecumbe"/>
    <s v="Thermal"/>
    <s v="Natural gas"/>
    <m/>
    <s v="open cycle gas turbine (OCGT)"/>
    <m/>
    <s v="Y"/>
    <n v="10"/>
    <n v="5"/>
    <n v="12500"/>
    <m/>
    <s v="2 x  5 MW"/>
    <n v="1996"/>
    <s v="Operational"/>
    <m/>
    <m/>
    <m/>
    <m/>
    <s v="Nova Energy"/>
    <m/>
    <s v="Todd Energy"/>
    <s v="Embedded"/>
    <n v="54"/>
    <m/>
    <m/>
    <m/>
    <s v="BOP - Bay Of Plenty"/>
    <m/>
    <s v="EDG0331"/>
    <s v="EDG"/>
    <n v="2033"/>
    <m/>
    <n v="-37.976399999999998"/>
    <n v="176.8278"/>
    <x v="7"/>
    <x v="6"/>
    <x v="1"/>
    <x v="6"/>
  </r>
  <r>
    <s v="Wellington Hospital"/>
    <s v="Thermal"/>
    <s v="Natural gas"/>
    <s v="Fuel oil"/>
    <m/>
    <m/>
    <s v="Y"/>
    <n v="10"/>
    <n v="2"/>
    <n v="0"/>
    <m/>
    <m/>
    <n v="1981"/>
    <m/>
    <m/>
    <m/>
    <m/>
    <m/>
    <s v="Vector"/>
    <m/>
    <s v="Meridian Energy"/>
    <s v="Embedded"/>
    <n v="0"/>
    <m/>
    <m/>
    <m/>
    <s v="WEL - Wellington"/>
    <s v="NI "/>
    <s v="CPK0331"/>
    <s v="CPK"/>
    <m/>
    <m/>
    <n v="-41.286499999999997"/>
    <n v="174.77619999999999"/>
    <x v="4"/>
    <x v="4"/>
    <x v="27"/>
    <x v="4"/>
  </r>
  <r>
    <s v="Mangahewa"/>
    <s v="Thermal"/>
    <s v="Natural gas"/>
    <m/>
    <s v="reciprocating engine"/>
    <m/>
    <m/>
    <n v="9"/>
    <n v="9"/>
    <n v="0"/>
    <n v="1"/>
    <m/>
    <n v="2008"/>
    <s v="Operational"/>
    <m/>
    <m/>
    <m/>
    <m/>
    <s v="Nova Energy"/>
    <m/>
    <s v="Todd Energy"/>
    <s v="Embedded"/>
    <n v="50"/>
    <m/>
    <m/>
    <m/>
    <s v="TRN - Taranaki"/>
    <s v="NI "/>
    <s v="HUI0331"/>
    <s v="SFD"/>
    <n v="2038"/>
    <m/>
    <n v="-39.088000000000001"/>
    <n v="174.33539999999999"/>
    <x v="8"/>
    <x v="4"/>
    <x v="6"/>
    <x v="4"/>
  </r>
  <r>
    <s v="Auckland District Hospital"/>
    <s v="Thermal"/>
    <s v="Natural gas"/>
    <s v="Diesel"/>
    <m/>
    <m/>
    <s v="Y"/>
    <n v="3.6"/>
    <n v="1.8"/>
    <n v="0"/>
    <m/>
    <s v="2 x 1.8MW"/>
    <n v="2005"/>
    <m/>
    <m/>
    <m/>
    <m/>
    <m/>
    <s v="Auckland District Hospital Board"/>
    <m/>
    <s v="Meridian Energy"/>
    <s v="Embedded"/>
    <n v="7"/>
    <m/>
    <m/>
    <m/>
    <s v="AKL - Auckland"/>
    <s v="NI "/>
    <s v="PEN0331"/>
    <s v="PEN"/>
    <m/>
    <m/>
    <n v="-36.848500000000001"/>
    <n v="174.76329999999999"/>
    <x v="1"/>
    <x v="4"/>
    <x v="28"/>
    <x v="4"/>
  </r>
  <r>
    <s v="Forest Research"/>
    <s v="Thermal"/>
    <s v="Natural gas"/>
    <m/>
    <m/>
    <m/>
    <s v="N"/>
    <n v="0.3"/>
    <n v="0.3"/>
    <n v="0"/>
    <m/>
    <m/>
    <m/>
    <m/>
    <m/>
    <m/>
    <m/>
    <m/>
    <s v="Todd Energy"/>
    <m/>
    <s v="Todd Energy"/>
    <s v="Embedded"/>
    <n v="0"/>
    <m/>
    <m/>
    <m/>
    <s v="BOP - Bay Of Plenty"/>
    <s v="NI "/>
    <s v="ROT0111"/>
    <s v="ROT"/>
    <m/>
    <m/>
    <n v="-38.160600000000002"/>
    <n v="176.26480000000001"/>
    <x v="7"/>
    <x v="4"/>
    <x v="0"/>
    <x v="4"/>
  </r>
  <r>
    <s v="Ravensdown"/>
    <s v="Thermal"/>
    <s v="Unknown"/>
    <m/>
    <m/>
    <m/>
    <s v="Y"/>
    <n v="8"/>
    <n v="8"/>
    <n v="0"/>
    <m/>
    <m/>
    <m/>
    <m/>
    <m/>
    <m/>
    <m/>
    <m/>
    <s v="Vector"/>
    <m/>
    <s v="Meridian Energy"/>
    <s v="Embedded"/>
    <n v="32"/>
    <m/>
    <m/>
    <m/>
    <s v="HBY - Hawkes Bay"/>
    <s v="NI "/>
    <s v="RDF0331"/>
    <s v="RDF"/>
    <m/>
    <m/>
    <n v="-39.553899999999999"/>
    <n v="176.92"/>
    <x v="5"/>
    <x v="7"/>
    <x v="0"/>
    <x v="7"/>
  </r>
  <r>
    <s v="Gisborne"/>
    <s v="Thermal"/>
    <s v="Unknown"/>
    <m/>
    <m/>
    <m/>
    <s v="N"/>
    <n v="4.5"/>
    <n v="4.5"/>
    <n v="0"/>
    <m/>
    <m/>
    <m/>
    <m/>
    <m/>
    <m/>
    <m/>
    <m/>
    <s v="Eastland Networks"/>
    <m/>
    <s v="Contact Energy"/>
    <s v="Embedded"/>
    <n v="1.2"/>
    <m/>
    <m/>
    <m/>
    <s v="HBY - Hawkes Bay"/>
    <s v="NI "/>
    <s v="GIS0501"/>
    <s v="GIS"/>
    <m/>
    <m/>
    <n v="-38.664700000000003"/>
    <n v="178.0241"/>
    <x v="5"/>
    <x v="7"/>
    <x v="0"/>
    <x v="7"/>
  </r>
  <r>
    <s v="Anchor Products"/>
    <s v="Thermal"/>
    <s v="Unknown"/>
    <m/>
    <m/>
    <m/>
    <s v="N"/>
    <n v="3.9"/>
    <n v="3.9"/>
    <n v="0"/>
    <m/>
    <m/>
    <m/>
    <m/>
    <m/>
    <m/>
    <m/>
    <m/>
    <s v="Trustpower"/>
    <m/>
    <s v="Trustpower"/>
    <s v="Embedded"/>
    <n v="3.3"/>
    <m/>
    <m/>
    <m/>
    <s v="WTO - Waikato"/>
    <s v="NI "/>
    <s v="TMU0111"/>
    <s v="TMU"/>
    <m/>
    <m/>
    <n v="-37.697499999999998"/>
    <n v="175.21289999999999"/>
    <x v="2"/>
    <x v="7"/>
    <x v="0"/>
    <x v="7"/>
  </r>
  <r>
    <s v="Bombay"/>
    <s v="Thermal"/>
    <s v="Unknown"/>
    <m/>
    <m/>
    <m/>
    <s v="N"/>
    <n v="2.2999999999999998"/>
    <n v="2.2999999999999998"/>
    <n v="0"/>
    <m/>
    <m/>
    <m/>
    <m/>
    <m/>
    <m/>
    <m/>
    <m/>
    <s v="Greymouth Power Company"/>
    <m/>
    <s v="Contact Energy"/>
    <s v="Embedded"/>
    <n v="0"/>
    <m/>
    <m/>
    <m/>
    <s v="AKL - Auckland"/>
    <s v="NI "/>
    <s v="BOB1101"/>
    <s v="BOB"/>
    <m/>
    <m/>
    <n v="-42.461399999999998"/>
    <n v="171.19829999999999"/>
    <x v="1"/>
    <x v="7"/>
    <x v="0"/>
    <x v="7"/>
  </r>
  <r>
    <s v="Totara Road"/>
    <s v="Thermal"/>
    <s v="Unknown"/>
    <m/>
    <m/>
    <m/>
    <s v="N"/>
    <n v="0.8"/>
    <n v="0.8"/>
    <n v="0"/>
    <m/>
    <m/>
    <m/>
    <m/>
    <m/>
    <m/>
    <m/>
    <m/>
    <s v="Palmerston North City Council"/>
    <m/>
    <s v="Mighty River Power"/>
    <s v="Embedded"/>
    <n v="2.2999999999999998"/>
    <m/>
    <m/>
    <m/>
    <s v="CEN - Central"/>
    <s v="NI "/>
    <s v="LTN0331"/>
    <s v="LTN"/>
    <m/>
    <m/>
    <n v="-40.384700000000002"/>
    <n v="175.58109999999999"/>
    <x v="9"/>
    <x v="7"/>
    <x v="0"/>
    <x v="7"/>
  </r>
  <r>
    <s v="Wairoa"/>
    <s v="Thermal"/>
    <s v="Unknown"/>
    <m/>
    <m/>
    <m/>
    <s v="N"/>
    <n v="0.8"/>
    <n v="0.8"/>
    <n v="0"/>
    <m/>
    <m/>
    <m/>
    <m/>
    <m/>
    <m/>
    <m/>
    <m/>
    <s v="Eastland Networks"/>
    <m/>
    <s v="Contact Energy"/>
    <s v="Embedded"/>
    <n v="0.2"/>
    <m/>
    <m/>
    <m/>
    <s v="HBY - Hawkes Bay"/>
    <s v="NI "/>
    <s v="WRA0111"/>
    <s v="WRA"/>
    <m/>
    <m/>
    <n v="-39.034799999999997"/>
    <n v="177.41730000000001"/>
    <x v="5"/>
    <x v="7"/>
    <x v="0"/>
    <x v="7"/>
  </r>
  <r>
    <s v="Hornby, Christchurch"/>
    <s v="Thermal"/>
    <s v="Unknown"/>
    <m/>
    <m/>
    <m/>
    <s v="N"/>
    <n v="0.7"/>
    <n v="0.7"/>
    <n v="0"/>
    <m/>
    <m/>
    <m/>
    <m/>
    <m/>
    <m/>
    <m/>
    <m/>
    <s v="Ravensdown Fertiliser Co-op"/>
    <m/>
    <s v="Meridian Energy"/>
    <s v="Embedded"/>
    <n v="1"/>
    <m/>
    <m/>
    <m/>
    <s v="CAN - Canterbury"/>
    <s v="SI "/>
    <s v="ISL0331"/>
    <s v="ISL"/>
    <m/>
    <m/>
    <n v="-43.542999999999999"/>
    <n v="172.52590000000001"/>
    <x v="3"/>
    <x v="7"/>
    <x v="0"/>
    <x v="7"/>
  </r>
  <r>
    <s v="Simeon Quay"/>
    <s v="Thermal"/>
    <s v="Unknown"/>
    <m/>
    <m/>
    <m/>
    <s v="BU"/>
    <n v="0.7"/>
    <n v="0.7"/>
    <n v="0"/>
    <m/>
    <m/>
    <m/>
    <m/>
    <m/>
    <m/>
    <m/>
    <m/>
    <s v="Orion"/>
    <m/>
    <s v="Orion"/>
    <s v="Embedded"/>
    <n v="0"/>
    <m/>
    <m/>
    <m/>
    <s v="CAN - Canterbury"/>
    <s v="SI "/>
    <s v="BRY0111"/>
    <s v="BRY"/>
    <m/>
    <m/>
    <n v="-43.603200000000001"/>
    <n v="172.71379999999999"/>
    <x v="3"/>
    <x v="7"/>
    <x v="0"/>
    <x v="7"/>
  </r>
  <r>
    <s v="Maungatapere"/>
    <s v="Thermal"/>
    <s v="Unknown"/>
    <m/>
    <m/>
    <m/>
    <s v="N"/>
    <n v="0.5"/>
    <n v="0.5"/>
    <n v="0"/>
    <m/>
    <m/>
    <m/>
    <m/>
    <m/>
    <m/>
    <m/>
    <m/>
    <s v="Trustpower"/>
    <m/>
    <s v="Trustpower"/>
    <s v="Embedded"/>
    <n v="0.3"/>
    <m/>
    <m/>
    <m/>
    <s v="NIS - North Isthmus"/>
    <s v="NI "/>
    <s v="MPE0331"/>
    <s v="MPE"/>
    <m/>
    <m/>
    <n v="-35.753300000000003"/>
    <n v="174.19970000000001"/>
    <x v="0"/>
    <x v="7"/>
    <x v="0"/>
    <x v="7"/>
  </r>
  <r>
    <s v="Ravensbourne"/>
    <s v="Thermal"/>
    <s v="Unknown"/>
    <m/>
    <m/>
    <m/>
    <s v="Y"/>
    <n v="0.5"/>
    <n v="0.5"/>
    <n v="0"/>
    <m/>
    <m/>
    <m/>
    <m/>
    <m/>
    <m/>
    <m/>
    <m/>
    <s v="Ravensdown Fertiliser Co-op"/>
    <m/>
    <s v="Meridian Energy"/>
    <s v="Embedded"/>
    <n v="1.1000000000000001"/>
    <m/>
    <m/>
    <m/>
    <s v="OTG - Otago/Southland"/>
    <s v="SI "/>
    <s v="HWB0332"/>
    <s v="HWB"/>
    <m/>
    <m/>
    <n v="-45.8688"/>
    <n v="170.54060000000001"/>
    <x v="10"/>
    <x v="7"/>
    <x v="0"/>
    <x v="7"/>
  </r>
  <r>
    <s v="Iwitahi"/>
    <s v="Thermal"/>
    <s v="Unknown"/>
    <m/>
    <m/>
    <m/>
    <s v="N"/>
    <n v="0.3"/>
    <n v="0.3"/>
    <n v="0"/>
    <m/>
    <m/>
    <m/>
    <m/>
    <m/>
    <m/>
    <m/>
    <m/>
    <s v="Radio New Zealand"/>
    <m/>
    <s v="Trustpower"/>
    <s v="Embedded"/>
    <n v="0"/>
    <m/>
    <m/>
    <m/>
    <s v="WTO - Waikato"/>
    <s v="NI "/>
    <s v="WRK0331"/>
    <s v="WRK"/>
    <m/>
    <m/>
    <n v="-38.803899999999999"/>
    <n v="176.25059999999999"/>
    <x v="2"/>
    <x v="7"/>
    <x v="0"/>
    <x v="7"/>
  </r>
  <r>
    <s v="Aluminium Diecasting Ltd"/>
    <s v="Thermal"/>
    <s v="Unknown"/>
    <m/>
    <m/>
    <m/>
    <s v="N"/>
    <n v="0.2"/>
    <n v="0.2"/>
    <n v="0"/>
    <m/>
    <m/>
    <m/>
    <m/>
    <m/>
    <m/>
    <m/>
    <m/>
    <s v="Aluminium Diecasting"/>
    <m/>
    <s v="Meridian Energy"/>
    <s v="Embedded"/>
    <n v="0"/>
    <m/>
    <m/>
    <m/>
    <s v="CAN - Canterbury"/>
    <s v="SI "/>
    <s v="BRY0111"/>
    <s v="BRY"/>
    <m/>
    <m/>
    <n v="-43.5426"/>
    <n v="172.5855"/>
    <x v="3"/>
    <x v="7"/>
    <x v="0"/>
    <x v="7"/>
  </r>
  <r>
    <s v="Middleton"/>
    <s v="Thermal"/>
    <s v="Unknown"/>
    <m/>
    <m/>
    <m/>
    <s v="N"/>
    <n v="0.2"/>
    <n v="0.2"/>
    <n v="0"/>
    <m/>
    <m/>
    <m/>
    <m/>
    <m/>
    <m/>
    <m/>
    <m/>
    <s v="CWF Hamilton &amp; Co"/>
    <m/>
    <s v="Meridian Energy"/>
    <s v="Embedded"/>
    <n v="0"/>
    <m/>
    <m/>
    <m/>
    <s v="CAN - Canterbury"/>
    <s v="SI "/>
    <s v="ISL0331"/>
    <s v="ISL"/>
    <m/>
    <m/>
    <n v="-43.543900000000001"/>
    <n v="172.5831"/>
    <x v="3"/>
    <x v="7"/>
    <x v="0"/>
    <x v="7"/>
  </r>
  <r>
    <s v="Mokoia Road, Hawera"/>
    <s v="Thermal"/>
    <s v="Unknown"/>
    <m/>
    <m/>
    <m/>
    <s v="N"/>
    <n v="0.2"/>
    <n v="0.2"/>
    <n v="0"/>
    <m/>
    <m/>
    <m/>
    <m/>
    <m/>
    <m/>
    <m/>
    <m/>
    <s v="Swift Energy"/>
    <m/>
    <s v="Genesis Energy"/>
    <s v="Embedded"/>
    <n v="0.4"/>
    <m/>
    <m/>
    <m/>
    <s v="TRN - Taranaki"/>
    <s v="NI "/>
    <s v="HWA0331"/>
    <s v="HWA"/>
    <m/>
    <m/>
    <n v="-39.647500000000001"/>
    <n v="174.3511"/>
    <x v="8"/>
    <x v="7"/>
    <x v="0"/>
    <x v="7"/>
  </r>
  <r>
    <s v="Pacific Steel"/>
    <s v="Thermal"/>
    <s v="Unknown"/>
    <m/>
    <m/>
    <m/>
    <s v="BU"/>
    <n v="0.2"/>
    <n v="0.2"/>
    <n v="0"/>
    <m/>
    <m/>
    <m/>
    <m/>
    <m/>
    <m/>
    <m/>
    <m/>
    <s v="Vector"/>
    <m/>
    <s v="Trustpower"/>
    <s v="Embedded"/>
    <n v="0"/>
    <m/>
    <m/>
    <m/>
    <s v="AKL - Auckland"/>
    <s v="NI "/>
    <s v="MNG0331"/>
    <s v="MNG"/>
    <m/>
    <m/>
    <n v="-36.9465"/>
    <n v="174.8245"/>
    <x v="1"/>
    <x v="7"/>
    <x v="0"/>
    <x v="7"/>
  </r>
  <r>
    <s v="St Albans, Christchurch"/>
    <s v="Thermal"/>
    <s v="Unknown"/>
    <m/>
    <m/>
    <m/>
    <s v="N"/>
    <n v="0.2"/>
    <n v="0.2"/>
    <n v="0"/>
    <m/>
    <m/>
    <m/>
    <m/>
    <m/>
    <m/>
    <m/>
    <m/>
    <s v="Christchurch City Council"/>
    <m/>
    <s v="Meridian Energy"/>
    <s v="Embedded"/>
    <n v="0"/>
    <m/>
    <m/>
    <m/>
    <s v="CAN - Canterbury"/>
    <s v="SI "/>
    <s v="PAP0661"/>
    <s v="PAP"/>
    <m/>
    <m/>
    <n v="-43.502600000000001"/>
    <n v="172.63339999999999"/>
    <x v="3"/>
    <x v="7"/>
    <x v="0"/>
    <x v="7"/>
  </r>
  <r>
    <s v="Ascot Ave"/>
    <s v="Thermal"/>
    <s v="Unknown"/>
    <m/>
    <m/>
    <m/>
    <s v="N"/>
    <n v="0.1"/>
    <n v="0.1"/>
    <n v="0"/>
    <m/>
    <m/>
    <m/>
    <m/>
    <m/>
    <m/>
    <m/>
    <m/>
    <s v="Manson Developments"/>
    <m/>
    <s v="Mercury"/>
    <s v="Embedded"/>
    <n v="0"/>
    <m/>
    <m/>
    <m/>
    <s v="AKL - Auckland"/>
    <s v="NI "/>
    <s v="PEN0331"/>
    <s v="PEN"/>
    <m/>
    <m/>
    <n v="-36.889899999999997"/>
    <n v="174.80250000000001"/>
    <x v="1"/>
    <x v="7"/>
    <x v="0"/>
    <x v="7"/>
  </r>
  <r>
    <s v="Templeton"/>
    <s v="Thermal"/>
    <s v="Unknown"/>
    <m/>
    <m/>
    <m/>
    <s v="N"/>
    <n v="0.1"/>
    <n v="0.1"/>
    <n v="0"/>
    <m/>
    <m/>
    <m/>
    <m/>
    <m/>
    <m/>
    <m/>
    <m/>
    <s v="Department of Corrections"/>
    <m/>
    <s v="Meridian Energy"/>
    <s v="Embedded"/>
    <n v="0"/>
    <m/>
    <m/>
    <m/>
    <s v="CAN - Canterbury"/>
    <s v="SI "/>
    <s v="ISL0331"/>
    <s v="ISL"/>
    <m/>
    <m/>
    <n v="-43.523200000000003"/>
    <n v="172.46770000000001"/>
    <x v="3"/>
    <x v="7"/>
    <x v="0"/>
    <x v="7"/>
  </r>
  <r>
    <s v="Belfast"/>
    <s v="Thermal"/>
    <s v="Unknown"/>
    <m/>
    <m/>
    <m/>
    <s v="N"/>
    <n v="0"/>
    <n v="0"/>
    <n v="0"/>
    <m/>
    <m/>
    <m/>
    <m/>
    <m/>
    <m/>
    <m/>
    <m/>
    <s v="Christchurch City Council"/>
    <m/>
    <s v="Meridian Energy"/>
    <s v="Embedded"/>
    <n v="0"/>
    <m/>
    <m/>
    <m/>
    <s v="CAN - Canterbury"/>
    <s v="SI "/>
    <s v="PAP0111"/>
    <s v="PAP"/>
    <m/>
    <m/>
    <n v="-43.443199999999997"/>
    <n v="172.6335"/>
    <x v="3"/>
    <x v="7"/>
    <x v="0"/>
    <x v="7"/>
  </r>
  <r>
    <s v="Enfield"/>
    <s v="Thermal"/>
    <s v="Unknown"/>
    <m/>
    <m/>
    <m/>
    <s v="N"/>
    <n v="0"/>
    <n v="0"/>
    <n v="0"/>
    <m/>
    <m/>
    <m/>
    <m/>
    <m/>
    <m/>
    <m/>
    <m/>
    <s v="Network Waitaki"/>
    <m/>
    <s v="Meridian Energy"/>
    <s v="Embedded"/>
    <n v="0"/>
    <m/>
    <m/>
    <m/>
    <s v="OTG - Otago/Southland"/>
    <s v="SI "/>
    <s v="OAM0331"/>
    <s v="OAM"/>
    <m/>
    <m/>
    <n v="-45.042700000000004"/>
    <n v="170.87110000000001"/>
    <x v="10"/>
    <x v="7"/>
    <x v="0"/>
    <x v="7"/>
  </r>
  <r>
    <s v="FoodStuffs Hickory Place"/>
    <s v="Thermal"/>
    <s v="Unknown"/>
    <m/>
    <m/>
    <m/>
    <s v="N"/>
    <n v="0"/>
    <n v="0"/>
    <n v="0"/>
    <m/>
    <m/>
    <m/>
    <m/>
    <m/>
    <m/>
    <m/>
    <m/>
    <s v="Foodstuffs (South Island)"/>
    <m/>
    <s v="Meridian Energy"/>
    <s v="Embedded"/>
    <n v="0"/>
    <m/>
    <m/>
    <m/>
    <s v="CAN - Canterbury"/>
    <s v="SI "/>
    <s v="ISL0331"/>
    <s v="ISL"/>
    <m/>
    <m/>
    <n v="-43.549599999999998"/>
    <n v="172.50649999999999"/>
    <x v="3"/>
    <x v="7"/>
    <x v="0"/>
    <x v="7"/>
  </r>
  <r>
    <s v="Kew Hospital"/>
    <s v="Thermal"/>
    <s v="Unknown"/>
    <m/>
    <m/>
    <m/>
    <s v="N"/>
    <n v="0"/>
    <n v="0"/>
    <n v="0"/>
    <m/>
    <m/>
    <m/>
    <m/>
    <m/>
    <m/>
    <m/>
    <m/>
    <s v="Kew Hospital"/>
    <m/>
    <s v="Trustpower"/>
    <s v="Embedded"/>
    <n v="0"/>
    <m/>
    <m/>
    <m/>
    <s v="OTG - Otago/Southland"/>
    <s v="SI "/>
    <s v="INV0331"/>
    <s v="INV"/>
    <m/>
    <m/>
    <n v="-46.437100000000001"/>
    <n v="168.35740000000001"/>
    <x v="10"/>
    <x v="7"/>
    <x v="0"/>
    <x v="7"/>
  </r>
  <r>
    <s v="Kongahu"/>
    <s v="Thermal"/>
    <s v="Unknown"/>
    <m/>
    <m/>
    <m/>
    <s v="N"/>
    <n v="0"/>
    <n v="0"/>
    <n v="0"/>
    <m/>
    <m/>
    <m/>
    <m/>
    <m/>
    <m/>
    <m/>
    <m/>
    <s v="Buller Electricity"/>
    <m/>
    <s v="Simply Energy"/>
    <s v="Embedded"/>
    <n v="0"/>
    <m/>
    <m/>
    <m/>
    <s v="WEC - West Coast"/>
    <s v="SI "/>
    <s v="ORO1101"/>
    <s v="ORO"/>
    <m/>
    <m/>
    <n v="-41.292299999999997"/>
    <n v="172.0933"/>
    <x v="3"/>
    <x v="7"/>
    <x v="0"/>
    <x v="7"/>
  </r>
  <r>
    <s v="Mansons Developments"/>
    <s v="Thermal"/>
    <s v="Unknown"/>
    <m/>
    <m/>
    <m/>
    <s v="N"/>
    <n v="0"/>
    <n v="2E-3"/>
    <n v="0"/>
    <m/>
    <m/>
    <m/>
    <m/>
    <m/>
    <m/>
    <m/>
    <m/>
    <s v="Mercury"/>
    <m/>
    <s v="Mercury"/>
    <s v="Embedded"/>
    <n v="0"/>
    <m/>
    <m/>
    <m/>
    <s v="AKL - Auckland"/>
    <s v="NI "/>
    <s v="PEN1101"/>
    <s v="PEN"/>
    <m/>
    <m/>
    <n v="-36.852899999999998"/>
    <n v="174.78210000000001"/>
    <x v="1"/>
    <x v="7"/>
    <x v="0"/>
    <x v="7"/>
  </r>
  <r>
    <s v="Milburn"/>
    <s v="Thermal"/>
    <s v="Unknown"/>
    <m/>
    <m/>
    <m/>
    <s v="N"/>
    <n v="0"/>
    <n v="0"/>
    <n v="0"/>
    <m/>
    <m/>
    <m/>
    <m/>
    <m/>
    <m/>
    <m/>
    <m/>
    <s v="Department of Corrections"/>
    <m/>
    <s v="Meridian Energy"/>
    <s v="Embedded"/>
    <n v="0"/>
    <m/>
    <m/>
    <m/>
    <s v="OTG - Otago/Southland"/>
    <s v="SI "/>
    <s v="BAL0331"/>
    <s v="BAL"/>
    <m/>
    <m/>
    <n v="-46.085000000000001"/>
    <n v="170.00880000000001"/>
    <x v="10"/>
    <x v="7"/>
    <x v="0"/>
    <x v="7"/>
  </r>
  <r>
    <s v="Omarama"/>
    <s v="Thermal"/>
    <s v="Unknown"/>
    <m/>
    <m/>
    <m/>
    <s v="N"/>
    <n v="0"/>
    <n v="0"/>
    <n v="0"/>
    <m/>
    <m/>
    <m/>
    <m/>
    <m/>
    <m/>
    <m/>
    <m/>
    <s v="Waitaki Power"/>
    <m/>
    <s v="Meridian Energy"/>
    <s v="Embedded"/>
    <n v="0"/>
    <m/>
    <m/>
    <m/>
    <s v="OTG - Otago/Southland"/>
    <s v="SI "/>
    <s v="WTK0331"/>
    <s v="WTK"/>
    <m/>
    <m/>
    <n v="-44.487499999999997"/>
    <n v="169.96789999999999"/>
    <x v="10"/>
    <x v="7"/>
    <x v="0"/>
    <x v="7"/>
  </r>
  <r>
    <s v="Otematata"/>
    <s v="Thermal"/>
    <s v="Unknown"/>
    <m/>
    <m/>
    <m/>
    <s v="N"/>
    <n v="0"/>
    <n v="0"/>
    <n v="0"/>
    <m/>
    <m/>
    <m/>
    <m/>
    <m/>
    <m/>
    <m/>
    <m/>
    <s v="Network Waitaki"/>
    <m/>
    <s v="Meridian Energy"/>
    <s v="Embedded"/>
    <n v="0"/>
    <m/>
    <m/>
    <m/>
    <s v="OTG - Otago/Southland"/>
    <s v="SI "/>
    <s v="OTT0011"/>
    <s v="OTT"/>
    <m/>
    <m/>
    <n v="-44.731099999999998"/>
    <n v="170.4701"/>
    <x v="10"/>
    <x v="7"/>
    <x v="0"/>
    <x v="7"/>
  </r>
  <r>
    <s v="Plimmerton"/>
    <s v="Thermal"/>
    <s v="Unknown"/>
    <m/>
    <m/>
    <m/>
    <s v="N"/>
    <n v="0"/>
    <n v="0"/>
    <n v="0"/>
    <m/>
    <m/>
    <m/>
    <m/>
    <m/>
    <m/>
    <m/>
    <m/>
    <s v="Right House"/>
    <m/>
    <s v="Meridian Energy"/>
    <s v="Embedded"/>
    <n v="0"/>
    <m/>
    <m/>
    <m/>
    <s v="WEL - Wellington"/>
    <s v="NI "/>
    <s v="PNI0331"/>
    <s v="PNI"/>
    <m/>
    <m/>
    <n v="-41.082299999999996"/>
    <n v="174.86869999999999"/>
    <x v="4"/>
    <x v="7"/>
    <x v="0"/>
    <x v="7"/>
  </r>
  <r>
    <s v="Port Chalmers"/>
    <s v="Thermal"/>
    <s v="Unknown"/>
    <m/>
    <m/>
    <m/>
    <s v="N"/>
    <n v="0"/>
    <n v="0.01"/>
    <n v="0"/>
    <m/>
    <m/>
    <m/>
    <m/>
    <m/>
    <m/>
    <m/>
    <m/>
    <s v="Port Otago"/>
    <m/>
    <s v="Meridian Energy"/>
    <s v="Embedded"/>
    <n v="0"/>
    <m/>
    <m/>
    <m/>
    <s v="OTG - Otago/Southland"/>
    <s v="SI "/>
    <s v="HWB0331"/>
    <s v="HWB"/>
    <m/>
    <m/>
    <n v="-45.8142"/>
    <n v="170.6225"/>
    <x v="10"/>
    <x v="7"/>
    <x v="0"/>
    <x v="7"/>
  </r>
  <r>
    <s v="Watercare Clevedon"/>
    <s v="Thermal"/>
    <s v="Unknown"/>
    <m/>
    <m/>
    <m/>
    <s v="N"/>
    <n v="0"/>
    <n v="0"/>
    <n v="0"/>
    <m/>
    <m/>
    <m/>
    <m/>
    <m/>
    <m/>
    <m/>
    <m/>
    <s v="Watercare Services"/>
    <m/>
    <s v="Meridian Energy"/>
    <s v="Embedded"/>
    <n v="0"/>
    <m/>
    <m/>
    <m/>
    <s v="AKL - Auckland"/>
    <s v="NI "/>
    <s v="TAK0331"/>
    <s v="TAK"/>
    <m/>
    <m/>
    <n v="-37.042499999999997"/>
    <n v="175.02289999999999"/>
    <x v="1"/>
    <x v="7"/>
    <x v="0"/>
    <x v="7"/>
  </r>
  <r>
    <s v="Whangarei"/>
    <s v="Thermal"/>
    <s v="Unknown"/>
    <m/>
    <m/>
    <m/>
    <s v="N"/>
    <n v="0"/>
    <n v="0"/>
    <n v="0"/>
    <m/>
    <m/>
    <m/>
    <m/>
    <m/>
    <m/>
    <m/>
    <m/>
    <s v="Northland District Health Board"/>
    <m/>
    <s v="Meridian Energy"/>
    <s v="Embedded"/>
    <n v="0"/>
    <m/>
    <m/>
    <m/>
    <s v="NIS - North Isthmus"/>
    <s v="NI "/>
    <s v="MPE0331"/>
    <s v="MPE"/>
    <m/>
    <m/>
    <n v="-35.731299999999997"/>
    <n v="174.30529999999999"/>
    <x v="0"/>
    <x v="7"/>
    <x v="0"/>
    <x v="7"/>
  </r>
  <r>
    <s v="Whisper Tech"/>
    <s v="Thermal"/>
    <s v="Unknown"/>
    <m/>
    <m/>
    <m/>
    <s v="N"/>
    <n v="0"/>
    <n v="2E-3"/>
    <n v="0"/>
    <m/>
    <m/>
    <m/>
    <m/>
    <m/>
    <m/>
    <m/>
    <m/>
    <s v="Whisper Tech"/>
    <m/>
    <s v="Meridian Energy"/>
    <s v="Embedded"/>
    <n v="0"/>
    <m/>
    <m/>
    <m/>
    <s v="CAN - Canterbury"/>
    <s v="SI "/>
    <s v="SBK0331"/>
    <s v="SBK"/>
    <m/>
    <m/>
    <n v="-43.527999999999999"/>
    <n v="172.64160000000001"/>
    <x v="3"/>
    <x v="7"/>
    <x v="0"/>
    <x v="7"/>
  </r>
  <r>
    <s v="Ballance Agri"/>
    <s v="Thermal"/>
    <s v="Waste heat"/>
    <m/>
    <m/>
    <m/>
    <s v="Y"/>
    <n v="6.5"/>
    <n v="6.5"/>
    <n v="0"/>
    <m/>
    <m/>
    <m/>
    <m/>
    <m/>
    <m/>
    <m/>
    <m/>
    <s v="Trustpower"/>
    <m/>
    <s v="Trustpower"/>
    <s v="Embedded"/>
    <n v="11"/>
    <m/>
    <m/>
    <m/>
    <s v="BOP - Bay Of Plenty"/>
    <s v="NI "/>
    <s v="MTM0111"/>
    <s v="MTM"/>
    <m/>
    <m/>
    <n v="-37.665799999999997"/>
    <n v="176.18450000000001"/>
    <x v="7"/>
    <x v="0"/>
    <x v="0"/>
    <x v="0"/>
  </r>
  <r>
    <s v="Manapouri"/>
    <s v="Hydroelectric"/>
    <s v="Water"/>
    <m/>
    <s v="hydrokinetic turbine"/>
    <m/>
    <s v="N"/>
    <n v="800"/>
    <n v="121.5"/>
    <m/>
    <n v="7"/>
    <m/>
    <n v="1971"/>
    <s v="Operational"/>
    <m/>
    <m/>
    <m/>
    <m/>
    <s v="Meridian Energy"/>
    <m/>
    <s v="Meridian Energy"/>
    <s v="Grid"/>
    <n v="5100"/>
    <n v="382"/>
    <s v="Manapouri"/>
    <s v="Environment Southland"/>
    <s v="OTG - Otago/Southland"/>
    <s v="SI"/>
    <s v="MAN2201"/>
    <s v="MAN"/>
    <n v="2031"/>
    <s v="consent expiry"/>
    <n v="-45.521099999999997"/>
    <n v="167.2774"/>
    <x v="10"/>
    <x v="7"/>
    <x v="29"/>
    <x v="8"/>
  </r>
  <r>
    <s v="Benmore"/>
    <s v="Hydroelectric"/>
    <s v="Water"/>
    <m/>
    <s v="hydrokinetic turbine"/>
    <m/>
    <s v="N"/>
    <n v="540"/>
    <n v="90"/>
    <n v="0.81799999999999995"/>
    <n v="6"/>
    <s v="6 x 90 MW"/>
    <n v="1966"/>
    <s v="Operational"/>
    <m/>
    <m/>
    <s v="Waitaki Hydro Scheme"/>
    <n v="6"/>
    <s v="Meridian Energy"/>
    <m/>
    <s v="Meridian Energy"/>
    <s v="Grid"/>
    <n v="2500"/>
    <n v="74"/>
    <s v="Waitaki"/>
    <s v="ECan"/>
    <s v="SCN - South Canterbury"/>
    <s v="SI"/>
    <s v="BEN2202"/>
    <s v="BEN"/>
    <n v="2025"/>
    <s v="consent expiry"/>
    <n v="-44.566000000000003"/>
    <n v="170.19919999999999"/>
    <x v="3"/>
    <x v="7"/>
    <x v="30"/>
    <x v="8"/>
  </r>
  <r>
    <s v="Clyde"/>
    <s v="Hydroelectric"/>
    <s v="Water"/>
    <m/>
    <s v="hydrokinetic turbine"/>
    <m/>
    <s v="N"/>
    <n v="432"/>
    <n v="108"/>
    <n v="0.51300000000000001"/>
    <n v="4"/>
    <s v="4 x 108 MW"/>
    <n v="1992"/>
    <s v="Operational"/>
    <m/>
    <m/>
    <s v="Clutha Hydro Scheme"/>
    <m/>
    <s v="Contact"/>
    <m/>
    <s v="Contact"/>
    <s v="Grid"/>
    <n v="2050"/>
    <n v="24"/>
    <s v="Clutha"/>
    <s v="Otago"/>
    <s v="OTG - Otago/Southland"/>
    <s v="SI"/>
    <s v="CYD2201"/>
    <s v="CYD"/>
    <n v="2042"/>
    <s v="consent expiry"/>
    <n v="-45.18"/>
    <n v="169.3064"/>
    <x v="10"/>
    <x v="7"/>
    <x v="31"/>
    <x v="8"/>
  </r>
  <r>
    <s v="Roxburgh"/>
    <s v="Hydroelectric"/>
    <s v="Water"/>
    <m/>
    <s v="hydrokinetic turbine"/>
    <m/>
    <s v="N"/>
    <n v="320"/>
    <n v="40"/>
    <n v="0.38800000000000001"/>
    <n v="8"/>
    <s v="8 x 40 MW"/>
    <n v="1956"/>
    <s v="Operational"/>
    <m/>
    <m/>
    <s v="Clutha Hydro Scheme"/>
    <m/>
    <s v="Contact"/>
    <m/>
    <s v="Contact"/>
    <s v="Grid"/>
    <n v="1610"/>
    <n v="0"/>
    <s v="Clutha"/>
    <s v="Otago"/>
    <s v="OTG - Otago/Southland"/>
    <s v="SI"/>
    <s v="ROX1101"/>
    <s v="ROX"/>
    <n v="2042"/>
    <s v="consent expiry"/>
    <n v="-45.4758"/>
    <n v="169.32259999999999"/>
    <x v="10"/>
    <x v="7"/>
    <x v="31"/>
    <x v="8"/>
  </r>
  <r>
    <s v="Ohau A"/>
    <s v="Hydroelectric"/>
    <s v="Water"/>
    <m/>
    <s v="hydrokinetic turbine"/>
    <m/>
    <s v="N"/>
    <n v="264"/>
    <n v="66"/>
    <n v="0.501"/>
    <n v="4"/>
    <s v="4 x 66 MW"/>
    <n v="1979"/>
    <s v="Operational"/>
    <m/>
    <m/>
    <s v="Waitaki Hydro Scheme"/>
    <n v="3"/>
    <s v="Meridian Energy"/>
    <m/>
    <s v="Meridian Energy"/>
    <s v="Grid"/>
    <n v="1150"/>
    <n v="0"/>
    <s v="Waitaki"/>
    <s v="ECan"/>
    <s v="SCN - South Canterbury"/>
    <s v="SI"/>
    <s v="OHA2201"/>
    <s v="OHA"/>
    <n v="2025"/>
    <s v="consent expiry"/>
    <n v="-44.264299999999999"/>
    <n v="170.0324"/>
    <x v="3"/>
    <x v="7"/>
    <x v="30"/>
    <x v="8"/>
  </r>
  <r>
    <s v="Tokaanu"/>
    <s v="Hydroelectric"/>
    <s v="Water"/>
    <m/>
    <s v="hydrokinetic turbine"/>
    <m/>
    <s v="N"/>
    <n v="240"/>
    <n v="60"/>
    <n v="1.754"/>
    <n v="4"/>
    <s v="4 x 60 MW"/>
    <n v="1973"/>
    <s v="Operational"/>
    <m/>
    <m/>
    <s v="Tongariro Power Development"/>
    <n v="1"/>
    <s v="Genesis"/>
    <m/>
    <s v="Genesis"/>
    <s v="Grid"/>
    <n v="763"/>
    <n v="0"/>
    <s v="Tongariro"/>
    <s v="Waikato"/>
    <s v="CEN - Central"/>
    <s v="NI"/>
    <s v="TKU0331"/>
    <s v="TKU"/>
    <n v="2039"/>
    <s v="consent expiry"/>
    <n v="-38.981200000000001"/>
    <n v="175.76849999999999"/>
    <x v="9"/>
    <x v="7"/>
    <x v="3"/>
    <x v="8"/>
  </r>
  <r>
    <s v="Aviemore"/>
    <s v="Hydroelectric"/>
    <s v="Water"/>
    <m/>
    <s v="hydrokinetic turbine"/>
    <m/>
    <s v="N"/>
    <n v="220"/>
    <n v="55"/>
    <n v="0.31"/>
    <n v="4"/>
    <s v="4 x 55 MW"/>
    <n v="1968"/>
    <s v="Operational"/>
    <m/>
    <m/>
    <s v="Waitaki Hydro Scheme"/>
    <n v="7"/>
    <s v="Meridian Energy"/>
    <m/>
    <s v="Meridian Energy"/>
    <s v="Grid"/>
    <n v="930"/>
    <n v="17"/>
    <s v="Waitaki"/>
    <s v="ECan"/>
    <s v="SCN - South Canterbury"/>
    <s v="SI"/>
    <s v="AVI2201"/>
    <s v="AVI"/>
    <n v="2025"/>
    <s v="consent expiry"/>
    <n v="-44.566000000000003"/>
    <n v="170.19919999999999"/>
    <x v="3"/>
    <x v="7"/>
    <x v="30"/>
    <x v="8"/>
  </r>
  <r>
    <s v="Ohau B"/>
    <s v="Hydroelectric"/>
    <s v="Water"/>
    <m/>
    <s v="hydrokinetic turbine"/>
    <m/>
    <s v="N"/>
    <n v="212"/>
    <n v="53"/>
    <n v="0.41699999999999998"/>
    <n v="4"/>
    <s v="4 x 53 MW"/>
    <n v="1980"/>
    <s v="Operational"/>
    <m/>
    <m/>
    <s v="Waitaki Hydro Scheme"/>
    <n v="4"/>
    <s v="Meridian Energy"/>
    <m/>
    <s v="Meridian Energy"/>
    <s v="Grid"/>
    <n v="970"/>
    <n v="0"/>
    <s v="Waitaki"/>
    <s v="ECan"/>
    <s v="SCN - South Canterbury"/>
    <s v="SI"/>
    <s v="OHB2201"/>
    <s v="OHB"/>
    <n v="2025"/>
    <s v="consent expiry"/>
    <n v="-44.299700000000001"/>
    <n v="170.1129"/>
    <x v="3"/>
    <x v="7"/>
    <x v="30"/>
    <x v="8"/>
  </r>
  <r>
    <s v="Ohau C"/>
    <s v="Hydroelectric"/>
    <s v="Water"/>
    <m/>
    <s v="hydrokinetic turbine"/>
    <m/>
    <s v="N"/>
    <n v="212"/>
    <n v="53"/>
    <n v="0.42"/>
    <n v="4"/>
    <s v="4 x 53 MW"/>
    <n v="1985"/>
    <s v="Operational"/>
    <m/>
    <m/>
    <s v="Waitaki Hydro Scheme"/>
    <n v="5"/>
    <s v="Meridian Energy"/>
    <m/>
    <s v="Meridian Energy"/>
    <s v="Grid"/>
    <n v="970"/>
    <n v="0"/>
    <s v="Waitaki"/>
    <s v="ECan"/>
    <s v="SCN - South Canterbury"/>
    <s v="SI"/>
    <s v="OHC2201"/>
    <s v="OHC"/>
    <n v="2025"/>
    <s v="consent expiry"/>
    <n v="-44.341999999999999"/>
    <n v="170.18209999999999"/>
    <x v="3"/>
    <x v="7"/>
    <x v="30"/>
    <x v="8"/>
  </r>
  <r>
    <s v="Arapuni"/>
    <s v="Hydroelectric"/>
    <s v="Water"/>
    <m/>
    <s v="hydrokinetic turbine"/>
    <m/>
    <s v="N"/>
    <n v="196.7"/>
    <n v="26.7"/>
    <n v="0.46300000000000002"/>
    <n v="8"/>
    <s v="4 x 26.7 MW; 4x 24.7 MW"/>
    <n v="1929"/>
    <s v="Operational"/>
    <m/>
    <m/>
    <s v="Waikato Hydro Scheme"/>
    <n v="7"/>
    <s v="Mercury"/>
    <m/>
    <s v="Mercury"/>
    <s v="Grid"/>
    <n v="805"/>
    <n v="10"/>
    <s v="Waikato"/>
    <s v="Waikato"/>
    <s v="WTO - Waikato"/>
    <s v="NI"/>
    <s v="ARI1101"/>
    <s v="ARI"/>
    <n v="2041"/>
    <s v="consent expiry"/>
    <n v="-38.070399999999999"/>
    <n v="175.6438"/>
    <x v="2"/>
    <x v="7"/>
    <x v="10"/>
    <x v="8"/>
  </r>
  <r>
    <s v="Maraetai I"/>
    <s v="Hydroelectric"/>
    <s v="Water"/>
    <m/>
    <s v="hydrokinetic turbine"/>
    <m/>
    <s v="N"/>
    <n v="176"/>
    <n v="36"/>
    <n v="0.498"/>
    <n v="5"/>
    <s v="5 x 36 MW"/>
    <n v="1952"/>
    <s v="Operational"/>
    <m/>
    <m/>
    <s v="Waikato Hydro Scheme"/>
    <n v="5"/>
    <s v="Mercury"/>
    <m/>
    <s v="Mercury"/>
    <s v="Grid"/>
    <n v="442.5"/>
    <n v="0"/>
    <s v="Waikato"/>
    <s v="Waikato"/>
    <s v="WTO - Waikato"/>
    <s v="NI"/>
    <s v="MTI2201"/>
    <s v="WKM"/>
    <n v="2041"/>
    <s v="consent expiry"/>
    <n v="-38.351700000000001"/>
    <n v="175.74100000000001"/>
    <x v="2"/>
    <x v="7"/>
    <x v="10"/>
    <x v="8"/>
  </r>
  <r>
    <s v="Maraetai II"/>
    <s v="Hydroelectric"/>
    <s v="Water"/>
    <m/>
    <s v="hydrokinetic turbine"/>
    <m/>
    <s v="N"/>
    <n v="176"/>
    <n v="36"/>
    <n v="0.498"/>
    <n v="5"/>
    <s v="5 x 36 MW"/>
    <n v="1970"/>
    <s v="Operational"/>
    <m/>
    <m/>
    <s v="Waikato Hydro Scheme"/>
    <n v="5"/>
    <s v="Mercury"/>
    <m/>
    <s v="Mercury"/>
    <s v="Grid"/>
    <n v="442.5"/>
    <n v="0"/>
    <s v="Waikato"/>
    <s v="Waikato"/>
    <s v="WTO - Waikato"/>
    <s v="NI"/>
    <s v="MTI2201"/>
    <s v="WKM"/>
    <n v="2041"/>
    <s v="consent expiry"/>
    <n v="-38.351700000000001"/>
    <n v="175.74100000000001"/>
    <x v="2"/>
    <x v="7"/>
    <x v="10"/>
    <x v="8"/>
  </r>
  <r>
    <s v="Tekapo B"/>
    <s v="Hydroelectric"/>
    <s v="Water"/>
    <m/>
    <s v="hydrokinetic turbine"/>
    <m/>
    <s v="N"/>
    <n v="160"/>
    <n v="80"/>
    <n v="1.282"/>
    <n v="2"/>
    <s v="2 x 80 MW"/>
    <n v="1977"/>
    <s v="Operational"/>
    <m/>
    <m/>
    <s v="Waitaki Hydro Scheme"/>
    <n v="2"/>
    <s v="Genesis"/>
    <m/>
    <s v="Genesis"/>
    <s v="Grid"/>
    <n v="800"/>
    <n v="0"/>
    <s v="Waitaki"/>
    <s v="ECan"/>
    <s v="SCN - South Canterbury"/>
    <s v="SI"/>
    <s v="TKB2201"/>
    <s v="TKB"/>
    <n v="2025"/>
    <s v="consent expiry"/>
    <n v="-44.123800000000003"/>
    <n v="170.2122"/>
    <x v="3"/>
    <x v="7"/>
    <x v="30"/>
    <x v="8"/>
  </r>
  <r>
    <s v="Whakamaru"/>
    <s v="Hydroelectric"/>
    <s v="Water"/>
    <m/>
    <s v="hydrokinetic turbine"/>
    <m/>
    <s v="N"/>
    <n v="124"/>
    <n v="31"/>
    <n v="0.315"/>
    <n v="4"/>
    <m/>
    <n v="1956"/>
    <s v="Operational"/>
    <m/>
    <m/>
    <s v="Waikato Hydro Scheme"/>
    <n v="4"/>
    <s v="Mercury"/>
    <m/>
    <s v="Mercury"/>
    <s v="Grid"/>
    <n v="494"/>
    <n v="11"/>
    <s v="Waikato"/>
    <s v="Waikato"/>
    <s v="WTO - Waikato"/>
    <s v="NI"/>
    <s v="WKM2201"/>
    <s v="WKM"/>
    <n v="2041"/>
    <s v="consent expiry"/>
    <n v="-38.419600000000003"/>
    <n v="175.80869999999999"/>
    <x v="2"/>
    <x v="7"/>
    <x v="10"/>
    <x v="8"/>
  </r>
  <r>
    <s v="Rangipo"/>
    <s v="Hydroelectric"/>
    <s v="Water"/>
    <m/>
    <s v="hydrokinetic turbine"/>
    <m/>
    <s v="N"/>
    <n v="120"/>
    <n v="60"/>
    <m/>
    <n v="2"/>
    <s v="2 x 60 MW"/>
    <n v="1983"/>
    <s v="Operational"/>
    <m/>
    <m/>
    <s v="Tongariro Power Development"/>
    <n v="2"/>
    <s v="Genesis"/>
    <m/>
    <s v="Genesis"/>
    <s v="Grid"/>
    <n v="580"/>
    <n v="0"/>
    <s v="Tongariro"/>
    <s v="Waikato"/>
    <s v="CEN - Central"/>
    <s v="NI"/>
    <s v="RPO2201"/>
    <s v="RPO"/>
    <n v="2039"/>
    <s v="consent expiry"/>
    <n v="-39.153300000000002"/>
    <n v="175.83760000000001"/>
    <x v="9"/>
    <x v="7"/>
    <x v="3"/>
    <x v="8"/>
  </r>
  <r>
    <s v="Ohakuri"/>
    <s v="Hydroelectric"/>
    <s v="Water"/>
    <m/>
    <s v="hydrokinetic turbine"/>
    <m/>
    <s v="N"/>
    <n v="106"/>
    <n v="28"/>
    <n v="0.27800000000000002"/>
    <n v="4"/>
    <m/>
    <n v="1961"/>
    <s v="Operational"/>
    <m/>
    <m/>
    <s v="Waikato Hydro Scheme"/>
    <n v="2"/>
    <s v="Mercury"/>
    <m/>
    <s v="Mercury"/>
    <s v="Grid"/>
    <n v="400"/>
    <n v="14"/>
    <s v="Waikato"/>
    <s v="Waikato"/>
    <s v="WTO - Waikato"/>
    <s v="NI"/>
    <s v="OHK2201"/>
    <s v="WKM"/>
    <n v="2041"/>
    <s v="consent expiry"/>
    <n v="-38.407899999999998"/>
    <n v="176.08879999999999"/>
    <x v="2"/>
    <x v="7"/>
    <x v="10"/>
    <x v="8"/>
  </r>
  <r>
    <s v="Waitaki"/>
    <s v="Hydroelectric"/>
    <s v="Water"/>
    <m/>
    <s v="hydrokinetic turbine"/>
    <m/>
    <s v="N"/>
    <n v="105"/>
    <n v="15"/>
    <n v="0.16200000000000001"/>
    <n v="7"/>
    <s v="7 x 15 MW"/>
    <n v="1936"/>
    <s v="Operational"/>
    <m/>
    <m/>
    <s v="Waitaki Hydro Scheme"/>
    <n v="8"/>
    <s v="Meridian Energy"/>
    <m/>
    <s v="Meridian Energy"/>
    <s v="Grid"/>
    <n v="500"/>
    <n v="12"/>
    <s v="Waitaki"/>
    <s v="ECan"/>
    <s v="OTG - Otago/Southland"/>
    <s v="SI"/>
    <s v="WTK0111"/>
    <s v="WTK"/>
    <n v="2025"/>
    <s v="consent expiry"/>
    <n v="-44.689100000000003"/>
    <n v="170.4265"/>
    <x v="10"/>
    <x v="7"/>
    <x v="30"/>
    <x v="8"/>
  </r>
  <r>
    <s v="Karapiro"/>
    <s v="Hydroelectric"/>
    <s v="Water"/>
    <m/>
    <s v="hydrokinetic turbine"/>
    <m/>
    <s v="N"/>
    <n v="96"/>
    <n v="32"/>
    <n v="0.26500000000000001"/>
    <n v="3"/>
    <s v="3 x 32 MW"/>
    <n v="1947"/>
    <s v="Operational"/>
    <m/>
    <m/>
    <s v="Waikato Hydro Scheme"/>
    <n v="8"/>
    <s v="Mercury"/>
    <m/>
    <s v="Mercury"/>
    <s v="Grid"/>
    <n v="525"/>
    <n v="14"/>
    <s v="Waikato"/>
    <s v="Waikato"/>
    <s v="WTO - Waikato"/>
    <s v="NI"/>
    <s v="KPO1101"/>
    <s v="KPO"/>
    <n v="2041"/>
    <s v="consent expiry"/>
    <n v="-37.9236"/>
    <n v="175.5394"/>
    <x v="2"/>
    <x v="7"/>
    <x v="10"/>
    <x v="8"/>
  </r>
  <r>
    <s v="Matahina"/>
    <s v="Hydroelectric"/>
    <s v="Water"/>
    <m/>
    <s v="hydrokinetic turbine"/>
    <m/>
    <s v="N"/>
    <n v="80"/>
    <n v="40"/>
    <m/>
    <n v="2"/>
    <m/>
    <n v="1967"/>
    <s v="Operational"/>
    <m/>
    <m/>
    <m/>
    <m/>
    <s v="Trustpower"/>
    <m/>
    <s v="Trustpower"/>
    <s v="Grid"/>
    <n v="280"/>
    <n v="7"/>
    <s v="Rangataiki"/>
    <s v="Bay of Plenty"/>
    <s v="BOP - Bay Of Plenty"/>
    <s v="NI"/>
    <s v="MAT1101"/>
    <s v="MAT"/>
    <n v="2048"/>
    <s v="consent expiry"/>
    <n v="-38.114100000000001"/>
    <n v="176.81620000000001"/>
    <x v="7"/>
    <x v="7"/>
    <x v="16"/>
    <x v="8"/>
  </r>
  <r>
    <s v="Aratiatia"/>
    <s v="Hydroelectric"/>
    <s v="Water"/>
    <m/>
    <s v="hydrokinetic turbine"/>
    <m/>
    <s v="N"/>
    <n v="78"/>
    <n v="31"/>
    <n v="0.26800000000000002"/>
    <n v="3"/>
    <m/>
    <n v="1964"/>
    <s v="Operational"/>
    <m/>
    <m/>
    <s v="Waikato Hydro Scheme"/>
    <n v="1"/>
    <s v="Mercury"/>
    <m/>
    <s v="Mercury"/>
    <s v="Grid"/>
    <n v="330"/>
    <n v="0"/>
    <s v="Waikato"/>
    <s v="Waikato"/>
    <s v="WTO - Waikato"/>
    <s v="NI"/>
    <s v="ARA2201"/>
    <s v="WRK"/>
    <n v="2041"/>
    <s v="consent expiry"/>
    <n v="-38.616100000000003"/>
    <n v="176.1422"/>
    <x v="2"/>
    <x v="7"/>
    <x v="10"/>
    <x v="8"/>
  </r>
  <r>
    <s v="Atiamuri"/>
    <s v="Hydroelectric"/>
    <s v="Water"/>
    <m/>
    <s v="hydrokinetic turbine"/>
    <m/>
    <s v="N"/>
    <n v="74"/>
    <n v="21"/>
    <n v="0.20399999999999999"/>
    <n v="4"/>
    <m/>
    <n v="1957"/>
    <s v="Operational"/>
    <m/>
    <m/>
    <s v="Waikato Hydro Scheme"/>
    <n v="3"/>
    <s v="Mercury"/>
    <m/>
    <s v="Mercury"/>
    <s v="Grid"/>
    <n v="289"/>
    <n v="0"/>
    <s v="Waikato"/>
    <s v="Waikato"/>
    <s v="BOP - Bay Of Plenty"/>
    <s v="NI"/>
    <s v="ATI2201"/>
    <s v="WKM"/>
    <n v="2041"/>
    <s v="consent expiry"/>
    <n v="-38.3919"/>
    <n v="176.0223"/>
    <x v="7"/>
    <x v="7"/>
    <x v="10"/>
    <x v="8"/>
  </r>
  <r>
    <s v="Tuai"/>
    <s v="Hydroelectric"/>
    <s v="Water"/>
    <m/>
    <s v="hydrokinetic turbine"/>
    <m/>
    <s v="N"/>
    <n v="60"/>
    <n v="20"/>
    <n v="1.587"/>
    <n v="3"/>
    <s v="3 x 20 MW"/>
    <n v="1929"/>
    <s v="Operational"/>
    <m/>
    <m/>
    <s v="Waikaremoana Hydro Scheme"/>
    <n v="2"/>
    <s v="Genesis"/>
    <m/>
    <s v="Genesis"/>
    <s v="Grid"/>
    <n v="218"/>
    <n v="0"/>
    <s v="Waikaremoana"/>
    <s v="Hawkes Bay"/>
    <s v="HBY - Hawkes Bay"/>
    <s v="NI"/>
    <s v="TUI1101"/>
    <s v="TUI"/>
    <n v="2032"/>
    <s v="consent expiry"/>
    <n v="-38.806800000000003"/>
    <n v="177.1508"/>
    <x v="5"/>
    <x v="7"/>
    <x v="32"/>
    <x v="8"/>
  </r>
  <r>
    <s v="Waipori 2A"/>
    <s v="Hydroelectric"/>
    <s v="Water"/>
    <m/>
    <s v="hydrokinetic turbine"/>
    <m/>
    <s v="N"/>
    <n v="58"/>
    <n v="20"/>
    <m/>
    <n v="3"/>
    <m/>
    <n v="1967"/>
    <s v="Operational"/>
    <m/>
    <m/>
    <s v="Waipori Hydro Scheme"/>
    <n v="2"/>
    <s v="Trustpower"/>
    <m/>
    <s v="Trustpower"/>
    <s v="Combination grid/embedded"/>
    <n v="123"/>
    <n v="0"/>
    <s v="Waipori"/>
    <s v="Otago"/>
    <s v="OTG - Otago/Southland"/>
    <s v="SI"/>
    <s v="BWK1101, HWB0331"/>
    <s v="BWK/HWB"/>
    <n v="2038"/>
    <s v="consent expiry"/>
    <n v="-45.905500000000004"/>
    <n v="169.98679999999999"/>
    <x v="10"/>
    <x v="7"/>
    <x v="6"/>
    <x v="8"/>
  </r>
  <r>
    <s v="Waipapa"/>
    <s v="Hydroelectric"/>
    <s v="Water"/>
    <m/>
    <s v="hydrokinetic turbine"/>
    <m/>
    <s v="N"/>
    <n v="54"/>
    <n v="18"/>
    <n v="0.14299999999999999"/>
    <n v="3"/>
    <s v="3 x 17 MW"/>
    <n v="1961"/>
    <s v="Operational"/>
    <m/>
    <m/>
    <s v="Waikato Hydro Scheme"/>
    <n v="6"/>
    <s v="Mercury"/>
    <m/>
    <s v="Mercury"/>
    <s v="Grid"/>
    <n v="242"/>
    <n v="0"/>
    <s v="Waikato"/>
    <s v="Waikato"/>
    <s v="WTO - Waikato"/>
    <s v="NI"/>
    <s v="WPA2201"/>
    <s v="WKM"/>
    <n v="2041"/>
    <s v="consent expiry"/>
    <n v="-38.292000000000002"/>
    <n v="175.68350000000001"/>
    <x v="2"/>
    <x v="7"/>
    <x v="10"/>
    <x v="8"/>
  </r>
  <r>
    <s v="Coleridge"/>
    <s v="Hydroelectric"/>
    <s v="Water"/>
    <m/>
    <s v="hydrokinetic turbine"/>
    <m/>
    <s v="N"/>
    <n v="45"/>
    <n v="9.5"/>
    <n v="1.0089999999999999"/>
    <n v="4"/>
    <m/>
    <n v="1914"/>
    <s v="Operational"/>
    <m/>
    <m/>
    <m/>
    <m/>
    <s v="Trustpower"/>
    <m/>
    <s v="Trustpower"/>
    <s v="Grid"/>
    <n v="300"/>
    <n v="138"/>
    <s v="Rakaia"/>
    <s v="ECan"/>
    <s v="CAN - Canterbury"/>
    <s v="SI"/>
    <s v="COL0661"/>
    <s v="COL"/>
    <n v="2031"/>
    <s v="consent expiry"/>
    <n v="-43.363999999999997"/>
    <n v="171.52670000000001"/>
    <x v="3"/>
    <x v="7"/>
    <x v="29"/>
    <x v="8"/>
  </r>
  <r>
    <s v="Piripaua"/>
    <s v="Hydroelectric"/>
    <s v="Water"/>
    <m/>
    <s v="hydrokinetic turbine"/>
    <m/>
    <s v="N"/>
    <n v="42"/>
    <n v="21"/>
    <n v="0.94199999999999995"/>
    <n v="2"/>
    <s v="2 x 21 MW"/>
    <n v="1943"/>
    <s v="Operational"/>
    <m/>
    <m/>
    <s v="Waikaremoana Hydro Scheme"/>
    <n v="3"/>
    <s v="Genesis"/>
    <m/>
    <s v="Genesis"/>
    <s v="Grid"/>
    <n v="133"/>
    <n v="0"/>
    <s v="Waikaremoana"/>
    <s v="Hawkes Bay"/>
    <s v="HBY - Hawkes Bay"/>
    <s v="NI"/>
    <s v="TUI1101"/>
    <s v="TUI"/>
    <n v="2032"/>
    <s v="consent expiry"/>
    <n v="-38.838999999999999"/>
    <n v="177.16810000000001"/>
    <x v="5"/>
    <x v="7"/>
    <x v="32"/>
    <x v="8"/>
  </r>
  <r>
    <s v="Mangahao (inc mini)"/>
    <s v="Hydroelectric"/>
    <s v="Water"/>
    <m/>
    <s v="hydrokinetic turbine"/>
    <m/>
    <s v="N"/>
    <n v="39"/>
    <n v="26"/>
    <m/>
    <n v="4"/>
    <m/>
    <n v="1924"/>
    <s v="Operational"/>
    <m/>
    <m/>
    <m/>
    <m/>
    <s v="King Country Energy"/>
    <m/>
    <s v="King Country Energy"/>
    <s v="Grid"/>
    <n v="136"/>
    <n v="5"/>
    <s v="Mangahao"/>
    <s v="Horizons"/>
    <s v="CEN - Central"/>
    <s v="NI"/>
    <s v="MHO0331"/>
    <s v="MHO"/>
    <n v="2027"/>
    <s v="consent expiry"/>
    <n v="-40.576700000000002"/>
    <n v="175.4504"/>
    <x v="9"/>
    <x v="7"/>
    <x v="33"/>
    <x v="8"/>
  </r>
  <r>
    <s v="Kaitawa"/>
    <s v="Hydroelectric"/>
    <s v="Water"/>
    <m/>
    <s v="hydrokinetic turbine"/>
    <m/>
    <s v="N"/>
    <n v="36"/>
    <n v="18"/>
    <n v="1.006"/>
    <n v="2"/>
    <s v="2 x 22 x 18 MW"/>
    <n v="1948"/>
    <s v="Operational"/>
    <m/>
    <m/>
    <s v="Waikaremoana Hydro Scheme"/>
    <n v="1"/>
    <s v="Genesis"/>
    <m/>
    <s v="Genesis"/>
    <s v="Grid"/>
    <n v="91"/>
    <n v="0"/>
    <s v="Waikaremoana"/>
    <s v="Hawkes Bay"/>
    <s v="HBY - Hawkes Bay"/>
    <s v="NI"/>
    <s v="TUI1101"/>
    <s v="TUI"/>
    <n v="2032"/>
    <s v="consent expiry"/>
    <n v="-38.803199999999997"/>
    <n v="177.1311"/>
    <x v="5"/>
    <x v="7"/>
    <x v="32"/>
    <x v="8"/>
  </r>
  <r>
    <s v="Cobb"/>
    <s v="Hydroelectric"/>
    <s v="Water"/>
    <m/>
    <s v="hydrokinetic turbine"/>
    <m/>
    <s v="N"/>
    <n v="34.299999999999997"/>
    <n v="10.45"/>
    <n v="4.4050000000000002"/>
    <n v="6"/>
    <s v="4 x 3.35 MW; 2 x 10.45 MW"/>
    <n v="1944"/>
    <s v="Operational"/>
    <m/>
    <m/>
    <m/>
    <m/>
    <s v="Trustpower"/>
    <m/>
    <s v="Trustpower"/>
    <s v="Grid"/>
    <n v="190"/>
    <n v="24"/>
    <s v="Cobb"/>
    <s v="Tasman"/>
    <s v="NEL - Nelson/Malbourough"/>
    <s v="SI"/>
    <s v="COB0661"/>
    <s v="STK"/>
    <n v="2038"/>
    <s v="consent expiry"/>
    <n v="-41.086100000000002"/>
    <n v="172.73249999999999"/>
    <x v="6"/>
    <x v="7"/>
    <x v="6"/>
    <x v="8"/>
  </r>
  <r>
    <s v="Patea"/>
    <s v="Hydroelectric"/>
    <s v="Water"/>
    <m/>
    <s v="hydrokinetic turbine"/>
    <m/>
    <s v="N"/>
    <n v="32"/>
    <n v="10"/>
    <m/>
    <n v="4"/>
    <m/>
    <n v="1984"/>
    <s v="Operational"/>
    <m/>
    <m/>
    <m/>
    <m/>
    <s v="Trustpower"/>
    <m/>
    <s v="Trustpower"/>
    <s v="Grid"/>
    <n v="118"/>
    <n v="0"/>
    <s v="Patea"/>
    <s v="Taranaki"/>
    <s v="TRN - Taranaki"/>
    <s v="NI"/>
    <s v="HWA1101"/>
    <s v="HWA"/>
    <n v="2040"/>
    <s v="consent expiry"/>
    <n v="-39.758000000000003"/>
    <n v="174.483"/>
    <x v="8"/>
    <x v="7"/>
    <x v="26"/>
    <x v="8"/>
  </r>
  <r>
    <s v="Tekapo A"/>
    <s v="Hydroelectric"/>
    <s v="Water"/>
    <m/>
    <s v="hydrokinetic turbine"/>
    <m/>
    <s v="N"/>
    <n v="30"/>
    <n v="30"/>
    <n v="0.23200000000000001"/>
    <n v="1"/>
    <s v="1 x 30 MW"/>
    <n v="1951"/>
    <s v="Operational"/>
    <m/>
    <m/>
    <s v="Waitaki Hydro Scheme"/>
    <n v="1"/>
    <s v="Genesis"/>
    <m/>
    <s v="Genesis"/>
    <s v="Grid"/>
    <n v="160"/>
    <n v="0"/>
    <s v="Waitaki"/>
    <s v="ECan"/>
    <s v="SCN - South Canterbury"/>
    <s v="SI"/>
    <s v="TKA0111"/>
    <s v="TKA"/>
    <n v="2025"/>
    <s v="consent expiry"/>
    <n v="-44.013800000000003"/>
    <n v="170.4605"/>
    <x v="3"/>
    <x v="7"/>
    <x v="30"/>
    <x v="8"/>
  </r>
  <r>
    <s v="Aniwhenua"/>
    <s v="Hydroelectric"/>
    <s v="Water"/>
    <m/>
    <s v="hydrokinetic turbine"/>
    <m/>
    <s v="N"/>
    <n v="25"/>
    <n v="12.5"/>
    <n v="0.17299999999999999"/>
    <n v="2"/>
    <m/>
    <n v="1982"/>
    <s v="Operational"/>
    <m/>
    <m/>
    <m/>
    <m/>
    <s v="Southern Generation"/>
    <m/>
    <s v="Todd Energy"/>
    <s v="Partially embedded"/>
    <n v="105"/>
    <n v="0"/>
    <s v="Rangataiki"/>
    <s v="Bay of Plenty"/>
    <s v="BOP - Bay Of Plenty"/>
    <s v="NI"/>
    <s v="MAT1101"/>
    <s v="MAT"/>
    <n v="2026"/>
    <s v="consent expiry"/>
    <n v="-38.293300000000002"/>
    <n v="176.79300000000001"/>
    <x v="7"/>
    <x v="7"/>
    <x v="4"/>
    <x v="8"/>
  </r>
  <r>
    <s v="Highbank"/>
    <s v="Hydroelectric"/>
    <s v="Water"/>
    <m/>
    <s v="hydrokinetic turbine"/>
    <m/>
    <s v="N"/>
    <n v="25"/>
    <n v="25"/>
    <m/>
    <n v="1"/>
    <m/>
    <n v="1945"/>
    <s v="Operational"/>
    <m/>
    <m/>
    <s v="Rangitata Diversion Race"/>
    <n v="1"/>
    <s v="Trustpower"/>
    <m/>
    <s v="Trustpower"/>
    <s v="Partially embedded"/>
    <n v="94"/>
    <n v="0"/>
    <s v="Rakaia"/>
    <s v="ECan"/>
    <s v="CAN - Canterbury"/>
    <s v="SI"/>
    <s v="ASB0661"/>
    <s v="ASB"/>
    <n v="2040"/>
    <s v="consent expiry"/>
    <n v="-43.573"/>
    <n v="171.7354"/>
    <x v="3"/>
    <x v="7"/>
    <x v="26"/>
    <x v="8"/>
  </r>
  <r>
    <s v="Wheao"/>
    <s v="Hydroelectric"/>
    <s v="Water"/>
    <m/>
    <s v="hydrokinetic turbine"/>
    <m/>
    <s v="N"/>
    <n v="24"/>
    <n v="12"/>
    <m/>
    <n v="2"/>
    <m/>
    <n v="1982"/>
    <s v="Operational"/>
    <m/>
    <m/>
    <m/>
    <m/>
    <s v="Trustpower"/>
    <m/>
    <s v="Trustpower"/>
    <s v="Grid"/>
    <n v="115"/>
    <n v="0"/>
    <s v="Wheao"/>
    <s v="Bay of Plenty"/>
    <s v="BOP - Bay Of Plenty"/>
    <s v="NI"/>
    <s v="ROT0111"/>
    <s v="ROT"/>
    <n v="2026"/>
    <s v="consent expiry"/>
    <n v="-38.633000000000003"/>
    <n v="176.578"/>
    <x v="7"/>
    <x v="7"/>
    <x v="4"/>
    <x v="8"/>
  </r>
  <r>
    <s v="Ruahihi (Kaimai)"/>
    <s v="Hydroelectric"/>
    <s v="Water"/>
    <m/>
    <s v="hydrokinetic turbine"/>
    <m/>
    <s v="N"/>
    <n v="20"/>
    <n v="10"/>
    <m/>
    <n v="2"/>
    <m/>
    <n v="1981"/>
    <s v="Operational"/>
    <m/>
    <m/>
    <s v="Kaimai Hydro Power Scheme"/>
    <n v="4"/>
    <s v="Trustpower"/>
    <m/>
    <s v="Trustpower"/>
    <s v="Embedded"/>
    <n v="76"/>
    <n v="0"/>
    <s v="Wairoa river"/>
    <s v="Bay of Plenty"/>
    <s v="BOP - Bay Of Plenty"/>
    <s v="NI"/>
    <s v="TGA0331"/>
    <s v="TGA"/>
    <n v="2026"/>
    <s v="consent expiry"/>
    <n v="-37.777200000000001"/>
    <n v="176.05430000000001"/>
    <x v="7"/>
    <x v="7"/>
    <x v="4"/>
    <x v="8"/>
  </r>
  <r>
    <s v="Lloyd Mandeno (Kaimai)"/>
    <s v="Hydroelectric"/>
    <s v="Water"/>
    <m/>
    <s v="hydrokinetic turbine"/>
    <m/>
    <s v="N"/>
    <n v="16"/>
    <n v="8"/>
    <m/>
    <n v="2"/>
    <m/>
    <n v="1972"/>
    <s v="Operational"/>
    <m/>
    <m/>
    <s v="Kaimai Hydro Power Scheme"/>
    <n v="1"/>
    <s v="Trustpower"/>
    <m/>
    <s v="Trustpower"/>
    <s v="Embedded"/>
    <n v="70"/>
    <n v="0"/>
    <s v="Wairoa river"/>
    <s v="Bay of Plenty"/>
    <s v="BOP - Bay Of Plenty"/>
    <s v="NI"/>
    <s v="TGA0331"/>
    <s v="TGA"/>
    <n v="2026"/>
    <s v="consent expiry"/>
    <n v="-37.842599999999997"/>
    <n v="176.0506"/>
    <x v="7"/>
    <x v="7"/>
    <x v="4"/>
    <x v="8"/>
  </r>
  <r>
    <s v="Teviot"/>
    <s v="Hydroelectric"/>
    <s v="Water"/>
    <m/>
    <s v="hydrokinetic turbine"/>
    <m/>
    <s v="N"/>
    <n v="10.5"/>
    <n v="6.8"/>
    <m/>
    <n v="4"/>
    <s v="1 x 6.8 MW; 1 x 1.125 MW; 1 x 1.6 MW; 1 x 1 MW"/>
    <n v="1983"/>
    <s v="Operational"/>
    <m/>
    <m/>
    <s v="Teviot Hydro Scheme"/>
    <m/>
    <s v="Pioneer Generation"/>
    <m/>
    <s v="Trustpower"/>
    <s v="Partially embedded"/>
    <n v="55"/>
    <n v="0"/>
    <s v="Teviot"/>
    <m/>
    <s v="OTG - Otago/Southland"/>
    <s v="SI"/>
    <s v="CYD0331"/>
    <s v="CYD"/>
    <m/>
    <m/>
    <n v="-45.537999999999997"/>
    <n v="169.3228"/>
    <x v="10"/>
    <x v="7"/>
    <x v="34"/>
    <x v="8"/>
  </r>
  <r>
    <s v="Waipori 1A"/>
    <s v="Hydroelectric"/>
    <s v="Water"/>
    <m/>
    <s v="hydrokinetic turbine"/>
    <m/>
    <s v="N"/>
    <n v="10"/>
    <n v="10"/>
    <m/>
    <n v="1"/>
    <m/>
    <n v="1983"/>
    <s v="Operational"/>
    <m/>
    <m/>
    <s v="Waipori Hydro Scheme"/>
    <n v="1"/>
    <s v="Trustpower"/>
    <m/>
    <s v="Trustpower"/>
    <s v="Grid"/>
    <n v="21"/>
    <n v="0"/>
    <s v="Waipori"/>
    <s v="Otago"/>
    <s v="OTG - Otago/Southland"/>
    <s v="SI"/>
    <s v="BWK1101"/>
    <s v="BWK"/>
    <n v="2038"/>
    <s v="consent expiry"/>
    <n v="-45.881500000000003"/>
    <n v="169.97800000000001"/>
    <x v="10"/>
    <x v="7"/>
    <x v="6"/>
    <x v="8"/>
  </r>
  <r>
    <s v="Paerau"/>
    <s v="Hydroelectric"/>
    <s v="Water"/>
    <m/>
    <s v="hydrokinetic turbine"/>
    <m/>
    <s v="N"/>
    <n v="10"/>
    <n v="5"/>
    <m/>
    <n v="2"/>
    <m/>
    <n v="1984"/>
    <s v="Operational"/>
    <m/>
    <m/>
    <s v="Paerau Gorge Power Scheme"/>
    <n v="1"/>
    <s v="Trustpower"/>
    <m/>
    <s v="Trustpower"/>
    <s v="Embedded"/>
    <n v="48"/>
    <n v="0"/>
    <s v="Taieri"/>
    <s v="Otago"/>
    <s v="OTG - Otago/Southland"/>
    <s v="SI"/>
    <s v="NSY0331"/>
    <s v="NSY"/>
    <n v="2034"/>
    <s v="consent expiry"/>
    <n v="-45.348599999999998"/>
    <n v="169.94450000000001"/>
    <x v="10"/>
    <x v="7"/>
    <x v="7"/>
    <x v="8"/>
  </r>
  <r>
    <s v="Waipori 4"/>
    <s v="Hydroelectric"/>
    <s v="Water"/>
    <m/>
    <s v="hydrokinetic turbine"/>
    <m/>
    <s v="N"/>
    <n v="8"/>
    <n v="8"/>
    <m/>
    <n v="1"/>
    <m/>
    <n v="1954"/>
    <s v="Operational"/>
    <m/>
    <m/>
    <s v="Waipori Hydro Scheme"/>
    <n v="4"/>
    <s v="Trustpower"/>
    <m/>
    <s v="Trustpower"/>
    <s v="Grid"/>
    <n v="54"/>
    <n v="0"/>
    <s v="Waipori"/>
    <s v="Otago"/>
    <s v="OTG - Otago/Southland"/>
    <s v="SI"/>
    <s v="BWK1101"/>
    <s v="BWK"/>
    <n v="2038"/>
    <s v="consent expiry"/>
    <n v="-45.925600000000003"/>
    <n v="170.02109999999999"/>
    <x v="10"/>
    <x v="7"/>
    <x v="6"/>
    <x v="8"/>
  </r>
  <r>
    <s v="Waipori 3"/>
    <s v="Hydroelectric"/>
    <s v="Water"/>
    <m/>
    <s v="hydrokinetic turbine"/>
    <m/>
    <s v="N"/>
    <n v="7.6"/>
    <n v="7.6"/>
    <m/>
    <n v="1"/>
    <m/>
    <n v="1952"/>
    <s v="Operational"/>
    <m/>
    <m/>
    <s v="Waipori Hydro Scheme"/>
    <n v="3"/>
    <s v="Trustpower"/>
    <m/>
    <s v="Trustpower"/>
    <s v="Grid"/>
    <n v="16"/>
    <n v="0"/>
    <s v="Waipori"/>
    <s v="Otago"/>
    <s v="OTG - Otago/Southland"/>
    <s v="SI"/>
    <s v="BWK1101"/>
    <s v="BWK"/>
    <n v="2038"/>
    <s v="consent expiry"/>
    <n v="-45.916800000000002"/>
    <n v="169.9922"/>
    <x v="10"/>
    <x v="7"/>
    <x v="6"/>
    <x v="8"/>
  </r>
  <r>
    <s v="Opuha"/>
    <s v="Hydroelectric"/>
    <s v="Water"/>
    <m/>
    <s v="hydrokinetic turbine"/>
    <m/>
    <s v="N"/>
    <n v="7.5"/>
    <n v="7.5"/>
    <m/>
    <n v="1"/>
    <m/>
    <n v="1999"/>
    <m/>
    <m/>
    <m/>
    <m/>
    <m/>
    <s v="Alpine Energy"/>
    <m/>
    <s v="Contact"/>
    <s v="Partially embedded"/>
    <n v="21"/>
    <m/>
    <m/>
    <m/>
    <s v="SCN - South Canterbury"/>
    <s v="SI"/>
    <s v="ABY0111"/>
    <s v="ABY"/>
    <m/>
    <m/>
    <n v="-44.000700000000002"/>
    <n v="170.89089999999999"/>
    <x v="3"/>
    <x v="7"/>
    <x v="9"/>
    <x v="8"/>
  </r>
  <r>
    <s v="Wairau"/>
    <s v="Hydroelectric"/>
    <s v="Water"/>
    <m/>
    <s v="hydrokinetic turbine"/>
    <m/>
    <s v="N"/>
    <n v="7.2"/>
    <n v="7.2"/>
    <m/>
    <n v="1"/>
    <s v="1 x 7.2 MW"/>
    <n v="1983"/>
    <s v="Operational"/>
    <m/>
    <m/>
    <s v="Branch River Power Scheme"/>
    <n v="2"/>
    <s v="Trustpower"/>
    <m/>
    <s v="Trustpower"/>
    <s v="Grid"/>
    <n v="31"/>
    <n v="0"/>
    <s v="Branch River"/>
    <s v="Tasman"/>
    <s v="NEL - Nelson/Malbourough"/>
    <s v="SI"/>
    <s v="ARG1101"/>
    <s v="ARG"/>
    <m/>
    <m/>
    <n v="-41.648099999999999"/>
    <n v="173.2242"/>
    <x v="6"/>
    <x v="7"/>
    <x v="34"/>
    <x v="8"/>
  </r>
  <r>
    <s v="Monowai"/>
    <s v="Hydroelectric"/>
    <s v="Water"/>
    <m/>
    <s v="hydrokinetic turbine"/>
    <m/>
    <s v="N"/>
    <n v="6.6"/>
    <n v="2.2000000000000002"/>
    <m/>
    <n v="3"/>
    <m/>
    <n v="1925"/>
    <m/>
    <m/>
    <m/>
    <m/>
    <m/>
    <s v="Pioneer Generation"/>
    <m/>
    <s v="Trustpower"/>
    <s v="Embedded"/>
    <n v="40"/>
    <m/>
    <m/>
    <m/>
    <s v="OTG - Otago/Southland"/>
    <s v="SI"/>
    <s v="NMA0331"/>
    <s v="NMA"/>
    <m/>
    <m/>
    <n v="-45.775799999999997"/>
    <n v="167.61670000000001"/>
    <x v="10"/>
    <x v="7"/>
    <x v="35"/>
    <x v="8"/>
  </r>
  <r>
    <s v="Kumara"/>
    <s v="Hydroelectric"/>
    <s v="Water"/>
    <m/>
    <s v="hydrokinetic turbine"/>
    <m/>
    <s v="N"/>
    <n v="6.5"/>
    <n v="6.5"/>
    <m/>
    <n v="1"/>
    <m/>
    <n v="1928"/>
    <s v="Operational"/>
    <m/>
    <m/>
    <s v="Dillmans Hydro Power Scheme"/>
    <n v="3"/>
    <s v="Trustpower"/>
    <m/>
    <s v="Trustpower"/>
    <s v="Embedded"/>
    <n v="30"/>
    <n v="0"/>
    <m/>
    <m/>
    <s v="WEC - West Coast"/>
    <s v="SI"/>
    <s v="KUM0661"/>
    <s v="KUM"/>
    <m/>
    <m/>
    <n v="-42.6355"/>
    <n v="171.1951"/>
    <x v="3"/>
    <x v="7"/>
    <x v="36"/>
    <x v="8"/>
  </r>
  <r>
    <s v="Amethyst"/>
    <s v="Hydroelectric"/>
    <s v="Water"/>
    <m/>
    <s v="hydrokinetic turbine"/>
    <m/>
    <s v="N"/>
    <n v="6"/>
    <n v="6"/>
    <m/>
    <n v="1"/>
    <m/>
    <n v="2013"/>
    <s v="Operational"/>
    <m/>
    <m/>
    <m/>
    <m/>
    <s v="Westpower"/>
    <m/>
    <s v="Westpower"/>
    <s v="Embedded"/>
    <n v="30"/>
    <n v="0"/>
    <m/>
    <m/>
    <s v="WEC - West Coast"/>
    <s v="SI"/>
    <s v="ARA2201"/>
    <s v="ARA"/>
    <m/>
    <m/>
    <n v="-43.158900000000003"/>
    <n v="170.6285"/>
    <x v="3"/>
    <x v="7"/>
    <x v="37"/>
    <x v="8"/>
  </r>
  <r>
    <s v="Kuratau"/>
    <s v="Hydroelectric"/>
    <s v="Water"/>
    <m/>
    <s v="hydrokinetic turbine"/>
    <m/>
    <s v="N"/>
    <n v="6"/>
    <n v="3"/>
    <m/>
    <n v="2"/>
    <m/>
    <n v="1962"/>
    <m/>
    <m/>
    <m/>
    <m/>
    <m/>
    <s v="King Country Energy"/>
    <m/>
    <s v="King Country Energy"/>
    <s v="Embedded"/>
    <n v="30"/>
    <m/>
    <m/>
    <m/>
    <s v="CEN - Central"/>
    <s v="NI"/>
    <s v="ONG0331"/>
    <s v="ONG"/>
    <m/>
    <m/>
    <n v="-38.879199999999997"/>
    <n v="175.73560000000001"/>
    <x v="9"/>
    <x v="7"/>
    <x v="38"/>
    <x v="8"/>
  </r>
  <r>
    <s v="Lower Mangapapa (Kaimai)"/>
    <s v="Hydroelectric"/>
    <s v="Water"/>
    <m/>
    <s v="hydrokinetic turbine"/>
    <m/>
    <s v="N"/>
    <n v="5.6"/>
    <n v="3"/>
    <m/>
    <n v="2"/>
    <m/>
    <n v="1979"/>
    <s v="Operational"/>
    <m/>
    <m/>
    <s v="Kaimai Hydro Power Scheme"/>
    <n v="2"/>
    <s v="Trustpower"/>
    <m/>
    <s v="Trustpower"/>
    <s v="Embedded"/>
    <n v="17"/>
    <n v="0"/>
    <s v="Wairoa river"/>
    <s v="Bay of Plenty"/>
    <s v="BOP - Bay Of Plenty"/>
    <s v="NI"/>
    <s v="TGA0331"/>
    <s v="TGA"/>
    <n v="2026"/>
    <s v="consent expiry"/>
    <n v="-37.8245"/>
    <n v="176.0402"/>
    <x v="7"/>
    <x v="7"/>
    <x v="4"/>
    <x v="8"/>
  </r>
  <r>
    <s v="Deep Stream"/>
    <s v="Hydroelectric"/>
    <s v="Water"/>
    <m/>
    <s v="hydrokinetic turbine"/>
    <m/>
    <s v="N"/>
    <n v="5"/>
    <n v="2.5"/>
    <m/>
    <n v="2"/>
    <m/>
    <n v="2008"/>
    <s v="Operational"/>
    <m/>
    <m/>
    <m/>
    <m/>
    <s v="Trustpower"/>
    <m/>
    <s v="Trustpower"/>
    <s v="Embedded"/>
    <n v="25"/>
    <n v="0"/>
    <s v="Deep Stream"/>
    <s v="Otago"/>
    <s v="OTG - Otago/Southland"/>
    <s v="SI"/>
    <s v="HWB0331"/>
    <s v="HWB"/>
    <n v="2038"/>
    <s v="consent expiry"/>
    <n v="-45.803600000000003"/>
    <n v="169.90530000000001"/>
    <x v="10"/>
    <x v="7"/>
    <x v="6"/>
    <x v="8"/>
  </r>
  <r>
    <s v="Wairua Falls"/>
    <s v="Hydroelectric"/>
    <s v="Water"/>
    <m/>
    <s v="hydrokinetic turbine"/>
    <m/>
    <s v="N"/>
    <n v="5"/>
    <n v="3"/>
    <m/>
    <n v="2"/>
    <m/>
    <n v="1978"/>
    <m/>
    <m/>
    <m/>
    <m/>
    <m/>
    <s v="Northpower"/>
    <m/>
    <s v="Meridian Energy"/>
    <s v="Embedded"/>
    <n v="22"/>
    <m/>
    <m/>
    <m/>
    <s v="NIS - North Isthmus"/>
    <s v="NI"/>
    <s v="ONG0331"/>
    <s v="ONG"/>
    <m/>
    <m/>
    <n v="-35.756999999999998"/>
    <n v="174.06739999999999"/>
    <x v="0"/>
    <x v="7"/>
    <x v="39"/>
    <x v="8"/>
  </r>
  <r>
    <s v="Wairere Falls"/>
    <s v="Hydroelectric"/>
    <s v="Water"/>
    <m/>
    <s v="hydrokinetic turbine"/>
    <m/>
    <s v="N"/>
    <n v="4.9000000000000004"/>
    <n v="3.3"/>
    <m/>
    <n v="2"/>
    <m/>
    <n v="1963"/>
    <m/>
    <m/>
    <m/>
    <m/>
    <m/>
    <s v="King Country Energy"/>
    <m/>
    <s v="King Country Energy"/>
    <s v="Embedded"/>
    <n v="18"/>
    <m/>
    <m/>
    <m/>
    <s v="CEN - Central"/>
    <s v="NI"/>
    <s v="BWK1101"/>
    <s v="BWK"/>
    <m/>
    <m/>
    <n v="-38.531500000000001"/>
    <n v="175.00829999999999"/>
    <x v="9"/>
    <x v="7"/>
    <x v="40"/>
    <x v="8"/>
  </r>
  <r>
    <s v="Motukawa"/>
    <s v="Hydroelectric"/>
    <s v="Water"/>
    <m/>
    <s v="hydrokinetic turbine"/>
    <m/>
    <s v="N"/>
    <n v="4.8"/>
    <n v="1.5"/>
    <m/>
    <n v="3"/>
    <m/>
    <n v="1927"/>
    <m/>
    <m/>
    <m/>
    <m/>
    <m/>
    <s v="Trustpower"/>
    <m/>
    <s v="Trustpower"/>
    <s v="Embedded"/>
    <n v="26"/>
    <m/>
    <m/>
    <m/>
    <s v="TRN - Taranaki"/>
    <s v="NI"/>
    <s v="HUI0331"/>
    <s v="HUI"/>
    <m/>
    <m/>
    <n v="-39.183700000000002"/>
    <n v="174.38159999999999"/>
    <x v="8"/>
    <x v="7"/>
    <x v="41"/>
    <x v="8"/>
  </r>
  <r>
    <s v="Waihi Station"/>
    <s v="Hydroelectric"/>
    <s v="Water"/>
    <m/>
    <s v="hydrokinetic turbine"/>
    <m/>
    <s v="N"/>
    <n v="4.7"/>
    <n v="2.35"/>
    <m/>
    <n v="2"/>
    <m/>
    <n v="1913"/>
    <m/>
    <m/>
    <m/>
    <m/>
    <m/>
    <s v="Trustpower"/>
    <m/>
    <s v="Trustpower"/>
    <s v="Embedded"/>
    <n v="10.4"/>
    <m/>
    <m/>
    <m/>
    <s v="HBY - Hawkes Bay"/>
    <s v="NI"/>
    <s v="WRA0111"/>
    <s v="WRA"/>
    <m/>
    <m/>
    <n v="-38.9298"/>
    <n v="177.16040000000001"/>
    <x v="5"/>
    <x v="7"/>
    <x v="42"/>
    <x v="8"/>
  </r>
  <r>
    <s v="Mangorei"/>
    <s v="Hydroelectric"/>
    <s v="Water"/>
    <m/>
    <s v="hydrokinetic turbine"/>
    <m/>
    <s v="N"/>
    <n v="4.5"/>
    <n v="1.3"/>
    <m/>
    <n v="4"/>
    <m/>
    <n v="1906"/>
    <m/>
    <m/>
    <m/>
    <m/>
    <m/>
    <s v="Trustpower"/>
    <m/>
    <s v="Trustpower"/>
    <s v="Embedded"/>
    <n v="21"/>
    <m/>
    <m/>
    <m/>
    <s v="TRN - Taranaki"/>
    <s v="NI"/>
    <s v="CST0331"/>
    <s v="CST"/>
    <m/>
    <m/>
    <n v="-39.119500000000002"/>
    <n v="174.12700000000001"/>
    <x v="8"/>
    <x v="7"/>
    <x v="43"/>
    <x v="8"/>
  </r>
  <r>
    <s v="Horseshoe Bend"/>
    <s v="Hydroelectric"/>
    <s v="Water"/>
    <m/>
    <s v="hydrokinetic turbine"/>
    <m/>
    <s v="N"/>
    <n v="4.3"/>
    <n v="4.3"/>
    <m/>
    <n v="1"/>
    <m/>
    <n v="1999"/>
    <s v="Operational"/>
    <m/>
    <m/>
    <s v="Teviot Hydro Scheme"/>
    <m/>
    <s v="Pioneer Generation"/>
    <m/>
    <s v="Trustpower"/>
    <s v="Partially embedded"/>
    <n v="23"/>
    <n v="0"/>
    <s v="Teviot"/>
    <m/>
    <s v="OTG - Otago/Southland"/>
    <s v="SI"/>
    <s v="CYD0331"/>
    <s v="CYD"/>
    <m/>
    <m/>
    <n v="-45.540799999999997"/>
    <n v="169.49340000000001"/>
    <x v="10"/>
    <x v="7"/>
    <x v="9"/>
    <x v="8"/>
  </r>
  <r>
    <s v="Roaring Meg"/>
    <s v="Hydroelectric"/>
    <s v="Water"/>
    <m/>
    <s v="hydrokinetic turbine"/>
    <m/>
    <s v="N"/>
    <n v="4.2"/>
    <n v="1.5"/>
    <m/>
    <n v="3"/>
    <m/>
    <n v="1936"/>
    <m/>
    <m/>
    <m/>
    <m/>
    <m/>
    <s v="Pioneer Generation"/>
    <m/>
    <s v="Trustpower"/>
    <s v="Embedded"/>
    <n v="29"/>
    <m/>
    <m/>
    <m/>
    <s v="OTG - Otago/Southland"/>
    <s v="SI"/>
    <s v="CML0331"/>
    <s v="CML"/>
    <m/>
    <m/>
    <n v="-45.001300000000001"/>
    <n v="169.0701"/>
    <x v="10"/>
    <x v="7"/>
    <x v="44"/>
    <x v="8"/>
  </r>
  <r>
    <s v="Rochfort "/>
    <s v="Hydroelectric"/>
    <s v="Water"/>
    <m/>
    <s v="hydrokinetic turbine"/>
    <m/>
    <s v="N"/>
    <n v="4.2"/>
    <n v="4.2"/>
    <m/>
    <n v="1"/>
    <m/>
    <n v="2013"/>
    <m/>
    <m/>
    <m/>
    <m/>
    <m/>
    <s v="Kawatiri Energy"/>
    <m/>
    <s v="Kawatiri Energy"/>
    <s v="Embedded"/>
    <n v="20"/>
    <m/>
    <m/>
    <m/>
    <s v="WEC - West Coast"/>
    <s v="NI"/>
    <s v="ORO1101"/>
    <s v="ORO"/>
    <m/>
    <m/>
    <n v="-41.7545"/>
    <n v="171.60300000000001"/>
    <x v="3"/>
    <x v="7"/>
    <x v="37"/>
    <x v="8"/>
  </r>
  <r>
    <s v="Argyle"/>
    <s v="Hydroelectric"/>
    <s v="Water"/>
    <m/>
    <s v="hydrokinetic turbine"/>
    <m/>
    <s v="N"/>
    <n v="3.8"/>
    <n v="3.8"/>
    <m/>
    <n v="1"/>
    <s v="1 x 3.8 MW"/>
    <n v="1983"/>
    <s v="Operational"/>
    <m/>
    <m/>
    <s v="Branch River Power Scheme"/>
    <n v="1"/>
    <s v="Trustpower"/>
    <m/>
    <s v="Trustpower"/>
    <s v="Grid"/>
    <n v="17"/>
    <n v="0"/>
    <s v="Branch River"/>
    <s v="Tasman"/>
    <s v="NEL - Nelson/Malbourough"/>
    <s v="SI"/>
    <s v="ARG1101"/>
    <s v="ARG"/>
    <m/>
    <m/>
    <n v="-41.670699999999997"/>
    <n v="173.20320000000001"/>
    <x v="6"/>
    <x v="7"/>
    <x v="34"/>
    <x v="8"/>
  </r>
  <r>
    <s v="Dillmans"/>
    <s v="Hydroelectric"/>
    <s v="Water"/>
    <m/>
    <s v="hydrokinetic turbine"/>
    <m/>
    <s v="N"/>
    <n v="3.5"/>
    <n v="3.5"/>
    <m/>
    <n v="1"/>
    <m/>
    <n v="1928"/>
    <s v="Operational"/>
    <m/>
    <m/>
    <s v="Dillmans Hydro Power Scheme"/>
    <n v="2"/>
    <s v="Trustpower"/>
    <m/>
    <s v="Trustpower"/>
    <s v="Embedded"/>
    <n v="16"/>
    <n v="0"/>
    <m/>
    <m/>
    <s v="WEC - West Coast"/>
    <s v="SI"/>
    <s v="KUM0661"/>
    <s v="KUM"/>
    <m/>
    <m/>
    <n v="-42.655500000000004"/>
    <n v="171.19489999999999"/>
    <x v="3"/>
    <x v="7"/>
    <x v="36"/>
    <x v="8"/>
  </r>
  <r>
    <s v="Arnold"/>
    <s v="Hydroelectric"/>
    <s v="Water"/>
    <m/>
    <s v="hydrokinetic turbine"/>
    <m/>
    <s v="N"/>
    <n v="3.1"/>
    <n v="3.1"/>
    <m/>
    <n v="1"/>
    <m/>
    <n v="1932"/>
    <s v="Operational"/>
    <m/>
    <m/>
    <m/>
    <m/>
    <s v="Trustpower"/>
    <m/>
    <s v="Trustpower"/>
    <s v="Embedded"/>
    <n v="20"/>
    <n v="0"/>
    <m/>
    <m/>
    <s v="WEC - West Coast"/>
    <s v="SI"/>
    <s v="DOB0331"/>
    <s v="DOB"/>
    <m/>
    <m/>
    <n v="-42.523600000000002"/>
    <n v="171.40790000000001"/>
    <x v="3"/>
    <x v="7"/>
    <x v="45"/>
    <x v="8"/>
  </r>
  <r>
    <s v="Wahapo (Okarito Forks)"/>
    <s v="Hydroelectric"/>
    <s v="Water"/>
    <m/>
    <s v="hydrokinetic turbine"/>
    <m/>
    <s v="N"/>
    <n v="3.1"/>
    <n v="3.1"/>
    <m/>
    <n v="1"/>
    <m/>
    <n v="1960"/>
    <m/>
    <m/>
    <m/>
    <m/>
    <m/>
    <s v="Trustpower"/>
    <m/>
    <s v="Trustpower"/>
    <s v="Partially embedded"/>
    <n v="14.5"/>
    <m/>
    <m/>
    <m/>
    <s v="WEC - West Coast"/>
    <s v="SI"/>
    <s v="HKK0661"/>
    <s v="HKK"/>
    <m/>
    <m/>
    <n v="-43.247999999999998"/>
    <n v="170.23560000000001"/>
    <x v="3"/>
    <x v="7"/>
    <x v="46"/>
    <x v="8"/>
  </r>
  <r>
    <s v="Hinemaiaia C"/>
    <s v="Hydroelectric"/>
    <s v="Water"/>
    <m/>
    <s v="hydrokinetic turbine"/>
    <m/>
    <s v="N"/>
    <n v="2.85"/>
    <n v="2.85"/>
    <m/>
    <n v="1"/>
    <m/>
    <n v="1982"/>
    <s v="Operational"/>
    <m/>
    <m/>
    <s v="Hinemaiaia Hydro Scheme"/>
    <n v="2"/>
    <s v="Trustpower"/>
    <m/>
    <s v="Trustpower"/>
    <s v="Embedded"/>
    <n v="13"/>
    <n v="0"/>
    <s v="Hinemaiaia river"/>
    <m/>
    <s v="WTO - Waikato"/>
    <s v="NI"/>
    <s v="WRK0331"/>
    <s v="WRK"/>
    <m/>
    <m/>
    <n v="-38.883200000000002"/>
    <n v="176.0778"/>
    <x v="2"/>
    <x v="7"/>
    <x v="47"/>
    <x v="8"/>
  </r>
  <r>
    <s v="Toronui"/>
    <s v="Hydroelectric"/>
    <s v="Water"/>
    <m/>
    <s v="hydrokinetic turbine"/>
    <m/>
    <s v="N"/>
    <n v="2.8"/>
    <n v="2.8"/>
    <m/>
    <n v="1"/>
    <m/>
    <n v="2013"/>
    <m/>
    <m/>
    <m/>
    <s v="Esk Hydro Scheme"/>
    <m/>
    <s v="Trustpower"/>
    <m/>
    <s v="Trustpower"/>
    <s v="Embedded"/>
    <n v="10"/>
    <m/>
    <m/>
    <m/>
    <s v="HBY - Hawkes Bay"/>
    <s v="NI"/>
    <s v="RDF0331"/>
    <s v="RDF"/>
    <m/>
    <m/>
    <n v="-39.175199999999997"/>
    <n v="176.77269999999999"/>
    <x v="5"/>
    <x v="7"/>
    <x v="37"/>
    <x v="8"/>
  </r>
  <r>
    <s v="Fraser"/>
    <s v="Hydroelectric"/>
    <s v="Water"/>
    <m/>
    <s v="hydrokinetic turbine"/>
    <m/>
    <s v="N"/>
    <n v="2.8"/>
    <n v="2.8"/>
    <m/>
    <n v="1"/>
    <m/>
    <n v="1956"/>
    <m/>
    <m/>
    <m/>
    <m/>
    <m/>
    <s v="Pioneer Generation"/>
    <m/>
    <s v="Trustpower"/>
    <s v="Embedded"/>
    <n v="19"/>
    <m/>
    <m/>
    <m/>
    <s v="OTG - Otago/Southland"/>
    <s v="SI"/>
    <s v="CYD0331"/>
    <s v="CYD"/>
    <m/>
    <m/>
    <n v="-45.235700000000001"/>
    <n v="169.20060000000001"/>
    <x v="10"/>
    <x v="7"/>
    <x v="48"/>
    <x v="8"/>
  </r>
  <r>
    <s v="Waihopai"/>
    <s v="Hydroelectric"/>
    <s v="Water"/>
    <m/>
    <s v="hydrokinetic turbine"/>
    <m/>
    <s v="N"/>
    <n v="2.5"/>
    <n v="2"/>
    <m/>
    <n v="2"/>
    <m/>
    <n v="1927"/>
    <m/>
    <m/>
    <m/>
    <m/>
    <m/>
    <s v="Trustpower"/>
    <m/>
    <s v="Trustpower"/>
    <s v="Embedded"/>
    <n v="11.8"/>
    <m/>
    <m/>
    <m/>
    <s v="NEL - Nelson/Malbourough"/>
    <s v="SI"/>
    <s v="BLN0331"/>
    <s v="BLN"/>
    <m/>
    <m/>
    <n v="-41.664499999999997"/>
    <n v="173.57470000000001"/>
    <x v="6"/>
    <x v="7"/>
    <x v="41"/>
    <x v="8"/>
  </r>
  <r>
    <s v="Hinemaiaia A"/>
    <s v="Hydroelectric"/>
    <s v="Water"/>
    <m/>
    <s v="hydrokinetic turbine"/>
    <m/>
    <s v="N"/>
    <n v="2.4"/>
    <n v="2.4"/>
    <m/>
    <n v="1"/>
    <m/>
    <n v="1939"/>
    <s v="Operational"/>
    <m/>
    <m/>
    <s v="Hinemaiaia Hydro Scheme"/>
    <n v="1"/>
    <s v="Trustpower"/>
    <m/>
    <s v="Trustpower"/>
    <s v="Embedded"/>
    <n v="10"/>
    <n v="0"/>
    <s v="Hinemaiaia river"/>
    <m/>
    <s v="WTO - Waikato"/>
    <s v="NI"/>
    <s v="WRK0331"/>
    <s v="WRK"/>
    <m/>
    <m/>
    <n v="-38.890700000000002"/>
    <n v="176.09229999999999"/>
    <x v="2"/>
    <x v="7"/>
    <x v="49"/>
    <x v="8"/>
  </r>
  <r>
    <s v="Patearoa"/>
    <s v="Hydroelectric"/>
    <s v="Water"/>
    <m/>
    <s v="hydrokinetic turbine"/>
    <m/>
    <s v="N"/>
    <n v="2.2999999999999998"/>
    <n v="2.2999999999999998"/>
    <m/>
    <n v="1"/>
    <m/>
    <n v="1984"/>
    <s v="Operational"/>
    <m/>
    <m/>
    <s v="Paerau Gorge Power Scheme"/>
    <n v="2"/>
    <s v="Trustpower"/>
    <m/>
    <s v="Trustpower"/>
    <s v="Embedded"/>
    <n v="8"/>
    <n v="0"/>
    <s v="Taieri"/>
    <s v="Otago"/>
    <s v="OTG - Otago/Southland"/>
    <s v="SI"/>
    <s v="NSY0331"/>
    <s v="NSY"/>
    <n v="2034"/>
    <s v="consent expiry"/>
    <n v="-45.3262"/>
    <n v="169.95650000000001"/>
    <x v="10"/>
    <x v="7"/>
    <x v="7"/>
    <x v="8"/>
  </r>
  <r>
    <s v="Talla Burn"/>
    <s v="Hydroelectric"/>
    <s v="Water"/>
    <m/>
    <s v="hydrokinetic turbine"/>
    <m/>
    <s v="N"/>
    <n v="2.15"/>
    <n v="2.15"/>
    <m/>
    <n v="1"/>
    <m/>
    <n v="2010"/>
    <m/>
    <m/>
    <m/>
    <m/>
    <m/>
    <s v="Talla Burn Generation"/>
    <m/>
    <s v="Talla Burn Generation"/>
    <s v="Embedded"/>
    <n v="10"/>
    <m/>
    <m/>
    <m/>
    <s v="OTG - Otago/Southland"/>
    <s v="SI"/>
    <s v="CYD0331"/>
    <s v="CYD"/>
    <m/>
    <m/>
    <n v="-45.756100000000004"/>
    <n v="169.51320000000001"/>
    <x v="10"/>
    <x v="7"/>
    <x v="26"/>
    <x v="8"/>
  </r>
  <r>
    <s v="Flaxy"/>
    <s v="Hydroelectric"/>
    <s v="Water"/>
    <m/>
    <s v="hydrokinetic turbine"/>
    <m/>
    <s v="N"/>
    <n v="2"/>
    <n v="2"/>
    <m/>
    <n v="1"/>
    <m/>
    <n v="1982"/>
    <s v="Operational"/>
    <m/>
    <m/>
    <m/>
    <m/>
    <s v="Trustpower"/>
    <m/>
    <s v="Trustpower"/>
    <s v="Grid"/>
    <m/>
    <n v="0"/>
    <s v="Flaxy"/>
    <s v="Bay of Plenty"/>
    <s v="BOP - Bay Of Plenty"/>
    <s v="NI"/>
    <s v="ROT0111"/>
    <s v="ROT"/>
    <n v="2026"/>
    <s v="consent expiry"/>
    <n v="-38.634"/>
    <n v="176.55799999999999"/>
    <x v="7"/>
    <x v="7"/>
    <x v="4"/>
    <x v="8"/>
  </r>
  <r>
    <s v="Matawai"/>
    <s v="Hydroelectric"/>
    <s v="Water"/>
    <m/>
    <s v="hydrokinetic turbine"/>
    <m/>
    <s v="N"/>
    <n v="2"/>
    <n v="1"/>
    <m/>
    <n v="2"/>
    <m/>
    <n v="2009"/>
    <m/>
    <m/>
    <m/>
    <m/>
    <m/>
    <s v="Clearwater Hydro"/>
    <m/>
    <s v="The Lines Company"/>
    <s v="Embedded"/>
    <n v="10"/>
    <m/>
    <m/>
    <m/>
    <s v="HBY - Hawkes Bay"/>
    <s v="NI"/>
    <s v="GIS0501"/>
    <s v="GIS"/>
    <m/>
    <m/>
    <n v="-38.402900000000002"/>
    <n v="177.6104"/>
    <x v="5"/>
    <x v="7"/>
    <x v="3"/>
    <x v="8"/>
  </r>
  <r>
    <s v="Kowhai"/>
    <s v="Hydroelectric"/>
    <s v="Water"/>
    <m/>
    <s v="hydrokinetic turbine"/>
    <m/>
    <s v="N"/>
    <n v="1.9"/>
    <n v="1.9"/>
    <m/>
    <n v="1"/>
    <m/>
    <n v="2010"/>
    <s v="Operational"/>
    <m/>
    <m/>
    <s v="Teviot Hydro Scheme"/>
    <m/>
    <s v="Pioneer Generation"/>
    <m/>
    <s v="Pioneer Generation"/>
    <s v="Partially embedded"/>
    <n v="5.5"/>
    <n v="0"/>
    <s v="Teviot"/>
    <m/>
    <s v="OTG - Otago/Southland"/>
    <s v="SI"/>
    <s v="CYD0331"/>
    <s v="CYD"/>
    <m/>
    <m/>
    <n v="-45.531999999999996"/>
    <n v="169.3603"/>
    <x v="10"/>
    <x v="7"/>
    <x v="26"/>
    <x v="8"/>
  </r>
  <r>
    <s v="Mokauiti"/>
    <s v="Hydroelectric"/>
    <s v="Water"/>
    <m/>
    <s v="hydrokinetic turbine"/>
    <m/>
    <s v="N"/>
    <n v="1.9"/>
    <n v="1.3"/>
    <m/>
    <n v="2"/>
    <m/>
    <n v="1963"/>
    <m/>
    <m/>
    <m/>
    <m/>
    <m/>
    <s v="King Country Energy"/>
    <m/>
    <s v="King Country Energy"/>
    <s v="Embedded"/>
    <n v="7"/>
    <m/>
    <m/>
    <m/>
    <s v="CEN - Central"/>
    <s v="NI"/>
    <s v="ONG0331"/>
    <s v="ONG"/>
    <m/>
    <m/>
    <n v="-38.552599999999998"/>
    <n v="174.9622"/>
    <x v="9"/>
    <x v="7"/>
    <x v="40"/>
    <x v="8"/>
  </r>
  <r>
    <s v="Piriaka"/>
    <s v="Hydroelectric"/>
    <s v="Water"/>
    <m/>
    <s v="hydrokinetic turbine"/>
    <m/>
    <s v="N"/>
    <n v="1.8"/>
    <n v="1.2"/>
    <m/>
    <n v="2"/>
    <m/>
    <n v="1924"/>
    <m/>
    <m/>
    <m/>
    <m/>
    <m/>
    <s v="King Country Energy"/>
    <m/>
    <s v="King Country Energy"/>
    <s v="Embedded"/>
    <n v="7"/>
    <m/>
    <m/>
    <m/>
    <s v="CEN - Central"/>
    <s v="NI"/>
    <s v="HTI0331"/>
    <s v="HTI"/>
    <m/>
    <m/>
    <n v="-38.912500000000001"/>
    <n v="175.34309999999999"/>
    <x v="9"/>
    <x v="7"/>
    <x v="50"/>
    <x v="8"/>
  </r>
  <r>
    <s v="Montalto"/>
    <s v="Hydroelectric"/>
    <s v="Water"/>
    <m/>
    <s v="hydrokinetic turbine"/>
    <m/>
    <s v="N"/>
    <n v="1.8"/>
    <n v="1.8"/>
    <m/>
    <n v="1"/>
    <m/>
    <n v="1958"/>
    <s v="Operational"/>
    <m/>
    <m/>
    <s v="Rangitata Diversion Race"/>
    <n v="2"/>
    <s v="Trustpower"/>
    <m/>
    <s v="Trustpower"/>
    <s v="Partially embedded"/>
    <n v="12"/>
    <n v="0"/>
    <s v="Rakaia"/>
    <s v="ECan"/>
    <s v="CAN - Canterbury"/>
    <s v="SI"/>
    <s v="ASB0331"/>
    <s v="ASB"/>
    <n v="2040"/>
    <s v="consent expiry"/>
    <n v="-43.798299999999998"/>
    <n v="171.33920000000001"/>
    <x v="3"/>
    <x v="7"/>
    <x v="26"/>
    <x v="8"/>
  </r>
  <r>
    <s v="Mangapehi"/>
    <s v="Hydroelectric"/>
    <s v="Water"/>
    <m/>
    <s v="hydrokinetic turbine"/>
    <m/>
    <s v="N"/>
    <n v="1.6"/>
    <n v="0.8"/>
    <m/>
    <n v="2"/>
    <m/>
    <n v="2008"/>
    <m/>
    <m/>
    <m/>
    <m/>
    <m/>
    <s v="Clearwater Hydro"/>
    <m/>
    <s v="Mercury"/>
    <s v="Embedded"/>
    <n v="5"/>
    <m/>
    <m/>
    <m/>
    <s v="WTO - Waikato"/>
    <s v="NI"/>
    <s v="HTI0331"/>
    <s v="HTI"/>
    <m/>
    <m/>
    <n v="-38.478700000000003"/>
    <n v="175.23330000000001"/>
    <x v="2"/>
    <x v="7"/>
    <x v="6"/>
    <x v="8"/>
  </r>
  <r>
    <s v="Rimu"/>
    <s v="Hydroelectric"/>
    <s v="Water"/>
    <m/>
    <s v="hydrokinetic turbine"/>
    <m/>
    <s v="N"/>
    <n v="1.4"/>
    <n v="1.4"/>
    <m/>
    <n v="1"/>
    <m/>
    <n v="2013"/>
    <m/>
    <m/>
    <m/>
    <s v="Esk Hydro Scheme"/>
    <m/>
    <s v="Trustpower"/>
    <m/>
    <s v="Trustpower"/>
    <s v="Embedded"/>
    <n v="5"/>
    <m/>
    <m/>
    <m/>
    <s v="HBY - Hawkes Bay"/>
    <s v="NI"/>
    <s v="RDF0331"/>
    <s v="RDF"/>
    <m/>
    <m/>
    <n v="-39.824199999999998"/>
    <n v="175.4896"/>
    <x v="5"/>
    <x v="7"/>
    <x v="37"/>
    <x v="8"/>
  </r>
  <r>
    <s v="Hinemaiaia B"/>
    <s v="Hydroelectric"/>
    <s v="Water"/>
    <m/>
    <s v="hydrokinetic turbine"/>
    <m/>
    <s v="N"/>
    <n v="1.35"/>
    <n v="1.35"/>
    <m/>
    <n v="1"/>
    <m/>
    <n v="1966"/>
    <s v="Operational"/>
    <m/>
    <m/>
    <s v="Hinemaiaia Hydro Scheme"/>
    <n v="3"/>
    <s v="Trustpower"/>
    <m/>
    <s v="Trustpower"/>
    <s v="Embedded"/>
    <n v="6"/>
    <n v="0"/>
    <s v="Hinemaiaia river"/>
    <m/>
    <s v="WTO - Waikato"/>
    <s v="NI"/>
    <s v="WRK0331"/>
    <s v="WRK"/>
    <m/>
    <m/>
    <n v="-38.869300000000003"/>
    <n v="176.05279999999999"/>
    <x v="2"/>
    <x v="7"/>
    <x v="15"/>
    <x v="8"/>
  </r>
  <r>
    <s v="Wye Creek"/>
    <s v="Hydroelectric"/>
    <s v="Water"/>
    <m/>
    <s v="hydrokinetic turbine"/>
    <m/>
    <s v="N"/>
    <n v="1.35"/>
    <n v="1.35"/>
    <m/>
    <n v="1"/>
    <m/>
    <n v="1936"/>
    <m/>
    <m/>
    <m/>
    <m/>
    <m/>
    <s v="Pioneer Generation"/>
    <m/>
    <s v="Trustpower"/>
    <s v="Embedded"/>
    <n v="1.35"/>
    <m/>
    <m/>
    <m/>
    <s v="OTG - Otago/Southland"/>
    <s v="SI"/>
    <s v="HEN0331"/>
    <s v="HEN"/>
    <m/>
    <m/>
    <n v="-45.1389"/>
    <n v="168.7593"/>
    <x v="10"/>
    <x v="7"/>
    <x v="44"/>
    <x v="8"/>
  </r>
  <r>
    <s v="Falls Dam"/>
    <s v="Hydroelectric"/>
    <s v="Water"/>
    <m/>
    <s v="hydrokinetic turbine"/>
    <m/>
    <s v="N"/>
    <n v="1.3"/>
    <n v="1.3"/>
    <m/>
    <n v="1"/>
    <m/>
    <n v="2003"/>
    <m/>
    <m/>
    <m/>
    <m/>
    <m/>
    <s v="Pioneer Generation"/>
    <m/>
    <s v="Trustpower"/>
    <s v="Embedded"/>
    <n v="9"/>
    <m/>
    <m/>
    <m/>
    <s v="OTG - Otago/Southland"/>
    <s v="SI"/>
    <s v="NSY0331"/>
    <s v="NSY"/>
    <m/>
    <m/>
    <n v="-44.874200000000002"/>
    <n v="169.90190000000001"/>
    <x v="10"/>
    <x v="7"/>
    <x v="1"/>
    <x v="8"/>
  </r>
  <r>
    <s v="McKays Creek"/>
    <s v="Hydroelectric"/>
    <s v="Water"/>
    <m/>
    <s v="hydrokinetic turbine"/>
    <m/>
    <s v="N"/>
    <n v="1.1000000000000001"/>
    <n v="1.1000000000000001"/>
    <m/>
    <n v="1"/>
    <m/>
    <n v="1931"/>
    <s v="Operational"/>
    <m/>
    <m/>
    <s v="Kaniere River"/>
    <n v="2"/>
    <s v="Trustpower"/>
    <m/>
    <s v="Trustpower"/>
    <s v="Embedded"/>
    <n v="8"/>
    <n v="0"/>
    <s v="Kaniere river"/>
    <m/>
    <s v="WEC - West Coast"/>
    <s v="SI"/>
    <s v="HKK0661"/>
    <s v="HKK"/>
    <m/>
    <m/>
    <n v="-42.766100000000002"/>
    <n v="171.06960000000001"/>
    <x v="3"/>
    <x v="7"/>
    <x v="51"/>
    <x v="8"/>
  </r>
  <r>
    <s v="Onekaka"/>
    <s v="Hydroelectric"/>
    <s v="Water"/>
    <m/>
    <s v="hydrokinetic turbine"/>
    <m/>
    <s v="N"/>
    <n v="1"/>
    <n v="1"/>
    <m/>
    <n v="1"/>
    <m/>
    <m/>
    <m/>
    <m/>
    <m/>
    <m/>
    <m/>
    <s v="Onekaha Energy"/>
    <m/>
    <s v="Onekaha Energy"/>
    <s v="Embedded"/>
    <n v="3.2"/>
    <m/>
    <m/>
    <m/>
    <s v="NEL - Nelson/Malbourough"/>
    <s v="SI"/>
    <s v="MPI0661"/>
    <s v="MPI"/>
    <m/>
    <m/>
    <n v="-40.765700000000002"/>
    <n v="172.708"/>
    <x v="6"/>
    <x v="7"/>
    <x v="0"/>
    <x v="8"/>
  </r>
  <r>
    <s v="Kourarau"/>
    <s v="Hydroelectric"/>
    <s v="Water"/>
    <m/>
    <s v="hydrokinetic turbine"/>
    <m/>
    <s v="N"/>
    <n v="0.95"/>
    <n v="0.7"/>
    <m/>
    <n v="2"/>
    <m/>
    <n v="1923"/>
    <m/>
    <m/>
    <m/>
    <m/>
    <m/>
    <s v="Genesis"/>
    <m/>
    <s v="Genesis"/>
    <s v="Partially embedded"/>
    <n v="2"/>
    <m/>
    <m/>
    <m/>
    <s v="WEL - Wellington"/>
    <s v="NI"/>
    <s v="MST0331"/>
    <s v="MST"/>
    <m/>
    <m/>
    <n v="-41.092500000000001"/>
    <n v="175.7022"/>
    <x v="4"/>
    <x v="7"/>
    <x v="52"/>
    <x v="8"/>
  </r>
  <r>
    <s v="Cleardale"/>
    <s v="Hydroelectric"/>
    <s v="Water"/>
    <m/>
    <s v="hydrokinetic turbine"/>
    <m/>
    <s v="N"/>
    <n v="0.9"/>
    <n v="0.9"/>
    <m/>
    <n v="1"/>
    <m/>
    <n v="2010"/>
    <s v="Operational"/>
    <m/>
    <m/>
    <m/>
    <m/>
    <s v="MainPower"/>
    <m/>
    <s v="MainPower"/>
    <s v="Embedded"/>
    <n v="4"/>
    <n v="0"/>
    <m/>
    <s v="ECan"/>
    <s v="CAN - Canterbury"/>
    <s v="SI"/>
    <s v="ASB0661"/>
    <s v="ASB"/>
    <m/>
    <m/>
    <n v="-43.452500000000001"/>
    <n v="171.58430000000001"/>
    <x v="3"/>
    <x v="7"/>
    <x v="26"/>
    <x v="8"/>
  </r>
  <r>
    <s v="Mataura"/>
    <s v="Hydroelectric"/>
    <s v="Water"/>
    <m/>
    <s v="hydrokinetic turbine"/>
    <m/>
    <s v="N"/>
    <n v="0.9"/>
    <n v="0.9"/>
    <m/>
    <n v="1"/>
    <m/>
    <m/>
    <m/>
    <m/>
    <m/>
    <m/>
    <m/>
    <s v="Niblick Trust"/>
    <m/>
    <s v="Simply Energy"/>
    <s v="Embedded"/>
    <n v="4.5"/>
    <m/>
    <m/>
    <m/>
    <s v="OTG - Otago/Southland"/>
    <s v="SI"/>
    <s v="GOR0331"/>
    <s v="GOR"/>
    <m/>
    <m/>
    <n v="-46.189900000000002"/>
    <n v="168.87270000000001"/>
    <x v="10"/>
    <x v="7"/>
    <x v="0"/>
    <x v="8"/>
  </r>
  <r>
    <s v="Mangatangi Dam"/>
    <s v="Hydroelectric"/>
    <s v="Water"/>
    <m/>
    <s v="hydrokinetic turbine"/>
    <m/>
    <s v="N"/>
    <n v="0.6"/>
    <n v="0.6"/>
    <m/>
    <n v="1"/>
    <m/>
    <m/>
    <m/>
    <m/>
    <m/>
    <m/>
    <m/>
    <s v="Watercare Services"/>
    <m/>
    <s v="Mercury"/>
    <s v="Partially embedded"/>
    <n v="5"/>
    <m/>
    <m/>
    <m/>
    <s v="AKL - Auckland"/>
    <s v="NI"/>
    <s v="BOB0331"/>
    <s v="BOB"/>
    <m/>
    <m/>
    <n v="-37.188200000000002"/>
    <n v="175.21960000000001"/>
    <x v="1"/>
    <x v="7"/>
    <x v="0"/>
    <x v="8"/>
  </r>
  <r>
    <s v="Duffers"/>
    <s v="Hydroelectric"/>
    <s v="Water"/>
    <m/>
    <s v="hydrokinetic turbine"/>
    <m/>
    <s v="N"/>
    <n v="0.5"/>
    <n v="0.5"/>
    <m/>
    <n v="1"/>
    <m/>
    <n v="1928"/>
    <s v="Operational"/>
    <m/>
    <m/>
    <s v="Dillmans Hydro Power Scheme"/>
    <n v="1"/>
    <s v="Trustpower"/>
    <m/>
    <s v="Trustpower"/>
    <s v="Embedded"/>
    <n v="2"/>
    <n v="0"/>
    <m/>
    <m/>
    <s v="WEC - West Coast"/>
    <s v="SI"/>
    <s v="KUM0662"/>
    <s v="KUM"/>
    <m/>
    <m/>
    <n v="-42.729799999999997"/>
    <n v="171.20599999999999"/>
    <x v="3"/>
    <x v="7"/>
    <x v="36"/>
    <x v="8"/>
  </r>
  <r>
    <s v="Kaniere Forks"/>
    <s v="Hydroelectric"/>
    <s v="Water"/>
    <m/>
    <s v="hydrokinetic turbine"/>
    <m/>
    <s v="N"/>
    <n v="0.43"/>
    <n v="0.43"/>
    <m/>
    <n v="1"/>
    <m/>
    <n v="1911"/>
    <s v="Operational"/>
    <m/>
    <m/>
    <s v="Kaniere River"/>
    <n v="1"/>
    <s v="Trustpower"/>
    <m/>
    <s v="Trustpower"/>
    <s v="Embedded"/>
    <n v="4"/>
    <n v="0"/>
    <s v="Kaniere river"/>
    <m/>
    <s v="WEC - West Coast"/>
    <s v="SI"/>
    <s v="HKK0661"/>
    <s v="HKK"/>
    <m/>
    <m/>
    <n v="-42.766100000000002"/>
    <n v="171.06960000000001"/>
    <x v="3"/>
    <x v="7"/>
    <x v="53"/>
    <x v="8"/>
  </r>
  <r>
    <s v="Oxburn/Glenorchy"/>
    <s v="Hydroelectric"/>
    <s v="Water"/>
    <m/>
    <s v="hydrokinetic turbine"/>
    <m/>
    <s v="N"/>
    <n v="0.4"/>
    <n v="0.4"/>
    <m/>
    <n v="1"/>
    <m/>
    <n v="1968"/>
    <m/>
    <m/>
    <m/>
    <m/>
    <m/>
    <s v="Pioneer Generation"/>
    <m/>
    <s v="Pioneer Generation"/>
    <s v="Embedded"/>
    <n v="2"/>
    <m/>
    <m/>
    <m/>
    <s v="OTG - Otago/Southland"/>
    <s v="SI"/>
    <s v="FKN0331"/>
    <s v="FKN"/>
    <m/>
    <m/>
    <n v="-44.767899999999997"/>
    <n v="168.429"/>
    <x v="10"/>
    <x v="7"/>
    <x v="54"/>
    <x v="8"/>
  </r>
  <r>
    <s v="Kaimai 5"/>
    <s v="Hydroelectric"/>
    <s v="Water"/>
    <m/>
    <s v="hydrokinetic turbine"/>
    <m/>
    <s v="N"/>
    <n v="0.35"/>
    <n v="0.35"/>
    <m/>
    <n v="1"/>
    <m/>
    <n v="1994"/>
    <s v="Operational"/>
    <m/>
    <m/>
    <s v="Kaimai Hydro Power Scheme"/>
    <n v="3"/>
    <s v="Trustpower"/>
    <m/>
    <s v="Trustpower"/>
    <s v="Embedded"/>
    <n v="2"/>
    <n v="0"/>
    <s v="Wairoa river"/>
    <s v="Bay of Plenty"/>
    <s v="BOP - Bay Of Plenty"/>
    <s v="NI"/>
    <s v="TGA0331"/>
    <s v="TGA"/>
    <n v="2026"/>
    <s v="consent expiry"/>
    <n v="-37.805799999999998"/>
    <n v="176.04490000000001"/>
    <x v="7"/>
    <x v="7"/>
    <x v="4"/>
    <x v="8"/>
  </r>
  <r>
    <s v="Opunake"/>
    <s v="Hydroelectric"/>
    <s v="Water"/>
    <m/>
    <s v="hydrokinetic turbine"/>
    <m/>
    <s v="N"/>
    <n v="0.3"/>
    <n v="0.3"/>
    <m/>
    <n v="1"/>
    <m/>
    <m/>
    <m/>
    <m/>
    <m/>
    <m/>
    <m/>
    <s v="Trustpower"/>
    <m/>
    <s v="Trustpower"/>
    <s v="Embedded"/>
    <n v="1.2"/>
    <m/>
    <m/>
    <m/>
    <s v="TRN - Taranaki"/>
    <s v="NI"/>
    <s v="OPK0331"/>
    <s v="OPK"/>
    <m/>
    <m/>
    <n v="-39.458599999999997"/>
    <n v="173.8588"/>
    <x v="8"/>
    <x v="7"/>
    <x v="0"/>
    <x v="8"/>
  </r>
  <r>
    <s v="Pupu Hydro"/>
    <s v="Hydroelectric"/>
    <s v="Water"/>
    <m/>
    <s v="hydrokinetic turbine"/>
    <m/>
    <s v="N"/>
    <n v="0.3"/>
    <n v="0.3"/>
    <m/>
    <n v="1"/>
    <m/>
    <m/>
    <m/>
    <m/>
    <m/>
    <m/>
    <m/>
    <s v="Pupu Hydro Society"/>
    <m/>
    <s v="Contact"/>
    <s v="Embedded"/>
    <n v="1.7"/>
    <m/>
    <m/>
    <m/>
    <s v="NEL - Nelson/Malbourough"/>
    <s v="SI"/>
    <s v="MPI0661"/>
    <s v="MPI"/>
    <m/>
    <m/>
    <n v="-40.855200000000004"/>
    <n v="172.73750000000001"/>
    <x v="6"/>
    <x v="7"/>
    <x v="0"/>
    <x v="8"/>
  </r>
  <r>
    <s v="Raetihi"/>
    <s v="Hydroelectric"/>
    <s v="Water"/>
    <m/>
    <s v="hydrokinetic turbine"/>
    <m/>
    <s v="N"/>
    <n v="0.3"/>
    <n v="0.3"/>
    <m/>
    <n v="1"/>
    <m/>
    <m/>
    <m/>
    <m/>
    <m/>
    <m/>
    <m/>
    <s v="Trustpower"/>
    <m/>
    <s v="Trustpower"/>
    <s v="Embedded"/>
    <n v="1.3"/>
    <m/>
    <m/>
    <m/>
    <s v="CEN - Central"/>
    <s v="NI"/>
    <s v="OKN0111"/>
    <s v="OKN"/>
    <m/>
    <m/>
    <n v="-39.427999999999997"/>
    <n v="175.2825"/>
    <x v="9"/>
    <x v="7"/>
    <x v="0"/>
    <x v="8"/>
  </r>
  <r>
    <s v="Brooklyn Power Station"/>
    <s v="Hydroelectric"/>
    <s v="Water"/>
    <m/>
    <s v="hydrokinetic turbine"/>
    <m/>
    <s v="N"/>
    <n v="0.2"/>
    <n v="0.2"/>
    <m/>
    <n v="1"/>
    <m/>
    <n v="1934"/>
    <s v="Operational"/>
    <m/>
    <m/>
    <m/>
    <m/>
    <s v="Lloyd Wensley"/>
    <m/>
    <s v="Lloyd Wensley"/>
    <s v="Embedded"/>
    <n v="1"/>
    <n v="0"/>
    <m/>
    <s v="Tasman"/>
    <s v="NEL - Nelson/Malbourough"/>
    <s v="SI"/>
    <s v="MOT0111"/>
    <s v="MOT"/>
    <m/>
    <m/>
    <n v="-41.097200000000001"/>
    <n v="172.9726"/>
    <x v="6"/>
    <x v="7"/>
    <x v="55"/>
    <x v="8"/>
  </r>
  <r>
    <s v="Fox"/>
    <s v="Hydroelectric"/>
    <s v="Water"/>
    <m/>
    <s v="hydrokinetic turbine"/>
    <m/>
    <s v="N"/>
    <n v="0.2"/>
    <n v="0.2"/>
    <m/>
    <n v="1"/>
    <m/>
    <m/>
    <m/>
    <m/>
    <m/>
    <m/>
    <m/>
    <s v="Trustpower"/>
    <m/>
    <s v="Trustpower"/>
    <s v="Embedded"/>
    <n v="1.9"/>
    <m/>
    <m/>
    <m/>
    <s v="WEC - West Coast"/>
    <s v="SI"/>
    <s v="HKK0661"/>
    <s v="HKK"/>
    <m/>
    <m/>
    <n v="-43.972900000000003"/>
    <n v="168.95050000000001"/>
    <x v="3"/>
    <x v="7"/>
    <x v="0"/>
    <x v="8"/>
  </r>
  <r>
    <s v="Mangatawhiri"/>
    <s v="Hydroelectric"/>
    <s v="Water"/>
    <m/>
    <s v="hydrokinetic turbine"/>
    <m/>
    <s v="N"/>
    <n v="0.2"/>
    <n v="0.2"/>
    <m/>
    <n v="1"/>
    <m/>
    <m/>
    <m/>
    <m/>
    <m/>
    <m/>
    <m/>
    <s v="Counties Power"/>
    <m/>
    <s v="Mercury"/>
    <s v="Embedded"/>
    <n v="0.3"/>
    <m/>
    <m/>
    <m/>
    <s v="AKL - Auckland"/>
    <s v="NI"/>
    <s v="BOB0331"/>
    <s v="BOB"/>
    <m/>
    <m/>
    <n v="-37.219499999999996"/>
    <n v="175.11500000000001"/>
    <x v="1"/>
    <x v="7"/>
    <x v="0"/>
    <x v="8"/>
  </r>
  <r>
    <s v="Drysdale"/>
    <s v="Hydroelectric"/>
    <s v="Water"/>
    <m/>
    <s v="hydrokinetic turbine"/>
    <m/>
    <s v="N"/>
    <n v="0.1"/>
    <n v="0.1"/>
    <m/>
    <n v="1"/>
    <m/>
    <m/>
    <m/>
    <m/>
    <m/>
    <m/>
    <m/>
    <s v="Drysdale Hydro Company"/>
    <m/>
    <s v="Mercury"/>
    <s v="Embedded"/>
    <n v="0.3"/>
    <n v="0"/>
    <m/>
    <m/>
    <s v="CEN - Central"/>
    <s v="NI"/>
    <s v="MTN0331"/>
    <s v="MTN"/>
    <m/>
    <m/>
    <n v="-39.546700000000001"/>
    <n v="174.56870000000001"/>
    <x v="9"/>
    <x v="7"/>
    <x v="0"/>
    <x v="8"/>
  </r>
  <r>
    <s v="Maraetai Embedded"/>
    <s v="Hydroelectric"/>
    <s v="Water"/>
    <m/>
    <s v="hydrokinetic turbine"/>
    <m/>
    <s v="N"/>
    <n v="0.1"/>
    <n v="0.1"/>
    <m/>
    <n v="1"/>
    <m/>
    <m/>
    <m/>
    <m/>
    <m/>
    <m/>
    <m/>
    <s v="Mercury"/>
    <m/>
    <s v="Mercury"/>
    <s v="Embedded"/>
    <n v="0"/>
    <m/>
    <m/>
    <m/>
    <s v="WTO - Waikato"/>
    <s v="NI"/>
    <s v="WKM2201"/>
    <s v="WKM"/>
    <m/>
    <m/>
    <n v="-36.880299999999998"/>
    <n v="175.0341"/>
    <x v="2"/>
    <x v="7"/>
    <x v="0"/>
    <x v="8"/>
  </r>
  <r>
    <s v="Marokopa Power Station"/>
    <s v="Hydroelectric"/>
    <s v="Water"/>
    <m/>
    <s v="hydrokinetic turbine"/>
    <m/>
    <s v="N"/>
    <n v="0.1"/>
    <n v="0.1"/>
    <m/>
    <n v="1"/>
    <m/>
    <m/>
    <m/>
    <m/>
    <m/>
    <m/>
    <m/>
    <s v="Marakopa Generation"/>
    <m/>
    <s v="Contact"/>
    <s v="Embedded"/>
    <n v="0.6"/>
    <m/>
    <m/>
    <m/>
    <s v="WTO - Waikato"/>
    <s v="NI"/>
    <s v="HTI0331"/>
    <s v="HTI"/>
    <m/>
    <m/>
    <n v="-38.2667"/>
    <n v="174.84610000000001"/>
    <x v="2"/>
    <x v="7"/>
    <x v="0"/>
    <x v="8"/>
  </r>
  <r>
    <s v="Ngahere"/>
    <s v="Hydroelectric"/>
    <s v="Water"/>
    <m/>
    <s v="hydrokinetic turbine"/>
    <m/>
    <s v="N"/>
    <n v="0.1"/>
    <n v="0.1"/>
    <m/>
    <n v="1"/>
    <m/>
    <m/>
    <m/>
    <m/>
    <m/>
    <m/>
    <m/>
    <s v="Birchfield Minerals"/>
    <m/>
    <s v="Mercury"/>
    <s v="Embedded"/>
    <n v="0.2"/>
    <m/>
    <m/>
    <m/>
    <s v="WEC - West Coast"/>
    <s v="SI"/>
    <s v="DOB0331"/>
    <s v="DOB"/>
    <m/>
    <m/>
    <n v="-42.393000000000001"/>
    <n v="171.45259999999999"/>
    <x v="3"/>
    <x v="7"/>
    <x v="0"/>
    <x v="8"/>
  </r>
  <r>
    <s v="Turitea Hydro"/>
    <s v="Hydroelectric"/>
    <s v="Water"/>
    <m/>
    <s v="hydrokinetic turbine"/>
    <m/>
    <s v="N"/>
    <n v="0.1"/>
    <n v="0.1"/>
    <m/>
    <n v="1"/>
    <m/>
    <m/>
    <m/>
    <m/>
    <m/>
    <m/>
    <m/>
    <s v="Palmerston North City Council"/>
    <m/>
    <s v="Mercury"/>
    <s v="Embedded"/>
    <n v="0.5"/>
    <m/>
    <m/>
    <m/>
    <s v="CEN - Central"/>
    <s v="NI"/>
    <s v="LTN0331"/>
    <s v="LTN"/>
    <m/>
    <m/>
    <n v="-40.285899999999998"/>
    <n v="175.5941"/>
    <x v="9"/>
    <x v="7"/>
    <x v="0"/>
    <x v="8"/>
  </r>
  <r>
    <s v="Palmerston Nth Mini Hydro"/>
    <s v="Hydroelectric"/>
    <s v="Water"/>
    <m/>
    <s v="hydrokinetic turbine"/>
    <m/>
    <s v="N"/>
    <n v="0.02"/>
    <n v="0.02"/>
    <m/>
    <n v="1"/>
    <m/>
    <m/>
    <m/>
    <m/>
    <m/>
    <m/>
    <m/>
    <s v="Palmerston North City Council"/>
    <m/>
    <s v="Mercury"/>
    <s v="Embedded"/>
    <n v="0"/>
    <m/>
    <m/>
    <m/>
    <s v="CEN - Central"/>
    <s v="NI"/>
    <s v="BPE0331"/>
    <s v="BPE"/>
    <m/>
    <m/>
    <n v="-40.385899999999999"/>
    <n v="175.58160000000001"/>
    <x v="9"/>
    <x v="7"/>
    <x v="0"/>
    <x v="8"/>
  </r>
  <r>
    <s v="Watercare Cossey's Dam"/>
    <s v="Hydroelectric"/>
    <s v="Water"/>
    <m/>
    <s v="hydrokinetic turbine"/>
    <m/>
    <s v="N"/>
    <n v="0"/>
    <n v="0"/>
    <m/>
    <n v="1"/>
    <m/>
    <m/>
    <m/>
    <m/>
    <m/>
    <m/>
    <m/>
    <s v="Counties Power"/>
    <m/>
    <s v="Mercury"/>
    <s v="Embedded"/>
    <n v="0"/>
    <m/>
    <m/>
    <m/>
    <s v="AKL - Auckland"/>
    <s v="NI"/>
    <s v="MPE0331"/>
    <s v="MPE"/>
    <m/>
    <m/>
    <n v="-37.059699999999999"/>
    <n v="175.10650000000001"/>
    <x v="1"/>
    <x v="7"/>
    <x v="0"/>
    <x v="8"/>
  </r>
  <r>
    <s v="Watercare Wairoa Dam"/>
    <s v="Hydroelectric"/>
    <s v="Water"/>
    <m/>
    <s v="hydrokinetic turbine"/>
    <m/>
    <s v="N"/>
    <n v="0"/>
    <n v="0"/>
    <m/>
    <n v="1"/>
    <m/>
    <m/>
    <m/>
    <m/>
    <m/>
    <m/>
    <m/>
    <s v="Counties Power"/>
    <m/>
    <s v="Mercury"/>
    <s v="Embedded"/>
    <n v="0"/>
    <m/>
    <m/>
    <m/>
    <s v="AKL - Auckland"/>
    <s v="NI"/>
    <s v="BOB0331"/>
    <s v="BOB"/>
    <m/>
    <m/>
    <n v="-37.103299999999997"/>
    <n v="175.11850000000001"/>
    <x v="1"/>
    <x v="7"/>
    <x v="0"/>
    <x v="8"/>
  </r>
  <r>
    <s v="Watercare Waitakere"/>
    <s v="Hydroelectric"/>
    <s v="Water"/>
    <m/>
    <s v="hydrokinetic turbine"/>
    <m/>
    <s v="N"/>
    <n v="0"/>
    <n v="0.03"/>
    <m/>
    <n v="1"/>
    <m/>
    <m/>
    <m/>
    <m/>
    <m/>
    <m/>
    <m/>
    <s v="United Networks "/>
    <m/>
    <s v="Trustpower"/>
    <s v="Embedded"/>
    <n v="0.1"/>
    <m/>
    <m/>
    <m/>
    <s v="NIS - North Isthmus"/>
    <s v="NI"/>
    <s v="BOB0331"/>
    <s v="BOB"/>
    <m/>
    <m/>
    <n v="-36.899000000000001"/>
    <n v="174.52959999999999"/>
    <x v="0"/>
    <x v="7"/>
    <x v="0"/>
    <x v="8"/>
  </r>
  <r>
    <s v="Turitea Wind Farm"/>
    <s v="Wind"/>
    <s v="Wind"/>
    <m/>
    <m/>
    <m/>
    <s v="N"/>
    <n v="221.4"/>
    <n v="3.69"/>
    <m/>
    <n v="60"/>
    <s v="60 x 3.69 MW"/>
    <n v="2020"/>
    <s v="Operational"/>
    <m/>
    <m/>
    <m/>
    <m/>
    <s v="Mercury"/>
    <m/>
    <s v="Mercury"/>
    <m/>
    <m/>
    <m/>
    <m/>
    <m/>
    <s v="CEN - Central"/>
    <s v="NI"/>
    <s v="LTN2201"/>
    <s v="LTN"/>
    <n v="2070"/>
    <s v="Yr built + 50"/>
    <n v="-40.4283"/>
    <n v="175.6225"/>
    <x v="9"/>
    <x v="7"/>
    <x v="56"/>
    <x v="7"/>
  </r>
  <r>
    <s v="West Wind"/>
    <s v="Wind"/>
    <s v="Wind"/>
    <m/>
    <m/>
    <m/>
    <s v="N"/>
    <n v="143"/>
    <n v="2.2999999999999998"/>
    <m/>
    <n v="62"/>
    <s v="62 x 2.3 MW"/>
    <n v="2009"/>
    <m/>
    <m/>
    <m/>
    <m/>
    <m/>
    <s v="Meridian Energy"/>
    <m/>
    <s v="Meridian Energy"/>
    <s v="Grid"/>
    <n v="550"/>
    <m/>
    <m/>
    <m/>
    <s v="WEL - Wellington"/>
    <s v="NI "/>
    <s v="WWD1102, WWD1103"/>
    <m/>
    <m/>
    <m/>
    <n v="-41.250500000000002"/>
    <n v="174.69069999999999"/>
    <x v="4"/>
    <x v="7"/>
    <x v="3"/>
    <x v="7"/>
  </r>
  <r>
    <s v="Waipipi Wind Farm"/>
    <s v="Wind"/>
    <s v="Wind"/>
    <m/>
    <m/>
    <m/>
    <s v="N"/>
    <n v="133.30000000000001"/>
    <n v="4.3"/>
    <m/>
    <n v="31"/>
    <s v="31 x 4.3 MW"/>
    <n v="2020"/>
    <s v="Operational"/>
    <m/>
    <m/>
    <m/>
    <m/>
    <s v="Mercury"/>
    <m/>
    <s v="Mercury"/>
    <m/>
    <m/>
    <m/>
    <m/>
    <m/>
    <s v="TRN - Taranaki"/>
    <s v="NI"/>
    <s v="WVY1101"/>
    <s v="WVY"/>
    <n v="2070"/>
    <s v="Yr built + 50"/>
    <n v="-39.79"/>
    <n v="174.5444"/>
    <x v="8"/>
    <x v="7"/>
    <x v="56"/>
    <x v="7"/>
  </r>
  <r>
    <s v="Tararua Stage 3"/>
    <s v="Wind"/>
    <s v="Wind"/>
    <m/>
    <m/>
    <m/>
    <s v="N"/>
    <n v="93"/>
    <n v="3"/>
    <m/>
    <n v="31"/>
    <s v="31 x 3 MW"/>
    <n v="2007"/>
    <m/>
    <m/>
    <m/>
    <m/>
    <m/>
    <s v="Mercury"/>
    <m/>
    <s v="Mercury"/>
    <s v="Grid"/>
    <n v="375"/>
    <m/>
    <m/>
    <m/>
    <s v="CEN - Central"/>
    <s v="NI "/>
    <s v="TWC2201"/>
    <s v="TWC"/>
    <m/>
    <m/>
    <n v="-40.357399999999998"/>
    <n v="175.74979999999999"/>
    <x v="9"/>
    <x v="7"/>
    <x v="57"/>
    <x v="7"/>
  </r>
  <r>
    <s v="Te Apiti"/>
    <s v="Wind"/>
    <s v="Wind"/>
    <m/>
    <m/>
    <m/>
    <s v="N"/>
    <n v="90.75"/>
    <n v="1.65"/>
    <m/>
    <n v="55"/>
    <s v="55 x 1.65 MW"/>
    <n v="2004"/>
    <m/>
    <m/>
    <m/>
    <m/>
    <m/>
    <s v="Meridian Energy"/>
    <m/>
    <s v="Meridian Energy"/>
    <s v="Grid"/>
    <n v="258"/>
    <m/>
    <m/>
    <m/>
    <s v="CEN - Central"/>
    <s v="NI "/>
    <s v="WDV1101"/>
    <s v="WDV"/>
    <m/>
    <m/>
    <n v="-40.2911"/>
    <n v="175.82579999999999"/>
    <x v="9"/>
    <x v="7"/>
    <x v="7"/>
    <x v="7"/>
  </r>
  <r>
    <s v="Mill Creek"/>
    <s v="Wind"/>
    <s v="Wind"/>
    <m/>
    <m/>
    <m/>
    <s v="N"/>
    <n v="71.3"/>
    <n v="2.2999999999999998"/>
    <m/>
    <n v="26"/>
    <s v="26 x 2.3 MW"/>
    <n v="2014"/>
    <m/>
    <m/>
    <m/>
    <m/>
    <m/>
    <s v="Meridian Energy"/>
    <m/>
    <s v="Meridian Energy"/>
    <s v="Embedded"/>
    <n v="235"/>
    <m/>
    <s v=" "/>
    <m/>
    <s v="WEL - Wellington"/>
    <s v="NI "/>
    <s v="WIL0331"/>
    <s v="WIL"/>
    <m/>
    <m/>
    <n v="-41.170699999999997"/>
    <n v="174.7756"/>
    <x v="4"/>
    <x v="7"/>
    <x v="58"/>
    <x v="7"/>
  </r>
  <r>
    <s v="Te Uku"/>
    <s v="Wind"/>
    <s v="Wind"/>
    <m/>
    <m/>
    <m/>
    <s v="N"/>
    <n v="64.400000000000006"/>
    <n v="2.2999999999999998"/>
    <m/>
    <n v="28"/>
    <s v="28 x 2.3 MW"/>
    <n v="2011"/>
    <m/>
    <m/>
    <m/>
    <m/>
    <m/>
    <s v="WEL Networks"/>
    <s v="Meridian Energy"/>
    <s v="Meridian Energy"/>
    <s v="Embedded"/>
    <n v="225"/>
    <m/>
    <m/>
    <m/>
    <s v="WTO - Waikato"/>
    <s v="NI "/>
    <s v="TWH0331"/>
    <s v="TWH"/>
    <m/>
    <m/>
    <n v="-37.872500000000002"/>
    <n v="174.9622"/>
    <x v="2"/>
    <x v="7"/>
    <x v="10"/>
    <x v="7"/>
  </r>
  <r>
    <s v="White Hill"/>
    <s v="Wind"/>
    <s v="Wind"/>
    <m/>
    <m/>
    <m/>
    <s v="N"/>
    <n v="58"/>
    <n v="2"/>
    <m/>
    <n v="29"/>
    <s v="29 x 2 MW"/>
    <n v="2007"/>
    <m/>
    <m/>
    <m/>
    <m/>
    <m/>
    <s v="Meridian Energy"/>
    <m/>
    <s v="Meridian Energy"/>
    <s v="Embedded"/>
    <n v="200"/>
    <m/>
    <m/>
    <m/>
    <s v="OTG - Otago/Southland"/>
    <s v="SI "/>
    <s v="NMA0331"/>
    <s v="NMA"/>
    <m/>
    <m/>
    <n v="-45.7667"/>
    <n v="168.3"/>
    <x v="10"/>
    <x v="7"/>
    <x v="57"/>
    <x v="7"/>
  </r>
  <r>
    <s v="Te Rere Hau"/>
    <s v="Wind"/>
    <s v="Wind"/>
    <m/>
    <m/>
    <m/>
    <s v="N"/>
    <n v="48.5"/>
    <n v="0.5"/>
    <m/>
    <n v="97"/>
    <s v="97 x 0.5 MW"/>
    <n v="2011"/>
    <m/>
    <m/>
    <m/>
    <m/>
    <m/>
    <s v="New Zealand Wind Farms"/>
    <m/>
    <s v="New Zealand Wind Farms"/>
    <s v="Partially embedded"/>
    <n v="160"/>
    <m/>
    <m/>
    <m/>
    <s v="CEN - Central"/>
    <s v="NI "/>
    <s v="TWC2201"/>
    <s v="TWC"/>
    <m/>
    <m/>
    <n v="-40.3874"/>
    <n v="175.73179999999999"/>
    <x v="9"/>
    <x v="7"/>
    <x v="10"/>
    <x v="7"/>
  </r>
  <r>
    <s v="Tararua Stage 2"/>
    <s v="Wind"/>
    <s v="Wind"/>
    <m/>
    <m/>
    <m/>
    <m/>
    <n v="36.299999999999997"/>
    <n v="0.66"/>
    <m/>
    <n v="55"/>
    <s v="55 x 0.66 MW"/>
    <n v="2004"/>
    <m/>
    <m/>
    <m/>
    <m/>
    <m/>
    <s v="Mercury"/>
    <m/>
    <s v="Mercury"/>
    <s v="Embedded"/>
    <n v="147"/>
    <m/>
    <m/>
    <m/>
    <s v="CEN - Central"/>
    <s v="NI "/>
    <s v="BPE0331"/>
    <s v="BPE"/>
    <m/>
    <m/>
    <n v="-40.357399999999998"/>
    <n v="175.74979999999999"/>
    <x v="9"/>
    <x v="7"/>
    <x v="7"/>
    <x v="7"/>
  </r>
  <r>
    <s v="Mahinerangi"/>
    <s v="Wind"/>
    <s v="Wind"/>
    <m/>
    <m/>
    <m/>
    <m/>
    <n v="36"/>
    <n v="3"/>
    <m/>
    <n v="12"/>
    <s v="12 x 3 MW"/>
    <n v="2011"/>
    <m/>
    <m/>
    <m/>
    <m/>
    <m/>
    <s v="Mercury"/>
    <m/>
    <s v="Mercury"/>
    <s v="Embedded"/>
    <n v="112"/>
    <m/>
    <m/>
    <m/>
    <s v="OTG - Otago/Southland"/>
    <s v="SI "/>
    <s v="HWB0331"/>
    <s v="HWB"/>
    <m/>
    <m/>
    <n v="-45.878799999999998"/>
    <n v="170.50280000000001"/>
    <x v="10"/>
    <x v="7"/>
    <x v="10"/>
    <x v="7"/>
  </r>
  <r>
    <s v="Tararua Stage 1"/>
    <s v="Wind"/>
    <s v="Wind"/>
    <m/>
    <m/>
    <m/>
    <m/>
    <n v="31.7"/>
    <n v="0.66"/>
    <m/>
    <n v="48"/>
    <s v="48 x 0.66 MW"/>
    <n v="1999"/>
    <m/>
    <m/>
    <m/>
    <m/>
    <m/>
    <s v="Mercury"/>
    <m/>
    <s v="Mercury"/>
    <s v="Embedded"/>
    <n v="128"/>
    <m/>
    <m/>
    <m/>
    <s v="CEN - Central"/>
    <s v="NI "/>
    <s v="LTN0331"/>
    <s v="LTN"/>
    <m/>
    <m/>
    <n v="-40.357399999999998"/>
    <n v="175.74979999999999"/>
    <x v="9"/>
    <x v="7"/>
    <x v="9"/>
    <x v="7"/>
  </r>
  <r>
    <s v="Hau Nui"/>
    <s v="Wind"/>
    <s v="Wind"/>
    <m/>
    <m/>
    <m/>
    <m/>
    <n v="8.4499999999999993"/>
    <n v="0.6"/>
    <m/>
    <n v="15"/>
    <s v="15 x 0.6 MW"/>
    <n v="1996"/>
    <m/>
    <m/>
    <m/>
    <m/>
    <m/>
    <s v="Genesis Energy"/>
    <m/>
    <s v="Genesis Energy"/>
    <s v="Embedded"/>
    <n v="22"/>
    <m/>
    <m/>
    <m/>
    <s v="WEL - Wellington"/>
    <s v="NI "/>
    <s v="GYT0331"/>
    <s v="GYT"/>
    <m/>
    <m/>
    <n v="-41.384300000000003"/>
    <n v="175.46850000000001"/>
    <x v="4"/>
    <x v="7"/>
    <x v="4"/>
    <x v="7"/>
  </r>
  <r>
    <s v="Mount Stuart"/>
    <s v="Wind"/>
    <s v="Wind"/>
    <m/>
    <m/>
    <m/>
    <m/>
    <n v="7.65"/>
    <n v="0.85"/>
    <m/>
    <m/>
    <m/>
    <n v="2011"/>
    <m/>
    <m/>
    <m/>
    <m/>
    <m/>
    <s v="Pioneer Generation"/>
    <m/>
    <s v="Pioneer Generation"/>
    <s v="Embedded"/>
    <n v="25.6"/>
    <m/>
    <m/>
    <m/>
    <s v="OTG - Otago/Southland"/>
    <s v="SI "/>
    <s v="BAL0331"/>
    <s v="BAL"/>
    <m/>
    <m/>
    <n v="-46.105699999999999"/>
    <n v="170.00399999999999"/>
    <x v="10"/>
    <x v="7"/>
    <x v="10"/>
    <x v="7"/>
  </r>
  <r>
    <s v="Flat Hill"/>
    <s v="Wind"/>
    <s v="Wind"/>
    <m/>
    <m/>
    <m/>
    <m/>
    <n v="6.8"/>
    <n v="0.85"/>
    <m/>
    <n v="8"/>
    <s v="8 x 0.85 MW"/>
    <n v="2015"/>
    <m/>
    <m/>
    <m/>
    <m/>
    <m/>
    <s v="Pioneer Generation"/>
    <m/>
    <s v="Trustpower"/>
    <s v="Embedded"/>
    <n v="24"/>
    <m/>
    <m/>
    <m/>
    <s v="OTG - Otago/Southland"/>
    <s v="SI "/>
    <s v="INV0331"/>
    <s v="INV"/>
    <m/>
    <m/>
    <n v="-46.6068"/>
    <n v="168.33690000000001"/>
    <x v="10"/>
    <x v="7"/>
    <x v="59"/>
    <x v="7"/>
  </r>
  <r>
    <s v="Horseshoe Bend Wind"/>
    <s v="Wind"/>
    <s v="Wind"/>
    <m/>
    <m/>
    <m/>
    <m/>
    <n v="2.25"/>
    <n v="0.75"/>
    <m/>
    <n v="3"/>
    <s v="3 x 0.75 MW"/>
    <n v="2009"/>
    <m/>
    <m/>
    <m/>
    <m/>
    <m/>
    <s v="Pioneer Generation"/>
    <m/>
    <s v="Pioneer Generation"/>
    <s v="Embedded"/>
    <n v="8"/>
    <m/>
    <s v=" "/>
    <m/>
    <s v="OTG - Otago/Southland"/>
    <s v="SI "/>
    <s v="CYD0331"/>
    <s v="CYD"/>
    <m/>
    <m/>
    <n v="-45.542700000000004"/>
    <n v="169.2987"/>
    <x v="10"/>
    <x v="7"/>
    <x v="3"/>
    <x v="7"/>
  </r>
  <r>
    <s v="Lulworth Wind"/>
    <s v="Wind"/>
    <s v="Wind"/>
    <m/>
    <m/>
    <m/>
    <m/>
    <n v="1"/>
    <n v="0.25"/>
    <m/>
    <n v="4"/>
    <s v="4 x 0.25 MW"/>
    <n v="2011"/>
    <m/>
    <m/>
    <m/>
    <m/>
    <m/>
    <s v="Energy3"/>
    <m/>
    <s v="Meridian Energy"/>
    <s v="Embedded"/>
    <n v="3.2"/>
    <m/>
    <m/>
    <m/>
    <s v="NEL - Nelson/Marlbourough"/>
    <s v="SI "/>
    <s v="BLN0331"/>
    <s v="BLN"/>
    <m/>
    <m/>
    <n v="-41.845300000000002"/>
    <n v="174.16390000000001"/>
    <x v="6"/>
    <x v="7"/>
    <x v="10"/>
    <x v="7"/>
  </r>
  <r>
    <s v="Weld Cone Wind"/>
    <s v="Wind"/>
    <s v="Wind"/>
    <m/>
    <m/>
    <m/>
    <m/>
    <n v="0.75"/>
    <n v="0.25"/>
    <m/>
    <n v="3"/>
    <s v="3 x 0.25 MW"/>
    <n v="2010"/>
    <m/>
    <m/>
    <m/>
    <m/>
    <m/>
    <s v="Energy3"/>
    <m/>
    <s v="Meridian Energy"/>
    <s v="Embedded"/>
    <n v="3"/>
    <m/>
    <m/>
    <m/>
    <s v="NEL - Nelson/Marlbourough"/>
    <s v="SI "/>
    <s v="BLN0331"/>
    <s v="BLN"/>
    <m/>
    <m/>
    <n v="-41.845399999999998"/>
    <n v="174.16290000000001"/>
    <x v="6"/>
    <x v="7"/>
    <x v="26"/>
    <x v="7"/>
  </r>
  <r>
    <s v="Lake Grassmere"/>
    <s v="Wind"/>
    <s v="Wind"/>
    <m/>
    <m/>
    <m/>
    <m/>
    <n v="0.66"/>
    <n v="0.66"/>
    <m/>
    <n v="1"/>
    <s v="1 x 0.66 MW"/>
    <n v="2014"/>
    <m/>
    <m/>
    <m/>
    <m/>
    <m/>
    <s v="Energy3"/>
    <m/>
    <s v="Meridian Energy"/>
    <s v="Embedded"/>
    <n v="6"/>
    <m/>
    <m/>
    <m/>
    <s v="NEL - Nelson/Marlbourough"/>
    <s v="SI "/>
    <s v="BLN0331"/>
    <s v="BLN"/>
    <m/>
    <m/>
    <n v="-41.728400000000001"/>
    <n v="174.15090000000001"/>
    <x v="6"/>
    <x v="7"/>
    <x v="58"/>
    <x v="7"/>
  </r>
  <r>
    <s v="Christchurch Wind Turbine"/>
    <s v="Wind"/>
    <s v="Wind"/>
    <m/>
    <m/>
    <m/>
    <m/>
    <n v="0.5"/>
    <n v="0.5"/>
    <m/>
    <n v="1"/>
    <m/>
    <n v="2003"/>
    <m/>
    <m/>
    <m/>
    <m/>
    <m/>
    <s v="Orion"/>
    <m/>
    <s v="Meridian Energy"/>
    <s v="Embedded"/>
    <n v="0.8"/>
    <m/>
    <m/>
    <m/>
    <s v="CAN - Canterbury"/>
    <s v="SI "/>
    <s v="SPN0331"/>
    <s v="SPN"/>
    <m/>
    <m/>
    <n v="-43.697699999999998"/>
    <n v="172.64179999999999"/>
    <x v="3"/>
    <x v="7"/>
    <x v="1"/>
    <x v="7"/>
  </r>
  <r>
    <s v="Chathams Wind"/>
    <s v="Wind"/>
    <s v="Wind"/>
    <m/>
    <m/>
    <m/>
    <m/>
    <n v="0.45"/>
    <n v="0.22500000000000001"/>
    <m/>
    <n v="2"/>
    <s v="2 x 0.225 MW"/>
    <n v="2010"/>
    <m/>
    <m/>
    <m/>
    <m/>
    <m/>
    <s v="CBD Energy"/>
    <m/>
    <s v="CBDEnergy"/>
    <s v="Embedded"/>
    <n v="1.4"/>
    <m/>
    <s v=" "/>
    <m/>
    <s v="OTH - Other"/>
    <s v="OT "/>
    <s v="OFFGRID"/>
    <s v="OFFGRID"/>
    <m/>
    <m/>
    <n v="-44.034100000000002"/>
    <n v="-176.39490000000001"/>
    <x v="10"/>
    <x v="7"/>
    <x v="26"/>
    <x v="7"/>
  </r>
  <r>
    <s v="Wellington Wind Turbine"/>
    <s v="Wind"/>
    <s v="Wind"/>
    <m/>
    <m/>
    <m/>
    <m/>
    <n v="0.2"/>
    <n v="0.2"/>
    <m/>
    <n v="1"/>
    <m/>
    <n v="1993"/>
    <m/>
    <m/>
    <m/>
    <m/>
    <m/>
    <s v="Meridian Energy"/>
    <m/>
    <s v="Meridian Energy"/>
    <s v="Embedded"/>
    <n v="0.8"/>
    <m/>
    <m/>
    <m/>
    <s v="WEL - Wellington"/>
    <s v="NI "/>
    <s v="CPK0331"/>
    <s v="CPK"/>
    <m/>
    <m/>
    <n v="-41.310899999999997"/>
    <n v="174.7449"/>
    <x v="4"/>
    <x v="7"/>
    <x v="60"/>
    <x v="7"/>
  </r>
  <r>
    <s v="Southbridge Wind"/>
    <s v="Wind"/>
    <s v="Wind"/>
    <m/>
    <m/>
    <m/>
    <m/>
    <n v="0.1"/>
    <n v="0.1"/>
    <m/>
    <n v="1"/>
    <s v="1 x 0.1 MW"/>
    <n v="2005"/>
    <m/>
    <m/>
    <m/>
    <m/>
    <m/>
    <s v="Energy3"/>
    <m/>
    <s v="Meridian Energy"/>
    <s v="Embedded"/>
    <n v="0.4"/>
    <m/>
    <m/>
    <m/>
    <s v="CAN - Canterbury"/>
    <s v="SI "/>
    <s v="SPN0331"/>
    <s v="SPN"/>
    <m/>
    <m/>
    <n v="-43.872599999999998"/>
    <n v="172.27699999999999"/>
    <x v="3"/>
    <x v="7"/>
    <x v="28"/>
    <x v="7"/>
  </r>
  <r>
    <s v="Kinleith"/>
    <s v="Thermal"/>
    <s v="Wood"/>
    <s v="Natural gas"/>
    <s v="steam turbine"/>
    <m/>
    <s v="Y"/>
    <n v="40"/>
    <n v="28"/>
    <n v="0"/>
    <n v="2"/>
    <m/>
    <n v="1998"/>
    <s v="Operational"/>
    <m/>
    <m/>
    <m/>
    <m/>
    <s v="Oji Fibre Solutions"/>
    <m/>
    <s v="Carter Holt Energy"/>
    <s v="Grid"/>
    <n v="250"/>
    <m/>
    <m/>
    <m/>
    <s v="WTO - Waikato"/>
    <s v="NI "/>
    <s v="KIN0112"/>
    <s v="KIN"/>
    <n v="2048"/>
    <m/>
    <n v="-38.225999999999999"/>
    <n v="175.8663"/>
    <x v="2"/>
    <x v="0"/>
    <x v="16"/>
    <x v="0"/>
  </r>
  <r>
    <s v="Kawerau - CHH"/>
    <s v="Thermal"/>
    <s v="Wood waste"/>
    <m/>
    <m/>
    <m/>
    <s v="Y"/>
    <n v="27"/>
    <n v="27"/>
    <n v="0"/>
    <m/>
    <m/>
    <m/>
    <m/>
    <m/>
    <m/>
    <m/>
    <m/>
    <s v="Carter Holt Harvey"/>
    <m/>
    <s v="Carter Holt Harvey"/>
    <s v="Embedded"/>
    <n v="118"/>
    <m/>
    <m/>
    <m/>
    <s v="BOP - Bay Of Plenty"/>
    <s v="NI "/>
    <s v="KAW0111"/>
    <s v="KAW"/>
    <m/>
    <m/>
    <n v="-38.069499999999998"/>
    <n v="176.72059999999999"/>
    <x v="7"/>
    <x v="0"/>
    <x v="0"/>
    <x v="0"/>
  </r>
  <r>
    <s v="Pan Pac"/>
    <s v="Thermal"/>
    <s v="Wood waste"/>
    <m/>
    <m/>
    <m/>
    <s v="Y"/>
    <n v="12.8"/>
    <n v="12.8"/>
    <m/>
    <m/>
    <m/>
    <n v="2005"/>
    <m/>
    <m/>
    <m/>
    <m/>
    <m/>
    <s v="Pan Pac Forest Products"/>
    <m/>
    <s v="Pan Pac Forest Products"/>
    <s v="Embedded"/>
    <n v="48"/>
    <m/>
    <m/>
    <m/>
    <s v="HBY - Hawkes Bay"/>
    <s v="NI "/>
    <s v="WHI0111"/>
    <s v="WHI"/>
    <m/>
    <m/>
    <n v="-39.378100000000003"/>
    <n v="176.89169999999999"/>
    <x v="5"/>
    <x v="0"/>
    <x v="28"/>
    <x v="0"/>
  </r>
  <r>
    <s v="Fletcher Forests"/>
    <s v="Thermal"/>
    <s v="Wood waste"/>
    <m/>
    <m/>
    <m/>
    <s v="N"/>
    <n v="3.5"/>
    <n v="3.5"/>
    <n v="0"/>
    <m/>
    <m/>
    <m/>
    <m/>
    <m/>
    <m/>
    <m/>
    <m/>
    <s v="Trustpower"/>
    <m/>
    <s v="Trustpower"/>
    <s v="Embedded"/>
    <n v="26"/>
    <m/>
    <m/>
    <m/>
    <s v="BOP - Bay Of Plenty"/>
    <s v="NI "/>
    <s v="ROT0111"/>
    <s v="ROT"/>
    <m/>
    <m/>
    <n v="-38.179900000000004"/>
    <n v="176.2612"/>
    <x v="7"/>
    <x v="0"/>
    <x v="0"/>
    <x v="0"/>
  </r>
  <r>
    <s v="Blue Mountain Lumber"/>
    <s v="Thermal"/>
    <s v="Wood waste"/>
    <m/>
    <m/>
    <m/>
    <s v="Y"/>
    <n v="1.4"/>
    <n v="1.4"/>
    <n v="0"/>
    <m/>
    <m/>
    <n v="2000"/>
    <m/>
    <m/>
    <m/>
    <m/>
    <m/>
    <s v="Blue Mountain Lumber"/>
    <m/>
    <s v="Meridian Energy"/>
    <s v="Embedded"/>
    <n v="1.9"/>
    <m/>
    <m/>
    <m/>
    <s v="OTG - Otago/Southland"/>
    <s v="SI "/>
    <s v="GOR0331"/>
    <s v="GOR"/>
    <m/>
    <m/>
    <n v="-45.464799999999997"/>
    <n v="167.85300000000001"/>
    <x v="10"/>
    <x v="0"/>
    <x v="6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6" firstHeaderRow="1" firstDataRow="2" firstDataCol="1" rowPageCount="1" colPageCount="1"/>
  <pivotFields count="38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axis="axisRow" showAll="0">
      <items count="12">
        <item x="1"/>
        <item x="7"/>
        <item x="3"/>
        <item x="9"/>
        <item x="5"/>
        <item x="6"/>
        <item x="0"/>
        <item x="10"/>
        <item x="8"/>
        <item x="4"/>
        <item x="2"/>
        <item t="default"/>
      </items>
    </pivotField>
    <pivotField axis="axisCol" showAll="0">
      <items count="9">
        <item x="0"/>
        <item x="5"/>
        <item x="1"/>
        <item x="2"/>
        <item x="3"/>
        <item x="4"/>
        <item x="6"/>
        <item x="7"/>
        <item t="default"/>
      </items>
    </pivotField>
    <pivotField axis="axisPage" multipleItemSelectionAllowed="1" showAll="0">
      <items count="84">
        <item h="1" x="0"/>
        <item h="1" m="1" x="72"/>
        <item h="1" x="51"/>
        <item h="1" m="1" x="71"/>
        <item h="1" m="1" x="79"/>
        <item h="1" m="1" x="77"/>
        <item h="1" m="1" x="67"/>
        <item h="1" m="1" x="70"/>
        <item h="1" m="1" x="68"/>
        <item h="1" m="1" x="78"/>
        <item h="1" m="1" x="73"/>
        <item h="1" m="1" x="81"/>
        <item h="1" x="48"/>
        <item h="1" m="1" x="76"/>
        <item h="1" m="1" x="75"/>
        <item h="1" x="39"/>
        <item h="1" m="1" x="74"/>
        <item h="1" x="47"/>
        <item h="1" x="34"/>
        <item h="1" m="1" x="66"/>
        <item h="1" m="1" x="80"/>
        <item x="30"/>
        <item x="4"/>
        <item x="33"/>
        <item m="1" x="69"/>
        <item x="9"/>
        <item x="29"/>
        <item x="32"/>
        <item x="1"/>
        <item x="7"/>
        <item x="11"/>
        <item x="6"/>
        <item x="3"/>
        <item x="26"/>
        <item x="10"/>
        <item x="31"/>
        <item x="37"/>
        <item x="58"/>
        <item x="20"/>
        <item x="8"/>
        <item x="16"/>
        <item x="21"/>
        <item x="25"/>
        <item x="24"/>
        <item m="1" x="62"/>
        <item m="1" x="64"/>
        <item x="18"/>
        <item x="23"/>
        <item x="13"/>
        <item m="1" x="63"/>
        <item x="17"/>
        <item m="1" x="65"/>
        <item x="14"/>
        <item x="19"/>
        <item m="1" x="82"/>
        <item x="12"/>
        <item x="56"/>
        <item h="1" x="2"/>
        <item h="1" x="5"/>
        <item h="1" x="15"/>
        <item h="1" x="22"/>
        <item h="1" x="27"/>
        <item h="1" x="28"/>
        <item h="1" x="35"/>
        <item h="1" x="36"/>
        <item h="1" x="38"/>
        <item h="1" x="40"/>
        <item h="1" x="41"/>
        <item h="1" x="42"/>
        <item h="1" x="43"/>
        <item h="1" x="44"/>
        <item h="1" x="45"/>
        <item h="1" x="46"/>
        <item h="1" x="49"/>
        <item h="1" x="50"/>
        <item h="1" x="52"/>
        <item h="1" x="53"/>
        <item h="1" x="54"/>
        <item h="1" x="55"/>
        <item h="1" x="57"/>
        <item h="1" x="59"/>
        <item h="1" x="60"/>
        <item h="1" x="61"/>
        <item t="default"/>
      </items>
    </pivotField>
    <pivotField showAll="0"/>
  </pivotFields>
  <rowFields count="1">
    <field x="3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36" hier="-1"/>
  </pageFields>
  <dataFields count="1">
    <dataField name="Sum of Capacity_M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 rowPageCount="1" colPageCount="1"/>
  <pivotFields count="38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"/>
        <item x="7"/>
        <item x="3"/>
        <item x="9"/>
        <item x="5"/>
        <item x="6"/>
        <item x="0"/>
        <item x="10"/>
        <item x="8"/>
        <item x="4"/>
        <item x="2"/>
        <item t="default"/>
      </items>
    </pivotField>
    <pivotField axis="axisPage" showAll="0">
      <items count="9">
        <item x="0"/>
        <item x="5"/>
        <item x="1"/>
        <item x="2"/>
        <item x="3"/>
        <item x="4"/>
        <item x="6"/>
        <item x="7"/>
        <item t="default"/>
      </items>
    </pivotField>
    <pivotField showAll="0"/>
    <pivotField showAll="0"/>
  </pivotFields>
  <rowFields count="1">
    <field x="3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35" hier="-1"/>
  </pageFields>
  <dataFields count="1">
    <dataField name="Sum of Capacity_M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6" firstHeaderRow="1" firstDataRow="2" firstDataCol="1"/>
  <pivotFields count="38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"/>
        <item x="7"/>
        <item x="3"/>
        <item x="9"/>
        <item x="5"/>
        <item x="6"/>
        <item x="0"/>
        <item x="10"/>
        <item x="8"/>
        <item x="4"/>
        <item x="2"/>
        <item t="default"/>
      </items>
    </pivotField>
    <pivotField axis="axisCol" showAll="0">
      <items count="9">
        <item x="0"/>
        <item x="5"/>
        <item x="1"/>
        <item x="2"/>
        <item x="3"/>
        <item x="4"/>
        <item x="6"/>
        <item x="7"/>
        <item t="default"/>
      </items>
    </pivotField>
    <pivotField showAll="0"/>
    <pivotField showAll="0"/>
  </pivotFields>
  <rowFields count="1">
    <field x="3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Capacity_M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16" firstHeaderRow="1" firstDataRow="2" firstDataCol="1" rowPageCount="1" colPageCount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"/>
        <item x="7"/>
        <item x="3"/>
        <item x="9"/>
        <item x="5"/>
        <item x="6"/>
        <item x="0"/>
        <item x="10"/>
        <item x="8"/>
        <item x="4"/>
        <item x="2"/>
        <item t="default"/>
      </items>
    </pivotField>
    <pivotField showAll="0">
      <items count="9">
        <item x="0"/>
        <item x="5"/>
        <item x="1"/>
        <item x="2"/>
        <item x="3"/>
        <item x="4"/>
        <item x="6"/>
        <item x="7"/>
        <item t="default"/>
      </items>
    </pivotField>
    <pivotField axis="axisPage" multipleItemSelectionAllowed="1" showAll="0">
      <items count="84">
        <item h="1" x="0"/>
        <item h="1" x="43"/>
        <item h="1" x="53"/>
        <item h="1" x="42"/>
        <item h="1" x="52"/>
        <item h="1" x="50"/>
        <item h="1" x="35"/>
        <item m="1" x="72"/>
        <item h="1" x="41"/>
        <item h="1" x="36"/>
        <item h="1" x="51"/>
        <item h="1" x="45"/>
        <item m="1" x="71"/>
        <item h="1" x="55"/>
        <item h="1" x="44"/>
        <item h="1" x="49"/>
        <item m="1" x="79"/>
        <item m="1" x="77"/>
        <item m="1" x="67"/>
        <item m="1" x="70"/>
        <item m="1" x="68"/>
        <item m="1" x="78"/>
        <item m="1" x="73"/>
        <item m="1" x="81"/>
        <item h="1" x="48"/>
        <item h="1" x="22"/>
        <item m="1" x="76"/>
        <item h="1" x="46"/>
        <item h="1" x="38"/>
        <item h="1" x="40"/>
        <item h="1" x="15"/>
        <item h="1" x="54"/>
        <item m="1" x="75"/>
        <item h="1" x="39"/>
        <item m="1" x="74"/>
        <item h="1" x="27"/>
        <item h="1" x="47"/>
        <item h="1" x="34"/>
        <item m="1" x="66"/>
        <item m="1" x="80"/>
        <item x="2"/>
        <item x="60"/>
        <item x="5"/>
        <item x="30"/>
        <item x="4"/>
        <item x="33"/>
        <item m="1" x="69"/>
        <item x="9"/>
        <item x="61"/>
        <item x="29"/>
        <item x="32"/>
        <item x="1"/>
        <item x="7"/>
        <item x="28"/>
        <item x="11"/>
        <item x="57"/>
        <item x="6"/>
        <item x="3"/>
        <item x="26"/>
        <item x="10"/>
        <item x="31"/>
        <item x="37"/>
        <item x="58"/>
        <item x="59"/>
        <item x="20"/>
        <item x="8"/>
        <item x="16"/>
        <item x="21"/>
        <item x="25"/>
        <item x="24"/>
        <item m="1" x="62"/>
        <item m="1" x="64"/>
        <item x="18"/>
        <item x="23"/>
        <item x="13"/>
        <item m="1" x="63"/>
        <item x="17"/>
        <item m="1" x="65"/>
        <item x="14"/>
        <item x="19"/>
        <item m="1" x="82"/>
        <item x="12"/>
        <item x="56"/>
        <item t="default"/>
      </items>
    </pivotField>
    <pivotField axis="axisCol" showAll="0">
      <items count="10">
        <item x="7"/>
        <item x="0"/>
        <item x="5"/>
        <item x="1"/>
        <item x="2"/>
        <item x="3"/>
        <item x="4"/>
        <item x="8"/>
        <item x="6"/>
        <item t="default"/>
      </items>
    </pivotField>
  </pivotFields>
  <rowFields count="1">
    <field x="3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7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36" hier="-1"/>
  </pageFields>
  <dataFields count="1">
    <dataField name="Sum of Avg_Ann_Gen_GWh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AL229" totalsRowShown="0">
  <autoFilter ref="A1:AL229"/>
  <sortState xmlns:xlrd2="http://schemas.microsoft.com/office/spreadsheetml/2017/richdata2" ref="A32:AJ48">
    <sortCondition ref="AI1:AI229"/>
  </sortState>
  <tableColumns count="38">
    <tableColumn id="1" name="Name"/>
    <tableColumn id="2" name="Type"/>
    <tableColumn id="3" name="Primary_fuel"/>
    <tableColumn id="4" name="Secondary_fuel"/>
    <tableColumn id="5" name="Prime_mover_1"/>
    <tableColumn id="6" name="Prime_mover_2"/>
    <tableColumn id="7" name="Cogeneration"/>
    <tableColumn id="8" name="Capacity_MW"/>
    <tableColumn id="9" name="Largest_unit_MW"/>
    <tableColumn id="10" name="Primary_efficiency"/>
    <tableColumn id="11" name="Generating_units_number"/>
    <tableColumn id="12" name="Generating_units_notes"/>
    <tableColumn id="13" name="Year_built"/>
    <tableColumn id="14" name="Status"/>
    <tableColumn id="15" name="Cooling_type"/>
    <tableColumn id="16" name="Cooling_source"/>
    <tableColumn id="17" name="Group_name"/>
    <tableColumn id="18" name="Group_order"/>
    <tableColumn id="19" name="Owner_1"/>
    <tableColumn id="20" name="Owner_2"/>
    <tableColumn id="21" name="Operator"/>
    <tableColumn id="22" name="Connection_type"/>
    <tableColumn id="23" name="Avg_Ann_Gen_GWh"/>
    <tableColumn id="24" name="Hydro_max_storage_m3"/>
    <tableColumn id="25" name="Basin"/>
    <tableColumn id="26" name="Regional_auth"/>
    <tableColumn id="27" name="Region_name"/>
    <tableColumn id="28" name="Island_name"/>
    <tableColumn id="29" name="Node_name"/>
    <tableColumn id="30" name="GIP substation"/>
    <tableColumn id="31" name="Lifetime"/>
    <tableColumn id="32" name="Lifetime_notes"/>
    <tableColumn id="33" name="lat"/>
    <tableColumn id="34" name="long"/>
    <tableColumn id="35" name="Node"/>
    <tableColumn id="36" name="Techs"/>
    <tableColumn id="37" name="new_life" dataDxfId="1">
      <calculatedColumnFormula>IF(Table1[[#This Row],[Lifetime]]&gt;2019,Table1[[#This Row],[Lifetime]],IF(Table1[[#This Row],[Year_built]]&gt;1,Table1[[#This Row],[Year_built]]+30,0))</calculatedColumnFormula>
    </tableColumn>
    <tableColumn id="38" name="new_tech" dataDxfId="0">
      <calculatedColumnFormula>IF(Table1[[#This Row],[Type]]="Hydroelectric","Hydro",Table1[[#This Row],[Techs]])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topLeftCell="M1" workbookViewId="0">
      <selection activeCell="O5" sqref="O5:O15"/>
    </sheetView>
  </sheetViews>
  <sheetFormatPr defaultRowHeight="14.5" x14ac:dyDescent="0.35"/>
  <cols>
    <col min="1" max="1" width="18.90625" bestFit="1" customWidth="1"/>
    <col min="2" max="2" width="16.453125" bestFit="1" customWidth="1"/>
    <col min="3" max="4" width="5.26953125" bestFit="1" customWidth="1"/>
    <col min="5" max="5" width="3.81640625" bestFit="1" customWidth="1"/>
    <col min="6" max="6" width="5.6328125" bestFit="1" customWidth="1"/>
    <col min="7" max="7" width="5.81640625" bestFit="1" customWidth="1"/>
    <col min="8" max="8" width="5.54296875" bestFit="1" customWidth="1"/>
    <col min="9" max="9" width="7.81640625" bestFit="1" customWidth="1"/>
    <col min="10" max="10" width="10.7265625" bestFit="1" customWidth="1"/>
    <col min="11" max="11" width="14.26953125" bestFit="1" customWidth="1"/>
    <col min="12" max="12" width="18.90625" bestFit="1" customWidth="1"/>
    <col min="13" max="13" width="14.26953125" bestFit="1" customWidth="1"/>
    <col min="14" max="14" width="18.90625" bestFit="1" customWidth="1"/>
    <col min="15" max="15" width="14.26953125" bestFit="1" customWidth="1"/>
    <col min="16" max="16" width="18.90625" bestFit="1" customWidth="1"/>
    <col min="17" max="17" width="14.26953125" bestFit="1" customWidth="1"/>
    <col min="18" max="18" width="23.7265625" bestFit="1" customWidth="1"/>
    <col min="19" max="19" width="19.08984375" bestFit="1" customWidth="1"/>
    <col min="20" max="22" width="10.7265625" customWidth="1"/>
  </cols>
  <sheetData>
    <row r="1" spans="1:30" x14ac:dyDescent="0.35">
      <c r="A1" s="2" t="s">
        <v>805</v>
      </c>
      <c r="B1" t="s">
        <v>804</v>
      </c>
    </row>
    <row r="2" spans="1:30" x14ac:dyDescent="0.35">
      <c r="W2" s="6" t="s">
        <v>792</v>
      </c>
    </row>
    <row r="3" spans="1:30" x14ac:dyDescent="0.35">
      <c r="A3" s="2" t="s">
        <v>777</v>
      </c>
      <c r="B3" s="2" t="s">
        <v>791</v>
      </c>
      <c r="W3" s="7" t="s">
        <v>793</v>
      </c>
    </row>
    <row r="4" spans="1:30" x14ac:dyDescent="0.35">
      <c r="A4" s="2" t="s">
        <v>778</v>
      </c>
      <c r="B4" t="s">
        <v>49</v>
      </c>
      <c r="C4" t="s">
        <v>255</v>
      </c>
      <c r="D4" t="s">
        <v>120</v>
      </c>
      <c r="E4" t="s">
        <v>128</v>
      </c>
      <c r="F4" t="s">
        <v>186</v>
      </c>
      <c r="G4" t="s">
        <v>251</v>
      </c>
      <c r="H4" t="s">
        <v>263</v>
      </c>
      <c r="I4" t="s">
        <v>780</v>
      </c>
      <c r="J4" t="s">
        <v>779</v>
      </c>
      <c r="L4" t="s">
        <v>49</v>
      </c>
      <c r="M4" t="s">
        <v>255</v>
      </c>
      <c r="N4" t="s">
        <v>120</v>
      </c>
      <c r="O4" t="s">
        <v>128</v>
      </c>
      <c r="P4" t="s">
        <v>186</v>
      </c>
      <c r="Q4" t="s">
        <v>251</v>
      </c>
      <c r="R4" t="s">
        <v>263</v>
      </c>
      <c r="X4" t="s">
        <v>49</v>
      </c>
      <c r="Y4" t="s">
        <v>255</v>
      </c>
      <c r="Z4" t="s">
        <v>120</v>
      </c>
      <c r="AA4" t="s">
        <v>128</v>
      </c>
      <c r="AB4" t="s">
        <v>186</v>
      </c>
      <c r="AC4" t="s">
        <v>251</v>
      </c>
      <c r="AD4" t="s">
        <v>263</v>
      </c>
    </row>
    <row r="5" spans="1:30" x14ac:dyDescent="0.35">
      <c r="A5" s="3" t="s">
        <v>57</v>
      </c>
      <c r="B5" s="1">
        <v>7</v>
      </c>
      <c r="C5" s="1"/>
      <c r="D5" s="1">
        <v>112</v>
      </c>
      <c r="E5" s="1"/>
      <c r="F5" s="1"/>
      <c r="G5" s="1"/>
      <c r="H5" s="1"/>
      <c r="I5" s="1"/>
      <c r="J5" s="1">
        <v>119</v>
      </c>
      <c r="K5" t="s">
        <v>794</v>
      </c>
      <c r="L5" t="str">
        <f>CONCATENATE($K$5, ".loc[idx[","""",A5,"""",", [2020], ", """",$L$4,"""",, "], ", """", "unitsUpperLimit", """", "] = ",IF(B5&gt;0,_xlfn.CONCAT(B5/1000, " # GW_el"),"0"))</f>
        <v>the_cap.loc[idx["AKL", [2020], "BIO"], "unitsUpperLimit"] = 0.007 # GW_el</v>
      </c>
      <c r="M5" t="str">
        <f>CONCATENATE($K$5, ".loc[idx[","""",A5,"""",", [2020], ", """",$M$4,"""",, "], ", """", "unitsUpperLimit", """", "] = ",,IF(C5&gt;0,_xlfn.CONCAT(C5/1000, " # GW_el"),"0"))</f>
        <v>the_cap.loc[idx["AKL", [2020], "CCGT"], "unitsUpperLimit"] = 0</v>
      </c>
      <c r="N5" t="str">
        <f>CONCATENATE($K$5, ".loc[idx[","""",A5,"""",", [2020], ", """",$N$4,"""",, "], ", """", "unitsUpperLimit", """", "] = ",,IF(D5&gt;0,_xlfn.CONCAT(D5/1000, " # GW_el"),"0"))</f>
        <v>the_cap.loc[idx["AKL", [2020], "COAL"], "unitsUpperLimit"] = 0.112 # GW_el</v>
      </c>
      <c r="O5" t="str">
        <f>CONCATENATE($K$5, ".loc[idx[","""",A5,"""",", [2020], ", """",$O$4,"""",, "], ", """", "unitsUpperLimit", """", "] = ",,IF(E5&gt;0,_xlfn.CONCAT(E5/1000, " # GW_el"),"0"))</f>
        <v>the_cap.loc[idx["AKL", [2020], "DIE"], "unitsUpperLimit"] = 0</v>
      </c>
      <c r="P5" t="str">
        <f>CONCATENATE($K$6, ".loc[idx[","""",A5,"""",", [2020]", ", :","], ", """", "unitsUpperLimit", """", "] = ",,IF(F5&gt;0,_xlfn.CONCAT(F5/1000, " # GW_el"),"0"))</f>
        <v>geoth_cap.loc[idx["AKL", [2020], :], "unitsUpperLimit"] = 0</v>
      </c>
      <c r="Q5" t="str">
        <f>CONCATENATE($K$5, ".loc[idx[","""",A5,"""",", [2020], ", """",$Q$4,"""",, "], ", """", "unitsUpperLimit", """", "] = ",,IF(G5&gt;0,_xlfn.CONCAT(G5/1000, " # GW_el"),"0"))</f>
        <v>the_cap.loc[idx["AKL", [2020], "GT"], "unitsUpperLimit"] = 0</v>
      </c>
      <c r="R5" t="str">
        <f>CONCATENATE($K$5, ".loc[idx[","""",A5,"""",", [2020], ", """",$R$4,"""",, "], ", """", "unitsUpperLimit", """", "] = ",,IF(H5&gt;0,_xlfn.CONCAT(H5/1000, " # GW_el"),"0"))</f>
        <v>the_cap.loc[idx["AKL", [2020], "OCGT"], "unitsUpperLimit"] = 0</v>
      </c>
      <c r="T5" s="1"/>
      <c r="U5" s="1"/>
      <c r="V5" s="1"/>
      <c r="W5" t="s">
        <v>796</v>
      </c>
      <c r="X5" t="str">
        <f>CONCATENATE($W$5, ".loc[idx[","""",A5,"""",", [2020], ", """",$X$4,"""",, "], ", """", "unitsUpperLimit", """", "] = ",IF(B5&gt;0,_xlfn.CONCAT(B5, " # GW_el"),"0"))</f>
        <v>gt_cap.loc[idx["AKL", [2020], "BIO"], "unitsUpperLimit"] = 7 # GW_el</v>
      </c>
      <c r="Y5" t="str">
        <f>CONCATENATE($W$5, ".loc[idx[","""",A5,"""",", [2020], ", """",$Y$4,"""",, "], ", """", "unitsUpperLimit", """", "] = ",,IF(C5&gt;0,_xlfn.CONCAT(C5, " # GW_el"),"0"))</f>
        <v>gt_cap.loc[idx["AKL", [2020], "CCGT"], "unitsUpperLimit"] = 0</v>
      </c>
      <c r="Z5" t="str">
        <f>CONCATENATE($W$5, ".loc[idx[","""",A5,"""",", [2020], ", """",$Z$4,"""",, "], ", """", "unitsUpperLimit", """", "] = ",,IF(D5&gt;0,_xlfn.CONCAT(D5, " # GW_el"),"0"))</f>
        <v>gt_cap.loc[idx["AKL", [2020], "COAL"], "unitsUpperLimit"] = 112 # GW_el</v>
      </c>
      <c r="AA5" t="str">
        <f>CONCATENATE($W$5, ".loc[idx[","""",A5,"""",", [2020], ", """",$AA$4,"""",, "], ", """", "unitsUpperLimit", """", "] = ",,IF(E5&gt;0,_xlfn.CONCAT(E5, " # GW_el"),"0"))</f>
        <v>gt_cap.loc[idx["AKL", [2020], "DIE"], "unitsUpperLimit"] = 0</v>
      </c>
      <c r="AB5" t="str">
        <f>CONCATENATE($W$6, ".loc[idx[","""",A5,"""",", [2020]", ", :","], ", """", "unitsUpperLimit", """", "] = ",,IF(F5&gt;0,_xlfn.CONCAT(F5, " # GW_el"),"0"))</f>
        <v>geoth_cap.loc[idx["AKL", [2020], :], "unitsUpperLimit"] = 0</v>
      </c>
      <c r="AC5" t="str">
        <f>CONCATENATE($W$5, ".loc[idx[","""",A5,"""",", [2020], ", """",$AC$4,"""",, "], ", """", "unitsUpperLimit", """", "] = ",,IF(G5&gt;0,_xlfn.CONCAT(G5, " # GW_el"),"0"))</f>
        <v>gt_cap.loc[idx["AKL", [2020], "GT"], "unitsUpperLimit"] = 0</v>
      </c>
      <c r="AD5" t="str">
        <f>CONCATENATE($W$5, ".loc[idx[","""",A5,"""",", [2020], ", """",$AD$4,"""",, "], ", """", "unitsUpperLimit", """", "] = ",,IF(H5&gt;0,_xlfn.CONCAT(H5, " # GW_el"),"0"))</f>
        <v>gt_cap.loc[idx["AKL", [2020], "OCGT"], "unitsUpperLimit"] = 0</v>
      </c>
    </row>
    <row r="6" spans="1:30" x14ac:dyDescent="0.35">
      <c r="A6" s="3" t="s">
        <v>172</v>
      </c>
      <c r="B6" s="1"/>
      <c r="C6" s="1"/>
      <c r="D6" s="1"/>
      <c r="E6" s="1"/>
      <c r="F6" s="1">
        <v>167</v>
      </c>
      <c r="G6" s="1"/>
      <c r="H6" s="1">
        <v>10</v>
      </c>
      <c r="I6" s="1">
        <v>246.95</v>
      </c>
      <c r="J6" s="1">
        <v>423.95</v>
      </c>
      <c r="K6" t="s">
        <v>795</v>
      </c>
      <c r="L6" t="str">
        <f t="shared" ref="L6:L15" si="0">CONCATENATE($K$5, ".loc[idx[","""",A6,"""",", [2020], ", """",$L$4,"""",, "], ", """", "unitsUpperLimit", """", "] = ",IF(B6&gt;0,_xlfn.CONCAT(B6/1000, " # GW_el"),"0"))</f>
        <v>the_cap.loc[idx["BOP", [2020], "BIO"], "unitsUpperLimit"] = 0</v>
      </c>
      <c r="M6" t="str">
        <f t="shared" ref="M6:M15" si="1">CONCATENATE($K$5, ".loc[idx[","""",A6,"""",", [2020], ", """",$M$4,"""",, "], ", """", "unitsUpperLimit", """", "] = ",,IF(C6&gt;0,_xlfn.CONCAT(C6/1000, " # GW_el"),"0"))</f>
        <v>the_cap.loc[idx["BOP", [2020], "CCGT"], "unitsUpperLimit"] = 0</v>
      </c>
      <c r="N6" t="str">
        <f t="shared" ref="N6:N15" si="2">CONCATENATE($K$5, ".loc[idx[","""",A6,"""",", [2020], ", """",$N$4,"""",, "], ", """", "unitsUpperLimit", """", "] = ",,IF(D6&gt;0,_xlfn.CONCAT(D6/1000, " # GW_el"),"0"))</f>
        <v>the_cap.loc[idx["BOP", [2020], "COAL"], "unitsUpperLimit"] = 0</v>
      </c>
      <c r="O6" t="str">
        <f t="shared" ref="O6:O15" si="3">CONCATENATE($K$5, ".loc[idx[","""",A6,"""",", [2020], ", """",$O$4,"""",, "], ", """", "unitsUpperLimit", """", "] = ",,IF(E6&gt;0,_xlfn.CONCAT(E6/1000, " # GW_el"),"0"))</f>
        <v>the_cap.loc[idx["BOP", [2020], "DIE"], "unitsUpperLimit"] = 0</v>
      </c>
      <c r="P6" t="str">
        <f t="shared" ref="P6:P15" si="4">CONCATENATE($K$6, ".loc[idx[","""",A6,"""",", [2020]", ", :","], ", """", "unitsUpperLimit", """", "] = ",,IF(F6&gt;0,_xlfn.CONCAT(F6/1000, " # GW_el"),"0"))</f>
        <v>geoth_cap.loc[idx["BOP", [2020], :], "unitsUpperLimit"] = 0.167 # GW_el</v>
      </c>
      <c r="Q6" t="str">
        <f t="shared" ref="Q6:Q15" si="5">CONCATENATE($K$5, ".loc[idx[","""",A6,"""",", [2020], ", """",$Q$4,"""",, "], ", """", "unitsUpperLimit", """", "] = ",,IF(G6&gt;0,_xlfn.CONCAT(G6/1000, " # GW_el"),"0"))</f>
        <v>the_cap.loc[idx["BOP", [2020], "GT"], "unitsUpperLimit"] = 0</v>
      </c>
      <c r="R6" t="str">
        <f t="shared" ref="R6:R15" si="6">CONCATENATE($K$5, ".loc[idx[","""",A6,"""",", [2020], ", """",$R$4,"""",, "], ", """", "unitsUpperLimit", """", "] = ",,IF(H6&gt;0,_xlfn.CONCAT(H6/1000, " # GW_el"),"0"))</f>
        <v>the_cap.loc[idx["BOP", [2020], "OCGT"], "unitsUpperLimit"] = 0.01 # GW_el</v>
      </c>
      <c r="T6" s="1"/>
      <c r="U6" s="1"/>
      <c r="V6" s="1"/>
      <c r="W6" t="s">
        <v>795</v>
      </c>
      <c r="X6" t="str">
        <f t="shared" ref="X6:X14" si="7">CONCATENATE($W$5, ".loc[idx[","""",A6,"""",", [2020], ", """",$X$4,"""",, "], ", """", "unitsUpperLimit", """", "] = ",IF(B6&gt;0,_xlfn.CONCAT(B6, " # GW_el"),"0"))</f>
        <v>gt_cap.loc[idx["BOP", [2020], "BIO"], "unitsUpperLimit"] = 0</v>
      </c>
      <c r="Y6" t="str">
        <f t="shared" ref="Y6:Y14" si="8">CONCATENATE($W$5, ".loc[idx[","""",A6,"""",", [2020], ", """",$Y$4,"""",, "], ", """", "unitsUpperLimit", """", "] = ",,IF(C6&gt;0,_xlfn.CONCAT(C6, " # GW_el"),"0"))</f>
        <v>gt_cap.loc[idx["BOP", [2020], "CCGT"], "unitsUpperLimit"] = 0</v>
      </c>
      <c r="Z6" t="str">
        <f t="shared" ref="Z6:Z14" si="9">CONCATENATE($W$5, ".loc[idx[","""",A6,"""",", [2020], ", """",$Z$4,"""",, "], ", """", "unitsUpperLimit", """", "] = ",,IF(D6&gt;0,_xlfn.CONCAT(D6, " # GW_el"),"0"))</f>
        <v>gt_cap.loc[idx["BOP", [2020], "COAL"], "unitsUpperLimit"] = 0</v>
      </c>
      <c r="AA6" t="str">
        <f t="shared" ref="AA6:AA14" si="10">CONCATENATE($W$5, ".loc[idx[","""",A6,"""",", [2020], ", """",$AA$4,"""",, "], ", """", "unitsUpperLimit", """", "] = ",,IF(E6&gt;0,_xlfn.CONCAT(E6, " # GW_el"),"0"))</f>
        <v>gt_cap.loc[idx["BOP", [2020], "DIE"], "unitsUpperLimit"] = 0</v>
      </c>
      <c r="AB6" t="str">
        <f t="shared" ref="AB6:AB14" si="11">CONCATENATE($W$6, ".loc[idx[","""",A6,"""",", [2020]", ", :","], ", """", "unitsUpperLimit", """", "] = ",,IF(F6&gt;0,_xlfn.CONCAT(F6, " # GW_el"),"0"))</f>
        <v>geoth_cap.loc[idx["BOP", [2020], :], "unitsUpperLimit"] = 167 # GW_el</v>
      </c>
      <c r="AC6" t="str">
        <f t="shared" ref="AC6:AC14" si="12">CONCATENATE($W$5, ".loc[idx[","""",A6,"""",", [2020], ", """",$AC$4,"""",, "], ", """", "unitsUpperLimit", """", "] = ",,IF(G6&gt;0,_xlfn.CONCAT(G6, " # GW_el"),"0"))</f>
        <v>gt_cap.loc[idx["BOP", [2020], "GT"], "unitsUpperLimit"] = 0</v>
      </c>
      <c r="AD6" t="str">
        <f t="shared" ref="AD6:AD14" si="13">CONCATENATE($W$5, ".loc[idx[","""",A6,"""",", [2020], ", """",$AD$4,"""",, "], ", """", "unitsUpperLimit", """", "] = ",,IF(H6&gt;0,_xlfn.CONCAT(H6, " # GW_el"),"0"))</f>
        <v>gt_cap.loc[idx["BOP", [2020], "OCGT"], "unitsUpperLimit"] = 10 # GW_el</v>
      </c>
    </row>
    <row r="7" spans="1:30" x14ac:dyDescent="0.35">
      <c r="A7" s="3" t="s">
        <v>77</v>
      </c>
      <c r="B7" s="1">
        <v>3.2</v>
      </c>
      <c r="C7" s="1"/>
      <c r="D7" s="1"/>
      <c r="E7" s="1"/>
      <c r="F7" s="1"/>
      <c r="G7" s="1"/>
      <c r="H7" s="1"/>
      <c r="I7" s="1">
        <v>1728.9</v>
      </c>
      <c r="J7" s="1">
        <v>1732.1000000000001</v>
      </c>
      <c r="L7" t="str">
        <f t="shared" si="0"/>
        <v>the_cap.loc[idx["CAN", [2020], "BIO"], "unitsUpperLimit"] = 0.0032 # GW_el</v>
      </c>
      <c r="M7" t="str">
        <f t="shared" si="1"/>
        <v>the_cap.loc[idx["CAN", [2020], "CCGT"], "unitsUpperLimit"] = 0</v>
      </c>
      <c r="N7" t="str">
        <f t="shared" si="2"/>
        <v>the_cap.loc[idx["CAN", [2020], "COAL"], "unitsUpperLimit"] = 0</v>
      </c>
      <c r="O7" t="str">
        <f t="shared" si="3"/>
        <v>the_cap.loc[idx["CAN", [2020], "DIE"], "unitsUpperLimit"] = 0</v>
      </c>
      <c r="P7" t="str">
        <f t="shared" si="4"/>
        <v>geoth_cap.loc[idx["CAN", [2020], :], "unitsUpperLimit"] = 0</v>
      </c>
      <c r="Q7" t="str">
        <f t="shared" si="5"/>
        <v>the_cap.loc[idx["CAN", [2020], "GT"], "unitsUpperLimit"] = 0</v>
      </c>
      <c r="R7" t="str">
        <f t="shared" si="6"/>
        <v>the_cap.loc[idx["CAN", [2020], "OCGT"], "unitsUpperLimit"] = 0</v>
      </c>
      <c r="T7" s="1"/>
      <c r="U7" s="1"/>
      <c r="V7" s="1"/>
      <c r="X7" t="str">
        <f t="shared" si="7"/>
        <v>gt_cap.loc[idx["CAN", [2020], "BIO"], "unitsUpperLimit"] = 3.2 # GW_el</v>
      </c>
      <c r="Y7" t="str">
        <f t="shared" si="8"/>
        <v>gt_cap.loc[idx["CAN", [2020], "CCGT"], "unitsUpperLimit"] = 0</v>
      </c>
      <c r="Z7" t="str">
        <f t="shared" si="9"/>
        <v>gt_cap.loc[idx["CAN", [2020], "COAL"], "unitsUpperLimit"] = 0</v>
      </c>
      <c r="AA7" t="str">
        <f t="shared" si="10"/>
        <v>gt_cap.loc[idx["CAN", [2020], "DIE"], "unitsUpperLimit"] = 0</v>
      </c>
      <c r="AB7" t="str">
        <f t="shared" si="11"/>
        <v>geoth_cap.loc[idx["CAN", [2020], :], "unitsUpperLimit"] = 0</v>
      </c>
      <c r="AC7" t="str">
        <f t="shared" si="12"/>
        <v>gt_cap.loc[idx["CAN", [2020], "GT"], "unitsUpperLimit"] = 0</v>
      </c>
      <c r="AD7" t="str">
        <f t="shared" si="13"/>
        <v>gt_cap.loc[idx["CAN", [2020], "OCGT"], "unitsUpperLimit"] = 0</v>
      </c>
    </row>
    <row r="8" spans="1:30" x14ac:dyDescent="0.35">
      <c r="A8" s="3" t="s">
        <v>326</v>
      </c>
      <c r="B8" s="1"/>
      <c r="C8" s="1"/>
      <c r="D8" s="1"/>
      <c r="E8" s="1"/>
      <c r="F8" s="1"/>
      <c r="G8" s="1"/>
      <c r="H8" s="1"/>
      <c r="I8" s="1">
        <v>827.65</v>
      </c>
      <c r="J8" s="1">
        <v>827.65</v>
      </c>
      <c r="L8" t="str">
        <f t="shared" si="0"/>
        <v>the_cap.loc[idx["CEN", [2020], "BIO"], "unitsUpperLimit"] = 0</v>
      </c>
      <c r="M8" t="str">
        <f t="shared" si="1"/>
        <v>the_cap.loc[idx["CEN", [2020], "CCGT"], "unitsUpperLimit"] = 0</v>
      </c>
      <c r="N8" t="str">
        <f t="shared" si="2"/>
        <v>the_cap.loc[idx["CEN", [2020], "COAL"], "unitsUpperLimit"] = 0</v>
      </c>
      <c r="O8" t="str">
        <f t="shared" si="3"/>
        <v>the_cap.loc[idx["CEN", [2020], "DIE"], "unitsUpperLimit"] = 0</v>
      </c>
      <c r="P8" t="str">
        <f t="shared" si="4"/>
        <v>geoth_cap.loc[idx["CEN", [2020], :], "unitsUpperLimit"] = 0</v>
      </c>
      <c r="Q8" t="str">
        <f t="shared" si="5"/>
        <v>the_cap.loc[idx["CEN", [2020], "GT"], "unitsUpperLimit"] = 0</v>
      </c>
      <c r="R8" t="str">
        <f t="shared" si="6"/>
        <v>the_cap.loc[idx["CEN", [2020], "OCGT"], "unitsUpperLimit"] = 0</v>
      </c>
      <c r="T8" s="1"/>
      <c r="U8" s="1"/>
      <c r="V8" s="1"/>
      <c r="X8" t="str">
        <f t="shared" si="7"/>
        <v>gt_cap.loc[idx["CEN", [2020], "BIO"], "unitsUpperLimit"] = 0</v>
      </c>
      <c r="Y8" t="str">
        <f t="shared" si="8"/>
        <v>gt_cap.loc[idx["CEN", [2020], "CCGT"], "unitsUpperLimit"] = 0</v>
      </c>
      <c r="Z8" t="str">
        <f t="shared" si="9"/>
        <v>gt_cap.loc[idx["CEN", [2020], "COAL"], "unitsUpperLimit"] = 0</v>
      </c>
      <c r="AA8" t="str">
        <f t="shared" si="10"/>
        <v>gt_cap.loc[idx["CEN", [2020], "DIE"], "unitsUpperLimit"] = 0</v>
      </c>
      <c r="AB8" t="str">
        <f t="shared" si="11"/>
        <v>geoth_cap.loc[idx["CEN", [2020], :], "unitsUpperLimit"] = 0</v>
      </c>
      <c r="AC8" t="str">
        <f t="shared" si="12"/>
        <v>gt_cap.loc[idx["CEN", [2020], "GT"], "unitsUpperLimit"] = 0</v>
      </c>
      <c r="AD8" t="str">
        <f t="shared" si="13"/>
        <v>gt_cap.loc[idx["CEN", [2020], "OCGT"], "unitsUpperLimit"] = 0</v>
      </c>
    </row>
    <row r="9" spans="1:30" x14ac:dyDescent="0.35">
      <c r="A9" s="3" t="s">
        <v>127</v>
      </c>
      <c r="B9" s="1"/>
      <c r="C9" s="1"/>
      <c r="D9" s="1"/>
      <c r="E9" s="1">
        <v>155</v>
      </c>
      <c r="F9" s="1"/>
      <c r="G9" s="1"/>
      <c r="H9" s="1"/>
      <c r="I9" s="1">
        <v>144.19999999999999</v>
      </c>
      <c r="J9" s="1">
        <v>299.2</v>
      </c>
      <c r="L9" t="str">
        <f t="shared" si="0"/>
        <v>the_cap.loc[idx["HBY", [2020], "BIO"], "unitsUpperLimit"] = 0</v>
      </c>
      <c r="M9" t="str">
        <f t="shared" si="1"/>
        <v>the_cap.loc[idx["HBY", [2020], "CCGT"], "unitsUpperLimit"] = 0</v>
      </c>
      <c r="N9" t="str">
        <f t="shared" si="2"/>
        <v>the_cap.loc[idx["HBY", [2020], "COAL"], "unitsUpperLimit"] = 0</v>
      </c>
      <c r="O9" t="str">
        <f t="shared" si="3"/>
        <v>the_cap.loc[idx["HBY", [2020], "DIE"], "unitsUpperLimit"] = 0.155 # GW_el</v>
      </c>
      <c r="P9" t="str">
        <f t="shared" si="4"/>
        <v>geoth_cap.loc[idx["HBY", [2020], :], "unitsUpperLimit"] = 0</v>
      </c>
      <c r="Q9" t="str">
        <f t="shared" si="5"/>
        <v>the_cap.loc[idx["HBY", [2020], "GT"], "unitsUpperLimit"] = 0</v>
      </c>
      <c r="R9" t="str">
        <f t="shared" si="6"/>
        <v>the_cap.loc[idx["HBY", [2020], "OCGT"], "unitsUpperLimit"] = 0</v>
      </c>
      <c r="T9" s="1"/>
      <c r="U9" s="1"/>
      <c r="V9" s="1"/>
      <c r="X9" t="str">
        <f t="shared" si="7"/>
        <v>gt_cap.loc[idx["HBY", [2020], "BIO"], "unitsUpperLimit"] = 0</v>
      </c>
      <c r="Y9" t="str">
        <f t="shared" si="8"/>
        <v>gt_cap.loc[idx["HBY", [2020], "CCGT"], "unitsUpperLimit"] = 0</v>
      </c>
      <c r="Z9" t="str">
        <f t="shared" si="9"/>
        <v>gt_cap.loc[idx["HBY", [2020], "COAL"], "unitsUpperLimit"] = 0</v>
      </c>
      <c r="AA9" t="str">
        <f t="shared" si="10"/>
        <v>gt_cap.loc[idx["HBY", [2020], "DIE"], "unitsUpperLimit"] = 155 # GW_el</v>
      </c>
      <c r="AB9" t="str">
        <f t="shared" si="11"/>
        <v>geoth_cap.loc[idx["HBY", [2020], :], "unitsUpperLimit"] = 0</v>
      </c>
      <c r="AC9" t="str">
        <f t="shared" si="12"/>
        <v>gt_cap.loc[idx["HBY", [2020], "GT"], "unitsUpperLimit"] = 0</v>
      </c>
      <c r="AD9" t="str">
        <f t="shared" si="13"/>
        <v>gt_cap.loc[idx["HBY", [2020], "OCGT"], "unitsUpperLimit"] = 0</v>
      </c>
    </row>
    <row r="10" spans="1:30" x14ac:dyDescent="0.35">
      <c r="A10" s="3" t="s">
        <v>151</v>
      </c>
      <c r="B10" s="1"/>
      <c r="C10" s="1"/>
      <c r="D10" s="1"/>
      <c r="E10" s="1"/>
      <c r="F10" s="1"/>
      <c r="G10" s="1"/>
      <c r="H10" s="1"/>
      <c r="I10" s="1">
        <v>36.709999999999994</v>
      </c>
      <c r="J10" s="1">
        <v>36.709999999999994</v>
      </c>
      <c r="L10" t="str">
        <f t="shared" si="0"/>
        <v>the_cap.loc[idx["NEL", [2020], "BIO"], "unitsUpperLimit"] = 0</v>
      </c>
      <c r="M10" t="str">
        <f t="shared" si="1"/>
        <v>the_cap.loc[idx["NEL", [2020], "CCGT"], "unitsUpperLimit"] = 0</v>
      </c>
      <c r="N10" t="str">
        <f t="shared" si="2"/>
        <v>the_cap.loc[idx["NEL", [2020], "COAL"], "unitsUpperLimit"] = 0</v>
      </c>
      <c r="O10" t="str">
        <f t="shared" si="3"/>
        <v>the_cap.loc[idx["NEL", [2020], "DIE"], "unitsUpperLimit"] = 0</v>
      </c>
      <c r="P10" t="str">
        <f t="shared" si="4"/>
        <v>geoth_cap.loc[idx["NEL", [2020], :], "unitsUpperLimit"] = 0</v>
      </c>
      <c r="Q10" t="str">
        <f t="shared" si="5"/>
        <v>the_cap.loc[idx["NEL", [2020], "GT"], "unitsUpperLimit"] = 0</v>
      </c>
      <c r="R10" t="str">
        <f t="shared" si="6"/>
        <v>the_cap.loc[idx["NEL", [2020], "OCGT"], "unitsUpperLimit"] = 0</v>
      </c>
      <c r="T10" s="1"/>
      <c r="U10" s="1"/>
      <c r="V10" s="1"/>
      <c r="X10" t="str">
        <f t="shared" si="7"/>
        <v>gt_cap.loc[idx["NEL", [2020], "BIO"], "unitsUpperLimit"] = 0</v>
      </c>
      <c r="Y10" t="str">
        <f t="shared" si="8"/>
        <v>gt_cap.loc[idx["NEL", [2020], "CCGT"], "unitsUpperLimit"] = 0</v>
      </c>
      <c r="Z10" t="str">
        <f t="shared" si="9"/>
        <v>gt_cap.loc[idx["NEL", [2020], "COAL"], "unitsUpperLimit"] = 0</v>
      </c>
      <c r="AA10" t="str">
        <f t="shared" si="10"/>
        <v>gt_cap.loc[idx["NEL", [2020], "DIE"], "unitsUpperLimit"] = 0</v>
      </c>
      <c r="AB10" t="str">
        <f t="shared" si="11"/>
        <v>geoth_cap.loc[idx["NEL", [2020], :], "unitsUpperLimit"] = 0</v>
      </c>
      <c r="AC10" t="str">
        <f t="shared" si="12"/>
        <v>gt_cap.loc[idx["NEL", [2020], "GT"], "unitsUpperLimit"] = 0</v>
      </c>
      <c r="AD10" t="str">
        <f t="shared" si="13"/>
        <v>gt_cap.loc[idx["NEL", [2020], "OCGT"], "unitsUpperLimit"] = 0</v>
      </c>
    </row>
    <row r="11" spans="1:30" x14ac:dyDescent="0.35">
      <c r="A11" s="3" t="s">
        <v>48</v>
      </c>
      <c r="B11" s="1"/>
      <c r="C11" s="1"/>
      <c r="D11" s="1"/>
      <c r="E11" s="1">
        <v>18</v>
      </c>
      <c r="F11" s="1">
        <v>25</v>
      </c>
      <c r="G11" s="1"/>
      <c r="H11" s="1"/>
      <c r="I11" s="1"/>
      <c r="J11" s="1">
        <v>43</v>
      </c>
      <c r="L11" t="str">
        <f t="shared" si="0"/>
        <v>the_cap.loc[idx["NIS", [2020], "BIO"], "unitsUpperLimit"] = 0</v>
      </c>
      <c r="M11" t="str">
        <f t="shared" si="1"/>
        <v>the_cap.loc[idx["NIS", [2020], "CCGT"], "unitsUpperLimit"] = 0</v>
      </c>
      <c r="N11" t="str">
        <f t="shared" si="2"/>
        <v>the_cap.loc[idx["NIS", [2020], "COAL"], "unitsUpperLimit"] = 0</v>
      </c>
      <c r="O11" t="str">
        <f t="shared" si="3"/>
        <v>the_cap.loc[idx["NIS", [2020], "DIE"], "unitsUpperLimit"] = 0.018 # GW_el</v>
      </c>
      <c r="P11" t="str">
        <f t="shared" si="4"/>
        <v>geoth_cap.loc[idx["NIS", [2020], :], "unitsUpperLimit"] = 0.025 # GW_el</v>
      </c>
      <c r="Q11" t="str">
        <f t="shared" si="5"/>
        <v>the_cap.loc[idx["NIS", [2020], "GT"], "unitsUpperLimit"] = 0</v>
      </c>
      <c r="R11" t="str">
        <f t="shared" si="6"/>
        <v>the_cap.loc[idx["NIS", [2020], "OCGT"], "unitsUpperLimit"] = 0</v>
      </c>
      <c r="T11" s="1"/>
      <c r="U11" s="1"/>
      <c r="V11" s="1"/>
      <c r="X11" t="str">
        <f t="shared" si="7"/>
        <v>gt_cap.loc[idx["NIS", [2020], "BIO"], "unitsUpperLimit"] = 0</v>
      </c>
      <c r="Y11" t="str">
        <f t="shared" si="8"/>
        <v>gt_cap.loc[idx["NIS", [2020], "CCGT"], "unitsUpperLimit"] = 0</v>
      </c>
      <c r="Z11" t="str">
        <f t="shared" si="9"/>
        <v>gt_cap.loc[idx["NIS", [2020], "COAL"], "unitsUpperLimit"] = 0</v>
      </c>
      <c r="AA11" t="str">
        <f t="shared" si="10"/>
        <v>gt_cap.loc[idx["NIS", [2020], "DIE"], "unitsUpperLimit"] = 18 # GW_el</v>
      </c>
      <c r="AB11" t="str">
        <f t="shared" si="11"/>
        <v>geoth_cap.loc[idx["NIS", [2020], :], "unitsUpperLimit"] = 25 # GW_el</v>
      </c>
      <c r="AC11" t="str">
        <f t="shared" si="12"/>
        <v>gt_cap.loc[idx["NIS", [2020], "GT"], "unitsUpperLimit"] = 0</v>
      </c>
      <c r="AD11" t="str">
        <f t="shared" si="13"/>
        <v>gt_cap.loc[idx["NIS", [2020], "OCGT"], "unitsUpperLimit"] = 0</v>
      </c>
    </row>
    <row r="12" spans="1:30" x14ac:dyDescent="0.35">
      <c r="A12" s="3" t="s">
        <v>341</v>
      </c>
      <c r="B12" s="1"/>
      <c r="C12" s="1"/>
      <c r="D12" s="1"/>
      <c r="E12" s="1"/>
      <c r="F12" s="1"/>
      <c r="G12" s="1"/>
      <c r="H12" s="1"/>
      <c r="I12" s="1">
        <v>1813.9</v>
      </c>
      <c r="J12" s="1">
        <v>1813.9</v>
      </c>
      <c r="L12" t="str">
        <f t="shared" si="0"/>
        <v>the_cap.loc[idx["OTG", [2020], "BIO"], "unitsUpperLimit"] = 0</v>
      </c>
      <c r="M12" t="str">
        <f t="shared" si="1"/>
        <v>the_cap.loc[idx["OTG", [2020], "CCGT"], "unitsUpperLimit"] = 0</v>
      </c>
      <c r="N12" t="str">
        <f t="shared" si="2"/>
        <v>the_cap.loc[idx["OTG", [2020], "COAL"], "unitsUpperLimit"] = 0</v>
      </c>
      <c r="O12" t="str">
        <f t="shared" si="3"/>
        <v>the_cap.loc[idx["OTG", [2020], "DIE"], "unitsUpperLimit"] = 0</v>
      </c>
      <c r="P12" t="str">
        <f t="shared" si="4"/>
        <v>geoth_cap.loc[idx["OTG", [2020], :], "unitsUpperLimit"] = 0</v>
      </c>
      <c r="Q12" t="str">
        <f t="shared" si="5"/>
        <v>the_cap.loc[idx["OTG", [2020], "GT"], "unitsUpperLimit"] = 0</v>
      </c>
      <c r="R12" t="str">
        <f t="shared" si="6"/>
        <v>the_cap.loc[idx["OTG", [2020], "OCGT"], "unitsUpperLimit"] = 0</v>
      </c>
      <c r="T12" s="1"/>
      <c r="U12" s="1"/>
      <c r="V12" s="1"/>
      <c r="X12" t="str">
        <f t="shared" si="7"/>
        <v>gt_cap.loc[idx["OTG", [2020], "BIO"], "unitsUpperLimit"] = 0</v>
      </c>
      <c r="Y12" t="str">
        <f t="shared" si="8"/>
        <v>gt_cap.loc[idx["OTG", [2020], "CCGT"], "unitsUpperLimit"] = 0</v>
      </c>
      <c r="Z12" t="str">
        <f t="shared" si="9"/>
        <v>gt_cap.loc[idx["OTG", [2020], "COAL"], "unitsUpperLimit"] = 0</v>
      </c>
      <c r="AA12" t="str">
        <f t="shared" si="10"/>
        <v>gt_cap.loc[idx["OTG", [2020], "DIE"], "unitsUpperLimit"] = 0</v>
      </c>
      <c r="AB12" t="str">
        <f t="shared" si="11"/>
        <v>geoth_cap.loc[idx["OTG", [2020], :], "unitsUpperLimit"] = 0</v>
      </c>
      <c r="AC12" t="str">
        <f t="shared" si="12"/>
        <v>gt_cap.loc[idx["OTG", [2020], "GT"], "unitsUpperLimit"] = 0</v>
      </c>
      <c r="AD12" t="str">
        <f t="shared" si="13"/>
        <v>gt_cap.loc[idx["OTG", [2020], "OCGT"], "unitsUpperLimit"] = 0</v>
      </c>
    </row>
    <row r="13" spans="1:30" x14ac:dyDescent="0.35">
      <c r="A13" s="3" t="s">
        <v>261</v>
      </c>
      <c r="B13" s="1"/>
      <c r="C13" s="1">
        <v>377</v>
      </c>
      <c r="D13" s="1"/>
      <c r="E13" s="1"/>
      <c r="F13" s="1"/>
      <c r="G13" s="1">
        <v>78.599999999999994</v>
      </c>
      <c r="H13" s="1">
        <v>435</v>
      </c>
      <c r="I13" s="1">
        <v>165.3</v>
      </c>
      <c r="J13" s="1">
        <v>1055.9000000000001</v>
      </c>
      <c r="L13" t="str">
        <f t="shared" si="0"/>
        <v>the_cap.loc[idx["TRN", [2020], "BIO"], "unitsUpperLimit"] = 0</v>
      </c>
      <c r="M13" t="str">
        <f t="shared" si="1"/>
        <v>the_cap.loc[idx["TRN", [2020], "CCGT"], "unitsUpperLimit"] = 0.377 # GW_el</v>
      </c>
      <c r="N13" t="str">
        <f t="shared" si="2"/>
        <v>the_cap.loc[idx["TRN", [2020], "COAL"], "unitsUpperLimit"] = 0</v>
      </c>
      <c r="O13" t="str">
        <f t="shared" si="3"/>
        <v>the_cap.loc[idx["TRN", [2020], "DIE"], "unitsUpperLimit"] = 0</v>
      </c>
      <c r="P13" t="str">
        <f t="shared" si="4"/>
        <v>geoth_cap.loc[idx["TRN", [2020], :], "unitsUpperLimit"] = 0</v>
      </c>
      <c r="Q13" t="str">
        <f t="shared" si="5"/>
        <v>the_cap.loc[idx["TRN", [2020], "GT"], "unitsUpperLimit"] = 0.0786 # GW_el</v>
      </c>
      <c r="R13" t="str">
        <f t="shared" si="6"/>
        <v>the_cap.loc[idx["TRN", [2020], "OCGT"], "unitsUpperLimit"] = 0.435 # GW_el</v>
      </c>
      <c r="T13" s="1"/>
      <c r="U13" s="1"/>
      <c r="V13" s="1"/>
      <c r="X13" t="str">
        <f t="shared" si="7"/>
        <v>gt_cap.loc[idx["TRN", [2020], "BIO"], "unitsUpperLimit"] = 0</v>
      </c>
      <c r="Y13" t="str">
        <f t="shared" si="8"/>
        <v>gt_cap.loc[idx["TRN", [2020], "CCGT"], "unitsUpperLimit"] = 377 # GW_el</v>
      </c>
      <c r="Z13" t="str">
        <f t="shared" si="9"/>
        <v>gt_cap.loc[idx["TRN", [2020], "COAL"], "unitsUpperLimit"] = 0</v>
      </c>
      <c r="AA13" t="str">
        <f t="shared" si="10"/>
        <v>gt_cap.loc[idx["TRN", [2020], "DIE"], "unitsUpperLimit"] = 0</v>
      </c>
      <c r="AB13" t="str">
        <f t="shared" si="11"/>
        <v>geoth_cap.loc[idx["TRN", [2020], :], "unitsUpperLimit"] = 0</v>
      </c>
      <c r="AC13" t="str">
        <f t="shared" si="12"/>
        <v>gt_cap.loc[idx["TRN", [2020], "GT"], "unitsUpperLimit"] = 78.6 # GW_el</v>
      </c>
      <c r="AD13" t="str">
        <f t="shared" si="13"/>
        <v>gt_cap.loc[idx["TRN", [2020], "OCGT"], "unitsUpperLimit"] = 435 # GW_el</v>
      </c>
    </row>
    <row r="14" spans="1:30" x14ac:dyDescent="0.35">
      <c r="A14" s="3" t="s">
        <v>91</v>
      </c>
      <c r="B14" s="1"/>
      <c r="C14" s="1"/>
      <c r="D14" s="1"/>
      <c r="E14" s="1"/>
      <c r="F14" s="1"/>
      <c r="G14" s="1"/>
      <c r="H14" s="1"/>
      <c r="I14" s="1">
        <v>222.75</v>
      </c>
      <c r="J14" s="1">
        <v>222.75</v>
      </c>
      <c r="L14" t="str">
        <f t="shared" si="0"/>
        <v>the_cap.loc[idx["WEL", [2020], "BIO"], "unitsUpperLimit"] = 0</v>
      </c>
      <c r="M14" t="str">
        <f t="shared" si="1"/>
        <v>the_cap.loc[idx["WEL", [2020], "CCGT"], "unitsUpperLimit"] = 0</v>
      </c>
      <c r="N14" t="str">
        <f t="shared" si="2"/>
        <v>the_cap.loc[idx["WEL", [2020], "COAL"], "unitsUpperLimit"] = 0</v>
      </c>
      <c r="O14" t="str">
        <f t="shared" si="3"/>
        <v>the_cap.loc[idx["WEL", [2020], "DIE"], "unitsUpperLimit"] = 0</v>
      </c>
      <c r="P14" t="str">
        <f t="shared" si="4"/>
        <v>geoth_cap.loc[idx["WEL", [2020], :], "unitsUpperLimit"] = 0</v>
      </c>
      <c r="Q14" t="str">
        <f t="shared" si="5"/>
        <v>the_cap.loc[idx["WEL", [2020], "GT"], "unitsUpperLimit"] = 0</v>
      </c>
      <c r="R14" t="str">
        <f t="shared" si="6"/>
        <v>the_cap.loc[idx["WEL", [2020], "OCGT"], "unitsUpperLimit"] = 0</v>
      </c>
      <c r="T14" s="1"/>
      <c r="U14" s="1"/>
      <c r="V14" s="1"/>
      <c r="X14" t="str">
        <f t="shared" si="7"/>
        <v>gt_cap.loc[idx["WEL", [2020], "BIO"], "unitsUpperLimit"] = 0</v>
      </c>
      <c r="Y14" t="str">
        <f t="shared" si="8"/>
        <v>gt_cap.loc[idx["WEL", [2020], "CCGT"], "unitsUpperLimit"] = 0</v>
      </c>
      <c r="Z14" t="str">
        <f t="shared" si="9"/>
        <v>gt_cap.loc[idx["WEL", [2020], "COAL"], "unitsUpperLimit"] = 0</v>
      </c>
      <c r="AA14" t="str">
        <f t="shared" si="10"/>
        <v>gt_cap.loc[idx["WEL", [2020], "DIE"], "unitsUpperLimit"] = 0</v>
      </c>
      <c r="AB14" t="str">
        <f t="shared" si="11"/>
        <v>geoth_cap.loc[idx["WEL", [2020], :], "unitsUpperLimit"] = 0</v>
      </c>
      <c r="AC14" t="str">
        <f t="shared" si="12"/>
        <v>gt_cap.loc[idx["WEL", [2020], "GT"], "unitsUpperLimit"] = 0</v>
      </c>
      <c r="AD14" t="str">
        <f t="shared" si="13"/>
        <v>gt_cap.loc[idx["WEL", [2020], "OCGT"], "unitsUpperLimit"] = 0</v>
      </c>
    </row>
    <row r="15" spans="1:30" x14ac:dyDescent="0.35">
      <c r="A15" s="3" t="s">
        <v>69</v>
      </c>
      <c r="B15" s="1">
        <v>45.9</v>
      </c>
      <c r="C15" s="1">
        <v>385</v>
      </c>
      <c r="D15" s="1"/>
      <c r="E15" s="1"/>
      <c r="F15" s="1">
        <v>673</v>
      </c>
      <c r="G15" s="1">
        <v>750</v>
      </c>
      <c r="H15" s="1">
        <v>92</v>
      </c>
      <c r="I15" s="1">
        <v>1072.7</v>
      </c>
      <c r="J15" s="1">
        <v>3018.6000000000004</v>
      </c>
      <c r="L15" t="str">
        <f t="shared" si="0"/>
        <v>the_cap.loc[idx["WTO", [2020], "BIO"], "unitsUpperLimit"] = 0.0459 # GW_el</v>
      </c>
      <c r="M15" t="str">
        <f t="shared" si="1"/>
        <v>the_cap.loc[idx["WTO", [2020], "CCGT"], "unitsUpperLimit"] = 0.385 # GW_el</v>
      </c>
      <c r="N15" t="str">
        <f t="shared" si="2"/>
        <v>the_cap.loc[idx["WTO", [2020], "COAL"], "unitsUpperLimit"] = 0</v>
      </c>
      <c r="O15" t="str">
        <f t="shared" si="3"/>
        <v>the_cap.loc[idx["WTO", [2020], "DIE"], "unitsUpperLimit"] = 0</v>
      </c>
      <c r="P15" t="str">
        <f t="shared" si="4"/>
        <v>geoth_cap.loc[idx["WTO", [2020], :], "unitsUpperLimit"] = 0.673 # GW_el</v>
      </c>
      <c r="Q15" t="str">
        <f t="shared" si="5"/>
        <v>the_cap.loc[idx["WTO", [2020], "GT"], "unitsUpperLimit"] = 0.75 # GW_el</v>
      </c>
      <c r="R15" t="str">
        <f t="shared" si="6"/>
        <v>the_cap.loc[idx["WTO", [2020], "OCGT"], "unitsUpperLimit"] = 0.092 # GW_el</v>
      </c>
      <c r="T15" s="1"/>
      <c r="U15" s="1"/>
      <c r="V15" s="1"/>
      <c r="X15" t="str">
        <f>CONCATENATE($W$5, ".loc[idx[","""",A15,"""",", [2020], ", """",$X$4,"""",, "], ", """", "unitsUpperLimit", """", "] = ",IF(B15&gt;0,_xlfn.CONCAT(B15, " # GW_el"),"0"))</f>
        <v>gt_cap.loc[idx["WTO", [2020], "BIO"], "unitsUpperLimit"] = 45.9 # GW_el</v>
      </c>
      <c r="Y15" t="str">
        <f>CONCATENATE($W$5, ".loc[idx[","""",A15,"""",", [2020], ", """",$Y$4,"""",, "], ", """", "unitsUpperLimit", """", "] = ",,IF(C15&gt;0,_xlfn.CONCAT(C15, " # GW_el"),"0"))</f>
        <v>gt_cap.loc[idx["WTO", [2020], "CCGT"], "unitsUpperLimit"] = 385 # GW_el</v>
      </c>
      <c r="Z15" t="str">
        <f>CONCATENATE($W$5, ".loc[idx[","""",A15,"""",", [2020], ", """",$Z$4,"""",, "], ", """", "unitsUpperLimit", """", "] = ",,IF(D15&gt;0,_xlfn.CONCAT(D15, " # GW_el"),"0"))</f>
        <v>gt_cap.loc[idx["WTO", [2020], "COAL"], "unitsUpperLimit"] = 0</v>
      </c>
      <c r="AA15" t="str">
        <f>CONCATENATE($W$5, ".loc[idx[","""",A15,"""",", [2020], ", """",$AA$4,"""",, "], ", """", "unitsUpperLimit", """", "] = ",,IF(E15&gt;0,_xlfn.CONCAT(E15, " # GW_el"),"0"))</f>
        <v>gt_cap.loc[idx["WTO", [2020], "DIE"], "unitsUpperLimit"] = 0</v>
      </c>
      <c r="AB15" t="str">
        <f>CONCATENATE($W$6, ".loc[idx[","""",A15,"""",", [2020]", ", :","], ", """", "unitsUpperLimit", """", "] = ",,IF(F15&gt;0,_xlfn.CONCAT(F15, " # GW_el"),"0"))</f>
        <v>geoth_cap.loc[idx["WTO", [2020], :], "unitsUpperLimit"] = 673 # GW_el</v>
      </c>
      <c r="AC15" t="str">
        <f>CONCATENATE($W$5, ".loc[idx[","""",A15,"""",", [2020], ", """",$AC$4,"""",, "], ", """", "unitsUpperLimit", """", "] = ",,IF(G15&gt;0,_xlfn.CONCAT(G15, " # GW_el"),"0"))</f>
        <v>gt_cap.loc[idx["WTO", [2020], "GT"], "unitsUpperLimit"] = 750 # GW_el</v>
      </c>
      <c r="AD15" t="str">
        <f>CONCATENATE($W$5, ".loc[idx[","""",A15,"""",", [2020], ", """",$AD$4,"""",, "], ", """", "unitsUpperLimit", """", "] = ",,IF(H15&gt;0,_xlfn.CONCAT(H15, " # GW_el"),"0"))</f>
        <v>gt_cap.loc[idx["WTO", [2020], "OCGT"], "unitsUpperLimit"] = 92 # GW_el</v>
      </c>
    </row>
    <row r="16" spans="1:30" x14ac:dyDescent="0.35">
      <c r="A16" s="3" t="s">
        <v>779</v>
      </c>
      <c r="B16" s="1">
        <v>56.099999999999994</v>
      </c>
      <c r="C16" s="1">
        <v>762</v>
      </c>
      <c r="D16" s="1">
        <v>112</v>
      </c>
      <c r="E16" s="1">
        <v>173</v>
      </c>
      <c r="F16" s="1">
        <v>865</v>
      </c>
      <c r="G16" s="1">
        <v>828.6</v>
      </c>
      <c r="H16" s="1">
        <v>537</v>
      </c>
      <c r="I16" s="1">
        <v>6259.0599999999995</v>
      </c>
      <c r="J16" s="1">
        <v>9592.76</v>
      </c>
      <c r="T16" s="1"/>
      <c r="U16" s="1"/>
      <c r="V16" s="1"/>
    </row>
    <row r="17" spans="6:24" x14ac:dyDescent="0.35">
      <c r="F17">
        <v>1036</v>
      </c>
      <c r="X17" t="str">
        <f>CONCATENATE($W$5, ".loc[idx[","""",A17,"""",", [2020], ", """",X16,"""",, "], ", """", "unitsUpperLimit", """", "] = ",IF(B17&gt;0,_xlfn.CONCAT(B17, " # GW_el"),"0"))</f>
        <v>gt_cap.loc[idx["", [2020], ""], "unitsUpperLimit"] = 0</v>
      </c>
    </row>
    <row r="19" spans="6:24" x14ac:dyDescent="0.35">
      <c r="X19" t="str">
        <f>X6</f>
        <v>gt_cap.loc[idx["BOP", [2020], "BIO"], "unitsUpperLimit"] = 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G1" workbookViewId="0">
      <selection activeCell="R9" sqref="R9"/>
    </sheetView>
  </sheetViews>
  <sheetFormatPr defaultRowHeight="14.5" x14ac:dyDescent="0.35"/>
  <cols>
    <col min="1" max="1" width="12.36328125" bestFit="1" customWidth="1"/>
    <col min="2" max="2" width="18.90625" bestFit="1" customWidth="1"/>
    <col min="11" max="11" width="10.36328125" customWidth="1"/>
  </cols>
  <sheetData>
    <row r="1" spans="1:22" x14ac:dyDescent="0.35">
      <c r="A1" s="2" t="s">
        <v>35</v>
      </c>
      <c r="B1" t="s">
        <v>781</v>
      </c>
    </row>
    <row r="2" spans="1:22" x14ac:dyDescent="0.35">
      <c r="J2" t="s">
        <v>797</v>
      </c>
    </row>
    <row r="3" spans="1:22" x14ac:dyDescent="0.35">
      <c r="A3" s="2" t="s">
        <v>778</v>
      </c>
      <c r="B3" t="s">
        <v>777</v>
      </c>
      <c r="F3" t="s">
        <v>783</v>
      </c>
      <c r="G3">
        <v>-39725.599999999999</v>
      </c>
      <c r="H3">
        <f>ABS(G3)</f>
        <v>39725.599999999999</v>
      </c>
    </row>
    <row r="4" spans="1:22" x14ac:dyDescent="0.35">
      <c r="A4" s="3" t="s">
        <v>57</v>
      </c>
      <c r="B4" s="1">
        <v>134.49999999999997</v>
      </c>
      <c r="C4" s="3" t="str">
        <f>A4</f>
        <v>AKL</v>
      </c>
      <c r="D4">
        <f>B4/1000</f>
        <v>0.13449999999999998</v>
      </c>
      <c r="F4" t="s">
        <v>784</v>
      </c>
      <c r="H4">
        <v>11976</v>
      </c>
      <c r="K4" t="s">
        <v>799</v>
      </c>
      <c r="L4" t="s">
        <v>802</v>
      </c>
      <c r="N4" t="s">
        <v>800</v>
      </c>
      <c r="P4" t="s">
        <v>802</v>
      </c>
      <c r="U4" t="s">
        <v>807</v>
      </c>
    </row>
    <row r="5" spans="1:22" x14ac:dyDescent="0.35">
      <c r="A5" s="3" t="s">
        <v>172</v>
      </c>
      <c r="B5" s="1">
        <v>506.25000000000006</v>
      </c>
      <c r="C5" s="3" t="str">
        <f t="shared" ref="C5:C14" si="0">A5</f>
        <v>BOP</v>
      </c>
      <c r="D5">
        <f>B5/1000</f>
        <v>0.50625000000000009</v>
      </c>
      <c r="F5" t="s">
        <v>186</v>
      </c>
      <c r="H5">
        <v>9088.86</v>
      </c>
      <c r="J5" t="s">
        <v>785</v>
      </c>
      <c r="K5">
        <v>5.3355800000000002</v>
      </c>
      <c r="L5" s="8">
        <f>K5/$L$14</f>
        <v>0.53880760247087356</v>
      </c>
      <c r="N5" t="s">
        <v>186</v>
      </c>
      <c r="O5" s="10">
        <v>9075.36</v>
      </c>
      <c r="P5" s="9">
        <f>O5/-$O$16</f>
        <v>0.22845117506091792</v>
      </c>
      <c r="Q5">
        <v>7835</v>
      </c>
      <c r="R5" s="8">
        <v>0.1850714538797685</v>
      </c>
      <c r="T5" t="s">
        <v>49</v>
      </c>
      <c r="U5">
        <v>417.5</v>
      </c>
      <c r="V5">
        <v>9.8618164639187426E-3</v>
      </c>
    </row>
    <row r="6" spans="1:22" x14ac:dyDescent="0.35">
      <c r="A6" s="3" t="s">
        <v>77</v>
      </c>
      <c r="B6" s="1">
        <v>1757.7299999999998</v>
      </c>
      <c r="C6" s="3" t="str">
        <f t="shared" si="0"/>
        <v>CAN</v>
      </c>
      <c r="D6">
        <f>B6/1000</f>
        <v>1.7577299999999998</v>
      </c>
      <c r="F6" t="s">
        <v>785</v>
      </c>
      <c r="H6">
        <v>7830.46</v>
      </c>
      <c r="J6" t="s">
        <v>255</v>
      </c>
      <c r="K6">
        <v>1.06229</v>
      </c>
      <c r="L6" s="8">
        <f t="shared" ref="L6:L13" si="1">K6/$L$14</f>
        <v>0.10727417226033238</v>
      </c>
      <c r="N6" t="s">
        <v>785</v>
      </c>
      <c r="O6" s="10">
        <v>7515.01</v>
      </c>
      <c r="P6" s="9">
        <f t="shared" ref="P6:P13" si="2">O6/-$O$16</f>
        <v>0.18917297661961055</v>
      </c>
      <c r="Q6">
        <v>24457.5</v>
      </c>
      <c r="R6" s="8">
        <v>0.57771347584740762</v>
      </c>
      <c r="T6" t="s">
        <v>255</v>
      </c>
      <c r="U6">
        <v>4610</v>
      </c>
      <c r="V6">
        <v>0.108893350655486</v>
      </c>
    </row>
    <row r="7" spans="1:22" x14ac:dyDescent="0.35">
      <c r="A7" s="3" t="s">
        <v>326</v>
      </c>
      <c r="B7" s="1">
        <v>936.57</v>
      </c>
      <c r="C7" s="3" t="str">
        <f t="shared" si="0"/>
        <v>CEN</v>
      </c>
      <c r="D7">
        <f>B7/1000</f>
        <v>0.93657000000000001</v>
      </c>
      <c r="F7" t="s">
        <v>786</v>
      </c>
      <c r="H7">
        <v>5862.55</v>
      </c>
      <c r="J7" t="s">
        <v>186</v>
      </c>
      <c r="K7">
        <v>1.036</v>
      </c>
      <c r="L7" s="8">
        <f t="shared" si="1"/>
        <v>0.10461930589735793</v>
      </c>
      <c r="N7" t="s">
        <v>251</v>
      </c>
      <c r="O7" s="10">
        <v>6822.86</v>
      </c>
      <c r="P7" s="9">
        <f t="shared" si="2"/>
        <v>0.17174970296232153</v>
      </c>
      <c r="Q7">
        <v>3087</v>
      </c>
      <c r="R7" s="8">
        <v>7.2918389039801579E-2</v>
      </c>
      <c r="T7" t="s">
        <v>120</v>
      </c>
    </row>
    <row r="8" spans="1:22" x14ac:dyDescent="0.35">
      <c r="A8" s="3" t="s">
        <v>127</v>
      </c>
      <c r="B8" s="1">
        <v>330</v>
      </c>
      <c r="C8" s="3" t="str">
        <f t="shared" si="0"/>
        <v>HBY</v>
      </c>
      <c r="D8">
        <f>B8/1000</f>
        <v>0.33</v>
      </c>
      <c r="F8" t="s">
        <v>255</v>
      </c>
      <c r="H8">
        <v>5609.15</v>
      </c>
      <c r="J8" t="s">
        <v>120</v>
      </c>
      <c r="K8">
        <v>0.8286</v>
      </c>
      <c r="L8" s="8">
        <f t="shared" si="1"/>
        <v>8.3675247940686079E-2</v>
      </c>
      <c r="N8" t="s">
        <v>255</v>
      </c>
      <c r="O8" s="10">
        <v>6675.12</v>
      </c>
      <c r="P8" s="9">
        <f t="shared" si="2"/>
        <v>0.16803069053708442</v>
      </c>
      <c r="Q8">
        <v>4610</v>
      </c>
      <c r="R8" s="8">
        <v>0.108893350655486</v>
      </c>
      <c r="T8" t="s">
        <v>128</v>
      </c>
    </row>
    <row r="9" spans="1:22" x14ac:dyDescent="0.35">
      <c r="A9" s="3" t="s">
        <v>151</v>
      </c>
      <c r="B9" s="1">
        <v>52.309999999999995</v>
      </c>
      <c r="C9" s="3" t="str">
        <f t="shared" si="0"/>
        <v>NEL</v>
      </c>
      <c r="D9">
        <f>B9/1000</f>
        <v>5.2309999999999995E-2</v>
      </c>
      <c r="F9" t="s">
        <v>263</v>
      </c>
      <c r="H9">
        <v>682.81399999999996</v>
      </c>
      <c r="J9" t="s">
        <v>263</v>
      </c>
      <c r="K9">
        <v>0.76200000000000001</v>
      </c>
      <c r="L9" s="8">
        <f t="shared" si="1"/>
        <v>7.6949721132998791E-2</v>
      </c>
      <c r="N9" t="s">
        <v>263</v>
      </c>
      <c r="O9" s="10">
        <v>4704.12</v>
      </c>
      <c r="P9" s="9">
        <f t="shared" si="2"/>
        <v>0.11841532915802405</v>
      </c>
      <c r="Q9">
        <v>1369</v>
      </c>
      <c r="R9" s="8">
        <v>3.2337309554741941E-2</v>
      </c>
      <c r="T9" t="s">
        <v>186</v>
      </c>
    </row>
    <row r="10" spans="1:22" x14ac:dyDescent="0.35">
      <c r="A10" s="3" t="s">
        <v>48</v>
      </c>
      <c r="B10" s="1">
        <v>58.3</v>
      </c>
      <c r="C10" s="3" t="str">
        <f t="shared" si="0"/>
        <v>NIS</v>
      </c>
      <c r="D10">
        <f>B10/1000</f>
        <v>5.8299999999999998E-2</v>
      </c>
      <c r="F10" t="s">
        <v>128</v>
      </c>
      <c r="H10">
        <v>56.870699999999999</v>
      </c>
      <c r="J10" t="s">
        <v>128</v>
      </c>
      <c r="K10">
        <v>0.53700000000000003</v>
      </c>
      <c r="L10" s="8">
        <f t="shared" si="1"/>
        <v>5.4228346782703871E-2</v>
      </c>
      <c r="N10" t="s">
        <v>790</v>
      </c>
      <c r="O10" s="11">
        <v>3213.66</v>
      </c>
      <c r="P10" s="9">
        <f t="shared" si="2"/>
        <v>8.0896449644561691E-2</v>
      </c>
      <c r="R10" s="8"/>
      <c r="T10" t="s">
        <v>251</v>
      </c>
    </row>
    <row r="11" spans="1:22" x14ac:dyDescent="0.35">
      <c r="A11" s="3" t="s">
        <v>341</v>
      </c>
      <c r="B11" s="1">
        <v>1907.3500000000001</v>
      </c>
      <c r="C11" s="3" t="str">
        <f t="shared" si="0"/>
        <v>OTG</v>
      </c>
      <c r="D11">
        <f>B11/1000</f>
        <v>1.9073500000000001</v>
      </c>
      <c r="F11" t="s">
        <v>49</v>
      </c>
      <c r="H11">
        <v>3.3707699999999998</v>
      </c>
      <c r="J11" t="s">
        <v>798</v>
      </c>
      <c r="K11">
        <v>0.17299999999999999</v>
      </c>
      <c r="L11" s="8">
        <f t="shared" si="1"/>
        <v>1.7470212278226756E-2</v>
      </c>
      <c r="N11" t="s">
        <v>128</v>
      </c>
      <c r="O11" s="10">
        <v>1483.86</v>
      </c>
      <c r="P11" s="9">
        <f t="shared" si="2"/>
        <v>3.7352739794993657E-2</v>
      </c>
      <c r="Q11">
        <v>9</v>
      </c>
      <c r="R11" s="8">
        <v>2.1259005550962559E-4</v>
      </c>
      <c r="T11" t="s">
        <v>263</v>
      </c>
    </row>
    <row r="12" spans="1:22" x14ac:dyDescent="0.35">
      <c r="A12" s="3" t="s">
        <v>261</v>
      </c>
      <c r="B12" s="1">
        <v>1065.7</v>
      </c>
      <c r="C12" s="3" t="str">
        <f t="shared" si="0"/>
        <v>TRN</v>
      </c>
      <c r="D12">
        <f>B12/1000</f>
        <v>1.0657000000000001</v>
      </c>
      <c r="F12" t="s">
        <v>251</v>
      </c>
      <c r="H12">
        <v>0.66341600000000001</v>
      </c>
      <c r="J12" t="s">
        <v>49</v>
      </c>
      <c r="K12">
        <v>0.112</v>
      </c>
      <c r="L12" s="8">
        <f t="shared" si="1"/>
        <v>1.1310195232146804E-2</v>
      </c>
      <c r="N12" t="s">
        <v>120</v>
      </c>
      <c r="O12" s="10">
        <v>981.12</v>
      </c>
      <c r="P12" s="9">
        <f t="shared" si="2"/>
        <v>2.4697424330910045E-2</v>
      </c>
      <c r="Q12">
        <v>550</v>
      </c>
      <c r="R12" s="8">
        <v>1.2991614503366009E-2</v>
      </c>
      <c r="T12" t="s">
        <v>810</v>
      </c>
    </row>
    <row r="13" spans="1:22" x14ac:dyDescent="0.35">
      <c r="A13" s="3" t="s">
        <v>91</v>
      </c>
      <c r="B13" s="1">
        <v>237.7</v>
      </c>
      <c r="C13" s="3" t="str">
        <f t="shared" si="0"/>
        <v>WEL</v>
      </c>
      <c r="D13">
        <f>B13/1000</f>
        <v>0.23769999999999999</v>
      </c>
      <c r="F13" t="s">
        <v>787</v>
      </c>
      <c r="H13">
        <v>0.25990000000000002</v>
      </c>
      <c r="J13" t="s">
        <v>251</v>
      </c>
      <c r="K13">
        <v>5.6099999999999997E-2</v>
      </c>
      <c r="L13" s="8">
        <f t="shared" si="1"/>
        <v>5.6651960046735323E-3</v>
      </c>
      <c r="N13" t="s">
        <v>49</v>
      </c>
      <c r="O13" s="10">
        <v>460.29300000000001</v>
      </c>
      <c r="P13" s="9">
        <f t="shared" si="2"/>
        <v>1.1586810520168356E-2</v>
      </c>
      <c r="Q13">
        <v>417.5</v>
      </c>
      <c r="R13" s="8">
        <v>9.8618164639187426E-3</v>
      </c>
      <c r="T13" t="s">
        <v>803</v>
      </c>
      <c r="U13">
        <v>42335</v>
      </c>
    </row>
    <row r="14" spans="1:22" x14ac:dyDescent="0.35">
      <c r="A14" s="3" t="s">
        <v>69</v>
      </c>
      <c r="B14" s="1">
        <v>3192.6</v>
      </c>
      <c r="C14" s="3" t="str">
        <f t="shared" si="0"/>
        <v>WTO</v>
      </c>
      <c r="D14">
        <f>B14/1000</f>
        <v>3.1926000000000001</v>
      </c>
      <c r="F14" t="s">
        <v>788</v>
      </c>
      <c r="H14">
        <v>3.6365599999999998E-2</v>
      </c>
      <c r="K14" t="s">
        <v>803</v>
      </c>
      <c r="L14">
        <f>SUM(K5:K13)</f>
        <v>9.9025700000000025</v>
      </c>
      <c r="N14" t="s">
        <v>798</v>
      </c>
      <c r="O14" s="10">
        <v>-53.515000000000001</v>
      </c>
    </row>
    <row r="15" spans="1:22" x14ac:dyDescent="0.35">
      <c r="A15" s="3" t="s">
        <v>779</v>
      </c>
      <c r="B15" s="1">
        <v>10179.01</v>
      </c>
      <c r="C15" s="4"/>
      <c r="F15" t="s">
        <v>789</v>
      </c>
      <c r="H15">
        <v>3.1366900000000003E-2</v>
      </c>
      <c r="N15" t="s">
        <v>801</v>
      </c>
      <c r="O15" s="10">
        <v>-1152.3</v>
      </c>
    </row>
    <row r="16" spans="1:22" x14ac:dyDescent="0.35">
      <c r="F16" t="s">
        <v>120</v>
      </c>
      <c r="H16">
        <v>6.3856199999999998E-3</v>
      </c>
      <c r="N16" t="s">
        <v>782</v>
      </c>
      <c r="O16" s="10">
        <v>-39725.599999999999</v>
      </c>
    </row>
    <row r="17" spans="6:8" x14ac:dyDescent="0.35">
      <c r="F17" t="s">
        <v>790</v>
      </c>
      <c r="H17">
        <v>2.9215399999999998E-3</v>
      </c>
    </row>
    <row r="18" spans="6:8" x14ac:dyDescent="0.35">
      <c r="H18" s="5">
        <v>6.6791499999999999E-5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9"/>
  <sheetViews>
    <sheetView workbookViewId="0">
      <selection activeCell="K4" sqref="K4:R20"/>
    </sheetView>
  </sheetViews>
  <sheetFormatPr defaultRowHeight="14.5" x14ac:dyDescent="0.35"/>
  <cols>
    <col min="1" max="1" width="18.90625" bestFit="1" customWidth="1"/>
    <col min="2" max="2" width="15.26953125" bestFit="1" customWidth="1"/>
    <col min="3" max="4" width="5.26953125" bestFit="1" customWidth="1"/>
    <col min="5" max="5" width="5.81640625" bestFit="1" customWidth="1"/>
    <col min="6" max="6" width="5.6328125" bestFit="1" customWidth="1"/>
    <col min="7" max="7" width="5.81640625" bestFit="1" customWidth="1"/>
    <col min="8" max="8" width="5.54296875" bestFit="1" customWidth="1"/>
    <col min="9" max="9" width="7.81640625" bestFit="1" customWidth="1"/>
    <col min="10" max="10" width="10.7265625" bestFit="1" customWidth="1"/>
  </cols>
  <sheetData>
    <row r="2" spans="1:18" x14ac:dyDescent="0.35">
      <c r="K2" s="6" t="s">
        <v>792</v>
      </c>
    </row>
    <row r="3" spans="1:18" x14ac:dyDescent="0.35">
      <c r="A3" s="2" t="s">
        <v>777</v>
      </c>
      <c r="B3" s="2" t="s">
        <v>791</v>
      </c>
      <c r="K3" s="7" t="s">
        <v>793</v>
      </c>
    </row>
    <row r="4" spans="1:18" x14ac:dyDescent="0.35">
      <c r="A4" s="2" t="s">
        <v>778</v>
      </c>
      <c r="B4" t="s">
        <v>49</v>
      </c>
      <c r="C4" t="s">
        <v>255</v>
      </c>
      <c r="D4" t="s">
        <v>120</v>
      </c>
      <c r="E4" t="s">
        <v>128</v>
      </c>
      <c r="F4" t="s">
        <v>186</v>
      </c>
      <c r="G4" t="s">
        <v>251</v>
      </c>
      <c r="H4" t="s">
        <v>263</v>
      </c>
      <c r="I4" t="s">
        <v>780</v>
      </c>
      <c r="J4" t="s">
        <v>779</v>
      </c>
      <c r="L4" t="s">
        <v>49</v>
      </c>
      <c r="M4" t="s">
        <v>255</v>
      </c>
      <c r="N4" t="s">
        <v>120</v>
      </c>
      <c r="O4" t="s">
        <v>128</v>
      </c>
      <c r="P4" t="s">
        <v>186</v>
      </c>
      <c r="Q4" t="s">
        <v>251</v>
      </c>
      <c r="R4" t="s">
        <v>263</v>
      </c>
    </row>
    <row r="5" spans="1:18" x14ac:dyDescent="0.35">
      <c r="A5" s="3" t="s">
        <v>57</v>
      </c>
      <c r="B5" s="1">
        <v>15.5</v>
      </c>
      <c r="C5" s="1"/>
      <c r="D5" s="1">
        <v>112</v>
      </c>
      <c r="E5" s="1"/>
      <c r="F5" s="1"/>
      <c r="G5" s="1">
        <v>3.6</v>
      </c>
      <c r="H5" s="1"/>
      <c r="I5" s="1">
        <v>3.4000000000000004</v>
      </c>
      <c r="J5" s="1">
        <v>134.5</v>
      </c>
      <c r="K5" t="s">
        <v>796</v>
      </c>
      <c r="L5" t="str">
        <f>CONCATENATE($K$5, ".loc[idx[","""",A5,"""",", [2020], ", """",$L$4,"""",, "], ", """", "unitsUpperLimit", """", "] = ",IF(B5&gt;0,_xlfn.CONCAT(B5/1000, " # GW_el"),"0"))</f>
        <v>gt_cap.loc[idx["AKL", [2020], "BIO"], "unitsUpperLimit"] = 0.0155 # GW_el</v>
      </c>
      <c r="M5" t="str">
        <f>CONCATENATE($K$5, ".loc[idx[","""",A5,"""",", [2020], ", """",$M$4,"""",, "], ", """", "unitsUpperLimit", """", "] = ",,IF(C5&gt;0,_xlfn.CONCAT(C5/1000, " # GW_el"),"0"))</f>
        <v>gt_cap.loc[idx["AKL", [2020], "CCGT"], "unitsUpperLimit"] = 0</v>
      </c>
      <c r="N5" t="str">
        <f>CONCATENATE($K$5, ".loc[idx[","""",A5,"""",", [2020], ", """",$N$4,"""",, "], ", """", "unitsUpperLimit", """", "] = ",,IF(D5&gt;0,_xlfn.CONCAT(D5/1000, " # GW_el"),"0"))</f>
        <v>gt_cap.loc[idx["AKL", [2020], "COAL"], "unitsUpperLimit"] = 0.112 # GW_el</v>
      </c>
      <c r="O5" t="str">
        <f>CONCATENATE($K$5, ".loc[idx[","""",A5,"""",", [2020], ", """",$O$4,"""",, "], ", """", "unitsUpperLimit", """", "] = ",,IF(E5&gt;0,_xlfn.CONCAT(E5/1000, " # GW_el"),"0"))</f>
        <v>gt_cap.loc[idx["AKL", [2020], "DIE"], "unitsUpperLimit"] = 0</v>
      </c>
      <c r="P5" t="str">
        <f>CONCATENATE($K$6, ".loc[idx[","""",A5,"""",", [2020]", ", :","], ", """", "unitsUpperLimit", """", "] = ",,IF(F5&gt;0,_xlfn.CONCAT(F5/1000, " # GW_el"),"0"))</f>
        <v>geoth_cap.loc[idx["AKL", [2020], :], "unitsUpperLimit"] = 0</v>
      </c>
      <c r="Q5" t="str">
        <f>CONCATENATE($K$5, ".loc[idx[","""",A5,"""",", [2020], ", """",$Q$4,"""",, "], ", """", "unitsUpperLimit", """", "] = ",,IF(G5&gt;0,_xlfn.CONCAT(G5/1000, " # GW_el"),"0"))</f>
        <v>gt_cap.loc[idx["AKL", [2020], "GT"], "unitsUpperLimit"] = 0.0036 # GW_el</v>
      </c>
      <c r="R5" t="str">
        <f>CONCATENATE($K$5, ".loc[idx[","""",A5,"""",", [2020], ", """",$R$4,"""",, "], ", """", "unitsUpperLimit", """", "] = ",,IF(H5&gt;0,_xlfn.CONCAT(H5/1000, " # GW_el"),"0"))</f>
        <v>gt_cap.loc[idx["AKL", [2020], "OCGT"], "unitsUpperLimit"] = 0</v>
      </c>
    </row>
    <row r="6" spans="1:18" x14ac:dyDescent="0.35">
      <c r="A6" s="3" t="s">
        <v>172</v>
      </c>
      <c r="B6" s="1">
        <v>37</v>
      </c>
      <c r="C6" s="1"/>
      <c r="D6" s="1"/>
      <c r="E6" s="1">
        <v>0</v>
      </c>
      <c r="F6" s="1">
        <v>175</v>
      </c>
      <c r="G6" s="1">
        <v>37.299999999999997</v>
      </c>
      <c r="H6" s="1">
        <v>10</v>
      </c>
      <c r="I6" s="1">
        <v>246.95</v>
      </c>
      <c r="J6" s="1">
        <v>506.25</v>
      </c>
      <c r="K6" t="s">
        <v>795</v>
      </c>
      <c r="L6" t="str">
        <f t="shared" ref="L6:L15" si="0">CONCATENATE($K$5, ".loc[idx[","""",A6,"""",", [2020], ", """",$L$4,"""",, "], ", """", "unitsUpperLimit", """", "] = ",IF(B6&gt;0,_xlfn.CONCAT(B6/1000, " # GW_el"),"0"))</f>
        <v>gt_cap.loc[idx["BOP", [2020], "BIO"], "unitsUpperLimit"] = 0.037 # GW_el</v>
      </c>
      <c r="M6" t="str">
        <f t="shared" ref="M6:M15" si="1">CONCATENATE($K$5, ".loc[idx[","""",A6,"""",", [2020], ", """",$M$4,"""",, "], ", """", "unitsUpperLimit", """", "] = ",,IF(C6&gt;0,_xlfn.CONCAT(C6/1000, " # GW_el"),"0"))</f>
        <v>gt_cap.loc[idx["BOP", [2020], "CCGT"], "unitsUpperLimit"] = 0</v>
      </c>
      <c r="N6" t="str">
        <f t="shared" ref="N6:N15" si="2">CONCATENATE($K$5, ".loc[idx[","""",A6,"""",", [2020], ", """",$N$4,"""",, "], ", """", "unitsUpperLimit", """", "] = ",,IF(D6&gt;0,_xlfn.CONCAT(D6/1000, " # GW_el"),"0"))</f>
        <v>gt_cap.loc[idx["BOP", [2020], "COAL"], "unitsUpperLimit"] = 0</v>
      </c>
      <c r="O6" t="str">
        <f t="shared" ref="O6:O15" si="3">CONCATENATE($K$5, ".loc[idx[","""",A6,"""",", [2020], ", """",$O$4,"""",, "], ", """", "unitsUpperLimit", """", "] = ",,IF(E6&gt;0,_xlfn.CONCAT(E6/1000, " # GW_el"),"0"))</f>
        <v>gt_cap.loc[idx["BOP", [2020], "DIE"], "unitsUpperLimit"] = 0</v>
      </c>
      <c r="P6" t="str">
        <f t="shared" ref="P6:P15" si="4">CONCATENATE($K$6, ".loc[idx[","""",A6,"""",", [2020]", ", :","], ", """", "unitsUpperLimit", """", "] = ",,IF(F6&gt;0,_xlfn.CONCAT(F6/1000, " # GW_el"),"0"))</f>
        <v>geoth_cap.loc[idx["BOP", [2020], :], "unitsUpperLimit"] = 0.175 # GW_el</v>
      </c>
      <c r="Q6" t="str">
        <f t="shared" ref="Q6:Q15" si="5">CONCATENATE($K$5, ".loc[idx[","""",A6,"""",", [2020], ", """",$Q$4,"""",, "], ", """", "unitsUpperLimit", """", "] = ",,IF(G6&gt;0,_xlfn.CONCAT(G6/1000, " # GW_el"),"0"))</f>
        <v>gt_cap.loc[idx["BOP", [2020], "GT"], "unitsUpperLimit"] = 0.0373 # GW_el</v>
      </c>
      <c r="R6" t="str">
        <f t="shared" ref="R6:R15" si="6">CONCATENATE($K$5, ".loc[idx[","""",A6,"""",", [2020], ", """",$R$4,"""",, "], ", """", "unitsUpperLimit", """", "] = ",,IF(H6&gt;0,_xlfn.CONCAT(H6/1000, " # GW_el"),"0"))</f>
        <v>gt_cap.loc[idx["BOP", [2020], "OCGT"], "unitsUpperLimit"] = 0.01 # GW_el</v>
      </c>
    </row>
    <row r="7" spans="1:18" x14ac:dyDescent="0.35">
      <c r="A7" s="3" t="s">
        <v>77</v>
      </c>
      <c r="B7" s="1">
        <v>3.4000000000000004</v>
      </c>
      <c r="C7" s="1"/>
      <c r="D7" s="1"/>
      <c r="E7" s="1">
        <v>4.6999999999999993</v>
      </c>
      <c r="F7" s="1"/>
      <c r="G7" s="1"/>
      <c r="H7" s="1"/>
      <c r="I7" s="1">
        <v>1749.6299999999997</v>
      </c>
      <c r="J7" s="1">
        <v>1757.7299999999996</v>
      </c>
      <c r="L7" t="str">
        <f t="shared" si="0"/>
        <v>gt_cap.loc[idx["CAN", [2020], "BIO"], "unitsUpperLimit"] = 0.0034 # GW_el</v>
      </c>
      <c r="M7" t="str">
        <f t="shared" si="1"/>
        <v>gt_cap.loc[idx["CAN", [2020], "CCGT"], "unitsUpperLimit"] = 0</v>
      </c>
      <c r="N7" t="str">
        <f t="shared" si="2"/>
        <v>gt_cap.loc[idx["CAN", [2020], "COAL"], "unitsUpperLimit"] = 0</v>
      </c>
      <c r="O7" t="str">
        <f t="shared" si="3"/>
        <v>gt_cap.loc[idx["CAN", [2020], "DIE"], "unitsUpperLimit"] = 0.0047 # GW_el</v>
      </c>
      <c r="P7" t="str">
        <f t="shared" si="4"/>
        <v>geoth_cap.loc[idx["CAN", [2020], :], "unitsUpperLimit"] = 0</v>
      </c>
      <c r="Q7" t="str">
        <f t="shared" si="5"/>
        <v>gt_cap.loc[idx["CAN", [2020], "GT"], "unitsUpperLimit"] = 0</v>
      </c>
      <c r="R7" t="str">
        <f t="shared" si="6"/>
        <v>gt_cap.loc[idx["CAN", [2020], "OCGT"], "unitsUpperLimit"] = 0</v>
      </c>
    </row>
    <row r="8" spans="1:18" x14ac:dyDescent="0.35">
      <c r="A8" s="3" t="s">
        <v>326</v>
      </c>
      <c r="B8" s="1"/>
      <c r="C8" s="1"/>
      <c r="D8" s="1"/>
      <c r="E8" s="1"/>
      <c r="F8" s="1"/>
      <c r="G8" s="1"/>
      <c r="H8" s="1"/>
      <c r="I8" s="1">
        <v>936.57</v>
      </c>
      <c r="J8" s="1">
        <v>936.57</v>
      </c>
      <c r="L8" t="str">
        <f t="shared" si="0"/>
        <v>gt_cap.loc[idx["CEN", [2020], "BIO"], "unitsUpperLimit"] = 0</v>
      </c>
      <c r="M8" t="str">
        <f t="shared" si="1"/>
        <v>gt_cap.loc[idx["CEN", [2020], "CCGT"], "unitsUpperLimit"] = 0</v>
      </c>
      <c r="N8" t="str">
        <f t="shared" si="2"/>
        <v>gt_cap.loc[idx["CEN", [2020], "COAL"], "unitsUpperLimit"] = 0</v>
      </c>
      <c r="O8" t="str">
        <f t="shared" si="3"/>
        <v>gt_cap.loc[idx["CEN", [2020], "DIE"], "unitsUpperLimit"] = 0</v>
      </c>
      <c r="P8" t="str">
        <f t="shared" si="4"/>
        <v>geoth_cap.loc[idx["CEN", [2020], :], "unitsUpperLimit"] = 0</v>
      </c>
      <c r="Q8" t="str">
        <f t="shared" si="5"/>
        <v>gt_cap.loc[idx["CEN", [2020], "GT"], "unitsUpperLimit"] = 0</v>
      </c>
      <c r="R8" t="str">
        <f t="shared" si="6"/>
        <v>gt_cap.loc[idx["CEN", [2020], "OCGT"], "unitsUpperLimit"] = 0</v>
      </c>
    </row>
    <row r="9" spans="1:18" x14ac:dyDescent="0.35">
      <c r="A9" s="3" t="s">
        <v>127</v>
      </c>
      <c r="B9" s="1">
        <v>12.8</v>
      </c>
      <c r="C9" s="1"/>
      <c r="D9" s="1"/>
      <c r="E9" s="1">
        <v>155</v>
      </c>
      <c r="F9" s="1"/>
      <c r="G9" s="1"/>
      <c r="H9" s="1"/>
      <c r="I9" s="1">
        <v>162.20000000000002</v>
      </c>
      <c r="J9" s="1">
        <v>330</v>
      </c>
      <c r="L9" t="str">
        <f t="shared" si="0"/>
        <v>gt_cap.loc[idx["HBY", [2020], "BIO"], "unitsUpperLimit"] = 0.0128 # GW_el</v>
      </c>
      <c r="M9" t="str">
        <f t="shared" si="1"/>
        <v>gt_cap.loc[idx["HBY", [2020], "CCGT"], "unitsUpperLimit"] = 0</v>
      </c>
      <c r="N9" t="str">
        <f t="shared" si="2"/>
        <v>gt_cap.loc[idx["HBY", [2020], "COAL"], "unitsUpperLimit"] = 0</v>
      </c>
      <c r="O9" t="str">
        <f t="shared" si="3"/>
        <v>gt_cap.loc[idx["HBY", [2020], "DIE"], "unitsUpperLimit"] = 0.155 # GW_el</v>
      </c>
      <c r="P9" t="str">
        <f t="shared" si="4"/>
        <v>geoth_cap.loc[idx["HBY", [2020], :], "unitsUpperLimit"] = 0</v>
      </c>
      <c r="Q9" t="str">
        <f t="shared" si="5"/>
        <v>gt_cap.loc[idx["HBY", [2020], "GT"], "unitsUpperLimit"] = 0</v>
      </c>
      <c r="R9" t="str">
        <f t="shared" si="6"/>
        <v>gt_cap.loc[idx["HBY", [2020], "OCGT"], "unitsUpperLimit"] = 0</v>
      </c>
    </row>
    <row r="10" spans="1:18" x14ac:dyDescent="0.35">
      <c r="A10" s="3" t="s">
        <v>151</v>
      </c>
      <c r="B10" s="1"/>
      <c r="C10" s="1"/>
      <c r="D10" s="1"/>
      <c r="E10" s="1">
        <v>0.60000000000000009</v>
      </c>
      <c r="F10" s="1"/>
      <c r="G10" s="1"/>
      <c r="H10" s="1"/>
      <c r="I10" s="1">
        <v>51.709999999999994</v>
      </c>
      <c r="J10" s="1">
        <v>52.309999999999995</v>
      </c>
      <c r="L10" t="str">
        <f t="shared" si="0"/>
        <v>gt_cap.loc[idx["NEL", [2020], "BIO"], "unitsUpperLimit"] = 0</v>
      </c>
      <c r="M10" t="str">
        <f t="shared" si="1"/>
        <v>gt_cap.loc[idx["NEL", [2020], "CCGT"], "unitsUpperLimit"] = 0</v>
      </c>
      <c r="N10" t="str">
        <f t="shared" si="2"/>
        <v>gt_cap.loc[idx["NEL", [2020], "COAL"], "unitsUpperLimit"] = 0</v>
      </c>
      <c r="O10" t="str">
        <f t="shared" si="3"/>
        <v>gt_cap.loc[idx["NEL", [2020], "DIE"], "unitsUpperLimit"] = 0.0006 # GW_el</v>
      </c>
      <c r="P10" t="str">
        <f t="shared" si="4"/>
        <v>geoth_cap.loc[idx["NEL", [2020], :], "unitsUpperLimit"] = 0</v>
      </c>
      <c r="Q10" t="str">
        <f t="shared" si="5"/>
        <v>gt_cap.loc[idx["NEL", [2020], "GT"], "unitsUpperLimit"] = 0</v>
      </c>
      <c r="R10" t="str">
        <f t="shared" si="6"/>
        <v>gt_cap.loc[idx["NEL", [2020], "OCGT"], "unitsUpperLimit"] = 0</v>
      </c>
    </row>
    <row r="11" spans="1:18" x14ac:dyDescent="0.35">
      <c r="A11" s="3" t="s">
        <v>48</v>
      </c>
      <c r="B11" s="1">
        <v>9.8000000000000007</v>
      </c>
      <c r="C11" s="1"/>
      <c r="D11" s="1"/>
      <c r="E11" s="1">
        <v>18</v>
      </c>
      <c r="F11" s="1">
        <v>25</v>
      </c>
      <c r="G11" s="1"/>
      <c r="H11" s="1"/>
      <c r="I11" s="1">
        <v>5.5</v>
      </c>
      <c r="J11" s="1">
        <v>58.3</v>
      </c>
      <c r="L11" t="str">
        <f t="shared" si="0"/>
        <v>gt_cap.loc[idx["NIS", [2020], "BIO"], "unitsUpperLimit"] = 0.0098 # GW_el</v>
      </c>
      <c r="M11" t="str">
        <f t="shared" si="1"/>
        <v>gt_cap.loc[idx["NIS", [2020], "CCGT"], "unitsUpperLimit"] = 0</v>
      </c>
      <c r="N11" t="str">
        <f t="shared" si="2"/>
        <v>gt_cap.loc[idx["NIS", [2020], "COAL"], "unitsUpperLimit"] = 0</v>
      </c>
      <c r="O11" t="str">
        <f t="shared" si="3"/>
        <v>gt_cap.loc[idx["NIS", [2020], "DIE"], "unitsUpperLimit"] = 0.018 # GW_el</v>
      </c>
      <c r="P11" t="str">
        <f t="shared" si="4"/>
        <v>geoth_cap.loc[idx["NIS", [2020], :], "unitsUpperLimit"] = 0.025 # GW_el</v>
      </c>
      <c r="Q11" t="str">
        <f t="shared" si="5"/>
        <v>gt_cap.loc[idx["NIS", [2020], "GT"], "unitsUpperLimit"] = 0</v>
      </c>
      <c r="R11" t="str">
        <f t="shared" si="6"/>
        <v>gt_cap.loc[idx["NIS", [2020], "OCGT"], "unitsUpperLimit"] = 0</v>
      </c>
    </row>
    <row r="12" spans="1:18" x14ac:dyDescent="0.35">
      <c r="A12" s="3" t="s">
        <v>341</v>
      </c>
      <c r="B12" s="1">
        <v>1.4</v>
      </c>
      <c r="C12" s="1"/>
      <c r="D12" s="1"/>
      <c r="E12" s="1"/>
      <c r="F12" s="1"/>
      <c r="G12" s="1"/>
      <c r="H12" s="1"/>
      <c r="I12" s="1">
        <v>1905.95</v>
      </c>
      <c r="J12" s="1">
        <v>1907.3500000000001</v>
      </c>
      <c r="L12" t="str">
        <f t="shared" si="0"/>
        <v>gt_cap.loc[idx["OTG", [2020], "BIO"], "unitsUpperLimit"] = 0.0014 # GW_el</v>
      </c>
      <c r="M12" t="str">
        <f t="shared" si="1"/>
        <v>gt_cap.loc[idx["OTG", [2020], "CCGT"], "unitsUpperLimit"] = 0</v>
      </c>
      <c r="N12" t="str">
        <f t="shared" si="2"/>
        <v>gt_cap.loc[idx["OTG", [2020], "COAL"], "unitsUpperLimit"] = 0</v>
      </c>
      <c r="O12" t="str">
        <f t="shared" si="3"/>
        <v>gt_cap.loc[idx["OTG", [2020], "DIE"], "unitsUpperLimit"] = 0</v>
      </c>
      <c r="P12" t="str">
        <f t="shared" si="4"/>
        <v>geoth_cap.loc[idx["OTG", [2020], :], "unitsUpperLimit"] = 0</v>
      </c>
      <c r="Q12" t="str">
        <f t="shared" si="5"/>
        <v>gt_cap.loc[idx["OTG", [2020], "GT"], "unitsUpperLimit"] = 0</v>
      </c>
      <c r="R12" t="str">
        <f t="shared" si="6"/>
        <v>gt_cap.loc[idx["OTG", [2020], "OCGT"], "unitsUpperLimit"] = 0</v>
      </c>
    </row>
    <row r="13" spans="1:18" x14ac:dyDescent="0.35">
      <c r="A13" s="3" t="s">
        <v>261</v>
      </c>
      <c r="B13" s="1"/>
      <c r="C13" s="1">
        <v>377</v>
      </c>
      <c r="D13" s="1"/>
      <c r="E13" s="1"/>
      <c r="F13" s="1"/>
      <c r="G13" s="1">
        <v>78.599999999999994</v>
      </c>
      <c r="H13" s="1">
        <v>435</v>
      </c>
      <c r="I13" s="1">
        <v>175.10000000000002</v>
      </c>
      <c r="J13" s="1">
        <v>1065.7</v>
      </c>
      <c r="L13" t="str">
        <f t="shared" si="0"/>
        <v>gt_cap.loc[idx["TRN", [2020], "BIO"], "unitsUpperLimit"] = 0</v>
      </c>
      <c r="M13" t="str">
        <f t="shared" si="1"/>
        <v>gt_cap.loc[idx["TRN", [2020], "CCGT"], "unitsUpperLimit"] = 0.377 # GW_el</v>
      </c>
      <c r="N13" t="str">
        <f t="shared" si="2"/>
        <v>gt_cap.loc[idx["TRN", [2020], "COAL"], "unitsUpperLimit"] = 0</v>
      </c>
      <c r="O13" t="str">
        <f t="shared" si="3"/>
        <v>gt_cap.loc[idx["TRN", [2020], "DIE"], "unitsUpperLimit"] = 0</v>
      </c>
      <c r="P13" t="str">
        <f t="shared" si="4"/>
        <v>geoth_cap.loc[idx["TRN", [2020], :], "unitsUpperLimit"] = 0</v>
      </c>
      <c r="Q13" t="str">
        <f t="shared" si="5"/>
        <v>gt_cap.loc[idx["TRN", [2020], "GT"], "unitsUpperLimit"] = 0.0786 # GW_el</v>
      </c>
      <c r="R13" t="str">
        <f t="shared" si="6"/>
        <v>gt_cap.loc[idx["TRN", [2020], "OCGT"], "unitsUpperLimit"] = 0.435 # GW_el</v>
      </c>
    </row>
    <row r="14" spans="1:18" x14ac:dyDescent="0.35">
      <c r="A14" s="3" t="s">
        <v>91</v>
      </c>
      <c r="B14" s="1">
        <v>3.8000000000000003</v>
      </c>
      <c r="C14" s="1"/>
      <c r="D14" s="1"/>
      <c r="E14" s="1"/>
      <c r="F14" s="1"/>
      <c r="G14" s="1">
        <v>10</v>
      </c>
      <c r="H14" s="1"/>
      <c r="I14" s="1">
        <v>223.89999999999998</v>
      </c>
      <c r="J14" s="1">
        <v>237.7</v>
      </c>
      <c r="L14" t="str">
        <f t="shared" si="0"/>
        <v>gt_cap.loc[idx["WEL", [2020], "BIO"], "unitsUpperLimit"] = 0.0038 # GW_el</v>
      </c>
      <c r="M14" t="str">
        <f t="shared" si="1"/>
        <v>gt_cap.loc[idx["WEL", [2020], "CCGT"], "unitsUpperLimit"] = 0</v>
      </c>
      <c r="N14" t="str">
        <f t="shared" si="2"/>
        <v>gt_cap.loc[idx["WEL", [2020], "COAL"], "unitsUpperLimit"] = 0</v>
      </c>
      <c r="O14" t="str">
        <f t="shared" si="3"/>
        <v>gt_cap.loc[idx["WEL", [2020], "DIE"], "unitsUpperLimit"] = 0</v>
      </c>
      <c r="P14" t="str">
        <f t="shared" si="4"/>
        <v>geoth_cap.loc[idx["WEL", [2020], :], "unitsUpperLimit"] = 0</v>
      </c>
      <c r="Q14" t="str">
        <f t="shared" si="5"/>
        <v>gt_cap.loc[idx["WEL", [2020], "GT"], "unitsUpperLimit"] = 0.01 # GW_el</v>
      </c>
      <c r="R14" t="str">
        <f t="shared" si="6"/>
        <v>gt_cap.loc[idx["WEL", [2020], "OCGT"], "unitsUpperLimit"] = 0</v>
      </c>
    </row>
    <row r="15" spans="1:18" x14ac:dyDescent="0.35">
      <c r="A15" s="3" t="s">
        <v>69</v>
      </c>
      <c r="B15" s="1">
        <v>45.9</v>
      </c>
      <c r="C15" s="1">
        <v>385</v>
      </c>
      <c r="D15" s="1"/>
      <c r="E15" s="1"/>
      <c r="F15" s="1">
        <v>836</v>
      </c>
      <c r="G15" s="1">
        <v>750</v>
      </c>
      <c r="H15" s="1">
        <v>92</v>
      </c>
      <c r="I15" s="1">
        <v>1083.7</v>
      </c>
      <c r="J15" s="1">
        <v>3192.6000000000004</v>
      </c>
      <c r="L15" t="str">
        <f t="shared" si="0"/>
        <v>gt_cap.loc[idx["WTO", [2020], "BIO"], "unitsUpperLimit"] = 0.0459 # GW_el</v>
      </c>
      <c r="M15" t="str">
        <f t="shared" si="1"/>
        <v>gt_cap.loc[idx["WTO", [2020], "CCGT"], "unitsUpperLimit"] = 0.385 # GW_el</v>
      </c>
      <c r="N15" t="str">
        <f t="shared" si="2"/>
        <v>gt_cap.loc[idx["WTO", [2020], "COAL"], "unitsUpperLimit"] = 0</v>
      </c>
      <c r="O15" t="str">
        <f t="shared" si="3"/>
        <v>gt_cap.loc[idx["WTO", [2020], "DIE"], "unitsUpperLimit"] = 0</v>
      </c>
      <c r="P15" t="str">
        <f t="shared" si="4"/>
        <v>geoth_cap.loc[idx["WTO", [2020], :], "unitsUpperLimit"] = 0.836 # GW_el</v>
      </c>
      <c r="Q15" t="str">
        <f t="shared" si="5"/>
        <v>gt_cap.loc[idx["WTO", [2020], "GT"], "unitsUpperLimit"] = 0.75 # GW_el</v>
      </c>
      <c r="R15" t="str">
        <f t="shared" si="6"/>
        <v>gt_cap.loc[idx["WTO", [2020], "OCGT"], "unitsUpperLimit"] = 0.092 # GW_el</v>
      </c>
    </row>
    <row r="16" spans="1:18" x14ac:dyDescent="0.35">
      <c r="A16" s="3" t="s">
        <v>779</v>
      </c>
      <c r="B16" s="1">
        <v>129.6</v>
      </c>
      <c r="C16" s="1">
        <v>762</v>
      </c>
      <c r="D16" s="1">
        <v>112</v>
      </c>
      <c r="E16" s="1">
        <v>178.29999999999998</v>
      </c>
      <c r="F16" s="1">
        <v>1036</v>
      </c>
      <c r="G16" s="1">
        <v>879.5</v>
      </c>
      <c r="H16" s="1">
        <v>537</v>
      </c>
      <c r="I16" s="1">
        <v>6544.61</v>
      </c>
      <c r="J16" s="1">
        <v>10179.01</v>
      </c>
    </row>
    <row r="17" spans="12:12" x14ac:dyDescent="0.35">
      <c r="L17" t="str">
        <f>CONCATENATE($K$5, ".loc[idx[","""",A17,"""",", [2020], ", """",L16,"""",, "], ", """", "unitsUpperLimit", """", "] = ",IF(B17&gt;0,_xlfn.CONCAT(B17, " # GW_el"),"0"))</f>
        <v>gt_cap.loc[idx["", [2020], ""], "unitsUpperLimit"] = 0</v>
      </c>
    </row>
    <row r="19" spans="12:12" x14ac:dyDescent="0.35">
      <c r="L19" t="str">
        <f>L6</f>
        <v>gt_cap.loc[idx["BOP", [2020], "BIO"], "unitsUpperLimit"] = 0.037 # GW_el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L3" sqref="L3:N13"/>
    </sheetView>
  </sheetViews>
  <sheetFormatPr defaultRowHeight="14.5" x14ac:dyDescent="0.35"/>
  <cols>
    <col min="1" max="1" width="24.26953125" bestFit="1" customWidth="1"/>
    <col min="2" max="2" width="16.453125" bestFit="1" customWidth="1"/>
    <col min="3" max="3" width="5.81640625" bestFit="1" customWidth="1"/>
    <col min="4" max="5" width="5.26953125" bestFit="1" customWidth="1"/>
    <col min="6" max="6" width="8" customWidth="1"/>
    <col min="7" max="7" width="5.6328125" bestFit="1" customWidth="1"/>
    <col min="8" max="8" width="4.81640625" bestFit="1" customWidth="1"/>
    <col min="9" max="9" width="7.81640625" bestFit="1" customWidth="1"/>
    <col min="10" max="10" width="5.54296875" bestFit="1" customWidth="1"/>
    <col min="11" max="11" width="10.7265625" bestFit="1" customWidth="1"/>
  </cols>
  <sheetData>
    <row r="1" spans="1:14" x14ac:dyDescent="0.35">
      <c r="A1" s="2" t="s">
        <v>805</v>
      </c>
      <c r="B1" t="s">
        <v>804</v>
      </c>
    </row>
    <row r="3" spans="1:14" x14ac:dyDescent="0.35">
      <c r="A3" s="2" t="s">
        <v>806</v>
      </c>
      <c r="B3" s="2" t="s">
        <v>791</v>
      </c>
      <c r="M3" t="s">
        <v>807</v>
      </c>
    </row>
    <row r="4" spans="1:14" x14ac:dyDescent="0.35">
      <c r="A4" s="2" t="s">
        <v>778</v>
      </c>
      <c r="B4">
        <v>0</v>
      </c>
      <c r="C4" t="s">
        <v>49</v>
      </c>
      <c r="D4" t="s">
        <v>255</v>
      </c>
      <c r="E4" t="s">
        <v>120</v>
      </c>
      <c r="F4" t="s">
        <v>128</v>
      </c>
      <c r="G4" t="s">
        <v>186</v>
      </c>
      <c r="H4" t="s">
        <v>251</v>
      </c>
      <c r="I4" t="s">
        <v>809</v>
      </c>
      <c r="J4" t="s">
        <v>263</v>
      </c>
      <c r="K4" t="s">
        <v>779</v>
      </c>
      <c r="L4" t="s">
        <v>49</v>
      </c>
      <c r="M4">
        <v>417.5</v>
      </c>
      <c r="N4" s="8">
        <f>M4/$M$12</f>
        <v>9.8618164639187426E-3</v>
      </c>
    </row>
    <row r="5" spans="1:14" x14ac:dyDescent="0.35">
      <c r="A5" s="3" t="s">
        <v>57</v>
      </c>
      <c r="B5" s="1"/>
      <c r="C5" s="1">
        <v>38.1</v>
      </c>
      <c r="D5" s="1"/>
      <c r="E5" s="1">
        <v>550</v>
      </c>
      <c r="F5" s="1"/>
      <c r="G5" s="1"/>
      <c r="H5" s="1">
        <v>7</v>
      </c>
      <c r="I5" s="1"/>
      <c r="J5" s="1"/>
      <c r="K5" s="1">
        <v>595.1</v>
      </c>
      <c r="L5" t="s">
        <v>255</v>
      </c>
      <c r="M5">
        <v>4610</v>
      </c>
      <c r="N5" s="8">
        <f t="shared" ref="N5:N11" si="0">M5/$M$12</f>
        <v>0.108893350655486</v>
      </c>
    </row>
    <row r="6" spans="1:14" x14ac:dyDescent="0.35">
      <c r="A6" s="3" t="s">
        <v>172</v>
      </c>
      <c r="B6" s="1"/>
      <c r="C6" s="1"/>
      <c r="D6" s="1"/>
      <c r="E6" s="1"/>
      <c r="F6" s="1"/>
      <c r="G6" s="1">
        <v>1115</v>
      </c>
      <c r="H6" s="1"/>
      <c r="I6" s="1">
        <v>954</v>
      </c>
      <c r="J6" s="1">
        <v>54</v>
      </c>
      <c r="K6" s="1">
        <v>2123</v>
      </c>
      <c r="L6" t="s">
        <v>120</v>
      </c>
      <c r="M6">
        <v>550</v>
      </c>
      <c r="N6" s="8">
        <f t="shared" si="0"/>
        <v>1.2991614503366009E-2</v>
      </c>
    </row>
    <row r="7" spans="1:14" x14ac:dyDescent="0.35">
      <c r="A7" s="3" t="s">
        <v>77</v>
      </c>
      <c r="B7" s="1">
        <v>1.2000000000000002</v>
      </c>
      <c r="C7" s="1">
        <v>2</v>
      </c>
      <c r="D7" s="1"/>
      <c r="E7" s="1"/>
      <c r="F7" s="1"/>
      <c r="G7" s="1"/>
      <c r="H7" s="1"/>
      <c r="I7" s="1">
        <v>7961</v>
      </c>
      <c r="J7" s="1"/>
      <c r="K7" s="1">
        <v>7964.2</v>
      </c>
      <c r="L7" t="s">
        <v>128</v>
      </c>
      <c r="M7">
        <v>9</v>
      </c>
      <c r="N7" s="8">
        <f t="shared" si="0"/>
        <v>2.1259005550962559E-4</v>
      </c>
    </row>
    <row r="8" spans="1:14" x14ac:dyDescent="0.35">
      <c r="A8" s="3" t="s">
        <v>326</v>
      </c>
      <c r="B8" s="1">
        <v>1068</v>
      </c>
      <c r="C8" s="1"/>
      <c r="D8" s="1"/>
      <c r="E8" s="1"/>
      <c r="F8" s="1"/>
      <c r="G8" s="1"/>
      <c r="H8" s="1"/>
      <c r="I8" s="1">
        <v>1479</v>
      </c>
      <c r="J8" s="1"/>
      <c r="K8" s="1">
        <v>2547</v>
      </c>
      <c r="L8" t="s">
        <v>186</v>
      </c>
      <c r="M8">
        <v>7835</v>
      </c>
      <c r="N8" s="8">
        <f t="shared" si="0"/>
        <v>0.1850714538797685</v>
      </c>
    </row>
    <row r="9" spans="1:14" x14ac:dyDescent="0.35">
      <c r="A9" s="3" t="s">
        <v>127</v>
      </c>
      <c r="B9" s="1"/>
      <c r="C9" s="1">
        <v>48</v>
      </c>
      <c r="D9" s="1"/>
      <c r="E9" s="1"/>
      <c r="F9" s="1">
        <v>9</v>
      </c>
      <c r="G9" s="1"/>
      <c r="H9" s="1"/>
      <c r="I9" s="1">
        <v>467</v>
      </c>
      <c r="J9" s="1"/>
      <c r="K9" s="1">
        <v>524</v>
      </c>
      <c r="L9" t="s">
        <v>251</v>
      </c>
      <c r="M9">
        <v>3087</v>
      </c>
      <c r="N9" s="8">
        <f t="shared" si="0"/>
        <v>7.2918389039801579E-2</v>
      </c>
    </row>
    <row r="10" spans="1:14" x14ac:dyDescent="0.35">
      <c r="A10" s="3" t="s">
        <v>151</v>
      </c>
      <c r="B10" s="1">
        <v>12.2</v>
      </c>
      <c r="C10" s="1"/>
      <c r="D10" s="1"/>
      <c r="E10" s="1"/>
      <c r="F10" s="1"/>
      <c r="G10" s="1"/>
      <c r="H10" s="1"/>
      <c r="I10" s="1">
        <v>190</v>
      </c>
      <c r="J10" s="1"/>
      <c r="K10" s="1">
        <v>202.2</v>
      </c>
      <c r="L10" t="s">
        <v>263</v>
      </c>
      <c r="M10">
        <v>1369</v>
      </c>
      <c r="N10" s="8">
        <f t="shared" si="0"/>
        <v>3.2337309554741941E-2</v>
      </c>
    </row>
    <row r="11" spans="1:14" x14ac:dyDescent="0.35">
      <c r="A11" s="3" t="s">
        <v>48</v>
      </c>
      <c r="B11" s="1"/>
      <c r="C11" s="1">
        <v>22</v>
      </c>
      <c r="D11" s="1"/>
      <c r="E11" s="1"/>
      <c r="F11" s="1">
        <v>0</v>
      </c>
      <c r="G11" s="1">
        <v>200</v>
      </c>
      <c r="H11" s="1"/>
      <c r="I11" s="1"/>
      <c r="J11" s="1"/>
      <c r="K11" s="1">
        <v>222</v>
      </c>
      <c r="L11" t="s">
        <v>810</v>
      </c>
      <c r="M11">
        <f>GETPIVOTDATA("Avg_Ann_Gen_GWh",$A$3,"new_tech","Hydro")</f>
        <v>24457.5</v>
      </c>
      <c r="N11" s="8">
        <f t="shared" si="0"/>
        <v>0.57771347584740762</v>
      </c>
    </row>
    <row r="12" spans="1:14" x14ac:dyDescent="0.35">
      <c r="A12" s="3" t="s">
        <v>341</v>
      </c>
      <c r="B12" s="1">
        <v>371</v>
      </c>
      <c r="C12" s="1">
        <v>1.9</v>
      </c>
      <c r="D12" s="1"/>
      <c r="E12" s="1"/>
      <c r="F12" s="1"/>
      <c r="G12" s="1"/>
      <c r="H12" s="1"/>
      <c r="I12" s="1">
        <v>9602.5</v>
      </c>
      <c r="J12" s="1"/>
      <c r="K12" s="1">
        <v>9975.4</v>
      </c>
      <c r="L12" t="s">
        <v>803</v>
      </c>
      <c r="M12">
        <f>SUM(M4:M11)</f>
        <v>42335</v>
      </c>
    </row>
    <row r="13" spans="1:14" x14ac:dyDescent="0.35">
      <c r="A13" s="3" t="s">
        <v>261</v>
      </c>
      <c r="B13" s="1"/>
      <c r="C13" s="1"/>
      <c r="D13" s="1">
        <v>2200</v>
      </c>
      <c r="E13" s="1"/>
      <c r="F13" s="1"/>
      <c r="G13" s="1"/>
      <c r="H13" s="1">
        <v>230</v>
      </c>
      <c r="I13" s="1">
        <v>118</v>
      </c>
      <c r="J13" s="1">
        <v>780</v>
      </c>
      <c r="K13" s="1">
        <v>3328</v>
      </c>
    </row>
    <row r="14" spans="1:14" x14ac:dyDescent="0.35">
      <c r="A14" s="3" t="s">
        <v>91</v>
      </c>
      <c r="B14" s="1">
        <v>807.8</v>
      </c>
      <c r="C14" s="1">
        <v>13</v>
      </c>
      <c r="D14" s="1"/>
      <c r="E14" s="1"/>
      <c r="F14" s="1"/>
      <c r="G14" s="1"/>
      <c r="H14" s="1"/>
      <c r="I14" s="1"/>
      <c r="J14" s="1"/>
      <c r="K14" s="1">
        <v>820.8</v>
      </c>
    </row>
    <row r="15" spans="1:14" x14ac:dyDescent="0.35">
      <c r="A15" s="3" t="s">
        <v>69</v>
      </c>
      <c r="B15" s="1">
        <v>225</v>
      </c>
      <c r="C15" s="1">
        <v>292.5</v>
      </c>
      <c r="D15" s="1">
        <v>2410</v>
      </c>
      <c r="E15" s="1"/>
      <c r="F15" s="1"/>
      <c r="G15" s="1">
        <v>5541</v>
      </c>
      <c r="H15" s="1">
        <v>2850</v>
      </c>
      <c r="I15" s="1">
        <v>3686</v>
      </c>
      <c r="J15" s="1">
        <v>535</v>
      </c>
      <c r="K15" s="1">
        <v>15539.5</v>
      </c>
    </row>
    <row r="16" spans="1:14" x14ac:dyDescent="0.35">
      <c r="A16" s="3" t="s">
        <v>779</v>
      </c>
      <c r="B16" s="1">
        <v>2485.1999999999998</v>
      </c>
      <c r="C16" s="1">
        <v>417.5</v>
      </c>
      <c r="D16" s="1">
        <v>4610</v>
      </c>
      <c r="E16" s="1">
        <v>550</v>
      </c>
      <c r="F16" s="1">
        <v>9</v>
      </c>
      <c r="G16" s="1">
        <v>6856</v>
      </c>
      <c r="H16" s="1">
        <v>3087</v>
      </c>
      <c r="I16" s="1">
        <v>24457.5</v>
      </c>
      <c r="J16" s="1">
        <v>1369</v>
      </c>
      <c r="K16" s="1">
        <v>43841.2</v>
      </c>
    </row>
    <row r="17" spans="6:9" x14ac:dyDescent="0.35">
      <c r="F17">
        <v>7835</v>
      </c>
      <c r="I17">
        <v>27479.349999999995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9"/>
  <sheetViews>
    <sheetView topLeftCell="AF1" zoomScaleNormal="100" workbookViewId="0">
      <selection activeCell="AL3" sqref="AL3"/>
    </sheetView>
  </sheetViews>
  <sheetFormatPr defaultRowHeight="14.5" x14ac:dyDescent="0.35"/>
  <cols>
    <col min="3" max="3" width="13.54296875" customWidth="1"/>
    <col min="4" max="4" width="15.6328125" customWidth="1"/>
    <col min="5" max="6" width="16.08984375" customWidth="1"/>
    <col min="7" max="7" width="14.08984375" customWidth="1"/>
    <col min="8" max="8" width="14.453125" customWidth="1"/>
    <col min="9" max="9" width="17.7265625" customWidth="1"/>
    <col min="10" max="10" width="18.1796875" customWidth="1"/>
    <col min="11" max="11" width="24.90625" customWidth="1"/>
    <col min="12" max="12" width="23" customWidth="1"/>
    <col min="13" max="13" width="11.36328125" customWidth="1"/>
    <col min="15" max="15" width="13.7265625" customWidth="1"/>
    <col min="16" max="16" width="15.54296875" customWidth="1"/>
    <col min="17" max="17" width="13.81640625" customWidth="1"/>
    <col min="18" max="18" width="13.7265625" customWidth="1"/>
    <col min="19" max="20" width="10.453125" customWidth="1"/>
    <col min="21" max="21" width="10.54296875" customWidth="1"/>
    <col min="22" max="22" width="17.08984375" customWidth="1"/>
    <col min="23" max="23" width="19.7265625" customWidth="1"/>
    <col min="24" max="24" width="23.36328125" customWidth="1"/>
    <col min="26" max="26" width="14.81640625" customWidth="1"/>
    <col min="27" max="27" width="14.1796875" customWidth="1"/>
    <col min="28" max="28" width="13.54296875" customWidth="1"/>
    <col min="29" max="29" width="13" customWidth="1"/>
    <col min="30" max="30" width="15.08984375" customWidth="1"/>
    <col min="31" max="31" width="9.54296875" customWidth="1"/>
    <col min="32" max="32" width="15.26953125" customWidth="1"/>
  </cols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805</v>
      </c>
      <c r="AL1" t="s">
        <v>808</v>
      </c>
    </row>
    <row r="2" spans="1:38" x14ac:dyDescent="0.35">
      <c r="A2" t="s">
        <v>36</v>
      </c>
      <c r="B2" t="s">
        <v>37</v>
      </c>
      <c r="C2" t="s">
        <v>38</v>
      </c>
      <c r="G2" t="s">
        <v>39</v>
      </c>
      <c r="H2">
        <v>7</v>
      </c>
      <c r="I2">
        <v>1</v>
      </c>
      <c r="J2">
        <v>0</v>
      </c>
      <c r="L2" t="s">
        <v>40</v>
      </c>
      <c r="S2" t="s">
        <v>41</v>
      </c>
      <c r="U2" t="s">
        <v>42</v>
      </c>
      <c r="V2" t="s">
        <v>43</v>
      </c>
      <c r="W2">
        <v>50</v>
      </c>
      <c r="AA2" t="s">
        <v>44</v>
      </c>
      <c r="AB2" t="s">
        <v>45</v>
      </c>
      <c r="AC2" t="s">
        <v>46</v>
      </c>
      <c r="AD2" t="s">
        <v>47</v>
      </c>
      <c r="AG2">
        <v>-36.658000000000001</v>
      </c>
      <c r="AH2">
        <v>174.6259</v>
      </c>
      <c r="AI2" t="s">
        <v>48</v>
      </c>
      <c r="AJ2" t="s">
        <v>49</v>
      </c>
      <c r="AK2">
        <f>IF(Table1[[#This Row],[Lifetime]]&gt;2019,Table1[[#This Row],[Lifetime]],IF(Table1[[#This Row],[Year_built]]&gt;1,Table1[[#This Row],[Year_built]]+30,0))</f>
        <v>0</v>
      </c>
      <c r="AL2" t="str">
        <f>IF(Table1[[#This Row],[Type]]="Hydroelectric","Hydro",Table1[[#This Row],[Techs]])</f>
        <v>BIO</v>
      </c>
    </row>
    <row r="3" spans="1:38" x14ac:dyDescent="0.35">
      <c r="A3" t="s">
        <v>50</v>
      </c>
      <c r="B3" t="s">
        <v>37</v>
      </c>
      <c r="C3" t="s">
        <v>38</v>
      </c>
      <c r="G3" t="s">
        <v>51</v>
      </c>
      <c r="H3">
        <v>7</v>
      </c>
      <c r="I3">
        <v>7</v>
      </c>
      <c r="J3">
        <v>0</v>
      </c>
      <c r="M3">
        <v>2003</v>
      </c>
      <c r="S3" t="s">
        <v>52</v>
      </c>
      <c r="U3" t="s">
        <v>53</v>
      </c>
      <c r="V3" t="s">
        <v>43</v>
      </c>
      <c r="W3">
        <v>0.1</v>
      </c>
      <c r="AA3" t="s">
        <v>54</v>
      </c>
      <c r="AB3" t="s">
        <v>45</v>
      </c>
      <c r="AC3" t="s">
        <v>55</v>
      </c>
      <c r="AD3" t="s">
        <v>56</v>
      </c>
      <c r="AG3">
        <v>-36.964799999999997</v>
      </c>
      <c r="AH3">
        <v>174.77629999999999</v>
      </c>
      <c r="AI3" t="s">
        <v>57</v>
      </c>
      <c r="AJ3" t="s">
        <v>49</v>
      </c>
      <c r="AK3">
        <f>IF(Table1[[#This Row],[Lifetime]]&gt;2019,Table1[[#This Row],[Lifetime]],IF(Table1[[#This Row],[Year_built]]&gt;1,Table1[[#This Row],[Year_built]]+30,0))</f>
        <v>2033</v>
      </c>
      <c r="AL3" t="str">
        <f>IF(Table1[[#This Row],[Type]]="Hydroelectric","Hydro",Table1[[#This Row],[Techs]])</f>
        <v>BIO</v>
      </c>
    </row>
    <row r="4" spans="1:38" x14ac:dyDescent="0.35">
      <c r="A4" t="s">
        <v>58</v>
      </c>
      <c r="B4" t="s">
        <v>37</v>
      </c>
      <c r="C4" t="s">
        <v>38</v>
      </c>
      <c r="G4" t="s">
        <v>39</v>
      </c>
      <c r="H4">
        <v>5.5</v>
      </c>
      <c r="I4">
        <v>0.92</v>
      </c>
      <c r="J4">
        <v>0</v>
      </c>
      <c r="L4" t="s">
        <v>59</v>
      </c>
      <c r="M4">
        <v>1992</v>
      </c>
      <c r="S4" t="s">
        <v>60</v>
      </c>
      <c r="U4" t="s">
        <v>61</v>
      </c>
      <c r="V4" t="s">
        <v>43</v>
      </c>
      <c r="W4">
        <v>38</v>
      </c>
      <c r="AA4" t="s">
        <v>54</v>
      </c>
      <c r="AB4" t="s">
        <v>45</v>
      </c>
      <c r="AC4" t="s">
        <v>62</v>
      </c>
      <c r="AD4" t="s">
        <v>63</v>
      </c>
      <c r="AG4">
        <v>-36.934800000000003</v>
      </c>
      <c r="AH4">
        <v>174.8904</v>
      </c>
      <c r="AI4" t="s">
        <v>57</v>
      </c>
      <c r="AJ4" t="s">
        <v>49</v>
      </c>
      <c r="AK4">
        <f>IF(Table1[[#This Row],[Lifetime]]&gt;2019,Table1[[#This Row],[Lifetime]],IF(Table1[[#This Row],[Year_built]]&gt;1,Table1[[#This Row],[Year_built]]+30,0))</f>
        <v>2022</v>
      </c>
      <c r="AL4" t="str">
        <f>IF(Table1[[#This Row],[Type]]="Hydroelectric","Hydro",Table1[[#This Row],[Techs]])</f>
        <v>BIO</v>
      </c>
    </row>
    <row r="5" spans="1:38" x14ac:dyDescent="0.35">
      <c r="A5" t="s">
        <v>64</v>
      </c>
      <c r="B5" t="s">
        <v>37</v>
      </c>
      <c r="C5" t="s">
        <v>38</v>
      </c>
      <c r="G5" t="s">
        <v>39</v>
      </c>
      <c r="H5">
        <v>4</v>
      </c>
      <c r="I5">
        <v>1</v>
      </c>
      <c r="J5">
        <v>0</v>
      </c>
      <c r="L5" t="s">
        <v>65</v>
      </c>
      <c r="M5">
        <v>2009</v>
      </c>
      <c r="S5" t="s">
        <v>60</v>
      </c>
      <c r="U5" t="s">
        <v>61</v>
      </c>
      <c r="V5" t="s">
        <v>43</v>
      </c>
      <c r="W5">
        <v>28</v>
      </c>
      <c r="AA5" t="s">
        <v>66</v>
      </c>
      <c r="AB5" t="s">
        <v>45</v>
      </c>
      <c r="AC5" t="s">
        <v>67</v>
      </c>
      <c r="AD5" t="s">
        <v>68</v>
      </c>
      <c r="AG5">
        <v>-37.3581</v>
      </c>
      <c r="AH5">
        <v>175.07230000000001</v>
      </c>
      <c r="AI5" t="s">
        <v>69</v>
      </c>
      <c r="AJ5" t="s">
        <v>49</v>
      </c>
      <c r="AK5">
        <f>IF(Table1[[#This Row],[Lifetime]]&gt;2019,Table1[[#This Row],[Lifetime]],IF(Table1[[#This Row],[Year_built]]&gt;1,Table1[[#This Row],[Year_built]]+30,0))</f>
        <v>2039</v>
      </c>
      <c r="AL5" t="str">
        <f>IF(Table1[[#This Row],[Type]]="Hydroelectric","Hydro",Table1[[#This Row],[Techs]])</f>
        <v>BIO</v>
      </c>
    </row>
    <row r="6" spans="1:38" x14ac:dyDescent="0.35">
      <c r="A6" t="s">
        <v>70</v>
      </c>
      <c r="B6" t="s">
        <v>37</v>
      </c>
      <c r="C6" t="s">
        <v>38</v>
      </c>
      <c r="G6" t="s">
        <v>39</v>
      </c>
      <c r="H6">
        <v>3.2</v>
      </c>
      <c r="I6">
        <v>3.2</v>
      </c>
      <c r="J6">
        <v>0</v>
      </c>
      <c r="M6">
        <v>1996</v>
      </c>
      <c r="S6" t="s">
        <v>71</v>
      </c>
      <c r="U6" t="s">
        <v>72</v>
      </c>
      <c r="V6" t="s">
        <v>43</v>
      </c>
      <c r="W6">
        <v>2</v>
      </c>
      <c r="AA6" t="s">
        <v>73</v>
      </c>
      <c r="AB6" t="s">
        <v>74</v>
      </c>
      <c r="AC6" t="s">
        <v>75</v>
      </c>
      <c r="AD6" t="s">
        <v>76</v>
      </c>
      <c r="AG6">
        <v>-43.524799999999999</v>
      </c>
      <c r="AH6">
        <v>172.7013</v>
      </c>
      <c r="AI6" t="s">
        <v>77</v>
      </c>
      <c r="AJ6" t="s">
        <v>49</v>
      </c>
      <c r="AK6">
        <f>IF(Table1[[#This Row],[Lifetime]]&gt;2019,Table1[[#This Row],[Lifetime]],IF(Table1[[#This Row],[Year_built]]&gt;1,Table1[[#This Row],[Year_built]]+30,0))</f>
        <v>2026</v>
      </c>
      <c r="AL6" t="str">
        <f>IF(Table1[[#This Row],[Type]]="Hydroelectric","Hydro",Table1[[#This Row],[Techs]])</f>
        <v>BIO</v>
      </c>
    </row>
    <row r="7" spans="1:38" x14ac:dyDescent="0.35">
      <c r="A7" t="s">
        <v>78</v>
      </c>
      <c r="B7" t="s">
        <v>37</v>
      </c>
      <c r="C7" t="s">
        <v>38</v>
      </c>
      <c r="G7" t="s">
        <v>39</v>
      </c>
      <c r="H7">
        <v>3</v>
      </c>
      <c r="I7">
        <v>1</v>
      </c>
      <c r="J7">
        <v>0</v>
      </c>
      <c r="L7" t="s">
        <v>79</v>
      </c>
      <c r="S7" t="s">
        <v>41</v>
      </c>
      <c r="U7" t="s">
        <v>42</v>
      </c>
      <c r="V7" t="s">
        <v>43</v>
      </c>
      <c r="W7">
        <v>20</v>
      </c>
      <c r="AA7" t="s">
        <v>54</v>
      </c>
      <c r="AB7" t="s">
        <v>45</v>
      </c>
      <c r="AC7" t="s">
        <v>80</v>
      </c>
      <c r="AD7" t="s">
        <v>81</v>
      </c>
      <c r="AG7">
        <v>-36.9358</v>
      </c>
      <c r="AH7">
        <v>174.99250000000001</v>
      </c>
      <c r="AI7" t="s">
        <v>57</v>
      </c>
      <c r="AJ7" t="s">
        <v>49</v>
      </c>
      <c r="AK7">
        <f>IF(Table1[[#This Row],[Lifetime]]&gt;2019,Table1[[#This Row],[Lifetime]],IF(Table1[[#This Row],[Year_built]]&gt;1,Table1[[#This Row],[Year_built]]+30,0))</f>
        <v>0</v>
      </c>
      <c r="AL7" t="str">
        <f>IF(Table1[[#This Row],[Type]]="Hydroelectric","Hydro",Table1[[#This Row],[Techs]])</f>
        <v>BIO</v>
      </c>
    </row>
    <row r="8" spans="1:38" x14ac:dyDescent="0.35">
      <c r="A8" t="s">
        <v>82</v>
      </c>
      <c r="B8" t="s">
        <v>37</v>
      </c>
      <c r="C8" t="s">
        <v>38</v>
      </c>
      <c r="G8" t="s">
        <v>39</v>
      </c>
      <c r="H8">
        <v>2.8</v>
      </c>
      <c r="I8">
        <v>0.92</v>
      </c>
      <c r="J8">
        <v>0</v>
      </c>
      <c r="L8" t="s">
        <v>83</v>
      </c>
      <c r="M8">
        <v>1992</v>
      </c>
      <c r="S8" t="s">
        <v>60</v>
      </c>
      <c r="U8" t="s">
        <v>61</v>
      </c>
      <c r="V8" t="s">
        <v>43</v>
      </c>
      <c r="W8">
        <v>22</v>
      </c>
      <c r="AA8" t="s">
        <v>44</v>
      </c>
      <c r="AB8" t="s">
        <v>45</v>
      </c>
      <c r="AC8" t="s">
        <v>84</v>
      </c>
      <c r="AD8" t="s">
        <v>85</v>
      </c>
      <c r="AG8">
        <v>-36.734099999999998</v>
      </c>
      <c r="AH8">
        <v>174.72110000000001</v>
      </c>
      <c r="AI8" t="s">
        <v>48</v>
      </c>
      <c r="AJ8" t="s">
        <v>49</v>
      </c>
      <c r="AK8">
        <f>IF(Table1[[#This Row],[Lifetime]]&gt;2019,Table1[[#This Row],[Lifetime]],IF(Table1[[#This Row],[Year_built]]&gt;1,Table1[[#This Row],[Year_built]]+30,0))</f>
        <v>2022</v>
      </c>
      <c r="AL8" t="str">
        <f>IF(Table1[[#This Row],[Type]]="Hydroelectric","Hydro",Table1[[#This Row],[Techs]])</f>
        <v>BIO</v>
      </c>
    </row>
    <row r="9" spans="1:38" x14ac:dyDescent="0.35">
      <c r="A9" t="s">
        <v>86</v>
      </c>
      <c r="B9" t="s">
        <v>37</v>
      </c>
      <c r="C9" t="s">
        <v>38</v>
      </c>
      <c r="G9" t="s">
        <v>39</v>
      </c>
      <c r="H9">
        <v>2.7</v>
      </c>
      <c r="I9">
        <v>0.9</v>
      </c>
      <c r="J9">
        <v>0</v>
      </c>
      <c r="L9" t="s">
        <v>87</v>
      </c>
      <c r="M9">
        <v>1994</v>
      </c>
      <c r="S9" t="s">
        <v>53</v>
      </c>
      <c r="U9" t="s">
        <v>61</v>
      </c>
      <c r="V9" t="s">
        <v>43</v>
      </c>
      <c r="W9">
        <v>13</v>
      </c>
      <c r="AA9" t="s">
        <v>88</v>
      </c>
      <c r="AB9" t="s">
        <v>45</v>
      </c>
      <c r="AC9" t="s">
        <v>89</v>
      </c>
      <c r="AD9" t="s">
        <v>90</v>
      </c>
      <c r="AG9">
        <v>-41.280500000000004</v>
      </c>
      <c r="AH9">
        <v>174.7671</v>
      </c>
      <c r="AI9" t="s">
        <v>91</v>
      </c>
      <c r="AJ9" t="s">
        <v>49</v>
      </c>
      <c r="AK9">
        <f>IF(Table1[[#This Row],[Lifetime]]&gt;2019,Table1[[#This Row],[Lifetime]],IF(Table1[[#This Row],[Year_built]]&gt;1,Table1[[#This Row],[Year_built]]+30,0))</f>
        <v>2024</v>
      </c>
      <c r="AL9" t="str">
        <f>IF(Table1[[#This Row],[Type]]="Hydroelectric","Hydro",Table1[[#This Row],[Techs]])</f>
        <v>BIO</v>
      </c>
    </row>
    <row r="10" spans="1:38" x14ac:dyDescent="0.35">
      <c r="A10" t="s">
        <v>92</v>
      </c>
      <c r="B10" t="s">
        <v>37</v>
      </c>
      <c r="C10" t="s">
        <v>38</v>
      </c>
      <c r="G10" t="s">
        <v>39</v>
      </c>
      <c r="H10">
        <v>1.1000000000000001</v>
      </c>
      <c r="I10">
        <v>1.1000000000000001</v>
      </c>
      <c r="J10">
        <v>0</v>
      </c>
      <c r="S10" t="s">
        <v>93</v>
      </c>
      <c r="U10" t="s">
        <v>93</v>
      </c>
      <c r="V10" t="s">
        <v>43</v>
      </c>
      <c r="W10">
        <v>6</v>
      </c>
      <c r="AA10" t="s">
        <v>88</v>
      </c>
      <c r="AB10" t="s">
        <v>45</v>
      </c>
      <c r="AC10" t="s">
        <v>94</v>
      </c>
      <c r="AD10" t="s">
        <v>95</v>
      </c>
      <c r="AG10">
        <v>-41.323700000000002</v>
      </c>
      <c r="AH10">
        <v>174.74549999999999</v>
      </c>
      <c r="AI10" t="s">
        <v>91</v>
      </c>
      <c r="AJ10" t="s">
        <v>49</v>
      </c>
      <c r="AK10">
        <f>IF(Table1[[#This Row],[Lifetime]]&gt;2019,Table1[[#This Row],[Lifetime]],IF(Table1[[#This Row],[Year_built]]&gt;1,Table1[[#This Row],[Year_built]]+30,0))</f>
        <v>0</v>
      </c>
      <c r="AL10" t="str">
        <f>IF(Table1[[#This Row],[Type]]="Hydroelectric","Hydro",Table1[[#This Row],[Techs]])</f>
        <v>BIO</v>
      </c>
    </row>
    <row r="11" spans="1:38" x14ac:dyDescent="0.35">
      <c r="A11" t="s">
        <v>96</v>
      </c>
      <c r="B11" t="s">
        <v>37</v>
      </c>
      <c r="C11" t="s">
        <v>38</v>
      </c>
      <c r="G11" t="s">
        <v>39</v>
      </c>
      <c r="H11">
        <v>1</v>
      </c>
      <c r="I11">
        <v>1</v>
      </c>
      <c r="J11">
        <v>0</v>
      </c>
      <c r="L11" t="s">
        <v>97</v>
      </c>
      <c r="M11">
        <v>2008</v>
      </c>
      <c r="S11" t="s">
        <v>98</v>
      </c>
      <c r="U11" t="s">
        <v>53</v>
      </c>
      <c r="V11" t="s">
        <v>43</v>
      </c>
      <c r="W11">
        <v>7.5</v>
      </c>
      <c r="AA11" t="s">
        <v>66</v>
      </c>
      <c r="AB11" t="s">
        <v>45</v>
      </c>
      <c r="AC11" t="s">
        <v>99</v>
      </c>
      <c r="AD11" t="s">
        <v>100</v>
      </c>
      <c r="AG11">
        <v>-37.378900000000002</v>
      </c>
      <c r="AH11">
        <v>175.67339999999999</v>
      </c>
      <c r="AI11" t="s">
        <v>69</v>
      </c>
      <c r="AJ11" t="s">
        <v>49</v>
      </c>
      <c r="AK11">
        <f>IF(Table1[[#This Row],[Lifetime]]&gt;2019,Table1[[#This Row],[Lifetime]],IF(Table1[[#This Row],[Year_built]]&gt;1,Table1[[#This Row],[Year_built]]+30,0))</f>
        <v>2038</v>
      </c>
      <c r="AL11" t="str">
        <f>IF(Table1[[#This Row],[Type]]="Hydroelectric","Hydro",Table1[[#This Row],[Techs]])</f>
        <v>BIO</v>
      </c>
    </row>
    <row r="12" spans="1:38" x14ac:dyDescent="0.35">
      <c r="A12" t="s">
        <v>101</v>
      </c>
      <c r="B12" t="s">
        <v>37</v>
      </c>
      <c r="C12" t="s">
        <v>38</v>
      </c>
      <c r="G12" t="s">
        <v>39</v>
      </c>
      <c r="H12">
        <v>0.9</v>
      </c>
      <c r="I12">
        <v>0.9</v>
      </c>
      <c r="J12">
        <v>0</v>
      </c>
      <c r="M12">
        <v>2004</v>
      </c>
      <c r="S12" t="s">
        <v>102</v>
      </c>
      <c r="U12" t="s">
        <v>103</v>
      </c>
      <c r="V12" t="s">
        <v>43</v>
      </c>
      <c r="W12">
        <v>7</v>
      </c>
      <c r="AA12" t="s">
        <v>66</v>
      </c>
      <c r="AB12" t="s">
        <v>45</v>
      </c>
      <c r="AC12" t="s">
        <v>104</v>
      </c>
      <c r="AD12" t="s">
        <v>105</v>
      </c>
      <c r="AG12">
        <v>-36.884099999999997</v>
      </c>
      <c r="AH12">
        <v>174.7704</v>
      </c>
      <c r="AI12" t="s">
        <v>69</v>
      </c>
      <c r="AJ12" t="s">
        <v>49</v>
      </c>
      <c r="AK12">
        <f>IF(Table1[[#This Row],[Lifetime]]&gt;2019,Table1[[#This Row],[Lifetime]],IF(Table1[[#This Row],[Year_built]]&gt;1,Table1[[#This Row],[Year_built]]+30,0))</f>
        <v>2034</v>
      </c>
      <c r="AL12" t="str">
        <f>IF(Table1[[#This Row],[Type]]="Hydroelectric","Hydro",Table1[[#This Row],[Techs]])</f>
        <v>BIO</v>
      </c>
    </row>
    <row r="13" spans="1:38" x14ac:dyDescent="0.35">
      <c r="A13" t="s">
        <v>106</v>
      </c>
      <c r="B13" t="s">
        <v>37</v>
      </c>
      <c r="C13" t="s">
        <v>107</v>
      </c>
      <c r="D13" t="s">
        <v>108</v>
      </c>
      <c r="G13" t="s">
        <v>39</v>
      </c>
      <c r="H13">
        <v>0.2</v>
      </c>
      <c r="I13">
        <v>0.2</v>
      </c>
      <c r="J13">
        <v>0</v>
      </c>
      <c r="S13" t="s">
        <v>109</v>
      </c>
      <c r="U13" t="s">
        <v>72</v>
      </c>
      <c r="V13" t="s">
        <v>43</v>
      </c>
      <c r="W13">
        <v>0</v>
      </c>
      <c r="AA13" t="s">
        <v>73</v>
      </c>
      <c r="AB13" t="s">
        <v>74</v>
      </c>
      <c r="AC13" t="s">
        <v>110</v>
      </c>
      <c r="AD13" t="s">
        <v>76</v>
      </c>
      <c r="AG13">
        <v>-43.480200000000004</v>
      </c>
      <c r="AH13">
        <v>172.6841</v>
      </c>
      <c r="AI13" t="s">
        <v>77</v>
      </c>
      <c r="AJ13" t="s">
        <v>49</v>
      </c>
      <c r="AK13">
        <f>IF(Table1[[#This Row],[Lifetime]]&gt;2019,Table1[[#This Row],[Lifetime]],IF(Table1[[#This Row],[Year_built]]&gt;1,Table1[[#This Row],[Year_built]]+30,0))</f>
        <v>0</v>
      </c>
      <c r="AL13" t="str">
        <f>IF(Table1[[#This Row],[Type]]="Hydroelectric","Hydro",Table1[[#This Row],[Techs]])</f>
        <v>BIO</v>
      </c>
    </row>
    <row r="14" spans="1:38" x14ac:dyDescent="0.35">
      <c r="A14" t="s">
        <v>111</v>
      </c>
      <c r="B14" t="s">
        <v>37</v>
      </c>
      <c r="C14" t="s">
        <v>112</v>
      </c>
      <c r="D14" t="s">
        <v>113</v>
      </c>
      <c r="E14" t="s">
        <v>114</v>
      </c>
      <c r="G14" t="s">
        <v>51</v>
      </c>
      <c r="H14">
        <v>112</v>
      </c>
      <c r="I14">
        <v>74</v>
      </c>
      <c r="J14">
        <v>0</v>
      </c>
      <c r="M14">
        <v>1997</v>
      </c>
      <c r="N14" t="s">
        <v>115</v>
      </c>
      <c r="S14" t="s">
        <v>116</v>
      </c>
      <c r="U14" t="s">
        <v>116</v>
      </c>
      <c r="V14" t="s">
        <v>117</v>
      </c>
      <c r="W14">
        <v>550</v>
      </c>
      <c r="AA14" t="s">
        <v>54</v>
      </c>
      <c r="AB14" t="s">
        <v>45</v>
      </c>
      <c r="AC14" t="s">
        <v>118</v>
      </c>
      <c r="AD14" t="s">
        <v>119</v>
      </c>
      <c r="AE14">
        <v>2047</v>
      </c>
      <c r="AG14">
        <v>-37.204900000000002</v>
      </c>
      <c r="AH14">
        <v>174.7234</v>
      </c>
      <c r="AI14" t="s">
        <v>57</v>
      </c>
      <c r="AJ14" t="s">
        <v>120</v>
      </c>
      <c r="AK14">
        <f>IF(Table1[[#This Row],[Lifetime]]&gt;2019,Table1[[#This Row],[Lifetime]],IF(Table1[[#This Row],[Year_built]]&gt;1,Table1[[#This Row],[Year_built]]+30,0))</f>
        <v>2047</v>
      </c>
      <c r="AL14" t="str">
        <f>IF(Table1[[#This Row],[Type]]="Hydroelectric","Hydro",Table1[[#This Row],[Techs]])</f>
        <v>COAL</v>
      </c>
    </row>
    <row r="15" spans="1:38" x14ac:dyDescent="0.35">
      <c r="A15" t="s">
        <v>121</v>
      </c>
      <c r="B15" t="s">
        <v>37</v>
      </c>
      <c r="C15" t="s">
        <v>108</v>
      </c>
      <c r="E15" t="s">
        <v>122</v>
      </c>
      <c r="G15" t="s">
        <v>39</v>
      </c>
      <c r="H15">
        <v>155</v>
      </c>
      <c r="I15">
        <v>52</v>
      </c>
      <c r="J15">
        <v>11000</v>
      </c>
      <c r="M15">
        <v>2004</v>
      </c>
      <c r="N15" t="s">
        <v>115</v>
      </c>
      <c r="S15" t="s">
        <v>123</v>
      </c>
      <c r="U15" t="s">
        <v>123</v>
      </c>
      <c r="V15" t="s">
        <v>117</v>
      </c>
      <c r="W15">
        <v>9</v>
      </c>
      <c r="AA15" t="s">
        <v>124</v>
      </c>
      <c r="AB15" t="s">
        <v>45</v>
      </c>
      <c r="AC15" t="s">
        <v>125</v>
      </c>
      <c r="AD15" t="s">
        <v>126</v>
      </c>
      <c r="AE15">
        <v>2029</v>
      </c>
      <c r="AG15">
        <v>-39.378300000000003</v>
      </c>
      <c r="AH15">
        <v>176.892</v>
      </c>
      <c r="AI15" t="s">
        <v>127</v>
      </c>
      <c r="AJ15" t="s">
        <v>128</v>
      </c>
      <c r="AK15">
        <f>IF(Table1[[#This Row],[Lifetime]]&gt;2019,Table1[[#This Row],[Lifetime]],IF(Table1[[#This Row],[Year_built]]&gt;1,Table1[[#This Row],[Year_built]]+30,0))</f>
        <v>2029</v>
      </c>
      <c r="AL15" t="str">
        <f>IF(Table1[[#This Row],[Type]]="Hydroelectric","Hydro",Table1[[#This Row],[Techs]])</f>
        <v>DIE</v>
      </c>
    </row>
    <row r="16" spans="1:38" x14ac:dyDescent="0.35">
      <c r="A16" t="s">
        <v>129</v>
      </c>
      <c r="B16" t="s">
        <v>37</v>
      </c>
      <c r="C16" t="s">
        <v>108</v>
      </c>
      <c r="G16" t="s">
        <v>39</v>
      </c>
      <c r="H16">
        <v>9</v>
      </c>
      <c r="I16">
        <v>1.8</v>
      </c>
      <c r="J16">
        <v>0</v>
      </c>
      <c r="L16" t="s">
        <v>130</v>
      </c>
      <c r="M16">
        <v>2011</v>
      </c>
      <c r="S16" t="s">
        <v>42</v>
      </c>
      <c r="U16" t="s">
        <v>42</v>
      </c>
      <c r="V16" t="s">
        <v>43</v>
      </c>
      <c r="W16">
        <v>0</v>
      </c>
      <c r="AA16" t="s">
        <v>44</v>
      </c>
      <c r="AB16" t="s">
        <v>45</v>
      </c>
      <c r="AC16" t="s">
        <v>131</v>
      </c>
      <c r="AD16" t="s">
        <v>132</v>
      </c>
      <c r="AG16">
        <v>-35.835999999999999</v>
      </c>
      <c r="AH16">
        <v>174.489</v>
      </c>
      <c r="AI16" t="s">
        <v>48</v>
      </c>
      <c r="AJ16" t="s">
        <v>128</v>
      </c>
      <c r="AK16">
        <f>IF(Table1[[#This Row],[Lifetime]]&gt;2019,Table1[[#This Row],[Lifetime]],IF(Table1[[#This Row],[Year_built]]&gt;1,Table1[[#This Row],[Year_built]]+30,0))</f>
        <v>2041</v>
      </c>
      <c r="AL16" t="str">
        <f>IF(Table1[[#This Row],[Type]]="Hydroelectric","Hydro",Table1[[#This Row],[Techs]])</f>
        <v>DIE</v>
      </c>
    </row>
    <row r="17" spans="1:38" x14ac:dyDescent="0.35">
      <c r="A17" t="s">
        <v>133</v>
      </c>
      <c r="B17" t="s">
        <v>37</v>
      </c>
      <c r="C17" t="s">
        <v>108</v>
      </c>
      <c r="E17" t="s">
        <v>134</v>
      </c>
      <c r="G17" t="s">
        <v>39</v>
      </c>
      <c r="H17">
        <v>9</v>
      </c>
      <c r="M17">
        <v>2011</v>
      </c>
      <c r="N17" t="s">
        <v>115</v>
      </c>
      <c r="S17" t="s">
        <v>135</v>
      </c>
      <c r="U17" t="s">
        <v>42</v>
      </c>
      <c r="AA17" t="s">
        <v>44</v>
      </c>
      <c r="AB17" t="s">
        <v>45</v>
      </c>
      <c r="AD17" t="s">
        <v>132</v>
      </c>
      <c r="AE17">
        <v>2036</v>
      </c>
      <c r="AG17">
        <v>-35.725099999999998</v>
      </c>
      <c r="AH17">
        <v>174.3237</v>
      </c>
      <c r="AI17" t="s">
        <v>48</v>
      </c>
      <c r="AJ17" t="s">
        <v>128</v>
      </c>
      <c r="AK17">
        <f>IF(Table1[[#This Row],[Lifetime]]&gt;2019,Table1[[#This Row],[Lifetime]],IF(Table1[[#This Row],[Year_built]]&gt;1,Table1[[#This Row],[Year_built]]+30,0))</f>
        <v>2036</v>
      </c>
      <c r="AL17" t="str">
        <f>IF(Table1[[#This Row],[Type]]="Hydroelectric","Hydro",Table1[[#This Row],[Techs]])</f>
        <v>DIE</v>
      </c>
    </row>
    <row r="18" spans="1:38" x14ac:dyDescent="0.35">
      <c r="A18" t="s">
        <v>136</v>
      </c>
      <c r="B18" t="s">
        <v>37</v>
      </c>
      <c r="C18" t="s">
        <v>108</v>
      </c>
      <c r="G18" t="s">
        <v>39</v>
      </c>
      <c r="H18">
        <v>3.3</v>
      </c>
      <c r="I18">
        <v>3.3</v>
      </c>
      <c r="J18">
        <v>0</v>
      </c>
      <c r="S18" t="s">
        <v>42</v>
      </c>
      <c r="U18" t="s">
        <v>42</v>
      </c>
      <c r="V18" t="s">
        <v>43</v>
      </c>
      <c r="W18">
        <v>0.3</v>
      </c>
      <c r="AA18" t="s">
        <v>137</v>
      </c>
      <c r="AB18" t="s">
        <v>74</v>
      </c>
      <c r="AC18" t="s">
        <v>138</v>
      </c>
      <c r="AD18" t="s">
        <v>139</v>
      </c>
      <c r="AG18">
        <v>-42.717399999999998</v>
      </c>
      <c r="AH18">
        <v>170.9665</v>
      </c>
      <c r="AI18" t="s">
        <v>77</v>
      </c>
      <c r="AJ18" t="s">
        <v>128</v>
      </c>
      <c r="AK18">
        <f>IF(Table1[[#This Row],[Lifetime]]&gt;2019,Table1[[#This Row],[Lifetime]],IF(Table1[[#This Row],[Year_built]]&gt;1,Table1[[#This Row],[Year_built]]+30,0))</f>
        <v>0</v>
      </c>
      <c r="AL18" t="str">
        <f>IF(Table1[[#This Row],[Type]]="Hydroelectric","Hydro",Table1[[#This Row],[Techs]])</f>
        <v>DIE</v>
      </c>
    </row>
    <row r="19" spans="1:38" x14ac:dyDescent="0.35">
      <c r="A19" t="s">
        <v>140</v>
      </c>
      <c r="B19" t="s">
        <v>37</v>
      </c>
      <c r="C19" t="s">
        <v>108</v>
      </c>
      <c r="G19" t="s">
        <v>39</v>
      </c>
      <c r="H19">
        <v>0.4</v>
      </c>
      <c r="I19">
        <v>0.4</v>
      </c>
      <c r="J19">
        <v>0</v>
      </c>
      <c r="S19" t="s">
        <v>71</v>
      </c>
      <c r="U19" t="s">
        <v>72</v>
      </c>
      <c r="V19" t="s">
        <v>43</v>
      </c>
      <c r="W19">
        <v>0</v>
      </c>
      <c r="AA19" t="s">
        <v>73</v>
      </c>
      <c r="AB19" t="s">
        <v>74</v>
      </c>
      <c r="AC19" t="s">
        <v>141</v>
      </c>
      <c r="AD19" t="s">
        <v>142</v>
      </c>
      <c r="AG19">
        <v>-43.491100000000003</v>
      </c>
      <c r="AH19">
        <v>172.708</v>
      </c>
      <c r="AI19" t="s">
        <v>77</v>
      </c>
      <c r="AJ19" t="s">
        <v>128</v>
      </c>
      <c r="AK19">
        <f>IF(Table1[[#This Row],[Lifetime]]&gt;2019,Table1[[#This Row],[Lifetime]],IF(Table1[[#This Row],[Year_built]]&gt;1,Table1[[#This Row],[Year_built]]+30,0))</f>
        <v>0</v>
      </c>
      <c r="AL19" t="str">
        <f>IF(Table1[[#This Row],[Type]]="Hydroelectric","Hydro",Table1[[#This Row],[Techs]])</f>
        <v>DIE</v>
      </c>
    </row>
    <row r="20" spans="1:38" x14ac:dyDescent="0.35">
      <c r="A20" t="s">
        <v>143</v>
      </c>
      <c r="B20" t="s">
        <v>37</v>
      </c>
      <c r="C20" t="s">
        <v>108</v>
      </c>
      <c r="G20" t="s">
        <v>144</v>
      </c>
      <c r="H20">
        <v>0.3</v>
      </c>
      <c r="I20">
        <v>0.3</v>
      </c>
      <c r="J20">
        <v>0</v>
      </c>
      <c r="S20" t="s">
        <v>109</v>
      </c>
      <c r="U20" t="s">
        <v>72</v>
      </c>
      <c r="V20" t="s">
        <v>43</v>
      </c>
      <c r="W20">
        <v>0</v>
      </c>
      <c r="AA20" t="s">
        <v>73</v>
      </c>
      <c r="AB20" t="s">
        <v>74</v>
      </c>
      <c r="AC20" t="s">
        <v>145</v>
      </c>
      <c r="AD20" t="s">
        <v>142</v>
      </c>
      <c r="AG20">
        <v>-43.534300000000002</v>
      </c>
      <c r="AH20">
        <v>172.62549999999999</v>
      </c>
      <c r="AI20" t="s">
        <v>77</v>
      </c>
      <c r="AJ20" t="s">
        <v>128</v>
      </c>
      <c r="AK20">
        <f>IF(Table1[[#This Row],[Lifetime]]&gt;2019,Table1[[#This Row],[Lifetime]],IF(Table1[[#This Row],[Year_built]]&gt;1,Table1[[#This Row],[Year_built]]+30,0))</f>
        <v>0</v>
      </c>
      <c r="AL20" t="str">
        <f>IF(Table1[[#This Row],[Type]]="Hydroelectric","Hydro",Table1[[#This Row],[Techs]])</f>
        <v>DIE</v>
      </c>
    </row>
    <row r="21" spans="1:38" x14ac:dyDescent="0.35">
      <c r="A21" t="s">
        <v>146</v>
      </c>
      <c r="B21" t="s">
        <v>37</v>
      </c>
      <c r="C21" t="s">
        <v>108</v>
      </c>
      <c r="G21" t="s">
        <v>39</v>
      </c>
      <c r="H21">
        <v>0.3</v>
      </c>
      <c r="I21">
        <v>0.3</v>
      </c>
      <c r="J21">
        <v>0</v>
      </c>
      <c r="S21" t="s">
        <v>71</v>
      </c>
      <c r="U21" t="s">
        <v>71</v>
      </c>
      <c r="V21" t="s">
        <v>43</v>
      </c>
      <c r="W21">
        <v>0.1</v>
      </c>
      <c r="AA21" t="s">
        <v>73</v>
      </c>
      <c r="AB21" t="s">
        <v>74</v>
      </c>
      <c r="AC21" t="s">
        <v>145</v>
      </c>
      <c r="AD21" t="s">
        <v>142</v>
      </c>
      <c r="AG21">
        <v>-43.488999999999997</v>
      </c>
      <c r="AH21">
        <v>172.5633</v>
      </c>
      <c r="AI21" t="s">
        <v>77</v>
      </c>
      <c r="AJ21" t="s">
        <v>128</v>
      </c>
      <c r="AK21">
        <f>IF(Table1[[#This Row],[Lifetime]]&gt;2019,Table1[[#This Row],[Lifetime]],IF(Table1[[#This Row],[Year_built]]&gt;1,Table1[[#This Row],[Year_built]]+30,0))</f>
        <v>0</v>
      </c>
      <c r="AL21" t="str">
        <f>IF(Table1[[#This Row],[Type]]="Hydroelectric","Hydro",Table1[[#This Row],[Techs]])</f>
        <v>DIE</v>
      </c>
    </row>
    <row r="22" spans="1:38" x14ac:dyDescent="0.35">
      <c r="A22" t="s">
        <v>147</v>
      </c>
      <c r="B22" t="s">
        <v>37</v>
      </c>
      <c r="C22" t="s">
        <v>108</v>
      </c>
      <c r="G22" t="s">
        <v>144</v>
      </c>
      <c r="H22">
        <v>0.2</v>
      </c>
      <c r="I22">
        <v>0.2</v>
      </c>
      <c r="J22">
        <v>0</v>
      </c>
      <c r="S22" t="s">
        <v>147</v>
      </c>
      <c r="U22" t="s">
        <v>42</v>
      </c>
      <c r="V22" t="s">
        <v>43</v>
      </c>
      <c r="W22">
        <v>0</v>
      </c>
      <c r="AA22" t="s">
        <v>148</v>
      </c>
      <c r="AB22" t="s">
        <v>74</v>
      </c>
      <c r="AC22" t="s">
        <v>149</v>
      </c>
      <c r="AD22" t="s">
        <v>150</v>
      </c>
      <c r="AG22">
        <v>-41.506300000000003</v>
      </c>
      <c r="AH22">
        <v>173.87739999999999</v>
      </c>
      <c r="AI22" t="s">
        <v>151</v>
      </c>
      <c r="AJ22" t="s">
        <v>128</v>
      </c>
      <c r="AK22">
        <f>IF(Table1[[#This Row],[Lifetime]]&gt;2019,Table1[[#This Row],[Lifetime]],IF(Table1[[#This Row],[Year_built]]&gt;1,Table1[[#This Row],[Year_built]]+30,0))</f>
        <v>0</v>
      </c>
      <c r="AL22" t="str">
        <f>IF(Table1[[#This Row],[Type]]="Hydroelectric","Hydro",Table1[[#This Row],[Techs]])</f>
        <v>DIE</v>
      </c>
    </row>
    <row r="23" spans="1:38" x14ac:dyDescent="0.35">
      <c r="A23" t="s">
        <v>152</v>
      </c>
      <c r="B23" t="s">
        <v>37</v>
      </c>
      <c r="C23" t="s">
        <v>108</v>
      </c>
      <c r="G23" t="s">
        <v>144</v>
      </c>
      <c r="H23">
        <v>0.2</v>
      </c>
      <c r="I23">
        <v>0.2</v>
      </c>
      <c r="J23">
        <v>0</v>
      </c>
      <c r="S23" t="s">
        <v>153</v>
      </c>
      <c r="U23" t="s">
        <v>42</v>
      </c>
      <c r="V23" t="s">
        <v>43</v>
      </c>
      <c r="W23">
        <v>0</v>
      </c>
      <c r="AA23" t="s">
        <v>148</v>
      </c>
      <c r="AB23" t="s">
        <v>74</v>
      </c>
      <c r="AC23" t="s">
        <v>149</v>
      </c>
      <c r="AD23" t="s">
        <v>150</v>
      </c>
      <c r="AG23">
        <v>-44.903799999999997</v>
      </c>
      <c r="AH23">
        <v>169.33940000000001</v>
      </c>
      <c r="AI23" t="s">
        <v>151</v>
      </c>
      <c r="AJ23" t="s">
        <v>128</v>
      </c>
      <c r="AK23">
        <f>IF(Table1[[#This Row],[Lifetime]]&gt;2019,Table1[[#This Row],[Lifetime]],IF(Table1[[#This Row],[Year_built]]&gt;1,Table1[[#This Row],[Year_built]]+30,0))</f>
        <v>0</v>
      </c>
      <c r="AL23" t="str">
        <f>IF(Table1[[#This Row],[Type]]="Hydroelectric","Hydro",Table1[[#This Row],[Techs]])</f>
        <v>DIE</v>
      </c>
    </row>
    <row r="24" spans="1:38" x14ac:dyDescent="0.35">
      <c r="A24" t="s">
        <v>154</v>
      </c>
      <c r="B24" t="s">
        <v>37</v>
      </c>
      <c r="C24" t="s">
        <v>108</v>
      </c>
      <c r="G24" t="s">
        <v>39</v>
      </c>
      <c r="H24">
        <v>0.2</v>
      </c>
      <c r="I24">
        <v>0.2</v>
      </c>
      <c r="J24">
        <v>0</v>
      </c>
      <c r="S24" t="s">
        <v>71</v>
      </c>
      <c r="U24" t="s">
        <v>71</v>
      </c>
      <c r="V24" t="s">
        <v>43</v>
      </c>
      <c r="W24">
        <v>0</v>
      </c>
      <c r="AA24" t="s">
        <v>73</v>
      </c>
      <c r="AB24" t="s">
        <v>74</v>
      </c>
      <c r="AC24" t="s">
        <v>145</v>
      </c>
      <c r="AD24" t="s">
        <v>142</v>
      </c>
      <c r="AG24">
        <v>-43.488999999999997</v>
      </c>
      <c r="AH24">
        <v>172.5633</v>
      </c>
      <c r="AI24" t="s">
        <v>77</v>
      </c>
      <c r="AJ24" t="s">
        <v>128</v>
      </c>
      <c r="AK24">
        <f>IF(Table1[[#This Row],[Lifetime]]&gt;2019,Table1[[#This Row],[Lifetime]],IF(Table1[[#This Row],[Year_built]]&gt;1,Table1[[#This Row],[Year_built]]+30,0))</f>
        <v>0</v>
      </c>
      <c r="AL24" t="str">
        <f>IF(Table1[[#This Row],[Type]]="Hydroelectric","Hydro",Table1[[#This Row],[Techs]])</f>
        <v>DIE</v>
      </c>
    </row>
    <row r="25" spans="1:38" x14ac:dyDescent="0.35">
      <c r="A25" t="s">
        <v>155</v>
      </c>
      <c r="B25" t="s">
        <v>37</v>
      </c>
      <c r="C25" t="s">
        <v>108</v>
      </c>
      <c r="G25" t="s">
        <v>144</v>
      </c>
      <c r="H25">
        <v>0.2</v>
      </c>
      <c r="I25">
        <v>0.2</v>
      </c>
      <c r="J25">
        <v>0</v>
      </c>
      <c r="S25" t="s">
        <v>155</v>
      </c>
      <c r="U25" t="s">
        <v>42</v>
      </c>
      <c r="V25" t="s">
        <v>43</v>
      </c>
      <c r="W25">
        <v>0</v>
      </c>
      <c r="AA25" t="s">
        <v>148</v>
      </c>
      <c r="AB25" t="s">
        <v>74</v>
      </c>
      <c r="AC25" t="s">
        <v>149</v>
      </c>
      <c r="AD25" t="s">
        <v>150</v>
      </c>
      <c r="AG25">
        <v>-41.291699999999999</v>
      </c>
      <c r="AH25">
        <v>173.24420000000001</v>
      </c>
      <c r="AI25" t="s">
        <v>151</v>
      </c>
      <c r="AJ25" t="s">
        <v>128</v>
      </c>
      <c r="AK25">
        <f>IF(Table1[[#This Row],[Lifetime]]&gt;2019,Table1[[#This Row],[Lifetime]],IF(Table1[[#This Row],[Year_built]]&gt;1,Table1[[#This Row],[Year_built]]+30,0))</f>
        <v>0</v>
      </c>
      <c r="AL25" t="str">
        <f>IF(Table1[[#This Row],[Type]]="Hydroelectric","Hydro",Table1[[#This Row],[Techs]])</f>
        <v>DIE</v>
      </c>
    </row>
    <row r="26" spans="1:38" x14ac:dyDescent="0.35">
      <c r="A26" t="s">
        <v>156</v>
      </c>
      <c r="B26" t="s">
        <v>37</v>
      </c>
      <c r="C26" t="s">
        <v>108</v>
      </c>
      <c r="G26" t="s">
        <v>144</v>
      </c>
      <c r="H26">
        <v>0.1</v>
      </c>
      <c r="I26">
        <v>0.1</v>
      </c>
      <c r="J26">
        <v>0</v>
      </c>
      <c r="S26" t="s">
        <v>157</v>
      </c>
      <c r="U26" t="s">
        <v>72</v>
      </c>
      <c r="V26" t="s">
        <v>43</v>
      </c>
      <c r="W26">
        <v>0</v>
      </c>
      <c r="AA26" t="s">
        <v>73</v>
      </c>
      <c r="AB26" t="s">
        <v>74</v>
      </c>
      <c r="AC26" t="s">
        <v>158</v>
      </c>
      <c r="AD26" t="s">
        <v>159</v>
      </c>
      <c r="AG26">
        <v>-43.484900000000003</v>
      </c>
      <c r="AH26">
        <v>172.5478</v>
      </c>
      <c r="AI26" t="s">
        <v>77</v>
      </c>
      <c r="AJ26" t="s">
        <v>128</v>
      </c>
      <c r="AK26">
        <f>IF(Table1[[#This Row],[Lifetime]]&gt;2019,Table1[[#This Row],[Lifetime]],IF(Table1[[#This Row],[Year_built]]&gt;1,Table1[[#This Row],[Year_built]]+30,0))</f>
        <v>0</v>
      </c>
      <c r="AL26" t="str">
        <f>IF(Table1[[#This Row],[Type]]="Hydroelectric","Hydro",Table1[[#This Row],[Techs]])</f>
        <v>DIE</v>
      </c>
    </row>
    <row r="27" spans="1:38" x14ac:dyDescent="0.35">
      <c r="A27" t="s">
        <v>160</v>
      </c>
      <c r="B27" t="s">
        <v>37</v>
      </c>
      <c r="C27" t="s">
        <v>108</v>
      </c>
      <c r="G27" t="s">
        <v>39</v>
      </c>
      <c r="H27">
        <v>0.1</v>
      </c>
      <c r="I27">
        <v>0.1</v>
      </c>
      <c r="J27">
        <v>0</v>
      </c>
      <c r="S27" t="s">
        <v>161</v>
      </c>
      <c r="U27" t="s">
        <v>72</v>
      </c>
      <c r="V27" t="s">
        <v>43</v>
      </c>
      <c r="W27">
        <v>0</v>
      </c>
      <c r="AA27" t="s">
        <v>73</v>
      </c>
      <c r="AB27" t="s">
        <v>74</v>
      </c>
      <c r="AC27" t="s">
        <v>162</v>
      </c>
      <c r="AD27" t="s">
        <v>163</v>
      </c>
      <c r="AG27">
        <v>-43.489800000000002</v>
      </c>
      <c r="AH27">
        <v>172.11150000000001</v>
      </c>
      <c r="AI27" t="s">
        <v>77</v>
      </c>
      <c r="AJ27" t="s">
        <v>128</v>
      </c>
      <c r="AK27">
        <f>IF(Table1[[#This Row],[Lifetime]]&gt;2019,Table1[[#This Row],[Lifetime]],IF(Table1[[#This Row],[Year_built]]&gt;1,Table1[[#This Row],[Year_built]]+30,0))</f>
        <v>0</v>
      </c>
      <c r="AL27" t="str">
        <f>IF(Table1[[#This Row],[Type]]="Hydroelectric","Hydro",Table1[[#This Row],[Techs]])</f>
        <v>DIE</v>
      </c>
    </row>
    <row r="28" spans="1:38" x14ac:dyDescent="0.35">
      <c r="A28" t="s">
        <v>164</v>
      </c>
      <c r="B28" t="s">
        <v>37</v>
      </c>
      <c r="C28" t="s">
        <v>108</v>
      </c>
      <c r="G28" t="s">
        <v>39</v>
      </c>
      <c r="H28">
        <v>0</v>
      </c>
      <c r="I28">
        <v>0</v>
      </c>
      <c r="J28">
        <v>0</v>
      </c>
      <c r="S28" t="s">
        <v>165</v>
      </c>
      <c r="U28" t="s">
        <v>42</v>
      </c>
      <c r="V28" t="s">
        <v>43</v>
      </c>
      <c r="W28">
        <v>0</v>
      </c>
      <c r="AA28" t="s">
        <v>148</v>
      </c>
      <c r="AB28" t="s">
        <v>74</v>
      </c>
      <c r="AC28" t="s">
        <v>149</v>
      </c>
      <c r="AD28" t="s">
        <v>150</v>
      </c>
      <c r="AG28">
        <v>-41.491199999999999</v>
      </c>
      <c r="AH28">
        <v>173.87889999999999</v>
      </c>
      <c r="AI28" t="s">
        <v>151</v>
      </c>
      <c r="AJ28" t="s">
        <v>128</v>
      </c>
      <c r="AK28">
        <f>IF(Table1[[#This Row],[Lifetime]]&gt;2019,Table1[[#This Row],[Lifetime]],IF(Table1[[#This Row],[Year_built]]&gt;1,Table1[[#This Row],[Year_built]]+30,0))</f>
        <v>0</v>
      </c>
      <c r="AL28" t="str">
        <f>IF(Table1[[#This Row],[Type]]="Hydroelectric","Hydro",Table1[[#This Row],[Techs]])</f>
        <v>DIE</v>
      </c>
    </row>
    <row r="29" spans="1:38" x14ac:dyDescent="0.35">
      <c r="A29" t="s">
        <v>166</v>
      </c>
      <c r="B29" t="s">
        <v>37</v>
      </c>
      <c r="C29" t="s">
        <v>108</v>
      </c>
      <c r="G29" t="s">
        <v>144</v>
      </c>
      <c r="H29">
        <v>0</v>
      </c>
      <c r="I29">
        <v>0</v>
      </c>
      <c r="J29">
        <v>0</v>
      </c>
      <c r="S29" t="s">
        <v>166</v>
      </c>
      <c r="U29" t="s">
        <v>42</v>
      </c>
      <c r="V29" t="s">
        <v>43</v>
      </c>
      <c r="W29">
        <v>0</v>
      </c>
      <c r="AA29" t="s">
        <v>148</v>
      </c>
      <c r="AB29" t="s">
        <v>74</v>
      </c>
      <c r="AC29" t="s">
        <v>149</v>
      </c>
      <c r="AD29" t="s">
        <v>150</v>
      </c>
      <c r="AG29">
        <v>-41.511200000000002</v>
      </c>
      <c r="AH29">
        <v>173.95750000000001</v>
      </c>
      <c r="AI29" t="s">
        <v>151</v>
      </c>
      <c r="AJ29" t="s">
        <v>128</v>
      </c>
      <c r="AK29">
        <f>IF(Table1[[#This Row],[Lifetime]]&gt;2019,Table1[[#This Row],[Lifetime]],IF(Table1[[#This Row],[Year_built]]&gt;1,Table1[[#This Row],[Year_built]]+30,0))</f>
        <v>0</v>
      </c>
      <c r="AL29" t="str">
        <f>IF(Table1[[#This Row],[Type]]="Hydroelectric","Hydro",Table1[[#This Row],[Techs]])</f>
        <v>DIE</v>
      </c>
    </row>
    <row r="30" spans="1:38" x14ac:dyDescent="0.35">
      <c r="A30" t="s">
        <v>165</v>
      </c>
      <c r="B30" t="s">
        <v>37</v>
      </c>
      <c r="C30" t="s">
        <v>108</v>
      </c>
      <c r="G30" t="s">
        <v>144</v>
      </c>
      <c r="H30">
        <v>0</v>
      </c>
      <c r="I30">
        <v>0</v>
      </c>
      <c r="J30">
        <v>0</v>
      </c>
      <c r="S30" t="s">
        <v>165</v>
      </c>
      <c r="U30" t="s">
        <v>42</v>
      </c>
      <c r="V30" t="s">
        <v>43</v>
      </c>
      <c r="W30">
        <v>0</v>
      </c>
      <c r="AA30" t="s">
        <v>148</v>
      </c>
      <c r="AB30" t="s">
        <v>74</v>
      </c>
      <c r="AC30" t="s">
        <v>149</v>
      </c>
      <c r="AD30" t="s">
        <v>150</v>
      </c>
      <c r="AG30">
        <v>-41.542999999999999</v>
      </c>
      <c r="AH30">
        <v>174.0231</v>
      </c>
      <c r="AI30" t="s">
        <v>151</v>
      </c>
      <c r="AJ30" t="s">
        <v>128</v>
      </c>
      <c r="AK30">
        <f>IF(Table1[[#This Row],[Lifetime]]&gt;2019,Table1[[#This Row],[Lifetime]],IF(Table1[[#This Row],[Year_built]]&gt;1,Table1[[#This Row],[Year_built]]+30,0))</f>
        <v>0</v>
      </c>
      <c r="AL30" t="str">
        <f>IF(Table1[[#This Row],[Type]]="Hydroelectric","Hydro",Table1[[#This Row],[Techs]])</f>
        <v>DIE</v>
      </c>
    </row>
    <row r="31" spans="1:38" x14ac:dyDescent="0.35">
      <c r="A31" t="s">
        <v>167</v>
      </c>
      <c r="B31" t="s">
        <v>37</v>
      </c>
      <c r="C31" t="s">
        <v>108</v>
      </c>
      <c r="G31" t="s">
        <v>39</v>
      </c>
      <c r="H31">
        <v>0</v>
      </c>
      <c r="I31">
        <v>0</v>
      </c>
      <c r="J31">
        <v>0</v>
      </c>
      <c r="S31" t="s">
        <v>168</v>
      </c>
      <c r="U31" t="s">
        <v>42</v>
      </c>
      <c r="V31" t="s">
        <v>43</v>
      </c>
      <c r="W31">
        <v>0</v>
      </c>
      <c r="AA31" t="s">
        <v>169</v>
      </c>
      <c r="AB31" t="s">
        <v>45</v>
      </c>
      <c r="AC31" t="s">
        <v>170</v>
      </c>
      <c r="AD31" t="s">
        <v>171</v>
      </c>
      <c r="AG31">
        <v>-37.776899999999998</v>
      </c>
      <c r="AH31">
        <v>176.31200000000001</v>
      </c>
      <c r="AI31" t="s">
        <v>172</v>
      </c>
      <c r="AJ31" t="s">
        <v>128</v>
      </c>
      <c r="AK31">
        <f>IF(Table1[[#This Row],[Lifetime]]&gt;2019,Table1[[#This Row],[Lifetime]],IF(Table1[[#This Row],[Year_built]]&gt;1,Table1[[#This Row],[Year_built]]+30,0))</f>
        <v>0</v>
      </c>
      <c r="AL31" t="str">
        <f>IF(Table1[[#This Row],[Type]]="Hydroelectric","Hydro",Table1[[#This Row],[Techs]])</f>
        <v>DIE</v>
      </c>
    </row>
    <row r="32" spans="1:38" x14ac:dyDescent="0.35">
      <c r="A32" t="s">
        <v>173</v>
      </c>
      <c r="B32" t="s">
        <v>174</v>
      </c>
      <c r="C32" t="s">
        <v>175</v>
      </c>
      <c r="E32" t="s">
        <v>176</v>
      </c>
      <c r="G32" t="s">
        <v>39</v>
      </c>
      <c r="H32">
        <v>6</v>
      </c>
      <c r="I32">
        <v>3.5</v>
      </c>
      <c r="M32">
        <v>1989</v>
      </c>
      <c r="N32" t="s">
        <v>115</v>
      </c>
      <c r="O32" t="s">
        <v>177</v>
      </c>
      <c r="S32" t="s">
        <v>178</v>
      </c>
      <c r="T32" t="s">
        <v>179</v>
      </c>
      <c r="W32">
        <v>35</v>
      </c>
      <c r="Y32" t="s">
        <v>180</v>
      </c>
      <c r="AA32" t="s">
        <v>181</v>
      </c>
      <c r="AB32" t="s">
        <v>182</v>
      </c>
      <c r="AC32" t="s">
        <v>183</v>
      </c>
      <c r="AD32" t="s">
        <v>184</v>
      </c>
      <c r="AE32">
        <v>2039</v>
      </c>
      <c r="AF32" t="s">
        <v>185</v>
      </c>
      <c r="AG32">
        <v>-38.062100000000001</v>
      </c>
      <c r="AH32">
        <v>176.71799999999999</v>
      </c>
      <c r="AI32" t="s">
        <v>172</v>
      </c>
      <c r="AJ32" t="s">
        <v>186</v>
      </c>
      <c r="AK32">
        <f>IF(Table1[[#This Row],[Lifetime]]&gt;2019,Table1[[#This Row],[Lifetime]],IF(Table1[[#This Row],[Year_built]]&gt;1,Table1[[#This Row],[Year_built]]+30,0))</f>
        <v>2039</v>
      </c>
      <c r="AL32" t="str">
        <f>IF(Table1[[#This Row],[Type]]="Hydroelectric","Hydro",Table1[[#This Row],[Techs]])</f>
        <v>geoth</v>
      </c>
    </row>
    <row r="33" spans="1:38" x14ac:dyDescent="0.35">
      <c r="A33" t="s">
        <v>191</v>
      </c>
      <c r="B33" t="s">
        <v>174</v>
      </c>
      <c r="C33" t="s">
        <v>188</v>
      </c>
      <c r="E33" t="s">
        <v>176</v>
      </c>
      <c r="G33" t="s">
        <v>39</v>
      </c>
      <c r="H33">
        <v>25</v>
      </c>
      <c r="I33">
        <v>25</v>
      </c>
      <c r="M33">
        <v>2018</v>
      </c>
      <c r="N33" t="s">
        <v>115</v>
      </c>
      <c r="O33" t="s">
        <v>177</v>
      </c>
      <c r="S33" t="s">
        <v>192</v>
      </c>
      <c r="T33" t="s">
        <v>193</v>
      </c>
      <c r="U33" t="s">
        <v>192</v>
      </c>
      <c r="Y33" t="s">
        <v>180</v>
      </c>
      <c r="AA33" t="s">
        <v>181</v>
      </c>
      <c r="AB33" t="s">
        <v>182</v>
      </c>
      <c r="AC33" t="s">
        <v>194</v>
      </c>
      <c r="AD33" t="s">
        <v>184</v>
      </c>
      <c r="AE33">
        <v>2068</v>
      </c>
      <c r="AF33" t="s">
        <v>185</v>
      </c>
      <c r="AG33">
        <v>-38.063000000000002</v>
      </c>
      <c r="AH33">
        <v>176.70230000000001</v>
      </c>
      <c r="AI33" t="s">
        <v>172</v>
      </c>
      <c r="AJ33" t="s">
        <v>186</v>
      </c>
      <c r="AK33">
        <f>IF(Table1[[#This Row],[Lifetime]]&gt;2019,Table1[[#This Row],[Lifetime]],IF(Table1[[#This Row],[Year_built]]&gt;1,Table1[[#This Row],[Year_built]]+30,0))</f>
        <v>2068</v>
      </c>
      <c r="AL33" t="str">
        <f>IF(Table1[[#This Row],[Type]]="Hydroelectric","Hydro",Table1[[#This Row],[Techs]])</f>
        <v>geoth</v>
      </c>
    </row>
    <row r="34" spans="1:38" x14ac:dyDescent="0.35">
      <c r="A34" t="s">
        <v>207</v>
      </c>
      <c r="B34" t="s">
        <v>174</v>
      </c>
      <c r="C34" t="s">
        <v>188</v>
      </c>
      <c r="E34" t="s">
        <v>176</v>
      </c>
      <c r="G34" t="s">
        <v>39</v>
      </c>
      <c r="H34">
        <v>8</v>
      </c>
      <c r="I34">
        <v>8</v>
      </c>
      <c r="M34">
        <v>2008</v>
      </c>
      <c r="N34" t="s">
        <v>115</v>
      </c>
      <c r="O34" t="s">
        <v>177</v>
      </c>
      <c r="S34" t="s">
        <v>192</v>
      </c>
      <c r="U34" t="s">
        <v>192</v>
      </c>
      <c r="V34" t="s">
        <v>43</v>
      </c>
      <c r="W34">
        <v>70</v>
      </c>
      <c r="Y34" t="s">
        <v>180</v>
      </c>
      <c r="AA34" t="s">
        <v>181</v>
      </c>
      <c r="AB34" t="s">
        <v>182</v>
      </c>
      <c r="AC34" t="s">
        <v>183</v>
      </c>
      <c r="AD34" t="s">
        <v>184</v>
      </c>
      <c r="AE34">
        <v>2058</v>
      </c>
      <c r="AF34" t="s">
        <v>185</v>
      </c>
      <c r="AG34">
        <v>-38.060600000000001</v>
      </c>
      <c r="AH34">
        <v>176.72229999999999</v>
      </c>
      <c r="AI34" t="s">
        <v>172</v>
      </c>
      <c r="AJ34" t="s">
        <v>186</v>
      </c>
      <c r="AK34">
        <f>IF(Table1[[#This Row],[Lifetime]]&gt;2019,Table1[[#This Row],[Lifetime]],IF(Table1[[#This Row],[Year_built]]&gt;1,Table1[[#This Row],[Year_built]]+30,0))</f>
        <v>2058</v>
      </c>
      <c r="AL34" t="str">
        <f>IF(Table1[[#This Row],[Type]]="Hydroelectric","Hydro",Table1[[#This Row],[Techs]])</f>
        <v>geoth</v>
      </c>
    </row>
    <row r="35" spans="1:38" x14ac:dyDescent="0.35">
      <c r="A35" t="s">
        <v>214</v>
      </c>
      <c r="B35" t="s">
        <v>174</v>
      </c>
      <c r="C35" t="s">
        <v>209</v>
      </c>
      <c r="E35" t="s">
        <v>210</v>
      </c>
      <c r="G35" t="s">
        <v>39</v>
      </c>
      <c r="H35">
        <v>107</v>
      </c>
      <c r="I35">
        <v>107</v>
      </c>
      <c r="M35">
        <v>2008</v>
      </c>
      <c r="N35" t="s">
        <v>115</v>
      </c>
      <c r="O35" t="s">
        <v>211</v>
      </c>
      <c r="S35" t="s">
        <v>61</v>
      </c>
      <c r="U35" t="s">
        <v>61</v>
      </c>
      <c r="V35" t="s">
        <v>117</v>
      </c>
      <c r="W35">
        <v>800</v>
      </c>
      <c r="Y35" t="s">
        <v>180</v>
      </c>
      <c r="AA35" t="s">
        <v>181</v>
      </c>
      <c r="AB35" t="s">
        <v>182</v>
      </c>
      <c r="AC35" t="s">
        <v>194</v>
      </c>
      <c r="AD35" t="s">
        <v>184</v>
      </c>
      <c r="AE35">
        <v>2058</v>
      </c>
      <c r="AF35" t="s">
        <v>185</v>
      </c>
      <c r="AG35">
        <v>-38.062199999999997</v>
      </c>
      <c r="AH35">
        <v>176.7269</v>
      </c>
      <c r="AI35" t="s">
        <v>172</v>
      </c>
      <c r="AJ35" t="s">
        <v>186</v>
      </c>
      <c r="AK35">
        <f>IF(Table1[[#This Row],[Lifetime]]&gt;2019,Table1[[#This Row],[Lifetime]],IF(Table1[[#This Row],[Year_built]]&gt;1,Table1[[#This Row],[Year_built]]+30,0))</f>
        <v>2058</v>
      </c>
      <c r="AL35" t="str">
        <f>IF(Table1[[#This Row],[Type]]="Hydroelectric","Hydro",Table1[[#This Row],[Techs]])</f>
        <v>geoth</v>
      </c>
    </row>
    <row r="36" spans="1:38" x14ac:dyDescent="0.35">
      <c r="A36" t="s">
        <v>220</v>
      </c>
      <c r="B36" t="s">
        <v>174</v>
      </c>
      <c r="C36" t="s">
        <v>209</v>
      </c>
      <c r="E36" t="s">
        <v>210</v>
      </c>
      <c r="G36" t="s">
        <v>39</v>
      </c>
      <c r="H36">
        <v>21</v>
      </c>
      <c r="I36">
        <v>21</v>
      </c>
      <c r="M36">
        <v>2013</v>
      </c>
      <c r="N36" t="s">
        <v>115</v>
      </c>
      <c r="O36" t="s">
        <v>211</v>
      </c>
      <c r="S36" t="s">
        <v>179</v>
      </c>
      <c r="U36" t="s">
        <v>221</v>
      </c>
      <c r="V36" t="s">
        <v>43</v>
      </c>
      <c r="W36">
        <v>210</v>
      </c>
      <c r="Y36" t="s">
        <v>180</v>
      </c>
      <c r="AA36" t="s">
        <v>181</v>
      </c>
      <c r="AB36" t="s">
        <v>182</v>
      </c>
      <c r="AC36" t="s">
        <v>222</v>
      </c>
      <c r="AD36" t="s">
        <v>184</v>
      </c>
      <c r="AE36">
        <v>2063</v>
      </c>
      <c r="AF36" t="s">
        <v>185</v>
      </c>
      <c r="AG36">
        <v>-38.064999999999998</v>
      </c>
      <c r="AH36">
        <v>176.72139999999999</v>
      </c>
      <c r="AI36" t="s">
        <v>172</v>
      </c>
      <c r="AJ36" t="s">
        <v>186</v>
      </c>
      <c r="AK36">
        <f>IF(Table1[[#This Row],[Lifetime]]&gt;2019,Table1[[#This Row],[Lifetime]],IF(Table1[[#This Row],[Year_built]]&gt;1,Table1[[#This Row],[Year_built]]+30,0))</f>
        <v>2063</v>
      </c>
      <c r="AL36" t="str">
        <f>IF(Table1[[#This Row],[Type]]="Hydroelectric","Hydro",Table1[[#This Row],[Techs]])</f>
        <v>geoth</v>
      </c>
    </row>
    <row r="37" spans="1:38" x14ac:dyDescent="0.35">
      <c r="A37" t="s">
        <v>234</v>
      </c>
      <c r="B37" t="s">
        <v>174</v>
      </c>
      <c r="C37" t="s">
        <v>228</v>
      </c>
      <c r="E37" t="s">
        <v>216</v>
      </c>
      <c r="G37" t="s">
        <v>39</v>
      </c>
      <c r="H37">
        <v>8</v>
      </c>
      <c r="I37">
        <v>3.8</v>
      </c>
      <c r="M37">
        <v>1966</v>
      </c>
      <c r="N37" t="s">
        <v>115</v>
      </c>
      <c r="O37" t="s">
        <v>235</v>
      </c>
      <c r="S37" t="s">
        <v>221</v>
      </c>
      <c r="U37" t="s">
        <v>93</v>
      </c>
      <c r="V37" t="s">
        <v>236</v>
      </c>
      <c r="Y37" t="s">
        <v>180</v>
      </c>
      <c r="AA37" t="s">
        <v>181</v>
      </c>
      <c r="AB37" t="s">
        <v>182</v>
      </c>
      <c r="AC37" t="s">
        <v>183</v>
      </c>
      <c r="AD37" t="s">
        <v>184</v>
      </c>
      <c r="AE37">
        <v>2016</v>
      </c>
      <c r="AF37" t="s">
        <v>185</v>
      </c>
      <c r="AG37">
        <v>-38.073799999999999</v>
      </c>
      <c r="AH37">
        <v>176.7199</v>
      </c>
      <c r="AI37" t="s">
        <v>172</v>
      </c>
      <c r="AJ37" t="s">
        <v>186</v>
      </c>
      <c r="AK37">
        <f>IF(Table1[[#This Row],[Lifetime]]&gt;2019,Table1[[#This Row],[Lifetime]],IF(Table1[[#This Row],[Year_built]]&gt;1,Table1[[#This Row],[Year_built]]+30,0))</f>
        <v>1996</v>
      </c>
      <c r="AL37" t="str">
        <f>IF(Table1[[#This Row],[Type]]="Hydroelectric","Hydro",Table1[[#This Row],[Techs]])</f>
        <v>geoth</v>
      </c>
    </row>
    <row r="38" spans="1:38" x14ac:dyDescent="0.35">
      <c r="A38" t="s">
        <v>195</v>
      </c>
      <c r="B38" t="s">
        <v>174</v>
      </c>
      <c r="C38" t="s">
        <v>188</v>
      </c>
      <c r="E38" t="s">
        <v>176</v>
      </c>
      <c r="G38" t="s">
        <v>39</v>
      </c>
      <c r="H38">
        <v>25</v>
      </c>
      <c r="I38">
        <v>12</v>
      </c>
      <c r="M38">
        <v>1998</v>
      </c>
      <c r="N38" t="s">
        <v>115</v>
      </c>
      <c r="O38" t="s">
        <v>177</v>
      </c>
      <c r="S38" t="s">
        <v>196</v>
      </c>
      <c r="U38" t="s">
        <v>196</v>
      </c>
      <c r="V38" t="s">
        <v>43</v>
      </c>
      <c r="W38">
        <v>200</v>
      </c>
      <c r="Y38" t="s">
        <v>195</v>
      </c>
      <c r="AA38" t="s">
        <v>44</v>
      </c>
      <c r="AB38" t="s">
        <v>182</v>
      </c>
      <c r="AC38" t="s">
        <v>197</v>
      </c>
      <c r="AD38" t="s">
        <v>198</v>
      </c>
      <c r="AE38">
        <v>2048</v>
      </c>
      <c r="AF38" t="s">
        <v>185</v>
      </c>
      <c r="AG38">
        <v>-35.417900000000003</v>
      </c>
      <c r="AH38">
        <v>173.85239999999999</v>
      </c>
      <c r="AI38" t="s">
        <v>48</v>
      </c>
      <c r="AJ38" t="s">
        <v>186</v>
      </c>
      <c r="AK38">
        <f>IF(Table1[[#This Row],[Lifetime]]&gt;2019,Table1[[#This Row],[Lifetime]],IF(Table1[[#This Row],[Year_built]]&gt;1,Table1[[#This Row],[Year_built]]+30,0))</f>
        <v>2048</v>
      </c>
      <c r="AL38" t="str">
        <f>IF(Table1[[#This Row],[Type]]="Hydroelectric","Hydro",Table1[[#This Row],[Techs]])</f>
        <v>geoth</v>
      </c>
    </row>
    <row r="39" spans="1:38" x14ac:dyDescent="0.35">
      <c r="A39" t="s">
        <v>187</v>
      </c>
      <c r="B39" t="s">
        <v>174</v>
      </c>
      <c r="C39" t="s">
        <v>188</v>
      </c>
      <c r="E39" t="s">
        <v>176</v>
      </c>
      <c r="G39" t="s">
        <v>39</v>
      </c>
      <c r="H39">
        <v>82</v>
      </c>
      <c r="I39">
        <v>21</v>
      </c>
      <c r="M39">
        <v>2013</v>
      </c>
      <c r="N39" t="s">
        <v>115</v>
      </c>
      <c r="O39" t="s">
        <v>177</v>
      </c>
      <c r="S39" t="s">
        <v>61</v>
      </c>
      <c r="U39" t="s">
        <v>61</v>
      </c>
      <c r="V39" t="s">
        <v>117</v>
      </c>
      <c r="W39">
        <v>670</v>
      </c>
      <c r="Y39" t="s">
        <v>187</v>
      </c>
      <c r="AA39" t="s">
        <v>66</v>
      </c>
      <c r="AB39" t="s">
        <v>182</v>
      </c>
      <c r="AC39" t="s">
        <v>189</v>
      </c>
      <c r="AD39" t="s">
        <v>190</v>
      </c>
      <c r="AE39">
        <v>2063</v>
      </c>
      <c r="AF39" t="s">
        <v>185</v>
      </c>
      <c r="AG39">
        <v>-38.546199999999999</v>
      </c>
      <c r="AH39">
        <v>176.19540000000001</v>
      </c>
      <c r="AI39" t="s">
        <v>69</v>
      </c>
      <c r="AJ39" t="s">
        <v>186</v>
      </c>
      <c r="AK39">
        <f>IF(Table1[[#This Row],[Lifetime]]&gt;2019,Table1[[#This Row],[Lifetime]],IF(Table1[[#This Row],[Year_built]]&gt;1,Table1[[#This Row],[Year_built]]+30,0))</f>
        <v>2063</v>
      </c>
      <c r="AL39" t="str">
        <f>IF(Table1[[#This Row],[Type]]="Hydroelectric","Hydro",Table1[[#This Row],[Techs]])</f>
        <v>geoth</v>
      </c>
    </row>
    <row r="40" spans="1:38" x14ac:dyDescent="0.35">
      <c r="A40" t="s">
        <v>199</v>
      </c>
      <c r="B40" t="s">
        <v>174</v>
      </c>
      <c r="C40" t="s">
        <v>188</v>
      </c>
      <c r="E40" t="s">
        <v>176</v>
      </c>
      <c r="G40" t="s">
        <v>39</v>
      </c>
      <c r="H40">
        <v>24</v>
      </c>
      <c r="I40">
        <v>24</v>
      </c>
      <c r="M40">
        <v>2010</v>
      </c>
      <c r="N40" t="s">
        <v>115</v>
      </c>
      <c r="O40" t="s">
        <v>177</v>
      </c>
      <c r="S40" t="s">
        <v>200</v>
      </c>
      <c r="U40" t="s">
        <v>123</v>
      </c>
      <c r="V40" t="s">
        <v>43</v>
      </c>
      <c r="W40">
        <v>190</v>
      </c>
      <c r="Y40" t="s">
        <v>201</v>
      </c>
      <c r="AA40" t="s">
        <v>66</v>
      </c>
      <c r="AB40" t="s">
        <v>182</v>
      </c>
      <c r="AC40" t="s">
        <v>202</v>
      </c>
      <c r="AD40" t="s">
        <v>203</v>
      </c>
      <c r="AE40">
        <v>2060</v>
      </c>
      <c r="AF40" t="s">
        <v>185</v>
      </c>
      <c r="AG40">
        <v>-38.667099999999998</v>
      </c>
      <c r="AH40">
        <v>176.11660000000001</v>
      </c>
      <c r="AI40" t="s">
        <v>69</v>
      </c>
      <c r="AJ40" t="s">
        <v>186</v>
      </c>
      <c r="AK40">
        <f>IF(Table1[[#This Row],[Lifetime]]&gt;2019,Table1[[#This Row],[Lifetime]],IF(Table1[[#This Row],[Year_built]]&gt;1,Table1[[#This Row],[Year_built]]+30,0))</f>
        <v>2060</v>
      </c>
      <c r="AL40" t="str">
        <f>IF(Table1[[#This Row],[Type]]="Hydroelectric","Hydro",Table1[[#This Row],[Techs]])</f>
        <v>geoth</v>
      </c>
    </row>
    <row r="41" spans="1:38" x14ac:dyDescent="0.35">
      <c r="A41" t="s">
        <v>204</v>
      </c>
      <c r="B41" t="s">
        <v>174</v>
      </c>
      <c r="C41" t="s">
        <v>205</v>
      </c>
      <c r="E41" t="s">
        <v>176</v>
      </c>
      <c r="G41" t="s">
        <v>39</v>
      </c>
      <c r="H41">
        <v>14</v>
      </c>
      <c r="I41">
        <v>14</v>
      </c>
      <c r="M41">
        <v>2005</v>
      </c>
      <c r="N41" t="s">
        <v>115</v>
      </c>
      <c r="O41" t="s">
        <v>177</v>
      </c>
      <c r="S41" t="s">
        <v>200</v>
      </c>
      <c r="U41" t="s">
        <v>123</v>
      </c>
      <c r="V41" t="s">
        <v>117</v>
      </c>
      <c r="W41">
        <v>83</v>
      </c>
      <c r="Y41" t="s">
        <v>201</v>
      </c>
      <c r="AA41" t="s">
        <v>66</v>
      </c>
      <c r="AB41" t="s">
        <v>182</v>
      </c>
      <c r="AC41" t="s">
        <v>206</v>
      </c>
      <c r="AD41" t="s">
        <v>203</v>
      </c>
      <c r="AE41">
        <v>2055</v>
      </c>
      <c r="AF41" t="s">
        <v>185</v>
      </c>
      <c r="AG41">
        <v>-38.625599999999999</v>
      </c>
      <c r="AH41">
        <v>176.1037</v>
      </c>
      <c r="AI41" t="s">
        <v>69</v>
      </c>
      <c r="AJ41" t="s">
        <v>186</v>
      </c>
      <c r="AK41">
        <f>IF(Table1[[#This Row],[Lifetime]]&gt;2019,Table1[[#This Row],[Lifetime]],IF(Table1[[#This Row],[Year_built]]&gt;1,Table1[[#This Row],[Year_built]]+30,0))</f>
        <v>2055</v>
      </c>
      <c r="AL41" t="str">
        <f>IF(Table1[[#This Row],[Type]]="Hydroelectric","Hydro",Table1[[#This Row],[Techs]])</f>
        <v>geoth</v>
      </c>
    </row>
    <row r="42" spans="1:38" x14ac:dyDescent="0.35">
      <c r="A42" t="s">
        <v>208</v>
      </c>
      <c r="B42" t="s">
        <v>174</v>
      </c>
      <c r="C42" t="s">
        <v>209</v>
      </c>
      <c r="E42" t="s">
        <v>210</v>
      </c>
      <c r="G42" t="s">
        <v>39</v>
      </c>
      <c r="H42">
        <v>166</v>
      </c>
      <c r="I42">
        <v>83</v>
      </c>
      <c r="M42">
        <v>2014</v>
      </c>
      <c r="N42" t="s">
        <v>115</v>
      </c>
      <c r="O42" t="s">
        <v>211</v>
      </c>
      <c r="S42" t="s">
        <v>200</v>
      </c>
      <c r="U42" t="s">
        <v>123</v>
      </c>
      <c r="V42" t="s">
        <v>117</v>
      </c>
      <c r="W42">
        <v>1372</v>
      </c>
      <c r="Y42" t="s">
        <v>201</v>
      </c>
      <c r="AA42" t="s">
        <v>66</v>
      </c>
      <c r="AB42" t="s">
        <v>182</v>
      </c>
      <c r="AC42" t="s">
        <v>212</v>
      </c>
      <c r="AD42" t="s">
        <v>213</v>
      </c>
      <c r="AE42">
        <v>2064</v>
      </c>
      <c r="AF42" t="s">
        <v>185</v>
      </c>
      <c r="AG42">
        <v>-38.619</v>
      </c>
      <c r="AH42">
        <v>176.047</v>
      </c>
      <c r="AI42" t="s">
        <v>69</v>
      </c>
      <c r="AJ42" t="s">
        <v>186</v>
      </c>
      <c r="AK42">
        <f>IF(Table1[[#This Row],[Lifetime]]&gt;2019,Table1[[#This Row],[Lifetime]],IF(Table1[[#This Row],[Year_built]]&gt;1,Table1[[#This Row],[Year_built]]+30,0))</f>
        <v>2064</v>
      </c>
      <c r="AL42" t="str">
        <f>IF(Table1[[#This Row],[Type]]="Hydroelectric","Hydro",Table1[[#This Row],[Techs]])</f>
        <v>geoth</v>
      </c>
    </row>
    <row r="43" spans="1:38" x14ac:dyDescent="0.35">
      <c r="A43" t="s">
        <v>215</v>
      </c>
      <c r="B43" t="s">
        <v>174</v>
      </c>
      <c r="C43" t="s">
        <v>209</v>
      </c>
      <c r="E43" t="s">
        <v>216</v>
      </c>
      <c r="F43" t="s">
        <v>210</v>
      </c>
      <c r="G43" t="s">
        <v>39</v>
      </c>
      <c r="H43">
        <v>50</v>
      </c>
      <c r="I43">
        <v>46</v>
      </c>
      <c r="M43">
        <v>1989</v>
      </c>
      <c r="N43" t="s">
        <v>115</v>
      </c>
      <c r="O43" t="s">
        <v>217</v>
      </c>
      <c r="S43" t="s">
        <v>200</v>
      </c>
      <c r="U43" t="s">
        <v>123</v>
      </c>
      <c r="V43" t="s">
        <v>117</v>
      </c>
      <c r="W43">
        <v>450</v>
      </c>
      <c r="Y43" t="s">
        <v>215</v>
      </c>
      <c r="AA43" t="s">
        <v>66</v>
      </c>
      <c r="AB43" t="s">
        <v>182</v>
      </c>
      <c r="AC43" t="s">
        <v>218</v>
      </c>
      <c r="AD43" t="s">
        <v>219</v>
      </c>
      <c r="AE43">
        <v>2039</v>
      </c>
      <c r="AF43" t="s">
        <v>185</v>
      </c>
      <c r="AG43">
        <v>-38.527500000000003</v>
      </c>
      <c r="AH43">
        <v>176.29400000000001</v>
      </c>
      <c r="AI43" t="s">
        <v>69</v>
      </c>
      <c r="AJ43" t="s">
        <v>186</v>
      </c>
      <c r="AK43">
        <f>IF(Table1[[#This Row],[Lifetime]]&gt;2019,Table1[[#This Row],[Lifetime]],IF(Table1[[#This Row],[Year_built]]&gt;1,Table1[[#This Row],[Year_built]]+30,0))</f>
        <v>2039</v>
      </c>
      <c r="AL43" t="str">
        <f>IF(Table1[[#This Row],[Type]]="Hydroelectric","Hydro",Table1[[#This Row],[Techs]])</f>
        <v>geoth</v>
      </c>
    </row>
    <row r="44" spans="1:38" x14ac:dyDescent="0.35">
      <c r="A44" t="s">
        <v>223</v>
      </c>
      <c r="B44" t="s">
        <v>174</v>
      </c>
      <c r="C44" t="s">
        <v>224</v>
      </c>
      <c r="E44" t="s">
        <v>210</v>
      </c>
      <c r="G44" t="s">
        <v>39</v>
      </c>
      <c r="H44">
        <v>50</v>
      </c>
      <c r="I44">
        <v>55</v>
      </c>
      <c r="M44">
        <v>1996</v>
      </c>
      <c r="N44" t="s">
        <v>115</v>
      </c>
      <c r="O44" t="s">
        <v>211</v>
      </c>
      <c r="S44" t="s">
        <v>200</v>
      </c>
      <c r="U44" t="s">
        <v>123</v>
      </c>
      <c r="V44" t="s">
        <v>117</v>
      </c>
      <c r="W44">
        <v>411</v>
      </c>
      <c r="Y44" t="s">
        <v>201</v>
      </c>
      <c r="AA44" t="s">
        <v>66</v>
      </c>
      <c r="AB44" t="s">
        <v>182</v>
      </c>
      <c r="AC44" t="s">
        <v>225</v>
      </c>
      <c r="AD44" t="s">
        <v>226</v>
      </c>
      <c r="AE44">
        <v>2046</v>
      </c>
      <c r="AF44" t="s">
        <v>185</v>
      </c>
      <c r="AG44">
        <v>-38.629899999999999</v>
      </c>
      <c r="AH44">
        <v>176.04150000000001</v>
      </c>
      <c r="AI44" t="s">
        <v>69</v>
      </c>
      <c r="AJ44" t="s">
        <v>186</v>
      </c>
      <c r="AK44">
        <f>IF(Table1[[#This Row],[Lifetime]]&gt;2019,Table1[[#This Row],[Lifetime]],IF(Table1[[#This Row],[Year_built]]&gt;1,Table1[[#This Row],[Year_built]]+30,0))</f>
        <v>2046</v>
      </c>
      <c r="AL44" t="str">
        <f>IF(Table1[[#This Row],[Type]]="Hydroelectric","Hydro",Table1[[#This Row],[Techs]])</f>
        <v>geoth</v>
      </c>
    </row>
    <row r="45" spans="1:38" x14ac:dyDescent="0.35">
      <c r="A45" t="s">
        <v>227</v>
      </c>
      <c r="B45" t="s">
        <v>174</v>
      </c>
      <c r="C45" t="s">
        <v>228</v>
      </c>
      <c r="E45" t="s">
        <v>229</v>
      </c>
      <c r="G45" t="s">
        <v>39</v>
      </c>
      <c r="H45">
        <v>112</v>
      </c>
      <c r="I45">
        <v>35</v>
      </c>
      <c r="M45">
        <v>1999</v>
      </c>
      <c r="N45" t="s">
        <v>115</v>
      </c>
      <c r="O45" t="s">
        <v>177</v>
      </c>
      <c r="S45" t="s">
        <v>230</v>
      </c>
      <c r="U45" t="s">
        <v>61</v>
      </c>
      <c r="V45" t="s">
        <v>117</v>
      </c>
      <c r="W45">
        <v>927</v>
      </c>
      <c r="Y45" t="s">
        <v>227</v>
      </c>
      <c r="AA45" t="s">
        <v>66</v>
      </c>
      <c r="AB45" t="s">
        <v>182</v>
      </c>
      <c r="AC45" t="s">
        <v>231</v>
      </c>
      <c r="AD45" t="s">
        <v>232</v>
      </c>
      <c r="AE45">
        <v>2049</v>
      </c>
      <c r="AF45" t="s">
        <v>185</v>
      </c>
      <c r="AG45">
        <v>-38.529899999999998</v>
      </c>
      <c r="AH45">
        <v>175.92429999999999</v>
      </c>
      <c r="AI45" t="s">
        <v>69</v>
      </c>
      <c r="AJ45" t="s">
        <v>186</v>
      </c>
      <c r="AK45">
        <f>IF(Table1[[#This Row],[Lifetime]]&gt;2019,Table1[[#This Row],[Lifetime]],IF(Table1[[#This Row],[Year_built]]&gt;1,Table1[[#This Row],[Year_built]]+30,0))</f>
        <v>2049</v>
      </c>
      <c r="AL45" t="str">
        <f>IF(Table1[[#This Row],[Type]]="Hydroelectric","Hydro",Table1[[#This Row],[Techs]])</f>
        <v>geoth</v>
      </c>
    </row>
    <row r="46" spans="1:38" x14ac:dyDescent="0.35">
      <c r="A46" t="s">
        <v>233</v>
      </c>
      <c r="B46" t="s">
        <v>174</v>
      </c>
      <c r="C46" t="s">
        <v>228</v>
      </c>
      <c r="E46" t="s">
        <v>229</v>
      </c>
      <c r="G46" t="s">
        <v>39</v>
      </c>
      <c r="H46">
        <v>35</v>
      </c>
      <c r="I46">
        <v>16</v>
      </c>
      <c r="M46">
        <v>1997</v>
      </c>
      <c r="N46" t="s">
        <v>115</v>
      </c>
      <c r="O46" t="s">
        <v>177</v>
      </c>
      <c r="S46" t="s">
        <v>61</v>
      </c>
      <c r="U46" t="s">
        <v>61</v>
      </c>
      <c r="V46" t="s">
        <v>43</v>
      </c>
      <c r="W46">
        <v>273</v>
      </c>
      <c r="Y46" t="s">
        <v>233</v>
      </c>
      <c r="AA46" t="s">
        <v>66</v>
      </c>
      <c r="AB46" t="s">
        <v>182</v>
      </c>
      <c r="AC46" t="s">
        <v>202</v>
      </c>
      <c r="AD46" t="s">
        <v>203</v>
      </c>
      <c r="AE46">
        <v>2047</v>
      </c>
      <c r="AF46" t="s">
        <v>185</v>
      </c>
      <c r="AG46">
        <v>-38.612299999999998</v>
      </c>
      <c r="AH46">
        <v>176.19319999999999</v>
      </c>
      <c r="AI46" t="s">
        <v>69</v>
      </c>
      <c r="AJ46" t="s">
        <v>186</v>
      </c>
      <c r="AK46">
        <f>IF(Table1[[#This Row],[Lifetime]]&gt;2019,Table1[[#This Row],[Lifetime]],IF(Table1[[#This Row],[Year_built]]&gt;1,Table1[[#This Row],[Year_built]]+30,0))</f>
        <v>2047</v>
      </c>
      <c r="AL46" t="str">
        <f>IF(Table1[[#This Row],[Type]]="Hydroelectric","Hydro",Table1[[#This Row],[Techs]])</f>
        <v>geoth</v>
      </c>
    </row>
    <row r="47" spans="1:38" x14ac:dyDescent="0.35">
      <c r="A47" t="s">
        <v>237</v>
      </c>
      <c r="B47" t="s">
        <v>174</v>
      </c>
      <c r="C47" t="s">
        <v>238</v>
      </c>
      <c r="E47" t="s">
        <v>216</v>
      </c>
      <c r="F47" t="s">
        <v>210</v>
      </c>
      <c r="G47" t="s">
        <v>39</v>
      </c>
      <c r="H47">
        <v>163</v>
      </c>
      <c r="I47">
        <v>30</v>
      </c>
      <c r="M47">
        <v>1958</v>
      </c>
      <c r="N47" t="s">
        <v>115</v>
      </c>
      <c r="O47" t="s">
        <v>239</v>
      </c>
      <c r="P47" t="s">
        <v>240</v>
      </c>
      <c r="S47" t="s">
        <v>200</v>
      </c>
      <c r="U47" t="s">
        <v>123</v>
      </c>
      <c r="V47" t="s">
        <v>117</v>
      </c>
      <c r="W47">
        <v>979</v>
      </c>
      <c r="Y47" t="s">
        <v>201</v>
      </c>
      <c r="AA47" t="s">
        <v>66</v>
      </c>
      <c r="AB47" t="s">
        <v>182</v>
      </c>
      <c r="AC47" t="s">
        <v>206</v>
      </c>
      <c r="AD47" t="s">
        <v>203</v>
      </c>
      <c r="AE47">
        <v>2008</v>
      </c>
      <c r="AF47" t="s">
        <v>185</v>
      </c>
      <c r="AG47">
        <v>-38.625599999999999</v>
      </c>
      <c r="AH47">
        <v>176.1037</v>
      </c>
      <c r="AI47" t="s">
        <v>69</v>
      </c>
      <c r="AJ47" t="s">
        <v>186</v>
      </c>
      <c r="AK47">
        <f>IF(Table1[[#This Row],[Lifetime]]&gt;2019,Table1[[#This Row],[Lifetime]],IF(Table1[[#This Row],[Year_built]]&gt;1,Table1[[#This Row],[Year_built]]+30,0))</f>
        <v>1988</v>
      </c>
      <c r="AL47" t="str">
        <f>IF(Table1[[#This Row],[Type]]="Hydroelectric","Hydro",Table1[[#This Row],[Techs]])</f>
        <v>geoth</v>
      </c>
    </row>
    <row r="48" spans="1:38" x14ac:dyDescent="0.35">
      <c r="A48" t="s">
        <v>241</v>
      </c>
      <c r="B48" t="s">
        <v>174</v>
      </c>
      <c r="C48" t="s">
        <v>238</v>
      </c>
      <c r="E48" t="s">
        <v>210</v>
      </c>
      <c r="G48" t="s">
        <v>39</v>
      </c>
      <c r="H48">
        <v>140</v>
      </c>
      <c r="I48">
        <v>140</v>
      </c>
      <c r="M48">
        <v>2010</v>
      </c>
      <c r="N48" t="s">
        <v>115</v>
      </c>
      <c r="O48" t="s">
        <v>242</v>
      </c>
      <c r="S48" t="s">
        <v>61</v>
      </c>
      <c r="T48" t="s">
        <v>243</v>
      </c>
      <c r="U48" t="s">
        <v>61</v>
      </c>
      <c r="V48" t="s">
        <v>117</v>
      </c>
      <c r="W48">
        <v>1165</v>
      </c>
      <c r="Y48" t="s">
        <v>233</v>
      </c>
      <c r="AA48" t="s">
        <v>66</v>
      </c>
      <c r="AB48" t="s">
        <v>182</v>
      </c>
      <c r="AC48" t="s">
        <v>244</v>
      </c>
      <c r="AD48" t="s">
        <v>190</v>
      </c>
      <c r="AE48">
        <v>2060</v>
      </c>
      <c r="AF48" t="s">
        <v>185</v>
      </c>
      <c r="AG48">
        <v>-38.614100000000001</v>
      </c>
      <c r="AH48">
        <v>176.18389999999999</v>
      </c>
      <c r="AI48" t="s">
        <v>69</v>
      </c>
      <c r="AJ48" t="s">
        <v>186</v>
      </c>
      <c r="AK48">
        <f>IF(Table1[[#This Row],[Lifetime]]&gt;2019,Table1[[#This Row],[Lifetime]],IF(Table1[[#This Row],[Year_built]]&gt;1,Table1[[#This Row],[Year_built]]+30,0))</f>
        <v>2060</v>
      </c>
      <c r="AL48" t="str">
        <f>IF(Table1[[#This Row],[Type]]="Hydroelectric","Hydro",Table1[[#This Row],[Techs]])</f>
        <v>geoth</v>
      </c>
    </row>
    <row r="49" spans="1:38" x14ac:dyDescent="0.35">
      <c r="A49" t="s">
        <v>245</v>
      </c>
      <c r="B49" t="s">
        <v>37</v>
      </c>
      <c r="C49" t="s">
        <v>246</v>
      </c>
      <c r="D49" t="s">
        <v>112</v>
      </c>
      <c r="E49" t="s">
        <v>114</v>
      </c>
      <c r="G49" t="s">
        <v>39</v>
      </c>
      <c r="H49">
        <v>750</v>
      </c>
      <c r="I49">
        <v>250</v>
      </c>
      <c r="J49">
        <v>10300</v>
      </c>
      <c r="K49">
        <v>3</v>
      </c>
      <c r="L49" t="s">
        <v>247</v>
      </c>
      <c r="M49">
        <v>1983</v>
      </c>
      <c r="N49" t="s">
        <v>115</v>
      </c>
      <c r="S49" t="s">
        <v>248</v>
      </c>
      <c r="U49" t="s">
        <v>248</v>
      </c>
      <c r="V49" t="s">
        <v>117</v>
      </c>
      <c r="W49">
        <v>2850</v>
      </c>
      <c r="AA49" t="s">
        <v>66</v>
      </c>
      <c r="AB49" t="s">
        <v>45</v>
      </c>
      <c r="AC49" t="s">
        <v>249</v>
      </c>
      <c r="AD49" t="s">
        <v>250</v>
      </c>
      <c r="AE49">
        <v>2033</v>
      </c>
      <c r="AG49">
        <v>-37.557299999999998</v>
      </c>
      <c r="AH49">
        <v>175.1593</v>
      </c>
      <c r="AI49" t="s">
        <v>69</v>
      </c>
      <c r="AJ49" t="s">
        <v>251</v>
      </c>
      <c r="AK49">
        <f>IF(Table1[[#This Row],[Lifetime]]&gt;2019,Table1[[#This Row],[Lifetime]],IF(Table1[[#This Row],[Year_built]]&gt;1,Table1[[#This Row],[Year_built]]+30,0))</f>
        <v>2033</v>
      </c>
      <c r="AL49" t="str">
        <f>IF(Table1[[#This Row],[Type]]="Hydroelectric","Hydro",Table1[[#This Row],[Techs]])</f>
        <v>GT</v>
      </c>
    </row>
    <row r="50" spans="1:38" x14ac:dyDescent="0.35">
      <c r="A50" t="s">
        <v>252</v>
      </c>
      <c r="B50" t="s">
        <v>37</v>
      </c>
      <c r="C50" t="s">
        <v>246</v>
      </c>
      <c r="E50" t="s">
        <v>253</v>
      </c>
      <c r="G50" t="s">
        <v>39</v>
      </c>
      <c r="H50">
        <v>385</v>
      </c>
      <c r="J50">
        <v>7200</v>
      </c>
      <c r="M50">
        <v>2007</v>
      </c>
      <c r="N50" t="s">
        <v>115</v>
      </c>
      <c r="S50" t="s">
        <v>248</v>
      </c>
      <c r="U50" t="s">
        <v>248</v>
      </c>
      <c r="V50" t="s">
        <v>117</v>
      </c>
      <c r="W50">
        <v>2410</v>
      </c>
      <c r="AA50" t="s">
        <v>66</v>
      </c>
      <c r="AB50" t="s">
        <v>45</v>
      </c>
      <c r="AC50" t="s">
        <v>254</v>
      </c>
      <c r="AD50" t="s">
        <v>250</v>
      </c>
      <c r="AE50">
        <v>2057</v>
      </c>
      <c r="AG50">
        <v>-37.557699999999997</v>
      </c>
      <c r="AH50">
        <v>175.1593</v>
      </c>
      <c r="AI50" t="s">
        <v>69</v>
      </c>
      <c r="AJ50" t="s">
        <v>255</v>
      </c>
      <c r="AK50">
        <f>IF(Table1[[#This Row],[Lifetime]]&gt;2019,Table1[[#This Row],[Lifetime]],IF(Table1[[#This Row],[Year_built]]&gt;1,Table1[[#This Row],[Year_built]]+30,0))</f>
        <v>2057</v>
      </c>
      <c r="AL50" t="str">
        <f>IF(Table1[[#This Row],[Type]]="Hydroelectric","Hydro",Table1[[#This Row],[Techs]])</f>
        <v>CCGT</v>
      </c>
    </row>
    <row r="51" spans="1:38" x14ac:dyDescent="0.35">
      <c r="A51" t="s">
        <v>256</v>
      </c>
      <c r="B51" t="s">
        <v>37</v>
      </c>
      <c r="C51" t="s">
        <v>246</v>
      </c>
      <c r="E51" t="s">
        <v>253</v>
      </c>
      <c r="G51" t="s">
        <v>39</v>
      </c>
      <c r="H51">
        <v>377</v>
      </c>
      <c r="J51">
        <v>7600</v>
      </c>
      <c r="M51">
        <v>1998</v>
      </c>
      <c r="N51" t="s">
        <v>115</v>
      </c>
      <c r="O51" t="s">
        <v>211</v>
      </c>
      <c r="P51" t="s">
        <v>257</v>
      </c>
      <c r="S51" t="s">
        <v>123</v>
      </c>
      <c r="U51" t="s">
        <v>123</v>
      </c>
      <c r="V51" t="s">
        <v>117</v>
      </c>
      <c r="W51">
        <v>2200</v>
      </c>
      <c r="AA51" t="s">
        <v>258</v>
      </c>
      <c r="AB51" t="s">
        <v>45</v>
      </c>
      <c r="AC51" t="s">
        <v>259</v>
      </c>
      <c r="AD51" t="s">
        <v>260</v>
      </c>
      <c r="AE51">
        <v>2048</v>
      </c>
      <c r="AG51">
        <v>-39.332299999999996</v>
      </c>
      <c r="AH51">
        <v>174.3073</v>
      </c>
      <c r="AI51" t="s">
        <v>261</v>
      </c>
      <c r="AJ51" t="s">
        <v>255</v>
      </c>
      <c r="AK51">
        <f>IF(Table1[[#This Row],[Lifetime]]&gt;2019,Table1[[#This Row],[Lifetime]],IF(Table1[[#This Row],[Year_built]]&gt;1,Table1[[#This Row],[Year_built]]+30,0))</f>
        <v>2048</v>
      </c>
      <c r="AL51" t="str">
        <f>IF(Table1[[#This Row],[Type]]="Hydroelectric","Hydro",Table1[[#This Row],[Techs]])</f>
        <v>CCGT</v>
      </c>
    </row>
    <row r="52" spans="1:38" x14ac:dyDescent="0.35">
      <c r="A52" t="s">
        <v>262</v>
      </c>
      <c r="B52" t="s">
        <v>37</v>
      </c>
      <c r="C52" t="s">
        <v>246</v>
      </c>
      <c r="E52" t="s">
        <v>122</v>
      </c>
      <c r="G52" t="s">
        <v>39</v>
      </c>
      <c r="H52">
        <v>210</v>
      </c>
      <c r="I52">
        <v>100</v>
      </c>
      <c r="M52">
        <v>2010</v>
      </c>
      <c r="N52" t="s">
        <v>115</v>
      </c>
      <c r="S52" t="s">
        <v>123</v>
      </c>
      <c r="U52" t="s">
        <v>123</v>
      </c>
      <c r="V52" t="s">
        <v>117</v>
      </c>
      <c r="W52">
        <v>350</v>
      </c>
      <c r="AA52" t="s">
        <v>258</v>
      </c>
      <c r="AB52" t="s">
        <v>45</v>
      </c>
      <c r="AC52" t="s">
        <v>259</v>
      </c>
      <c r="AD52" t="s">
        <v>260</v>
      </c>
      <c r="AE52">
        <v>2052</v>
      </c>
      <c r="AG52">
        <v>-39.330599999999997</v>
      </c>
      <c r="AH52">
        <v>174.31970000000001</v>
      </c>
      <c r="AI52" t="s">
        <v>261</v>
      </c>
      <c r="AJ52" t="s">
        <v>263</v>
      </c>
      <c r="AK52">
        <f>IF(Table1[[#This Row],[Lifetime]]&gt;2019,Table1[[#This Row],[Lifetime]],IF(Table1[[#This Row],[Year_built]]&gt;1,Table1[[#This Row],[Year_built]]+30,0))</f>
        <v>2052</v>
      </c>
      <c r="AL52" t="str">
        <f>IF(Table1[[#This Row],[Type]]="Hydroelectric","Hydro",Table1[[#This Row],[Techs]])</f>
        <v>OCGT</v>
      </c>
    </row>
    <row r="53" spans="1:38" x14ac:dyDescent="0.35">
      <c r="A53" t="s">
        <v>264</v>
      </c>
      <c r="B53" t="s">
        <v>37</v>
      </c>
      <c r="C53" t="s">
        <v>246</v>
      </c>
      <c r="E53" t="s">
        <v>122</v>
      </c>
      <c r="G53" t="s">
        <v>39</v>
      </c>
      <c r="H53">
        <v>100</v>
      </c>
      <c r="I53">
        <v>10.3</v>
      </c>
      <c r="J53">
        <v>0</v>
      </c>
      <c r="L53" t="s">
        <v>265</v>
      </c>
      <c r="M53">
        <v>2020</v>
      </c>
      <c r="N53" t="s">
        <v>115</v>
      </c>
      <c r="S53" t="s">
        <v>266</v>
      </c>
      <c r="U53" t="s">
        <v>266</v>
      </c>
      <c r="AA53" t="s">
        <v>258</v>
      </c>
      <c r="AC53" t="s">
        <v>267</v>
      </c>
      <c r="AD53" t="s">
        <v>268</v>
      </c>
      <c r="AE53">
        <v>2057</v>
      </c>
      <c r="AG53">
        <v>-39.1265</v>
      </c>
      <c r="AH53">
        <v>174.1165</v>
      </c>
      <c r="AI53" t="s">
        <v>261</v>
      </c>
      <c r="AJ53" t="s">
        <v>263</v>
      </c>
      <c r="AK53">
        <f>IF(Table1[[#This Row],[Lifetime]]&gt;2019,Table1[[#This Row],[Lifetime]],IF(Table1[[#This Row],[Year_built]]&gt;1,Table1[[#This Row],[Year_built]]+30,0))</f>
        <v>2057</v>
      </c>
      <c r="AL53" t="str">
        <f>IF(Table1[[#This Row],[Type]]="Hydroelectric","Hydro",Table1[[#This Row],[Techs]])</f>
        <v>OCGT</v>
      </c>
    </row>
    <row r="54" spans="1:38" x14ac:dyDescent="0.35">
      <c r="A54" t="s">
        <v>269</v>
      </c>
      <c r="B54" t="s">
        <v>37</v>
      </c>
      <c r="C54" t="s">
        <v>246</v>
      </c>
      <c r="E54" t="s">
        <v>122</v>
      </c>
      <c r="G54" t="s">
        <v>51</v>
      </c>
      <c r="H54">
        <v>100</v>
      </c>
      <c r="I54">
        <v>50</v>
      </c>
      <c r="J54">
        <v>0</v>
      </c>
      <c r="K54">
        <v>4</v>
      </c>
      <c r="L54" t="s">
        <v>270</v>
      </c>
      <c r="M54">
        <v>2013</v>
      </c>
      <c r="N54" t="s">
        <v>115</v>
      </c>
      <c r="S54" t="s">
        <v>266</v>
      </c>
      <c r="U54" t="s">
        <v>93</v>
      </c>
      <c r="V54" t="s">
        <v>117</v>
      </c>
      <c r="W54">
        <v>300</v>
      </c>
      <c r="AA54" t="s">
        <v>258</v>
      </c>
      <c r="AB54" t="s">
        <v>45</v>
      </c>
      <c r="AC54" t="s">
        <v>271</v>
      </c>
      <c r="AD54" t="s">
        <v>272</v>
      </c>
      <c r="AE54">
        <v>2050</v>
      </c>
      <c r="AG54">
        <v>-39.001100000000001</v>
      </c>
      <c r="AH54">
        <v>174.23769999999999</v>
      </c>
      <c r="AI54" t="s">
        <v>261</v>
      </c>
      <c r="AJ54" t="s">
        <v>263</v>
      </c>
      <c r="AK54">
        <f>IF(Table1[[#This Row],[Lifetime]]&gt;2019,Table1[[#This Row],[Lifetime]],IF(Table1[[#This Row],[Year_built]]&gt;1,Table1[[#This Row],[Year_built]]+30,0))</f>
        <v>2050</v>
      </c>
      <c r="AL54" t="str">
        <f>IF(Table1[[#This Row],[Type]]="Hydroelectric","Hydro",Table1[[#This Row],[Techs]])</f>
        <v>OCGT</v>
      </c>
    </row>
    <row r="55" spans="1:38" x14ac:dyDescent="0.35">
      <c r="A55" t="s">
        <v>273</v>
      </c>
      <c r="B55" t="s">
        <v>37</v>
      </c>
      <c r="C55" t="s">
        <v>246</v>
      </c>
      <c r="D55" t="s">
        <v>274</v>
      </c>
      <c r="E55" t="s">
        <v>114</v>
      </c>
      <c r="G55" t="s">
        <v>51</v>
      </c>
      <c r="H55">
        <v>69.599999999999994</v>
      </c>
      <c r="I55">
        <v>26</v>
      </c>
      <c r="J55">
        <v>9300</v>
      </c>
      <c r="L55" t="s">
        <v>275</v>
      </c>
      <c r="M55">
        <v>1996</v>
      </c>
      <c r="N55" t="s">
        <v>115</v>
      </c>
      <c r="S55" t="s">
        <v>93</v>
      </c>
      <c r="T55" t="s">
        <v>276</v>
      </c>
      <c r="U55" t="s">
        <v>93</v>
      </c>
      <c r="V55" t="s">
        <v>117</v>
      </c>
      <c r="W55">
        <v>180</v>
      </c>
      <c r="AA55" t="s">
        <v>258</v>
      </c>
      <c r="AB55" t="s">
        <v>45</v>
      </c>
      <c r="AC55" t="s">
        <v>277</v>
      </c>
      <c r="AD55" t="s">
        <v>278</v>
      </c>
      <c r="AE55">
        <v>2038</v>
      </c>
      <c r="AG55">
        <v>-39.606099999999998</v>
      </c>
      <c r="AH55">
        <v>174.30109999999999</v>
      </c>
      <c r="AI55" t="s">
        <v>261</v>
      </c>
      <c r="AJ55" t="s">
        <v>251</v>
      </c>
      <c r="AK55">
        <f>IF(Table1[[#This Row],[Lifetime]]&gt;2019,Table1[[#This Row],[Lifetime]],IF(Table1[[#This Row],[Year_built]]&gt;1,Table1[[#This Row],[Year_built]]+30,0))</f>
        <v>2038</v>
      </c>
      <c r="AL55" t="str">
        <f>IF(Table1[[#This Row],[Type]]="Hydroelectric","Hydro",Table1[[#This Row],[Techs]])</f>
        <v>GT</v>
      </c>
    </row>
    <row r="56" spans="1:38" x14ac:dyDescent="0.35">
      <c r="A56" t="s">
        <v>279</v>
      </c>
      <c r="B56" t="s">
        <v>37</v>
      </c>
      <c r="C56" t="s">
        <v>246</v>
      </c>
      <c r="D56" t="s">
        <v>108</v>
      </c>
      <c r="E56" t="s">
        <v>122</v>
      </c>
      <c r="G56" t="s">
        <v>39</v>
      </c>
      <c r="H56">
        <v>48</v>
      </c>
      <c r="J56">
        <v>9800</v>
      </c>
      <c r="M56">
        <v>2004</v>
      </c>
      <c r="N56" t="s">
        <v>115</v>
      </c>
      <c r="S56" t="s">
        <v>248</v>
      </c>
      <c r="U56" t="s">
        <v>248</v>
      </c>
      <c r="V56" t="s">
        <v>117</v>
      </c>
      <c r="W56">
        <v>335</v>
      </c>
      <c r="AA56" t="s">
        <v>66</v>
      </c>
      <c r="AB56" t="s">
        <v>45</v>
      </c>
      <c r="AC56" t="s">
        <v>249</v>
      </c>
      <c r="AD56" t="s">
        <v>250</v>
      </c>
      <c r="AE56">
        <v>2046</v>
      </c>
      <c r="AG56">
        <v>-37.557699999999997</v>
      </c>
      <c r="AH56">
        <v>175.1593</v>
      </c>
      <c r="AI56" t="s">
        <v>69</v>
      </c>
      <c r="AJ56" t="s">
        <v>263</v>
      </c>
      <c r="AK56">
        <f>IF(Table1[[#This Row],[Lifetime]]&gt;2019,Table1[[#This Row],[Lifetime]],IF(Table1[[#This Row],[Year_built]]&gt;1,Table1[[#This Row],[Year_built]]+30,0))</f>
        <v>2046</v>
      </c>
      <c r="AL56" t="str">
        <f>IF(Table1[[#This Row],[Type]]="Hydroelectric","Hydro",Table1[[#This Row],[Techs]])</f>
        <v>OCGT</v>
      </c>
    </row>
    <row r="57" spans="1:38" x14ac:dyDescent="0.35">
      <c r="A57" t="s">
        <v>280</v>
      </c>
      <c r="B57" t="s">
        <v>37</v>
      </c>
      <c r="C57" t="s">
        <v>246</v>
      </c>
      <c r="E57" t="s">
        <v>122</v>
      </c>
      <c r="G57" t="s">
        <v>51</v>
      </c>
      <c r="H57">
        <v>44</v>
      </c>
      <c r="I57">
        <v>44</v>
      </c>
      <c r="J57">
        <v>12600</v>
      </c>
      <c r="M57">
        <v>1999</v>
      </c>
      <c r="N57" t="s">
        <v>115</v>
      </c>
      <c r="S57" t="s">
        <v>123</v>
      </c>
      <c r="U57" t="s">
        <v>123</v>
      </c>
      <c r="V57" t="s">
        <v>236</v>
      </c>
      <c r="W57">
        <v>200</v>
      </c>
      <c r="AA57" t="s">
        <v>66</v>
      </c>
      <c r="AB57" t="s">
        <v>45</v>
      </c>
      <c r="AC57" t="s">
        <v>281</v>
      </c>
      <c r="AD57" t="s">
        <v>282</v>
      </c>
      <c r="AE57">
        <v>2041</v>
      </c>
      <c r="AG57">
        <v>-37.7273</v>
      </c>
      <c r="AH57">
        <v>175.21440000000001</v>
      </c>
      <c r="AI57" t="s">
        <v>69</v>
      </c>
      <c r="AJ57" t="s">
        <v>263</v>
      </c>
      <c r="AK57">
        <f>IF(Table1[[#This Row],[Lifetime]]&gt;2019,Table1[[#This Row],[Lifetime]],IF(Table1[[#This Row],[Year_built]]&gt;1,Table1[[#This Row],[Year_built]]+30,0))</f>
        <v>2041</v>
      </c>
      <c r="AL57" t="str">
        <f>IF(Table1[[#This Row],[Type]]="Hydroelectric","Hydro",Table1[[#This Row],[Techs]])</f>
        <v>OCGT</v>
      </c>
    </row>
    <row r="58" spans="1:38" x14ac:dyDescent="0.35">
      <c r="A58" t="s">
        <v>283</v>
      </c>
      <c r="B58" t="s">
        <v>37</v>
      </c>
      <c r="C58" t="s">
        <v>246</v>
      </c>
      <c r="G58" t="s">
        <v>51</v>
      </c>
      <c r="H58">
        <v>37</v>
      </c>
      <c r="I58">
        <v>18.7</v>
      </c>
      <c r="J58">
        <v>0</v>
      </c>
      <c r="L58" t="s">
        <v>284</v>
      </c>
      <c r="M58">
        <v>1966</v>
      </c>
      <c r="S58" t="s">
        <v>221</v>
      </c>
      <c r="U58" t="s">
        <v>221</v>
      </c>
      <c r="V58" t="s">
        <v>117</v>
      </c>
      <c r="W58">
        <v>271</v>
      </c>
      <c r="AA58" t="s">
        <v>169</v>
      </c>
      <c r="AB58" t="s">
        <v>45</v>
      </c>
      <c r="AC58" t="s">
        <v>222</v>
      </c>
      <c r="AD58" t="s">
        <v>184</v>
      </c>
      <c r="AG58">
        <v>-38.073900000000002</v>
      </c>
      <c r="AH58">
        <v>176.7199</v>
      </c>
      <c r="AI58" t="s">
        <v>172</v>
      </c>
      <c r="AJ58" t="s">
        <v>251</v>
      </c>
      <c r="AK58">
        <f>IF(Table1[[#This Row],[Lifetime]]&gt;2019,Table1[[#This Row],[Lifetime]],IF(Table1[[#This Row],[Year_built]]&gt;1,Table1[[#This Row],[Year_built]]+30,0))</f>
        <v>1996</v>
      </c>
      <c r="AL58" t="str">
        <f>IF(Table1[[#This Row],[Type]]="Hydroelectric","Hydro",Table1[[#This Row],[Techs]])</f>
        <v>GT</v>
      </c>
    </row>
    <row r="59" spans="1:38" x14ac:dyDescent="0.35">
      <c r="A59" t="s">
        <v>285</v>
      </c>
      <c r="B59" t="s">
        <v>37</v>
      </c>
      <c r="C59" t="s">
        <v>246</v>
      </c>
      <c r="E59" t="s">
        <v>122</v>
      </c>
      <c r="G59" t="s">
        <v>51</v>
      </c>
      <c r="H59">
        <v>25</v>
      </c>
      <c r="M59">
        <v>1998</v>
      </c>
      <c r="N59" t="s">
        <v>115</v>
      </c>
      <c r="S59" t="s">
        <v>286</v>
      </c>
      <c r="U59" t="s">
        <v>93</v>
      </c>
      <c r="V59" t="s">
        <v>117</v>
      </c>
      <c r="W59">
        <v>130</v>
      </c>
      <c r="AA59" t="s">
        <v>258</v>
      </c>
      <c r="AB59" t="s">
        <v>45</v>
      </c>
      <c r="AC59" t="s">
        <v>287</v>
      </c>
      <c r="AD59" t="s">
        <v>288</v>
      </c>
      <c r="AE59">
        <v>2040</v>
      </c>
      <c r="AG59">
        <v>-39.483699999999999</v>
      </c>
      <c r="AH59">
        <v>174.13399999999999</v>
      </c>
      <c r="AI59" t="s">
        <v>261</v>
      </c>
      <c r="AJ59" t="s">
        <v>263</v>
      </c>
      <c r="AK59">
        <f>IF(Table1[[#This Row],[Lifetime]]&gt;2019,Table1[[#This Row],[Lifetime]],IF(Table1[[#This Row],[Year_built]]&gt;1,Table1[[#This Row],[Year_built]]+30,0))</f>
        <v>2040</v>
      </c>
      <c r="AL59" t="str">
        <f>IF(Table1[[#This Row],[Type]]="Hydroelectric","Hydro",Table1[[#This Row],[Techs]])</f>
        <v>OCGT</v>
      </c>
    </row>
    <row r="60" spans="1:38" x14ac:dyDescent="0.35">
      <c r="A60" t="s">
        <v>289</v>
      </c>
      <c r="B60" t="s">
        <v>37</v>
      </c>
      <c r="C60" t="s">
        <v>246</v>
      </c>
      <c r="E60" t="s">
        <v>122</v>
      </c>
      <c r="G60" t="s">
        <v>51</v>
      </c>
      <c r="H60">
        <v>10</v>
      </c>
      <c r="I60">
        <v>5</v>
      </c>
      <c r="J60">
        <v>12500</v>
      </c>
      <c r="L60" t="s">
        <v>290</v>
      </c>
      <c r="M60">
        <v>1996</v>
      </c>
      <c r="N60" t="s">
        <v>115</v>
      </c>
      <c r="S60" t="s">
        <v>286</v>
      </c>
      <c r="U60" t="s">
        <v>93</v>
      </c>
      <c r="V60" t="s">
        <v>43</v>
      </c>
      <c r="W60">
        <v>54</v>
      </c>
      <c r="AA60" t="s">
        <v>169</v>
      </c>
      <c r="AC60" t="s">
        <v>291</v>
      </c>
      <c r="AD60" t="s">
        <v>292</v>
      </c>
      <c r="AE60">
        <v>2033</v>
      </c>
      <c r="AG60">
        <v>-37.976399999999998</v>
      </c>
      <c r="AH60">
        <v>176.8278</v>
      </c>
      <c r="AI60" t="s">
        <v>172</v>
      </c>
      <c r="AJ60" t="s">
        <v>263</v>
      </c>
      <c r="AK60">
        <f>IF(Table1[[#This Row],[Lifetime]]&gt;2019,Table1[[#This Row],[Lifetime]],IF(Table1[[#This Row],[Year_built]]&gt;1,Table1[[#This Row],[Year_built]]+30,0))</f>
        <v>2033</v>
      </c>
      <c r="AL60" t="str">
        <f>IF(Table1[[#This Row],[Type]]="Hydroelectric","Hydro",Table1[[#This Row],[Techs]])</f>
        <v>OCGT</v>
      </c>
    </row>
    <row r="61" spans="1:38" x14ac:dyDescent="0.35">
      <c r="A61" t="s">
        <v>293</v>
      </c>
      <c r="B61" t="s">
        <v>37</v>
      </c>
      <c r="C61" t="s">
        <v>246</v>
      </c>
      <c r="D61" t="s">
        <v>294</v>
      </c>
      <c r="G61" t="s">
        <v>51</v>
      </c>
      <c r="H61">
        <v>10</v>
      </c>
      <c r="I61">
        <v>2</v>
      </c>
      <c r="J61">
        <v>0</v>
      </c>
      <c r="M61">
        <v>1981</v>
      </c>
      <c r="S61" t="s">
        <v>295</v>
      </c>
      <c r="U61" t="s">
        <v>72</v>
      </c>
      <c r="V61" t="s">
        <v>43</v>
      </c>
      <c r="W61">
        <v>0</v>
      </c>
      <c r="AA61" t="s">
        <v>88</v>
      </c>
      <c r="AB61" t="s">
        <v>45</v>
      </c>
      <c r="AC61" t="s">
        <v>94</v>
      </c>
      <c r="AD61" t="s">
        <v>95</v>
      </c>
      <c r="AG61">
        <v>-41.286499999999997</v>
      </c>
      <c r="AH61">
        <v>174.77619999999999</v>
      </c>
      <c r="AI61" t="s">
        <v>91</v>
      </c>
      <c r="AJ61" t="s">
        <v>251</v>
      </c>
      <c r="AK61">
        <f>IF(Table1[[#This Row],[Lifetime]]&gt;2019,Table1[[#This Row],[Lifetime]],IF(Table1[[#This Row],[Year_built]]&gt;1,Table1[[#This Row],[Year_built]]+30,0))</f>
        <v>2011</v>
      </c>
      <c r="AL61" t="str">
        <f>IF(Table1[[#This Row],[Type]]="Hydroelectric","Hydro",Table1[[#This Row],[Techs]])</f>
        <v>GT</v>
      </c>
    </row>
    <row r="62" spans="1:38" x14ac:dyDescent="0.35">
      <c r="A62" t="s">
        <v>296</v>
      </c>
      <c r="B62" t="s">
        <v>37</v>
      </c>
      <c r="C62" t="s">
        <v>246</v>
      </c>
      <c r="E62" t="s">
        <v>134</v>
      </c>
      <c r="H62">
        <v>9</v>
      </c>
      <c r="I62">
        <v>9</v>
      </c>
      <c r="J62">
        <v>0</v>
      </c>
      <c r="K62">
        <v>1</v>
      </c>
      <c r="M62">
        <v>2008</v>
      </c>
      <c r="N62" t="s">
        <v>115</v>
      </c>
      <c r="S62" t="s">
        <v>286</v>
      </c>
      <c r="U62" t="s">
        <v>93</v>
      </c>
      <c r="V62" t="s">
        <v>43</v>
      </c>
      <c r="W62">
        <v>50</v>
      </c>
      <c r="AA62" t="s">
        <v>258</v>
      </c>
      <c r="AB62" t="s">
        <v>45</v>
      </c>
      <c r="AC62" t="s">
        <v>297</v>
      </c>
      <c r="AD62" t="s">
        <v>260</v>
      </c>
      <c r="AE62">
        <v>2038</v>
      </c>
      <c r="AG62">
        <v>-39.088000000000001</v>
      </c>
      <c r="AH62">
        <v>174.33539999999999</v>
      </c>
      <c r="AI62" t="s">
        <v>261</v>
      </c>
      <c r="AJ62" t="s">
        <v>251</v>
      </c>
      <c r="AK62">
        <f>IF(Table1[[#This Row],[Lifetime]]&gt;2019,Table1[[#This Row],[Lifetime]],IF(Table1[[#This Row],[Year_built]]&gt;1,Table1[[#This Row],[Year_built]]+30,0))</f>
        <v>2038</v>
      </c>
      <c r="AL62" t="str">
        <f>IF(Table1[[#This Row],[Type]]="Hydroelectric","Hydro",Table1[[#This Row],[Techs]])</f>
        <v>GT</v>
      </c>
    </row>
    <row r="63" spans="1:38" x14ac:dyDescent="0.35">
      <c r="A63" t="s">
        <v>298</v>
      </c>
      <c r="B63" t="s">
        <v>37</v>
      </c>
      <c r="C63" t="s">
        <v>246</v>
      </c>
      <c r="D63" t="s">
        <v>108</v>
      </c>
      <c r="G63" t="s">
        <v>51</v>
      </c>
      <c r="H63">
        <v>3.6</v>
      </c>
      <c r="I63">
        <v>1.8</v>
      </c>
      <c r="J63">
        <v>0</v>
      </c>
      <c r="L63" t="s">
        <v>299</v>
      </c>
      <c r="M63">
        <v>2005</v>
      </c>
      <c r="S63" t="s">
        <v>300</v>
      </c>
      <c r="U63" t="s">
        <v>72</v>
      </c>
      <c r="V63" t="s">
        <v>43</v>
      </c>
      <c r="W63">
        <v>7</v>
      </c>
      <c r="AA63" t="s">
        <v>54</v>
      </c>
      <c r="AB63" t="s">
        <v>45</v>
      </c>
      <c r="AC63" t="s">
        <v>301</v>
      </c>
      <c r="AD63" t="s">
        <v>302</v>
      </c>
      <c r="AG63">
        <v>-36.848500000000001</v>
      </c>
      <c r="AH63">
        <v>174.76329999999999</v>
      </c>
      <c r="AI63" t="s">
        <v>57</v>
      </c>
      <c r="AJ63" t="s">
        <v>251</v>
      </c>
      <c r="AK63">
        <f>IF(Table1[[#This Row],[Lifetime]]&gt;2019,Table1[[#This Row],[Lifetime]],IF(Table1[[#This Row],[Year_built]]&gt;1,Table1[[#This Row],[Year_built]]+30,0))</f>
        <v>2035</v>
      </c>
      <c r="AL63" t="str">
        <f>IF(Table1[[#This Row],[Type]]="Hydroelectric","Hydro",Table1[[#This Row],[Techs]])</f>
        <v>GT</v>
      </c>
    </row>
    <row r="64" spans="1:38" x14ac:dyDescent="0.35">
      <c r="A64" t="s">
        <v>303</v>
      </c>
      <c r="B64" t="s">
        <v>37</v>
      </c>
      <c r="C64" t="s">
        <v>246</v>
      </c>
      <c r="G64" t="s">
        <v>39</v>
      </c>
      <c r="H64">
        <v>0.3</v>
      </c>
      <c r="I64">
        <v>0.3</v>
      </c>
      <c r="J64">
        <v>0</v>
      </c>
      <c r="S64" t="s">
        <v>93</v>
      </c>
      <c r="U64" t="s">
        <v>93</v>
      </c>
      <c r="V64" t="s">
        <v>43</v>
      </c>
      <c r="W64">
        <v>0</v>
      </c>
      <c r="AA64" t="s">
        <v>169</v>
      </c>
      <c r="AB64" t="s">
        <v>45</v>
      </c>
      <c r="AC64" t="s">
        <v>304</v>
      </c>
      <c r="AD64" t="s">
        <v>305</v>
      </c>
      <c r="AG64">
        <v>-38.160600000000002</v>
      </c>
      <c r="AH64">
        <v>176.26480000000001</v>
      </c>
      <c r="AI64" t="s">
        <v>172</v>
      </c>
      <c r="AJ64" t="s">
        <v>251</v>
      </c>
      <c r="AK64">
        <f>IF(Table1[[#This Row],[Lifetime]]&gt;2019,Table1[[#This Row],[Lifetime]],IF(Table1[[#This Row],[Year_built]]&gt;1,Table1[[#This Row],[Year_built]]+30,0))</f>
        <v>0</v>
      </c>
      <c r="AL64" t="str">
        <f>IF(Table1[[#This Row],[Type]]="Hydroelectric","Hydro",Table1[[#This Row],[Techs]])</f>
        <v>GT</v>
      </c>
    </row>
    <row r="65" spans="1:38" x14ac:dyDescent="0.35">
      <c r="A65" t="s">
        <v>306</v>
      </c>
      <c r="B65" t="s">
        <v>37</v>
      </c>
      <c r="C65" t="s">
        <v>307</v>
      </c>
      <c r="G65" t="s">
        <v>51</v>
      </c>
      <c r="H65">
        <v>8</v>
      </c>
      <c r="I65">
        <v>8</v>
      </c>
      <c r="J65">
        <v>0</v>
      </c>
      <c r="S65" t="s">
        <v>295</v>
      </c>
      <c r="U65" t="s">
        <v>72</v>
      </c>
      <c r="V65" t="s">
        <v>43</v>
      </c>
      <c r="W65">
        <v>32</v>
      </c>
      <c r="AA65" t="s">
        <v>124</v>
      </c>
      <c r="AB65" t="s">
        <v>45</v>
      </c>
      <c r="AC65" t="s">
        <v>308</v>
      </c>
      <c r="AD65" t="s">
        <v>309</v>
      </c>
      <c r="AG65">
        <v>-39.553899999999999</v>
      </c>
      <c r="AH65">
        <v>176.92</v>
      </c>
      <c r="AI65" t="s">
        <v>127</v>
      </c>
      <c r="AK65">
        <f>IF(Table1[[#This Row],[Lifetime]]&gt;2019,Table1[[#This Row],[Lifetime]],IF(Table1[[#This Row],[Year_built]]&gt;1,Table1[[#This Row],[Year_built]]+30,0))</f>
        <v>0</v>
      </c>
      <c r="AL65">
        <f>IF(Table1[[#This Row],[Type]]="Hydroelectric","Hydro",Table1[[#This Row],[Techs]])</f>
        <v>0</v>
      </c>
    </row>
    <row r="66" spans="1:38" x14ac:dyDescent="0.35">
      <c r="A66" t="s">
        <v>310</v>
      </c>
      <c r="B66" t="s">
        <v>37</v>
      </c>
      <c r="C66" t="s">
        <v>307</v>
      </c>
      <c r="G66" t="s">
        <v>39</v>
      </c>
      <c r="H66">
        <v>4.5</v>
      </c>
      <c r="I66">
        <v>4.5</v>
      </c>
      <c r="J66">
        <v>0</v>
      </c>
      <c r="S66" t="s">
        <v>311</v>
      </c>
      <c r="U66" t="s">
        <v>200</v>
      </c>
      <c r="V66" t="s">
        <v>43</v>
      </c>
      <c r="W66">
        <v>1.2</v>
      </c>
      <c r="AA66" t="s">
        <v>124</v>
      </c>
      <c r="AB66" t="s">
        <v>45</v>
      </c>
      <c r="AC66" t="s">
        <v>312</v>
      </c>
      <c r="AD66" t="s">
        <v>313</v>
      </c>
      <c r="AG66">
        <v>-38.664700000000003</v>
      </c>
      <c r="AH66">
        <v>178.0241</v>
      </c>
      <c r="AI66" t="s">
        <v>127</v>
      </c>
      <c r="AK66">
        <f>IF(Table1[[#This Row],[Lifetime]]&gt;2019,Table1[[#This Row],[Lifetime]],IF(Table1[[#This Row],[Year_built]]&gt;1,Table1[[#This Row],[Year_built]]+30,0))</f>
        <v>0</v>
      </c>
      <c r="AL66">
        <f>IF(Table1[[#This Row],[Type]]="Hydroelectric","Hydro",Table1[[#This Row],[Techs]])</f>
        <v>0</v>
      </c>
    </row>
    <row r="67" spans="1:38" x14ac:dyDescent="0.35">
      <c r="A67" t="s">
        <v>314</v>
      </c>
      <c r="B67" t="s">
        <v>37</v>
      </c>
      <c r="C67" t="s">
        <v>307</v>
      </c>
      <c r="G67" t="s">
        <v>39</v>
      </c>
      <c r="H67">
        <v>3.9</v>
      </c>
      <c r="I67">
        <v>3.9</v>
      </c>
      <c r="J67">
        <v>0</v>
      </c>
      <c r="S67" t="s">
        <v>42</v>
      </c>
      <c r="U67" t="s">
        <v>42</v>
      </c>
      <c r="V67" t="s">
        <v>43</v>
      </c>
      <c r="W67">
        <v>3.3</v>
      </c>
      <c r="AA67" t="s">
        <v>66</v>
      </c>
      <c r="AB67" t="s">
        <v>45</v>
      </c>
      <c r="AC67" t="s">
        <v>315</v>
      </c>
      <c r="AD67" t="s">
        <v>316</v>
      </c>
      <c r="AG67">
        <v>-37.697499999999998</v>
      </c>
      <c r="AH67">
        <v>175.21289999999999</v>
      </c>
      <c r="AI67" t="s">
        <v>69</v>
      </c>
      <c r="AK67">
        <f>IF(Table1[[#This Row],[Lifetime]]&gt;2019,Table1[[#This Row],[Lifetime]],IF(Table1[[#This Row],[Year_built]]&gt;1,Table1[[#This Row],[Year_built]]+30,0))</f>
        <v>0</v>
      </c>
      <c r="AL67">
        <f>IF(Table1[[#This Row],[Type]]="Hydroelectric","Hydro",Table1[[#This Row],[Techs]])</f>
        <v>0</v>
      </c>
    </row>
    <row r="68" spans="1:38" x14ac:dyDescent="0.35">
      <c r="A68" t="s">
        <v>317</v>
      </c>
      <c r="B68" t="s">
        <v>37</v>
      </c>
      <c r="C68" t="s">
        <v>307</v>
      </c>
      <c r="G68" t="s">
        <v>39</v>
      </c>
      <c r="H68">
        <v>2.2999999999999998</v>
      </c>
      <c r="I68">
        <v>2.2999999999999998</v>
      </c>
      <c r="J68">
        <v>0</v>
      </c>
      <c r="S68" t="s">
        <v>318</v>
      </c>
      <c r="U68" t="s">
        <v>200</v>
      </c>
      <c r="V68" t="s">
        <v>43</v>
      </c>
      <c r="W68">
        <v>0</v>
      </c>
      <c r="AA68" t="s">
        <v>54</v>
      </c>
      <c r="AB68" t="s">
        <v>45</v>
      </c>
      <c r="AC68" t="s">
        <v>319</v>
      </c>
      <c r="AD68" t="s">
        <v>320</v>
      </c>
      <c r="AG68">
        <v>-42.461399999999998</v>
      </c>
      <c r="AH68">
        <v>171.19829999999999</v>
      </c>
      <c r="AI68" t="s">
        <v>57</v>
      </c>
      <c r="AK68">
        <f>IF(Table1[[#This Row],[Lifetime]]&gt;2019,Table1[[#This Row],[Lifetime]],IF(Table1[[#This Row],[Year_built]]&gt;1,Table1[[#This Row],[Year_built]]+30,0))</f>
        <v>0</v>
      </c>
      <c r="AL68">
        <f>IF(Table1[[#This Row],[Type]]="Hydroelectric","Hydro",Table1[[#This Row],[Techs]])</f>
        <v>0</v>
      </c>
    </row>
    <row r="69" spans="1:38" x14ac:dyDescent="0.35">
      <c r="A69" t="s">
        <v>321</v>
      </c>
      <c r="B69" t="s">
        <v>37</v>
      </c>
      <c r="C69" t="s">
        <v>307</v>
      </c>
      <c r="G69" t="s">
        <v>39</v>
      </c>
      <c r="H69">
        <v>0.8</v>
      </c>
      <c r="I69">
        <v>0.8</v>
      </c>
      <c r="J69">
        <v>0</v>
      </c>
      <c r="S69" t="s">
        <v>322</v>
      </c>
      <c r="U69" t="s">
        <v>53</v>
      </c>
      <c r="V69" t="s">
        <v>43</v>
      </c>
      <c r="W69">
        <v>2.2999999999999998</v>
      </c>
      <c r="AA69" t="s">
        <v>323</v>
      </c>
      <c r="AB69" t="s">
        <v>45</v>
      </c>
      <c r="AC69" t="s">
        <v>324</v>
      </c>
      <c r="AD69" t="s">
        <v>325</v>
      </c>
      <c r="AG69">
        <v>-40.384700000000002</v>
      </c>
      <c r="AH69">
        <v>175.58109999999999</v>
      </c>
      <c r="AI69" t="s">
        <v>326</v>
      </c>
      <c r="AK69">
        <f>IF(Table1[[#This Row],[Lifetime]]&gt;2019,Table1[[#This Row],[Lifetime]],IF(Table1[[#This Row],[Year_built]]&gt;1,Table1[[#This Row],[Year_built]]+30,0))</f>
        <v>0</v>
      </c>
      <c r="AL69">
        <f>IF(Table1[[#This Row],[Type]]="Hydroelectric","Hydro",Table1[[#This Row],[Techs]])</f>
        <v>0</v>
      </c>
    </row>
    <row r="70" spans="1:38" x14ac:dyDescent="0.35">
      <c r="A70" t="s">
        <v>327</v>
      </c>
      <c r="B70" t="s">
        <v>37</v>
      </c>
      <c r="C70" t="s">
        <v>307</v>
      </c>
      <c r="G70" t="s">
        <v>39</v>
      </c>
      <c r="H70">
        <v>0.8</v>
      </c>
      <c r="I70">
        <v>0.8</v>
      </c>
      <c r="J70">
        <v>0</v>
      </c>
      <c r="S70" t="s">
        <v>311</v>
      </c>
      <c r="U70" t="s">
        <v>200</v>
      </c>
      <c r="V70" t="s">
        <v>43</v>
      </c>
      <c r="W70">
        <v>0.2</v>
      </c>
      <c r="AA70" t="s">
        <v>124</v>
      </c>
      <c r="AB70" t="s">
        <v>45</v>
      </c>
      <c r="AC70" t="s">
        <v>328</v>
      </c>
      <c r="AD70" t="s">
        <v>329</v>
      </c>
      <c r="AG70">
        <v>-39.034799999999997</v>
      </c>
      <c r="AH70">
        <v>177.41730000000001</v>
      </c>
      <c r="AI70" t="s">
        <v>127</v>
      </c>
      <c r="AK70">
        <f>IF(Table1[[#This Row],[Lifetime]]&gt;2019,Table1[[#This Row],[Lifetime]],IF(Table1[[#This Row],[Year_built]]&gt;1,Table1[[#This Row],[Year_built]]+30,0))</f>
        <v>0</v>
      </c>
      <c r="AL70">
        <f>IF(Table1[[#This Row],[Type]]="Hydroelectric","Hydro",Table1[[#This Row],[Techs]])</f>
        <v>0</v>
      </c>
    </row>
    <row r="71" spans="1:38" x14ac:dyDescent="0.35">
      <c r="A71" t="s">
        <v>330</v>
      </c>
      <c r="B71" t="s">
        <v>37</v>
      </c>
      <c r="C71" t="s">
        <v>307</v>
      </c>
      <c r="G71" t="s">
        <v>39</v>
      </c>
      <c r="H71">
        <v>0.7</v>
      </c>
      <c r="I71">
        <v>0.7</v>
      </c>
      <c r="J71">
        <v>0</v>
      </c>
      <c r="S71" t="s">
        <v>331</v>
      </c>
      <c r="U71" t="s">
        <v>72</v>
      </c>
      <c r="V71" t="s">
        <v>43</v>
      </c>
      <c r="W71">
        <v>1</v>
      </c>
      <c r="AA71" t="s">
        <v>73</v>
      </c>
      <c r="AB71" t="s">
        <v>74</v>
      </c>
      <c r="AC71" t="s">
        <v>332</v>
      </c>
      <c r="AD71" t="s">
        <v>159</v>
      </c>
      <c r="AG71">
        <v>-43.542999999999999</v>
      </c>
      <c r="AH71">
        <v>172.52590000000001</v>
      </c>
      <c r="AI71" t="s">
        <v>77</v>
      </c>
      <c r="AK71">
        <f>IF(Table1[[#This Row],[Lifetime]]&gt;2019,Table1[[#This Row],[Lifetime]],IF(Table1[[#This Row],[Year_built]]&gt;1,Table1[[#This Row],[Year_built]]+30,0))</f>
        <v>0</v>
      </c>
      <c r="AL71">
        <f>IF(Table1[[#This Row],[Type]]="Hydroelectric","Hydro",Table1[[#This Row],[Techs]])</f>
        <v>0</v>
      </c>
    </row>
    <row r="72" spans="1:38" x14ac:dyDescent="0.35">
      <c r="A72" t="s">
        <v>333</v>
      </c>
      <c r="B72" t="s">
        <v>37</v>
      </c>
      <c r="C72" t="s">
        <v>307</v>
      </c>
      <c r="G72" t="s">
        <v>144</v>
      </c>
      <c r="H72">
        <v>0.7</v>
      </c>
      <c r="I72">
        <v>0.7</v>
      </c>
      <c r="J72">
        <v>0</v>
      </c>
      <c r="S72" t="s">
        <v>71</v>
      </c>
      <c r="U72" t="s">
        <v>71</v>
      </c>
      <c r="V72" t="s">
        <v>43</v>
      </c>
      <c r="W72">
        <v>0</v>
      </c>
      <c r="AA72" t="s">
        <v>73</v>
      </c>
      <c r="AB72" t="s">
        <v>74</v>
      </c>
      <c r="AC72" t="s">
        <v>75</v>
      </c>
      <c r="AD72" t="s">
        <v>76</v>
      </c>
      <c r="AG72">
        <v>-43.603200000000001</v>
      </c>
      <c r="AH72">
        <v>172.71379999999999</v>
      </c>
      <c r="AI72" t="s">
        <v>77</v>
      </c>
      <c r="AK72">
        <f>IF(Table1[[#This Row],[Lifetime]]&gt;2019,Table1[[#This Row],[Lifetime]],IF(Table1[[#This Row],[Year_built]]&gt;1,Table1[[#This Row],[Year_built]]+30,0))</f>
        <v>0</v>
      </c>
      <c r="AL72">
        <f>IF(Table1[[#This Row],[Type]]="Hydroelectric","Hydro",Table1[[#This Row],[Techs]])</f>
        <v>0</v>
      </c>
    </row>
    <row r="73" spans="1:38" x14ac:dyDescent="0.35">
      <c r="A73" t="s">
        <v>334</v>
      </c>
      <c r="B73" t="s">
        <v>37</v>
      </c>
      <c r="C73" t="s">
        <v>307</v>
      </c>
      <c r="G73" t="s">
        <v>39</v>
      </c>
      <c r="H73">
        <v>0.5</v>
      </c>
      <c r="I73">
        <v>0.5</v>
      </c>
      <c r="J73">
        <v>0</v>
      </c>
      <c r="S73" t="s">
        <v>42</v>
      </c>
      <c r="U73" t="s">
        <v>42</v>
      </c>
      <c r="V73" t="s">
        <v>43</v>
      </c>
      <c r="W73">
        <v>0.3</v>
      </c>
      <c r="AA73" t="s">
        <v>44</v>
      </c>
      <c r="AB73" t="s">
        <v>45</v>
      </c>
      <c r="AC73" t="s">
        <v>335</v>
      </c>
      <c r="AD73" t="s">
        <v>336</v>
      </c>
      <c r="AG73">
        <v>-35.753300000000003</v>
      </c>
      <c r="AH73">
        <v>174.19970000000001</v>
      </c>
      <c r="AI73" t="s">
        <v>48</v>
      </c>
      <c r="AK73">
        <f>IF(Table1[[#This Row],[Lifetime]]&gt;2019,Table1[[#This Row],[Lifetime]],IF(Table1[[#This Row],[Year_built]]&gt;1,Table1[[#This Row],[Year_built]]+30,0))</f>
        <v>0</v>
      </c>
      <c r="AL73">
        <f>IF(Table1[[#This Row],[Type]]="Hydroelectric","Hydro",Table1[[#This Row],[Techs]])</f>
        <v>0</v>
      </c>
    </row>
    <row r="74" spans="1:38" x14ac:dyDescent="0.35">
      <c r="A74" t="s">
        <v>337</v>
      </c>
      <c r="B74" t="s">
        <v>37</v>
      </c>
      <c r="C74" t="s">
        <v>307</v>
      </c>
      <c r="G74" t="s">
        <v>51</v>
      </c>
      <c r="H74">
        <v>0.5</v>
      </c>
      <c r="I74">
        <v>0.5</v>
      </c>
      <c r="J74">
        <v>0</v>
      </c>
      <c r="S74" t="s">
        <v>331</v>
      </c>
      <c r="U74" t="s">
        <v>72</v>
      </c>
      <c r="V74" t="s">
        <v>43</v>
      </c>
      <c r="W74">
        <v>1.1000000000000001</v>
      </c>
      <c r="AA74" t="s">
        <v>338</v>
      </c>
      <c r="AB74" t="s">
        <v>74</v>
      </c>
      <c r="AC74" t="s">
        <v>339</v>
      </c>
      <c r="AD74" t="s">
        <v>340</v>
      </c>
      <c r="AG74">
        <v>-45.8688</v>
      </c>
      <c r="AH74">
        <v>170.54060000000001</v>
      </c>
      <c r="AI74" t="s">
        <v>341</v>
      </c>
      <c r="AK74">
        <f>IF(Table1[[#This Row],[Lifetime]]&gt;2019,Table1[[#This Row],[Lifetime]],IF(Table1[[#This Row],[Year_built]]&gt;1,Table1[[#This Row],[Year_built]]+30,0))</f>
        <v>0</v>
      </c>
      <c r="AL74">
        <f>IF(Table1[[#This Row],[Type]]="Hydroelectric","Hydro",Table1[[#This Row],[Techs]])</f>
        <v>0</v>
      </c>
    </row>
    <row r="75" spans="1:38" x14ac:dyDescent="0.35">
      <c r="A75" t="s">
        <v>342</v>
      </c>
      <c r="B75" t="s">
        <v>37</v>
      </c>
      <c r="C75" t="s">
        <v>307</v>
      </c>
      <c r="G75" t="s">
        <v>39</v>
      </c>
      <c r="H75">
        <v>0.3</v>
      </c>
      <c r="I75">
        <v>0.3</v>
      </c>
      <c r="J75">
        <v>0</v>
      </c>
      <c r="S75" t="s">
        <v>343</v>
      </c>
      <c r="U75" t="s">
        <v>42</v>
      </c>
      <c r="V75" t="s">
        <v>43</v>
      </c>
      <c r="W75">
        <v>0</v>
      </c>
      <c r="AA75" t="s">
        <v>66</v>
      </c>
      <c r="AB75" t="s">
        <v>45</v>
      </c>
      <c r="AC75" t="s">
        <v>202</v>
      </c>
      <c r="AD75" t="s">
        <v>203</v>
      </c>
      <c r="AG75">
        <v>-38.803899999999999</v>
      </c>
      <c r="AH75">
        <v>176.25059999999999</v>
      </c>
      <c r="AI75" t="s">
        <v>69</v>
      </c>
      <c r="AK75">
        <f>IF(Table1[[#This Row],[Lifetime]]&gt;2019,Table1[[#This Row],[Lifetime]],IF(Table1[[#This Row],[Year_built]]&gt;1,Table1[[#This Row],[Year_built]]+30,0))</f>
        <v>0</v>
      </c>
      <c r="AL75">
        <f>IF(Table1[[#This Row],[Type]]="Hydroelectric","Hydro",Table1[[#This Row],[Techs]])</f>
        <v>0</v>
      </c>
    </row>
    <row r="76" spans="1:38" x14ac:dyDescent="0.35">
      <c r="A76" t="s">
        <v>344</v>
      </c>
      <c r="B76" t="s">
        <v>37</v>
      </c>
      <c r="C76" t="s">
        <v>307</v>
      </c>
      <c r="G76" t="s">
        <v>39</v>
      </c>
      <c r="H76">
        <v>0.2</v>
      </c>
      <c r="I76">
        <v>0.2</v>
      </c>
      <c r="J76">
        <v>0</v>
      </c>
      <c r="S76" t="s">
        <v>345</v>
      </c>
      <c r="U76" t="s">
        <v>72</v>
      </c>
      <c r="V76" t="s">
        <v>43</v>
      </c>
      <c r="W76">
        <v>0</v>
      </c>
      <c r="AA76" t="s">
        <v>73</v>
      </c>
      <c r="AB76" t="s">
        <v>74</v>
      </c>
      <c r="AC76" t="s">
        <v>75</v>
      </c>
      <c r="AD76" t="s">
        <v>76</v>
      </c>
      <c r="AG76">
        <v>-43.5426</v>
      </c>
      <c r="AH76">
        <v>172.5855</v>
      </c>
      <c r="AI76" t="s">
        <v>77</v>
      </c>
      <c r="AK76">
        <f>IF(Table1[[#This Row],[Lifetime]]&gt;2019,Table1[[#This Row],[Lifetime]],IF(Table1[[#This Row],[Year_built]]&gt;1,Table1[[#This Row],[Year_built]]+30,0))</f>
        <v>0</v>
      </c>
      <c r="AL76">
        <f>IF(Table1[[#This Row],[Type]]="Hydroelectric","Hydro",Table1[[#This Row],[Techs]])</f>
        <v>0</v>
      </c>
    </row>
    <row r="77" spans="1:38" x14ac:dyDescent="0.35">
      <c r="A77" t="s">
        <v>346</v>
      </c>
      <c r="B77" t="s">
        <v>37</v>
      </c>
      <c r="C77" t="s">
        <v>307</v>
      </c>
      <c r="G77" t="s">
        <v>39</v>
      </c>
      <c r="H77">
        <v>0.2</v>
      </c>
      <c r="I77">
        <v>0.2</v>
      </c>
      <c r="J77">
        <v>0</v>
      </c>
      <c r="S77" t="s">
        <v>347</v>
      </c>
      <c r="U77" t="s">
        <v>72</v>
      </c>
      <c r="V77" t="s">
        <v>43</v>
      </c>
      <c r="W77">
        <v>0</v>
      </c>
      <c r="AA77" t="s">
        <v>73</v>
      </c>
      <c r="AB77" t="s">
        <v>74</v>
      </c>
      <c r="AC77" t="s">
        <v>332</v>
      </c>
      <c r="AD77" t="s">
        <v>159</v>
      </c>
      <c r="AG77">
        <v>-43.543900000000001</v>
      </c>
      <c r="AH77">
        <v>172.5831</v>
      </c>
      <c r="AI77" t="s">
        <v>77</v>
      </c>
      <c r="AK77">
        <f>IF(Table1[[#This Row],[Lifetime]]&gt;2019,Table1[[#This Row],[Lifetime]],IF(Table1[[#This Row],[Year_built]]&gt;1,Table1[[#This Row],[Year_built]]+30,0))</f>
        <v>0</v>
      </c>
      <c r="AL77">
        <f>IF(Table1[[#This Row],[Type]]="Hydroelectric","Hydro",Table1[[#This Row],[Techs]])</f>
        <v>0</v>
      </c>
    </row>
    <row r="78" spans="1:38" x14ac:dyDescent="0.35">
      <c r="A78" t="s">
        <v>348</v>
      </c>
      <c r="B78" t="s">
        <v>37</v>
      </c>
      <c r="C78" t="s">
        <v>307</v>
      </c>
      <c r="G78" t="s">
        <v>39</v>
      </c>
      <c r="H78">
        <v>0.2</v>
      </c>
      <c r="I78">
        <v>0.2</v>
      </c>
      <c r="J78">
        <v>0</v>
      </c>
      <c r="S78" t="s">
        <v>349</v>
      </c>
      <c r="U78" t="s">
        <v>350</v>
      </c>
      <c r="V78" t="s">
        <v>43</v>
      </c>
      <c r="W78">
        <v>0.4</v>
      </c>
      <c r="AA78" t="s">
        <v>258</v>
      </c>
      <c r="AB78" t="s">
        <v>45</v>
      </c>
      <c r="AC78" t="s">
        <v>351</v>
      </c>
      <c r="AD78" t="s">
        <v>278</v>
      </c>
      <c r="AG78">
        <v>-39.647500000000001</v>
      </c>
      <c r="AH78">
        <v>174.3511</v>
      </c>
      <c r="AI78" t="s">
        <v>261</v>
      </c>
      <c r="AK78">
        <f>IF(Table1[[#This Row],[Lifetime]]&gt;2019,Table1[[#This Row],[Lifetime]],IF(Table1[[#This Row],[Year_built]]&gt;1,Table1[[#This Row],[Year_built]]+30,0))</f>
        <v>0</v>
      </c>
      <c r="AL78">
        <f>IF(Table1[[#This Row],[Type]]="Hydroelectric","Hydro",Table1[[#This Row],[Techs]])</f>
        <v>0</v>
      </c>
    </row>
    <row r="79" spans="1:38" x14ac:dyDescent="0.35">
      <c r="A79" t="s">
        <v>352</v>
      </c>
      <c r="B79" t="s">
        <v>37</v>
      </c>
      <c r="C79" t="s">
        <v>307</v>
      </c>
      <c r="G79" t="s">
        <v>144</v>
      </c>
      <c r="H79">
        <v>0.2</v>
      </c>
      <c r="I79">
        <v>0.2</v>
      </c>
      <c r="J79">
        <v>0</v>
      </c>
      <c r="S79" t="s">
        <v>295</v>
      </c>
      <c r="U79" t="s">
        <v>42</v>
      </c>
      <c r="V79" t="s">
        <v>43</v>
      </c>
      <c r="W79">
        <v>0</v>
      </c>
      <c r="AA79" t="s">
        <v>54</v>
      </c>
      <c r="AB79" t="s">
        <v>45</v>
      </c>
      <c r="AC79" t="s">
        <v>55</v>
      </c>
      <c r="AD79" t="s">
        <v>56</v>
      </c>
      <c r="AG79">
        <v>-36.9465</v>
      </c>
      <c r="AH79">
        <v>174.8245</v>
      </c>
      <c r="AI79" t="s">
        <v>57</v>
      </c>
      <c r="AK79">
        <f>IF(Table1[[#This Row],[Lifetime]]&gt;2019,Table1[[#This Row],[Lifetime]],IF(Table1[[#This Row],[Year_built]]&gt;1,Table1[[#This Row],[Year_built]]+30,0))</f>
        <v>0</v>
      </c>
      <c r="AL79">
        <f>IF(Table1[[#This Row],[Type]]="Hydroelectric","Hydro",Table1[[#This Row],[Techs]])</f>
        <v>0</v>
      </c>
    </row>
    <row r="80" spans="1:38" x14ac:dyDescent="0.35">
      <c r="A80" t="s">
        <v>353</v>
      </c>
      <c r="B80" t="s">
        <v>37</v>
      </c>
      <c r="C80" t="s">
        <v>307</v>
      </c>
      <c r="G80" t="s">
        <v>39</v>
      </c>
      <c r="H80">
        <v>0.2</v>
      </c>
      <c r="I80">
        <v>0.2</v>
      </c>
      <c r="J80">
        <v>0</v>
      </c>
      <c r="S80" t="s">
        <v>354</v>
      </c>
      <c r="U80" t="s">
        <v>72</v>
      </c>
      <c r="V80" t="s">
        <v>43</v>
      </c>
      <c r="W80">
        <v>0</v>
      </c>
      <c r="AA80" t="s">
        <v>73</v>
      </c>
      <c r="AB80" t="s">
        <v>74</v>
      </c>
      <c r="AC80" t="s">
        <v>355</v>
      </c>
      <c r="AD80" t="s">
        <v>356</v>
      </c>
      <c r="AG80">
        <v>-43.502600000000001</v>
      </c>
      <c r="AH80">
        <v>172.63339999999999</v>
      </c>
      <c r="AI80" t="s">
        <v>77</v>
      </c>
      <c r="AK80">
        <f>IF(Table1[[#This Row],[Lifetime]]&gt;2019,Table1[[#This Row],[Lifetime]],IF(Table1[[#This Row],[Year_built]]&gt;1,Table1[[#This Row],[Year_built]]+30,0))</f>
        <v>0</v>
      </c>
      <c r="AL80">
        <f>IF(Table1[[#This Row],[Type]]="Hydroelectric","Hydro",Table1[[#This Row],[Techs]])</f>
        <v>0</v>
      </c>
    </row>
    <row r="81" spans="1:38" x14ac:dyDescent="0.35">
      <c r="A81" t="s">
        <v>357</v>
      </c>
      <c r="B81" t="s">
        <v>37</v>
      </c>
      <c r="C81" t="s">
        <v>307</v>
      </c>
      <c r="G81" t="s">
        <v>39</v>
      </c>
      <c r="H81">
        <v>0.1</v>
      </c>
      <c r="I81">
        <v>0.1</v>
      </c>
      <c r="J81">
        <v>0</v>
      </c>
      <c r="S81" t="s">
        <v>358</v>
      </c>
      <c r="U81" t="s">
        <v>61</v>
      </c>
      <c r="V81" t="s">
        <v>43</v>
      </c>
      <c r="W81">
        <v>0</v>
      </c>
      <c r="AA81" t="s">
        <v>54</v>
      </c>
      <c r="AB81" t="s">
        <v>45</v>
      </c>
      <c r="AC81" t="s">
        <v>301</v>
      </c>
      <c r="AD81" t="s">
        <v>302</v>
      </c>
      <c r="AG81">
        <v>-36.889899999999997</v>
      </c>
      <c r="AH81">
        <v>174.80250000000001</v>
      </c>
      <c r="AI81" t="s">
        <v>57</v>
      </c>
      <c r="AK81">
        <f>IF(Table1[[#This Row],[Lifetime]]&gt;2019,Table1[[#This Row],[Lifetime]],IF(Table1[[#This Row],[Year_built]]&gt;1,Table1[[#This Row],[Year_built]]+30,0))</f>
        <v>0</v>
      </c>
      <c r="AL81">
        <f>IF(Table1[[#This Row],[Type]]="Hydroelectric","Hydro",Table1[[#This Row],[Techs]])</f>
        <v>0</v>
      </c>
    </row>
    <row r="82" spans="1:38" x14ac:dyDescent="0.35">
      <c r="A82" t="s">
        <v>359</v>
      </c>
      <c r="B82" t="s">
        <v>37</v>
      </c>
      <c r="C82" t="s">
        <v>307</v>
      </c>
      <c r="G82" t="s">
        <v>39</v>
      </c>
      <c r="H82">
        <v>0.1</v>
      </c>
      <c r="I82">
        <v>0.1</v>
      </c>
      <c r="J82">
        <v>0</v>
      </c>
      <c r="S82" t="s">
        <v>360</v>
      </c>
      <c r="U82" t="s">
        <v>72</v>
      </c>
      <c r="V82" t="s">
        <v>43</v>
      </c>
      <c r="W82">
        <v>0</v>
      </c>
      <c r="AA82" t="s">
        <v>73</v>
      </c>
      <c r="AB82" t="s">
        <v>74</v>
      </c>
      <c r="AC82" t="s">
        <v>332</v>
      </c>
      <c r="AD82" t="s">
        <v>159</v>
      </c>
      <c r="AG82">
        <v>-43.523200000000003</v>
      </c>
      <c r="AH82">
        <v>172.46770000000001</v>
      </c>
      <c r="AI82" t="s">
        <v>77</v>
      </c>
      <c r="AK82">
        <f>IF(Table1[[#This Row],[Lifetime]]&gt;2019,Table1[[#This Row],[Lifetime]],IF(Table1[[#This Row],[Year_built]]&gt;1,Table1[[#This Row],[Year_built]]+30,0))</f>
        <v>0</v>
      </c>
      <c r="AL82">
        <f>IF(Table1[[#This Row],[Type]]="Hydroelectric","Hydro",Table1[[#This Row],[Techs]])</f>
        <v>0</v>
      </c>
    </row>
    <row r="83" spans="1:38" x14ac:dyDescent="0.35">
      <c r="A83" t="s">
        <v>361</v>
      </c>
      <c r="B83" t="s">
        <v>37</v>
      </c>
      <c r="C83" t="s">
        <v>307</v>
      </c>
      <c r="G83" t="s">
        <v>39</v>
      </c>
      <c r="H83">
        <v>0</v>
      </c>
      <c r="I83">
        <v>0</v>
      </c>
      <c r="J83">
        <v>0</v>
      </c>
      <c r="S83" t="s">
        <v>354</v>
      </c>
      <c r="U83" t="s">
        <v>72</v>
      </c>
      <c r="V83" t="s">
        <v>43</v>
      </c>
      <c r="W83">
        <v>0</v>
      </c>
      <c r="AA83" t="s">
        <v>73</v>
      </c>
      <c r="AB83" t="s">
        <v>74</v>
      </c>
      <c r="AC83" t="s">
        <v>362</v>
      </c>
      <c r="AD83" t="s">
        <v>356</v>
      </c>
      <c r="AG83">
        <v>-43.443199999999997</v>
      </c>
      <c r="AH83">
        <v>172.6335</v>
      </c>
      <c r="AI83" t="s">
        <v>77</v>
      </c>
      <c r="AK83">
        <f>IF(Table1[[#This Row],[Lifetime]]&gt;2019,Table1[[#This Row],[Lifetime]],IF(Table1[[#This Row],[Year_built]]&gt;1,Table1[[#This Row],[Year_built]]+30,0))</f>
        <v>0</v>
      </c>
      <c r="AL83">
        <f>IF(Table1[[#This Row],[Type]]="Hydroelectric","Hydro",Table1[[#This Row],[Techs]])</f>
        <v>0</v>
      </c>
    </row>
    <row r="84" spans="1:38" x14ac:dyDescent="0.35">
      <c r="A84" t="s">
        <v>363</v>
      </c>
      <c r="B84" t="s">
        <v>37</v>
      </c>
      <c r="C84" t="s">
        <v>307</v>
      </c>
      <c r="G84" t="s">
        <v>39</v>
      </c>
      <c r="H84">
        <v>0</v>
      </c>
      <c r="I84">
        <v>0</v>
      </c>
      <c r="J84">
        <v>0</v>
      </c>
      <c r="S84" t="s">
        <v>364</v>
      </c>
      <c r="U84" t="s">
        <v>72</v>
      </c>
      <c r="V84" t="s">
        <v>43</v>
      </c>
      <c r="W84">
        <v>0</v>
      </c>
      <c r="AA84" t="s">
        <v>338</v>
      </c>
      <c r="AB84" t="s">
        <v>74</v>
      </c>
      <c r="AC84" t="s">
        <v>365</v>
      </c>
      <c r="AD84" t="s">
        <v>366</v>
      </c>
      <c r="AG84">
        <v>-45.042700000000004</v>
      </c>
      <c r="AH84">
        <v>170.87110000000001</v>
      </c>
      <c r="AI84" t="s">
        <v>341</v>
      </c>
      <c r="AK84">
        <f>IF(Table1[[#This Row],[Lifetime]]&gt;2019,Table1[[#This Row],[Lifetime]],IF(Table1[[#This Row],[Year_built]]&gt;1,Table1[[#This Row],[Year_built]]+30,0))</f>
        <v>0</v>
      </c>
      <c r="AL84">
        <f>IF(Table1[[#This Row],[Type]]="Hydroelectric","Hydro",Table1[[#This Row],[Techs]])</f>
        <v>0</v>
      </c>
    </row>
    <row r="85" spans="1:38" x14ac:dyDescent="0.35">
      <c r="A85" t="s">
        <v>367</v>
      </c>
      <c r="B85" t="s">
        <v>37</v>
      </c>
      <c r="C85" t="s">
        <v>307</v>
      </c>
      <c r="G85" t="s">
        <v>39</v>
      </c>
      <c r="H85">
        <v>0</v>
      </c>
      <c r="I85">
        <v>0</v>
      </c>
      <c r="J85">
        <v>0</v>
      </c>
      <c r="S85" t="s">
        <v>368</v>
      </c>
      <c r="U85" t="s">
        <v>72</v>
      </c>
      <c r="V85" t="s">
        <v>43</v>
      </c>
      <c r="W85">
        <v>0</v>
      </c>
      <c r="AA85" t="s">
        <v>73</v>
      </c>
      <c r="AB85" t="s">
        <v>74</v>
      </c>
      <c r="AC85" t="s">
        <v>332</v>
      </c>
      <c r="AD85" t="s">
        <v>159</v>
      </c>
      <c r="AG85">
        <v>-43.549599999999998</v>
      </c>
      <c r="AH85">
        <v>172.50649999999999</v>
      </c>
      <c r="AI85" t="s">
        <v>77</v>
      </c>
      <c r="AK85">
        <f>IF(Table1[[#This Row],[Lifetime]]&gt;2019,Table1[[#This Row],[Lifetime]],IF(Table1[[#This Row],[Year_built]]&gt;1,Table1[[#This Row],[Year_built]]+30,0))</f>
        <v>0</v>
      </c>
      <c r="AL85">
        <f>IF(Table1[[#This Row],[Type]]="Hydroelectric","Hydro",Table1[[#This Row],[Techs]])</f>
        <v>0</v>
      </c>
    </row>
    <row r="86" spans="1:38" x14ac:dyDescent="0.35">
      <c r="A86" t="s">
        <v>369</v>
      </c>
      <c r="B86" t="s">
        <v>37</v>
      </c>
      <c r="C86" t="s">
        <v>307</v>
      </c>
      <c r="G86" t="s">
        <v>39</v>
      </c>
      <c r="H86">
        <v>0</v>
      </c>
      <c r="I86">
        <v>0</v>
      </c>
      <c r="J86">
        <v>0</v>
      </c>
      <c r="S86" t="s">
        <v>369</v>
      </c>
      <c r="U86" t="s">
        <v>42</v>
      </c>
      <c r="V86" t="s">
        <v>43</v>
      </c>
      <c r="W86">
        <v>0</v>
      </c>
      <c r="AA86" t="s">
        <v>338</v>
      </c>
      <c r="AB86" t="s">
        <v>74</v>
      </c>
      <c r="AC86" t="s">
        <v>370</v>
      </c>
      <c r="AD86" t="s">
        <v>371</v>
      </c>
      <c r="AG86">
        <v>-46.437100000000001</v>
      </c>
      <c r="AH86">
        <v>168.35740000000001</v>
      </c>
      <c r="AI86" t="s">
        <v>341</v>
      </c>
      <c r="AK86">
        <f>IF(Table1[[#This Row],[Lifetime]]&gt;2019,Table1[[#This Row],[Lifetime]],IF(Table1[[#This Row],[Year_built]]&gt;1,Table1[[#This Row],[Year_built]]+30,0))</f>
        <v>0</v>
      </c>
      <c r="AL86">
        <f>IF(Table1[[#This Row],[Type]]="Hydroelectric","Hydro",Table1[[#This Row],[Techs]])</f>
        <v>0</v>
      </c>
    </row>
    <row r="87" spans="1:38" x14ac:dyDescent="0.35">
      <c r="A87" t="s">
        <v>372</v>
      </c>
      <c r="B87" t="s">
        <v>37</v>
      </c>
      <c r="C87" t="s">
        <v>307</v>
      </c>
      <c r="G87" t="s">
        <v>39</v>
      </c>
      <c r="H87">
        <v>0</v>
      </c>
      <c r="I87">
        <v>0</v>
      </c>
      <c r="J87">
        <v>0</v>
      </c>
      <c r="S87" t="s">
        <v>373</v>
      </c>
      <c r="U87" t="s">
        <v>374</v>
      </c>
      <c r="V87" t="s">
        <v>43</v>
      </c>
      <c r="W87">
        <v>0</v>
      </c>
      <c r="AA87" t="s">
        <v>137</v>
      </c>
      <c r="AB87" t="s">
        <v>74</v>
      </c>
      <c r="AC87" t="s">
        <v>375</v>
      </c>
      <c r="AD87" t="s">
        <v>376</v>
      </c>
      <c r="AG87">
        <v>-41.292299999999997</v>
      </c>
      <c r="AH87">
        <v>172.0933</v>
      </c>
      <c r="AI87" t="s">
        <v>77</v>
      </c>
      <c r="AK87">
        <f>IF(Table1[[#This Row],[Lifetime]]&gt;2019,Table1[[#This Row],[Lifetime]],IF(Table1[[#This Row],[Year_built]]&gt;1,Table1[[#This Row],[Year_built]]+30,0))</f>
        <v>0</v>
      </c>
      <c r="AL87">
        <f>IF(Table1[[#This Row],[Type]]="Hydroelectric","Hydro",Table1[[#This Row],[Techs]])</f>
        <v>0</v>
      </c>
    </row>
    <row r="88" spans="1:38" x14ac:dyDescent="0.35">
      <c r="A88" t="s">
        <v>377</v>
      </c>
      <c r="B88" t="s">
        <v>37</v>
      </c>
      <c r="C88" t="s">
        <v>307</v>
      </c>
      <c r="G88" t="s">
        <v>39</v>
      </c>
      <c r="H88">
        <v>0</v>
      </c>
      <c r="I88">
        <v>2E-3</v>
      </c>
      <c r="J88">
        <v>0</v>
      </c>
      <c r="S88" t="s">
        <v>61</v>
      </c>
      <c r="U88" t="s">
        <v>61</v>
      </c>
      <c r="V88" t="s">
        <v>43</v>
      </c>
      <c r="W88">
        <v>0</v>
      </c>
      <c r="AA88" t="s">
        <v>54</v>
      </c>
      <c r="AB88" t="s">
        <v>45</v>
      </c>
      <c r="AC88" t="s">
        <v>378</v>
      </c>
      <c r="AD88" t="s">
        <v>302</v>
      </c>
      <c r="AG88">
        <v>-36.852899999999998</v>
      </c>
      <c r="AH88">
        <v>174.78210000000001</v>
      </c>
      <c r="AI88" t="s">
        <v>57</v>
      </c>
      <c r="AK88">
        <f>IF(Table1[[#This Row],[Lifetime]]&gt;2019,Table1[[#This Row],[Lifetime]],IF(Table1[[#This Row],[Year_built]]&gt;1,Table1[[#This Row],[Year_built]]+30,0))</f>
        <v>0</v>
      </c>
      <c r="AL88">
        <f>IF(Table1[[#This Row],[Type]]="Hydroelectric","Hydro",Table1[[#This Row],[Techs]])</f>
        <v>0</v>
      </c>
    </row>
    <row r="89" spans="1:38" x14ac:dyDescent="0.35">
      <c r="A89" t="s">
        <v>379</v>
      </c>
      <c r="B89" t="s">
        <v>37</v>
      </c>
      <c r="C89" t="s">
        <v>307</v>
      </c>
      <c r="G89" t="s">
        <v>39</v>
      </c>
      <c r="H89">
        <v>0</v>
      </c>
      <c r="I89">
        <v>0</v>
      </c>
      <c r="J89">
        <v>0</v>
      </c>
      <c r="S89" t="s">
        <v>360</v>
      </c>
      <c r="U89" t="s">
        <v>72</v>
      </c>
      <c r="V89" t="s">
        <v>43</v>
      </c>
      <c r="W89">
        <v>0</v>
      </c>
      <c r="AA89" t="s">
        <v>338</v>
      </c>
      <c r="AB89" t="s">
        <v>74</v>
      </c>
      <c r="AC89" t="s">
        <v>380</v>
      </c>
      <c r="AD89" t="s">
        <v>381</v>
      </c>
      <c r="AG89">
        <v>-46.085000000000001</v>
      </c>
      <c r="AH89">
        <v>170.00880000000001</v>
      </c>
      <c r="AI89" t="s">
        <v>341</v>
      </c>
      <c r="AK89">
        <f>IF(Table1[[#This Row],[Lifetime]]&gt;2019,Table1[[#This Row],[Lifetime]],IF(Table1[[#This Row],[Year_built]]&gt;1,Table1[[#This Row],[Year_built]]+30,0))</f>
        <v>0</v>
      </c>
      <c r="AL89">
        <f>IF(Table1[[#This Row],[Type]]="Hydroelectric","Hydro",Table1[[#This Row],[Techs]])</f>
        <v>0</v>
      </c>
    </row>
    <row r="90" spans="1:38" x14ac:dyDescent="0.35">
      <c r="A90" t="s">
        <v>382</v>
      </c>
      <c r="B90" t="s">
        <v>37</v>
      </c>
      <c r="C90" t="s">
        <v>307</v>
      </c>
      <c r="G90" t="s">
        <v>39</v>
      </c>
      <c r="H90">
        <v>0</v>
      </c>
      <c r="I90">
        <v>0</v>
      </c>
      <c r="J90">
        <v>0</v>
      </c>
      <c r="S90" t="s">
        <v>383</v>
      </c>
      <c r="U90" t="s">
        <v>72</v>
      </c>
      <c r="V90" t="s">
        <v>43</v>
      </c>
      <c r="W90">
        <v>0</v>
      </c>
      <c r="AA90" t="s">
        <v>338</v>
      </c>
      <c r="AB90" t="s">
        <v>74</v>
      </c>
      <c r="AC90" t="s">
        <v>384</v>
      </c>
      <c r="AD90" t="s">
        <v>385</v>
      </c>
      <c r="AG90">
        <v>-44.487499999999997</v>
      </c>
      <c r="AH90">
        <v>169.96789999999999</v>
      </c>
      <c r="AI90" t="s">
        <v>341</v>
      </c>
      <c r="AK90">
        <f>IF(Table1[[#This Row],[Lifetime]]&gt;2019,Table1[[#This Row],[Lifetime]],IF(Table1[[#This Row],[Year_built]]&gt;1,Table1[[#This Row],[Year_built]]+30,0))</f>
        <v>0</v>
      </c>
      <c r="AL90">
        <f>IF(Table1[[#This Row],[Type]]="Hydroelectric","Hydro",Table1[[#This Row],[Techs]])</f>
        <v>0</v>
      </c>
    </row>
    <row r="91" spans="1:38" x14ac:dyDescent="0.35">
      <c r="A91" t="s">
        <v>386</v>
      </c>
      <c r="B91" t="s">
        <v>37</v>
      </c>
      <c r="C91" t="s">
        <v>307</v>
      </c>
      <c r="G91" t="s">
        <v>39</v>
      </c>
      <c r="H91">
        <v>0</v>
      </c>
      <c r="I91">
        <v>0</v>
      </c>
      <c r="J91">
        <v>0</v>
      </c>
      <c r="S91" t="s">
        <v>364</v>
      </c>
      <c r="U91" t="s">
        <v>72</v>
      </c>
      <c r="V91" t="s">
        <v>43</v>
      </c>
      <c r="W91">
        <v>0</v>
      </c>
      <c r="AA91" t="s">
        <v>338</v>
      </c>
      <c r="AB91" t="s">
        <v>74</v>
      </c>
      <c r="AC91" t="s">
        <v>387</v>
      </c>
      <c r="AD91" t="s">
        <v>388</v>
      </c>
      <c r="AG91">
        <v>-44.731099999999998</v>
      </c>
      <c r="AH91">
        <v>170.4701</v>
      </c>
      <c r="AI91" t="s">
        <v>341</v>
      </c>
      <c r="AK91">
        <f>IF(Table1[[#This Row],[Lifetime]]&gt;2019,Table1[[#This Row],[Lifetime]],IF(Table1[[#This Row],[Year_built]]&gt;1,Table1[[#This Row],[Year_built]]+30,0))</f>
        <v>0</v>
      </c>
      <c r="AL91">
        <f>IF(Table1[[#This Row],[Type]]="Hydroelectric","Hydro",Table1[[#This Row],[Techs]])</f>
        <v>0</v>
      </c>
    </row>
    <row r="92" spans="1:38" x14ac:dyDescent="0.35">
      <c r="A92" t="s">
        <v>389</v>
      </c>
      <c r="B92" t="s">
        <v>37</v>
      </c>
      <c r="C92" t="s">
        <v>307</v>
      </c>
      <c r="G92" t="s">
        <v>39</v>
      </c>
      <c r="H92">
        <v>0</v>
      </c>
      <c r="I92">
        <v>0</v>
      </c>
      <c r="J92">
        <v>0</v>
      </c>
      <c r="S92" t="s">
        <v>390</v>
      </c>
      <c r="U92" t="s">
        <v>72</v>
      </c>
      <c r="V92" t="s">
        <v>43</v>
      </c>
      <c r="W92">
        <v>0</v>
      </c>
      <c r="AA92" t="s">
        <v>88</v>
      </c>
      <c r="AB92" t="s">
        <v>45</v>
      </c>
      <c r="AC92" t="s">
        <v>391</v>
      </c>
      <c r="AD92" t="s">
        <v>392</v>
      </c>
      <c r="AG92">
        <v>-41.082299999999996</v>
      </c>
      <c r="AH92">
        <v>174.86869999999999</v>
      </c>
      <c r="AI92" t="s">
        <v>91</v>
      </c>
      <c r="AK92">
        <f>IF(Table1[[#This Row],[Lifetime]]&gt;2019,Table1[[#This Row],[Lifetime]],IF(Table1[[#This Row],[Year_built]]&gt;1,Table1[[#This Row],[Year_built]]+30,0))</f>
        <v>0</v>
      </c>
      <c r="AL92">
        <f>IF(Table1[[#This Row],[Type]]="Hydroelectric","Hydro",Table1[[#This Row],[Techs]])</f>
        <v>0</v>
      </c>
    </row>
    <row r="93" spans="1:38" x14ac:dyDescent="0.35">
      <c r="A93" t="s">
        <v>393</v>
      </c>
      <c r="B93" t="s">
        <v>37</v>
      </c>
      <c r="C93" t="s">
        <v>307</v>
      </c>
      <c r="G93" t="s">
        <v>39</v>
      </c>
      <c r="H93">
        <v>0</v>
      </c>
      <c r="I93">
        <v>0.01</v>
      </c>
      <c r="J93">
        <v>0</v>
      </c>
      <c r="S93" t="s">
        <v>394</v>
      </c>
      <c r="U93" t="s">
        <v>72</v>
      </c>
      <c r="V93" t="s">
        <v>43</v>
      </c>
      <c r="W93">
        <v>0</v>
      </c>
      <c r="AA93" t="s">
        <v>338</v>
      </c>
      <c r="AB93" t="s">
        <v>74</v>
      </c>
      <c r="AC93" t="s">
        <v>395</v>
      </c>
      <c r="AD93" t="s">
        <v>340</v>
      </c>
      <c r="AG93">
        <v>-45.8142</v>
      </c>
      <c r="AH93">
        <v>170.6225</v>
      </c>
      <c r="AI93" t="s">
        <v>341</v>
      </c>
      <c r="AK93">
        <f>IF(Table1[[#This Row],[Lifetime]]&gt;2019,Table1[[#This Row],[Lifetime]],IF(Table1[[#This Row],[Year_built]]&gt;1,Table1[[#This Row],[Year_built]]+30,0))</f>
        <v>0</v>
      </c>
      <c r="AL93">
        <f>IF(Table1[[#This Row],[Type]]="Hydroelectric","Hydro",Table1[[#This Row],[Techs]])</f>
        <v>0</v>
      </c>
    </row>
    <row r="94" spans="1:38" x14ac:dyDescent="0.35">
      <c r="A94" t="s">
        <v>396</v>
      </c>
      <c r="B94" t="s">
        <v>37</v>
      </c>
      <c r="C94" t="s">
        <v>307</v>
      </c>
      <c r="G94" t="s">
        <v>39</v>
      </c>
      <c r="H94">
        <v>0</v>
      </c>
      <c r="I94">
        <v>0</v>
      </c>
      <c r="J94">
        <v>0</v>
      </c>
      <c r="S94" t="s">
        <v>52</v>
      </c>
      <c r="U94" t="s">
        <v>72</v>
      </c>
      <c r="V94" t="s">
        <v>43</v>
      </c>
      <c r="W94">
        <v>0</v>
      </c>
      <c r="AA94" t="s">
        <v>54</v>
      </c>
      <c r="AB94" t="s">
        <v>45</v>
      </c>
      <c r="AC94" t="s">
        <v>80</v>
      </c>
      <c r="AD94" t="s">
        <v>81</v>
      </c>
      <c r="AG94">
        <v>-37.042499999999997</v>
      </c>
      <c r="AH94">
        <v>175.02289999999999</v>
      </c>
      <c r="AI94" t="s">
        <v>57</v>
      </c>
      <c r="AK94">
        <f>IF(Table1[[#This Row],[Lifetime]]&gt;2019,Table1[[#This Row],[Lifetime]],IF(Table1[[#This Row],[Year_built]]&gt;1,Table1[[#This Row],[Year_built]]+30,0))</f>
        <v>0</v>
      </c>
      <c r="AL94">
        <f>IF(Table1[[#This Row],[Type]]="Hydroelectric","Hydro",Table1[[#This Row],[Techs]])</f>
        <v>0</v>
      </c>
    </row>
    <row r="95" spans="1:38" x14ac:dyDescent="0.35">
      <c r="A95" t="s">
        <v>397</v>
      </c>
      <c r="B95" t="s">
        <v>37</v>
      </c>
      <c r="C95" t="s">
        <v>307</v>
      </c>
      <c r="G95" t="s">
        <v>39</v>
      </c>
      <c r="H95">
        <v>0</v>
      </c>
      <c r="I95">
        <v>0</v>
      </c>
      <c r="J95">
        <v>0</v>
      </c>
      <c r="S95" t="s">
        <v>398</v>
      </c>
      <c r="U95" t="s">
        <v>72</v>
      </c>
      <c r="V95" t="s">
        <v>43</v>
      </c>
      <c r="W95">
        <v>0</v>
      </c>
      <c r="AA95" t="s">
        <v>44</v>
      </c>
      <c r="AB95" t="s">
        <v>45</v>
      </c>
      <c r="AC95" t="s">
        <v>335</v>
      </c>
      <c r="AD95" t="s">
        <v>336</v>
      </c>
      <c r="AG95">
        <v>-35.731299999999997</v>
      </c>
      <c r="AH95">
        <v>174.30529999999999</v>
      </c>
      <c r="AI95" t="s">
        <v>48</v>
      </c>
      <c r="AK95">
        <f>IF(Table1[[#This Row],[Lifetime]]&gt;2019,Table1[[#This Row],[Lifetime]],IF(Table1[[#This Row],[Year_built]]&gt;1,Table1[[#This Row],[Year_built]]+30,0))</f>
        <v>0</v>
      </c>
      <c r="AL95">
        <f>IF(Table1[[#This Row],[Type]]="Hydroelectric","Hydro",Table1[[#This Row],[Techs]])</f>
        <v>0</v>
      </c>
    </row>
    <row r="96" spans="1:38" x14ac:dyDescent="0.35">
      <c r="A96" t="s">
        <v>399</v>
      </c>
      <c r="B96" t="s">
        <v>37</v>
      </c>
      <c r="C96" t="s">
        <v>307</v>
      </c>
      <c r="G96" t="s">
        <v>39</v>
      </c>
      <c r="H96">
        <v>0</v>
      </c>
      <c r="I96">
        <v>2E-3</v>
      </c>
      <c r="J96">
        <v>0</v>
      </c>
      <c r="S96" t="s">
        <v>399</v>
      </c>
      <c r="U96" t="s">
        <v>72</v>
      </c>
      <c r="V96" t="s">
        <v>43</v>
      </c>
      <c r="W96">
        <v>0</v>
      </c>
      <c r="AA96" t="s">
        <v>73</v>
      </c>
      <c r="AB96" t="s">
        <v>74</v>
      </c>
      <c r="AC96" t="s">
        <v>400</v>
      </c>
      <c r="AD96" t="s">
        <v>401</v>
      </c>
      <c r="AG96">
        <v>-43.527999999999999</v>
      </c>
      <c r="AH96">
        <v>172.64160000000001</v>
      </c>
      <c r="AI96" t="s">
        <v>77</v>
      </c>
      <c r="AK96">
        <f>IF(Table1[[#This Row],[Lifetime]]&gt;2019,Table1[[#This Row],[Lifetime]],IF(Table1[[#This Row],[Year_built]]&gt;1,Table1[[#This Row],[Year_built]]+30,0))</f>
        <v>0</v>
      </c>
      <c r="AL96">
        <f>IF(Table1[[#This Row],[Type]]="Hydroelectric","Hydro",Table1[[#This Row],[Techs]])</f>
        <v>0</v>
      </c>
    </row>
    <row r="97" spans="1:38" x14ac:dyDescent="0.35">
      <c r="A97" t="s">
        <v>402</v>
      </c>
      <c r="B97" t="s">
        <v>37</v>
      </c>
      <c r="C97" t="s">
        <v>403</v>
      </c>
      <c r="G97" t="s">
        <v>51</v>
      </c>
      <c r="H97">
        <v>6.5</v>
      </c>
      <c r="I97">
        <v>6.5</v>
      </c>
      <c r="J97">
        <v>0</v>
      </c>
      <c r="S97" t="s">
        <v>42</v>
      </c>
      <c r="U97" t="s">
        <v>42</v>
      </c>
      <c r="V97" t="s">
        <v>43</v>
      </c>
      <c r="W97">
        <v>11</v>
      </c>
      <c r="AA97" t="s">
        <v>169</v>
      </c>
      <c r="AB97" t="s">
        <v>45</v>
      </c>
      <c r="AC97" t="s">
        <v>404</v>
      </c>
      <c r="AD97" t="s">
        <v>405</v>
      </c>
      <c r="AG97">
        <v>-37.665799999999997</v>
      </c>
      <c r="AH97">
        <v>176.18450000000001</v>
      </c>
      <c r="AI97" t="s">
        <v>172</v>
      </c>
      <c r="AJ97" t="s">
        <v>49</v>
      </c>
      <c r="AK97">
        <f>IF(Table1[[#This Row],[Lifetime]]&gt;2019,Table1[[#This Row],[Lifetime]],IF(Table1[[#This Row],[Year_built]]&gt;1,Table1[[#This Row],[Year_built]]+30,0))</f>
        <v>0</v>
      </c>
      <c r="AL97" t="str">
        <f>IF(Table1[[#This Row],[Type]]="Hydroelectric","Hydro",Table1[[#This Row],[Techs]])</f>
        <v>BIO</v>
      </c>
    </row>
    <row r="98" spans="1:38" x14ac:dyDescent="0.35">
      <c r="A98" t="s">
        <v>406</v>
      </c>
      <c r="B98" t="s">
        <v>407</v>
      </c>
      <c r="C98" t="s">
        <v>408</v>
      </c>
      <c r="E98" t="s">
        <v>409</v>
      </c>
      <c r="G98" t="s">
        <v>39</v>
      </c>
      <c r="H98">
        <v>800</v>
      </c>
      <c r="I98">
        <v>121.5</v>
      </c>
      <c r="K98">
        <v>7</v>
      </c>
      <c r="M98">
        <v>1971</v>
      </c>
      <c r="N98" t="s">
        <v>115</v>
      </c>
      <c r="S98" t="s">
        <v>72</v>
      </c>
      <c r="U98" t="s">
        <v>72</v>
      </c>
      <c r="V98" t="s">
        <v>117</v>
      </c>
      <c r="W98">
        <v>5100</v>
      </c>
      <c r="X98">
        <v>382</v>
      </c>
      <c r="Y98" t="s">
        <v>406</v>
      </c>
      <c r="Z98" t="s">
        <v>410</v>
      </c>
      <c r="AA98" t="s">
        <v>338</v>
      </c>
      <c r="AB98" t="s">
        <v>411</v>
      </c>
      <c r="AC98" t="s">
        <v>412</v>
      </c>
      <c r="AD98" t="s">
        <v>413</v>
      </c>
      <c r="AE98">
        <v>2031</v>
      </c>
      <c r="AF98" t="s">
        <v>414</v>
      </c>
      <c r="AG98">
        <v>-45.521099999999997</v>
      </c>
      <c r="AH98">
        <v>167.2774</v>
      </c>
      <c r="AI98" t="s">
        <v>341</v>
      </c>
      <c r="AK98">
        <f>IF(Table1[[#This Row],[Lifetime]]&gt;2019,Table1[[#This Row],[Lifetime]],IF(Table1[[#This Row],[Year_built]]&gt;1,Table1[[#This Row],[Year_built]]+30,0))</f>
        <v>2031</v>
      </c>
      <c r="AL98" t="str">
        <f>IF(Table1[[#This Row],[Type]]="Hydroelectric","Hydro",Table1[[#This Row],[Techs]])</f>
        <v>Hydro</v>
      </c>
    </row>
    <row r="99" spans="1:38" x14ac:dyDescent="0.35">
      <c r="A99" t="s">
        <v>415</v>
      </c>
      <c r="B99" t="s">
        <v>407</v>
      </c>
      <c r="C99" t="s">
        <v>408</v>
      </c>
      <c r="E99" t="s">
        <v>409</v>
      </c>
      <c r="G99" t="s">
        <v>39</v>
      </c>
      <c r="H99">
        <v>540</v>
      </c>
      <c r="I99">
        <v>90</v>
      </c>
      <c r="J99">
        <v>0.81799999999999995</v>
      </c>
      <c r="K99">
        <v>6</v>
      </c>
      <c r="L99" t="s">
        <v>416</v>
      </c>
      <c r="M99">
        <v>1966</v>
      </c>
      <c r="N99" t="s">
        <v>115</v>
      </c>
      <c r="Q99" t="s">
        <v>417</v>
      </c>
      <c r="R99">
        <v>6</v>
      </c>
      <c r="S99" t="s">
        <v>72</v>
      </c>
      <c r="U99" t="s">
        <v>72</v>
      </c>
      <c r="V99" t="s">
        <v>117</v>
      </c>
      <c r="W99">
        <v>2500</v>
      </c>
      <c r="X99">
        <v>74</v>
      </c>
      <c r="Y99" t="s">
        <v>418</v>
      </c>
      <c r="Z99" t="s">
        <v>419</v>
      </c>
      <c r="AA99" t="s">
        <v>420</v>
      </c>
      <c r="AB99" t="s">
        <v>411</v>
      </c>
      <c r="AC99" t="s">
        <v>421</v>
      </c>
      <c r="AD99" t="s">
        <v>422</v>
      </c>
      <c r="AE99">
        <v>2025</v>
      </c>
      <c r="AF99" t="s">
        <v>414</v>
      </c>
      <c r="AG99">
        <v>-44.566000000000003</v>
      </c>
      <c r="AH99">
        <v>170.19919999999999</v>
      </c>
      <c r="AI99" t="s">
        <v>77</v>
      </c>
      <c r="AK99">
        <f>IF(Table1[[#This Row],[Lifetime]]&gt;2019,Table1[[#This Row],[Lifetime]],IF(Table1[[#This Row],[Year_built]]&gt;1,Table1[[#This Row],[Year_built]]+30,0))</f>
        <v>2025</v>
      </c>
      <c r="AL99" t="str">
        <f>IF(Table1[[#This Row],[Type]]="Hydroelectric","Hydro",Table1[[#This Row],[Techs]])</f>
        <v>Hydro</v>
      </c>
    </row>
    <row r="100" spans="1:38" x14ac:dyDescent="0.35">
      <c r="A100" t="s">
        <v>423</v>
      </c>
      <c r="B100" t="s">
        <v>407</v>
      </c>
      <c r="C100" t="s">
        <v>408</v>
      </c>
      <c r="E100" t="s">
        <v>409</v>
      </c>
      <c r="G100" t="s">
        <v>39</v>
      </c>
      <c r="H100">
        <v>432</v>
      </c>
      <c r="I100">
        <v>108</v>
      </c>
      <c r="J100">
        <v>0.51300000000000001</v>
      </c>
      <c r="K100">
        <v>4</v>
      </c>
      <c r="L100" t="s">
        <v>424</v>
      </c>
      <c r="M100">
        <v>1992</v>
      </c>
      <c r="N100" t="s">
        <v>115</v>
      </c>
      <c r="Q100" t="s">
        <v>425</v>
      </c>
      <c r="S100" t="s">
        <v>123</v>
      </c>
      <c r="U100" t="s">
        <v>123</v>
      </c>
      <c r="V100" t="s">
        <v>117</v>
      </c>
      <c r="W100">
        <v>2050</v>
      </c>
      <c r="X100">
        <v>24</v>
      </c>
      <c r="Y100" t="s">
        <v>426</v>
      </c>
      <c r="Z100" t="s">
        <v>427</v>
      </c>
      <c r="AA100" t="s">
        <v>338</v>
      </c>
      <c r="AB100" t="s">
        <v>411</v>
      </c>
      <c r="AC100" t="s">
        <v>428</v>
      </c>
      <c r="AD100" t="s">
        <v>429</v>
      </c>
      <c r="AE100">
        <v>2042</v>
      </c>
      <c r="AF100" t="s">
        <v>414</v>
      </c>
      <c r="AG100">
        <v>-45.18</v>
      </c>
      <c r="AH100">
        <v>169.3064</v>
      </c>
      <c r="AI100" t="s">
        <v>341</v>
      </c>
      <c r="AK100">
        <f>IF(Table1[[#This Row],[Lifetime]]&gt;2019,Table1[[#This Row],[Lifetime]],IF(Table1[[#This Row],[Year_built]]&gt;1,Table1[[#This Row],[Year_built]]+30,0))</f>
        <v>2042</v>
      </c>
      <c r="AL100" t="str">
        <f>IF(Table1[[#This Row],[Type]]="Hydroelectric","Hydro",Table1[[#This Row],[Techs]])</f>
        <v>Hydro</v>
      </c>
    </row>
    <row r="101" spans="1:38" x14ac:dyDescent="0.35">
      <c r="A101" t="s">
        <v>430</v>
      </c>
      <c r="B101" t="s">
        <v>407</v>
      </c>
      <c r="C101" t="s">
        <v>408</v>
      </c>
      <c r="E101" t="s">
        <v>409</v>
      </c>
      <c r="G101" t="s">
        <v>39</v>
      </c>
      <c r="H101">
        <v>320</v>
      </c>
      <c r="I101">
        <v>40</v>
      </c>
      <c r="J101">
        <v>0.38800000000000001</v>
      </c>
      <c r="K101">
        <v>8</v>
      </c>
      <c r="L101" t="s">
        <v>431</v>
      </c>
      <c r="M101">
        <v>1956</v>
      </c>
      <c r="N101" t="s">
        <v>115</v>
      </c>
      <c r="Q101" t="s">
        <v>425</v>
      </c>
      <c r="S101" t="s">
        <v>123</v>
      </c>
      <c r="U101" t="s">
        <v>123</v>
      </c>
      <c r="V101" t="s">
        <v>117</v>
      </c>
      <c r="W101">
        <v>1610</v>
      </c>
      <c r="X101">
        <v>0</v>
      </c>
      <c r="Y101" t="s">
        <v>426</v>
      </c>
      <c r="Z101" t="s">
        <v>427</v>
      </c>
      <c r="AA101" t="s">
        <v>338</v>
      </c>
      <c r="AB101" t="s">
        <v>411</v>
      </c>
      <c r="AC101" t="s">
        <v>432</v>
      </c>
      <c r="AD101" t="s">
        <v>433</v>
      </c>
      <c r="AE101">
        <v>2042</v>
      </c>
      <c r="AF101" t="s">
        <v>414</v>
      </c>
      <c r="AG101">
        <v>-45.4758</v>
      </c>
      <c r="AH101">
        <v>169.32259999999999</v>
      </c>
      <c r="AI101" t="s">
        <v>341</v>
      </c>
      <c r="AK101">
        <f>IF(Table1[[#This Row],[Lifetime]]&gt;2019,Table1[[#This Row],[Lifetime]],IF(Table1[[#This Row],[Year_built]]&gt;1,Table1[[#This Row],[Year_built]]+30,0))</f>
        <v>2042</v>
      </c>
      <c r="AL101" t="str">
        <f>IF(Table1[[#This Row],[Type]]="Hydroelectric","Hydro",Table1[[#This Row],[Techs]])</f>
        <v>Hydro</v>
      </c>
    </row>
    <row r="102" spans="1:38" x14ac:dyDescent="0.35">
      <c r="A102" t="s">
        <v>434</v>
      </c>
      <c r="B102" t="s">
        <v>407</v>
      </c>
      <c r="C102" t="s">
        <v>408</v>
      </c>
      <c r="E102" t="s">
        <v>409</v>
      </c>
      <c r="G102" t="s">
        <v>39</v>
      </c>
      <c r="H102">
        <v>264</v>
      </c>
      <c r="I102">
        <v>66</v>
      </c>
      <c r="J102">
        <v>0.501</v>
      </c>
      <c r="K102">
        <v>4</v>
      </c>
      <c r="L102" t="s">
        <v>435</v>
      </c>
      <c r="M102">
        <v>1979</v>
      </c>
      <c r="N102" t="s">
        <v>115</v>
      </c>
      <c r="Q102" t="s">
        <v>417</v>
      </c>
      <c r="R102">
        <v>3</v>
      </c>
      <c r="S102" t="s">
        <v>72</v>
      </c>
      <c r="U102" t="s">
        <v>72</v>
      </c>
      <c r="V102" t="s">
        <v>117</v>
      </c>
      <c r="W102">
        <v>1150</v>
      </c>
      <c r="X102">
        <v>0</v>
      </c>
      <c r="Y102" t="s">
        <v>418</v>
      </c>
      <c r="Z102" t="s">
        <v>419</v>
      </c>
      <c r="AA102" t="s">
        <v>420</v>
      </c>
      <c r="AB102" t="s">
        <v>411</v>
      </c>
      <c r="AC102" t="s">
        <v>436</v>
      </c>
      <c r="AD102" t="s">
        <v>437</v>
      </c>
      <c r="AE102">
        <v>2025</v>
      </c>
      <c r="AF102" t="s">
        <v>414</v>
      </c>
      <c r="AG102">
        <v>-44.264299999999999</v>
      </c>
      <c r="AH102">
        <v>170.0324</v>
      </c>
      <c r="AI102" t="s">
        <v>77</v>
      </c>
      <c r="AK102">
        <f>IF(Table1[[#This Row],[Lifetime]]&gt;2019,Table1[[#This Row],[Lifetime]],IF(Table1[[#This Row],[Year_built]]&gt;1,Table1[[#This Row],[Year_built]]+30,0))</f>
        <v>2025</v>
      </c>
      <c r="AL102" t="str">
        <f>IF(Table1[[#This Row],[Type]]="Hydroelectric","Hydro",Table1[[#This Row],[Techs]])</f>
        <v>Hydro</v>
      </c>
    </row>
    <row r="103" spans="1:38" x14ac:dyDescent="0.35">
      <c r="A103" t="s">
        <v>438</v>
      </c>
      <c r="B103" t="s">
        <v>407</v>
      </c>
      <c r="C103" t="s">
        <v>408</v>
      </c>
      <c r="E103" t="s">
        <v>409</v>
      </c>
      <c r="G103" t="s">
        <v>39</v>
      </c>
      <c r="H103">
        <v>240</v>
      </c>
      <c r="I103">
        <v>60</v>
      </c>
      <c r="J103">
        <v>1.754</v>
      </c>
      <c r="K103">
        <v>4</v>
      </c>
      <c r="L103" t="s">
        <v>439</v>
      </c>
      <c r="M103">
        <v>1973</v>
      </c>
      <c r="N103" t="s">
        <v>115</v>
      </c>
      <c r="Q103" t="s">
        <v>440</v>
      </c>
      <c r="R103">
        <v>1</v>
      </c>
      <c r="S103" t="s">
        <v>248</v>
      </c>
      <c r="U103" t="s">
        <v>248</v>
      </c>
      <c r="V103" t="s">
        <v>117</v>
      </c>
      <c r="W103">
        <v>763</v>
      </c>
      <c r="X103">
        <v>0</v>
      </c>
      <c r="Y103" t="s">
        <v>441</v>
      </c>
      <c r="Z103" t="s">
        <v>442</v>
      </c>
      <c r="AA103" t="s">
        <v>323</v>
      </c>
      <c r="AB103" t="s">
        <v>182</v>
      </c>
      <c r="AC103" t="s">
        <v>443</v>
      </c>
      <c r="AD103" t="s">
        <v>444</v>
      </c>
      <c r="AE103">
        <v>2039</v>
      </c>
      <c r="AF103" t="s">
        <v>414</v>
      </c>
      <c r="AG103">
        <v>-38.981200000000001</v>
      </c>
      <c r="AH103">
        <v>175.76849999999999</v>
      </c>
      <c r="AI103" t="s">
        <v>326</v>
      </c>
      <c r="AK103">
        <f>IF(Table1[[#This Row],[Lifetime]]&gt;2019,Table1[[#This Row],[Lifetime]],IF(Table1[[#This Row],[Year_built]]&gt;1,Table1[[#This Row],[Year_built]]+30,0))</f>
        <v>2039</v>
      </c>
      <c r="AL103" t="str">
        <f>IF(Table1[[#This Row],[Type]]="Hydroelectric","Hydro",Table1[[#This Row],[Techs]])</f>
        <v>Hydro</v>
      </c>
    </row>
    <row r="104" spans="1:38" x14ac:dyDescent="0.35">
      <c r="A104" t="s">
        <v>445</v>
      </c>
      <c r="B104" t="s">
        <v>407</v>
      </c>
      <c r="C104" t="s">
        <v>408</v>
      </c>
      <c r="E104" t="s">
        <v>409</v>
      </c>
      <c r="G104" t="s">
        <v>39</v>
      </c>
      <c r="H104">
        <v>220</v>
      </c>
      <c r="I104">
        <v>55</v>
      </c>
      <c r="J104">
        <v>0.31</v>
      </c>
      <c r="K104">
        <v>4</v>
      </c>
      <c r="L104" t="s">
        <v>446</v>
      </c>
      <c r="M104">
        <v>1968</v>
      </c>
      <c r="N104" t="s">
        <v>115</v>
      </c>
      <c r="Q104" t="s">
        <v>417</v>
      </c>
      <c r="R104">
        <v>7</v>
      </c>
      <c r="S104" t="s">
        <v>72</v>
      </c>
      <c r="U104" t="s">
        <v>72</v>
      </c>
      <c r="V104" t="s">
        <v>117</v>
      </c>
      <c r="W104">
        <v>930</v>
      </c>
      <c r="X104">
        <v>17</v>
      </c>
      <c r="Y104" t="s">
        <v>418</v>
      </c>
      <c r="Z104" t="s">
        <v>419</v>
      </c>
      <c r="AA104" t="s">
        <v>420</v>
      </c>
      <c r="AB104" t="s">
        <v>411</v>
      </c>
      <c r="AC104" t="s">
        <v>447</v>
      </c>
      <c r="AD104" t="s">
        <v>448</v>
      </c>
      <c r="AE104">
        <v>2025</v>
      </c>
      <c r="AF104" t="s">
        <v>414</v>
      </c>
      <c r="AG104">
        <v>-44.566000000000003</v>
      </c>
      <c r="AH104">
        <v>170.19919999999999</v>
      </c>
      <c r="AI104" t="s">
        <v>77</v>
      </c>
      <c r="AK104">
        <f>IF(Table1[[#This Row],[Lifetime]]&gt;2019,Table1[[#This Row],[Lifetime]],IF(Table1[[#This Row],[Year_built]]&gt;1,Table1[[#This Row],[Year_built]]+30,0))</f>
        <v>2025</v>
      </c>
      <c r="AL104" t="str">
        <f>IF(Table1[[#This Row],[Type]]="Hydroelectric","Hydro",Table1[[#This Row],[Techs]])</f>
        <v>Hydro</v>
      </c>
    </row>
    <row r="105" spans="1:38" x14ac:dyDescent="0.35">
      <c r="A105" t="s">
        <v>449</v>
      </c>
      <c r="B105" t="s">
        <v>407</v>
      </c>
      <c r="C105" t="s">
        <v>408</v>
      </c>
      <c r="E105" t="s">
        <v>409</v>
      </c>
      <c r="G105" t="s">
        <v>39</v>
      </c>
      <c r="H105">
        <v>212</v>
      </c>
      <c r="I105">
        <v>53</v>
      </c>
      <c r="J105">
        <v>0.41699999999999998</v>
      </c>
      <c r="K105">
        <v>4</v>
      </c>
      <c r="L105" t="s">
        <v>450</v>
      </c>
      <c r="M105">
        <v>1980</v>
      </c>
      <c r="N105" t="s">
        <v>115</v>
      </c>
      <c r="Q105" t="s">
        <v>417</v>
      </c>
      <c r="R105">
        <v>4</v>
      </c>
      <c r="S105" t="s">
        <v>72</v>
      </c>
      <c r="U105" t="s">
        <v>72</v>
      </c>
      <c r="V105" t="s">
        <v>117</v>
      </c>
      <c r="W105">
        <v>970</v>
      </c>
      <c r="X105">
        <v>0</v>
      </c>
      <c r="Y105" t="s">
        <v>418</v>
      </c>
      <c r="Z105" t="s">
        <v>419</v>
      </c>
      <c r="AA105" t="s">
        <v>420</v>
      </c>
      <c r="AB105" t="s">
        <v>411</v>
      </c>
      <c r="AC105" t="s">
        <v>451</v>
      </c>
      <c r="AD105" t="s">
        <v>452</v>
      </c>
      <c r="AE105">
        <v>2025</v>
      </c>
      <c r="AF105" t="s">
        <v>414</v>
      </c>
      <c r="AG105">
        <v>-44.299700000000001</v>
      </c>
      <c r="AH105">
        <v>170.1129</v>
      </c>
      <c r="AI105" t="s">
        <v>77</v>
      </c>
      <c r="AK105">
        <f>IF(Table1[[#This Row],[Lifetime]]&gt;2019,Table1[[#This Row],[Lifetime]],IF(Table1[[#This Row],[Year_built]]&gt;1,Table1[[#This Row],[Year_built]]+30,0))</f>
        <v>2025</v>
      </c>
      <c r="AL105" t="str">
        <f>IF(Table1[[#This Row],[Type]]="Hydroelectric","Hydro",Table1[[#This Row],[Techs]])</f>
        <v>Hydro</v>
      </c>
    </row>
    <row r="106" spans="1:38" x14ac:dyDescent="0.35">
      <c r="A106" t="s">
        <v>453</v>
      </c>
      <c r="B106" t="s">
        <v>407</v>
      </c>
      <c r="C106" t="s">
        <v>408</v>
      </c>
      <c r="E106" t="s">
        <v>409</v>
      </c>
      <c r="G106" t="s">
        <v>39</v>
      </c>
      <c r="H106">
        <v>212</v>
      </c>
      <c r="I106">
        <v>53</v>
      </c>
      <c r="J106">
        <v>0.42</v>
      </c>
      <c r="K106">
        <v>4</v>
      </c>
      <c r="L106" t="s">
        <v>450</v>
      </c>
      <c r="M106">
        <v>1985</v>
      </c>
      <c r="N106" t="s">
        <v>115</v>
      </c>
      <c r="Q106" t="s">
        <v>417</v>
      </c>
      <c r="R106">
        <v>5</v>
      </c>
      <c r="S106" t="s">
        <v>72</v>
      </c>
      <c r="U106" t="s">
        <v>72</v>
      </c>
      <c r="V106" t="s">
        <v>117</v>
      </c>
      <c r="W106">
        <v>970</v>
      </c>
      <c r="X106">
        <v>0</v>
      </c>
      <c r="Y106" t="s">
        <v>418</v>
      </c>
      <c r="Z106" t="s">
        <v>419</v>
      </c>
      <c r="AA106" t="s">
        <v>420</v>
      </c>
      <c r="AB106" t="s">
        <v>411</v>
      </c>
      <c r="AC106" t="s">
        <v>454</v>
      </c>
      <c r="AD106" t="s">
        <v>455</v>
      </c>
      <c r="AE106">
        <v>2025</v>
      </c>
      <c r="AF106" t="s">
        <v>414</v>
      </c>
      <c r="AG106">
        <v>-44.341999999999999</v>
      </c>
      <c r="AH106">
        <v>170.18209999999999</v>
      </c>
      <c r="AI106" t="s">
        <v>77</v>
      </c>
      <c r="AK106">
        <f>IF(Table1[[#This Row],[Lifetime]]&gt;2019,Table1[[#This Row],[Lifetime]],IF(Table1[[#This Row],[Year_built]]&gt;1,Table1[[#This Row],[Year_built]]+30,0))</f>
        <v>2025</v>
      </c>
      <c r="AL106" t="str">
        <f>IF(Table1[[#This Row],[Type]]="Hydroelectric","Hydro",Table1[[#This Row],[Techs]])</f>
        <v>Hydro</v>
      </c>
    </row>
    <row r="107" spans="1:38" x14ac:dyDescent="0.35">
      <c r="A107" t="s">
        <v>456</v>
      </c>
      <c r="B107" t="s">
        <v>407</v>
      </c>
      <c r="C107" t="s">
        <v>408</v>
      </c>
      <c r="E107" t="s">
        <v>409</v>
      </c>
      <c r="G107" t="s">
        <v>39</v>
      </c>
      <c r="H107">
        <v>196.7</v>
      </c>
      <c r="I107">
        <v>26.7</v>
      </c>
      <c r="J107">
        <v>0.46300000000000002</v>
      </c>
      <c r="K107">
        <v>8</v>
      </c>
      <c r="L107" t="s">
        <v>457</v>
      </c>
      <c r="M107">
        <v>1929</v>
      </c>
      <c r="N107" t="s">
        <v>115</v>
      </c>
      <c r="Q107" t="s">
        <v>458</v>
      </c>
      <c r="R107">
        <v>7</v>
      </c>
      <c r="S107" t="s">
        <v>61</v>
      </c>
      <c r="U107" t="s">
        <v>61</v>
      </c>
      <c r="V107" t="s">
        <v>117</v>
      </c>
      <c r="W107">
        <v>805</v>
      </c>
      <c r="X107">
        <v>10</v>
      </c>
      <c r="Y107" t="s">
        <v>442</v>
      </c>
      <c r="Z107" t="s">
        <v>442</v>
      </c>
      <c r="AA107" t="s">
        <v>66</v>
      </c>
      <c r="AB107" t="s">
        <v>182</v>
      </c>
      <c r="AC107" t="s">
        <v>459</v>
      </c>
      <c r="AD107" t="s">
        <v>460</v>
      </c>
      <c r="AE107">
        <v>2041</v>
      </c>
      <c r="AF107" t="s">
        <v>414</v>
      </c>
      <c r="AG107">
        <v>-38.070399999999999</v>
      </c>
      <c r="AH107">
        <v>175.6438</v>
      </c>
      <c r="AI107" t="s">
        <v>69</v>
      </c>
      <c r="AK107">
        <f>IF(Table1[[#This Row],[Lifetime]]&gt;2019,Table1[[#This Row],[Lifetime]],IF(Table1[[#This Row],[Year_built]]&gt;1,Table1[[#This Row],[Year_built]]+30,0))</f>
        <v>2041</v>
      </c>
      <c r="AL107" t="str">
        <f>IF(Table1[[#This Row],[Type]]="Hydroelectric","Hydro",Table1[[#This Row],[Techs]])</f>
        <v>Hydro</v>
      </c>
    </row>
    <row r="108" spans="1:38" x14ac:dyDescent="0.35">
      <c r="A108" t="s">
        <v>461</v>
      </c>
      <c r="B108" t="s">
        <v>407</v>
      </c>
      <c r="C108" t="s">
        <v>408</v>
      </c>
      <c r="E108" t="s">
        <v>409</v>
      </c>
      <c r="G108" t="s">
        <v>39</v>
      </c>
      <c r="H108">
        <v>176</v>
      </c>
      <c r="I108">
        <v>36</v>
      </c>
      <c r="J108">
        <v>0.498</v>
      </c>
      <c r="K108">
        <v>5</v>
      </c>
      <c r="L108" t="s">
        <v>462</v>
      </c>
      <c r="M108">
        <v>1952</v>
      </c>
      <c r="N108" t="s">
        <v>115</v>
      </c>
      <c r="Q108" t="s">
        <v>458</v>
      </c>
      <c r="R108">
        <v>5</v>
      </c>
      <c r="S108" t="s">
        <v>61</v>
      </c>
      <c r="U108" t="s">
        <v>61</v>
      </c>
      <c r="V108" t="s">
        <v>117</v>
      </c>
      <c r="W108">
        <v>442.5</v>
      </c>
      <c r="X108">
        <v>0</v>
      </c>
      <c r="Y108" t="s">
        <v>442</v>
      </c>
      <c r="Z108" t="s">
        <v>442</v>
      </c>
      <c r="AA108" t="s">
        <v>66</v>
      </c>
      <c r="AB108" t="s">
        <v>182</v>
      </c>
      <c r="AC108" t="s">
        <v>463</v>
      </c>
      <c r="AD108" t="s">
        <v>232</v>
      </c>
      <c r="AE108">
        <v>2041</v>
      </c>
      <c r="AF108" t="s">
        <v>414</v>
      </c>
      <c r="AG108">
        <v>-38.351700000000001</v>
      </c>
      <c r="AH108">
        <v>175.74100000000001</v>
      </c>
      <c r="AI108" t="s">
        <v>69</v>
      </c>
      <c r="AK108">
        <f>IF(Table1[[#This Row],[Lifetime]]&gt;2019,Table1[[#This Row],[Lifetime]],IF(Table1[[#This Row],[Year_built]]&gt;1,Table1[[#This Row],[Year_built]]+30,0))</f>
        <v>2041</v>
      </c>
      <c r="AL108" t="str">
        <f>IF(Table1[[#This Row],[Type]]="Hydroelectric","Hydro",Table1[[#This Row],[Techs]])</f>
        <v>Hydro</v>
      </c>
    </row>
    <row r="109" spans="1:38" x14ac:dyDescent="0.35">
      <c r="A109" t="s">
        <v>464</v>
      </c>
      <c r="B109" t="s">
        <v>407</v>
      </c>
      <c r="C109" t="s">
        <v>408</v>
      </c>
      <c r="E109" t="s">
        <v>409</v>
      </c>
      <c r="G109" t="s">
        <v>39</v>
      </c>
      <c r="H109">
        <v>176</v>
      </c>
      <c r="I109">
        <v>36</v>
      </c>
      <c r="J109">
        <v>0.498</v>
      </c>
      <c r="K109">
        <v>5</v>
      </c>
      <c r="L109" t="s">
        <v>462</v>
      </c>
      <c r="M109">
        <v>1970</v>
      </c>
      <c r="N109" t="s">
        <v>115</v>
      </c>
      <c r="Q109" t="s">
        <v>458</v>
      </c>
      <c r="R109">
        <v>5</v>
      </c>
      <c r="S109" t="s">
        <v>61</v>
      </c>
      <c r="U109" t="s">
        <v>61</v>
      </c>
      <c r="V109" t="s">
        <v>117</v>
      </c>
      <c r="W109">
        <v>442.5</v>
      </c>
      <c r="X109">
        <v>0</v>
      </c>
      <c r="Y109" t="s">
        <v>442</v>
      </c>
      <c r="Z109" t="s">
        <v>442</v>
      </c>
      <c r="AA109" t="s">
        <v>66</v>
      </c>
      <c r="AB109" t="s">
        <v>182</v>
      </c>
      <c r="AC109" t="s">
        <v>463</v>
      </c>
      <c r="AD109" t="s">
        <v>232</v>
      </c>
      <c r="AE109">
        <v>2041</v>
      </c>
      <c r="AF109" t="s">
        <v>414</v>
      </c>
      <c r="AG109">
        <v>-38.351700000000001</v>
      </c>
      <c r="AH109">
        <v>175.74100000000001</v>
      </c>
      <c r="AI109" t="s">
        <v>69</v>
      </c>
      <c r="AK109">
        <f>IF(Table1[[#This Row],[Lifetime]]&gt;2019,Table1[[#This Row],[Lifetime]],IF(Table1[[#This Row],[Year_built]]&gt;1,Table1[[#This Row],[Year_built]]+30,0))</f>
        <v>2041</v>
      </c>
      <c r="AL109" t="str">
        <f>IF(Table1[[#This Row],[Type]]="Hydroelectric","Hydro",Table1[[#This Row],[Techs]])</f>
        <v>Hydro</v>
      </c>
    </row>
    <row r="110" spans="1:38" x14ac:dyDescent="0.35">
      <c r="A110" t="s">
        <v>465</v>
      </c>
      <c r="B110" t="s">
        <v>407</v>
      </c>
      <c r="C110" t="s">
        <v>408</v>
      </c>
      <c r="E110" t="s">
        <v>409</v>
      </c>
      <c r="G110" t="s">
        <v>39</v>
      </c>
      <c r="H110">
        <v>160</v>
      </c>
      <c r="I110">
        <v>80</v>
      </c>
      <c r="J110">
        <v>1.282</v>
      </c>
      <c r="K110">
        <v>2</v>
      </c>
      <c r="L110" t="s">
        <v>466</v>
      </c>
      <c r="M110">
        <v>1977</v>
      </c>
      <c r="N110" t="s">
        <v>115</v>
      </c>
      <c r="Q110" t="s">
        <v>417</v>
      </c>
      <c r="R110">
        <v>2</v>
      </c>
      <c r="S110" t="s">
        <v>248</v>
      </c>
      <c r="U110" t="s">
        <v>248</v>
      </c>
      <c r="V110" t="s">
        <v>117</v>
      </c>
      <c r="W110">
        <v>800</v>
      </c>
      <c r="X110">
        <v>0</v>
      </c>
      <c r="Y110" t="s">
        <v>418</v>
      </c>
      <c r="Z110" t="s">
        <v>419</v>
      </c>
      <c r="AA110" t="s">
        <v>420</v>
      </c>
      <c r="AB110" t="s">
        <v>411</v>
      </c>
      <c r="AC110" t="s">
        <v>467</v>
      </c>
      <c r="AD110" t="s">
        <v>468</v>
      </c>
      <c r="AE110">
        <v>2025</v>
      </c>
      <c r="AF110" t="s">
        <v>414</v>
      </c>
      <c r="AG110">
        <v>-44.123800000000003</v>
      </c>
      <c r="AH110">
        <v>170.2122</v>
      </c>
      <c r="AI110" t="s">
        <v>77</v>
      </c>
      <c r="AK110">
        <f>IF(Table1[[#This Row],[Lifetime]]&gt;2019,Table1[[#This Row],[Lifetime]],IF(Table1[[#This Row],[Year_built]]&gt;1,Table1[[#This Row],[Year_built]]+30,0))</f>
        <v>2025</v>
      </c>
      <c r="AL110" t="str">
        <f>IF(Table1[[#This Row],[Type]]="Hydroelectric","Hydro",Table1[[#This Row],[Techs]])</f>
        <v>Hydro</v>
      </c>
    </row>
    <row r="111" spans="1:38" x14ac:dyDescent="0.35">
      <c r="A111" t="s">
        <v>469</v>
      </c>
      <c r="B111" t="s">
        <v>407</v>
      </c>
      <c r="C111" t="s">
        <v>408</v>
      </c>
      <c r="E111" t="s">
        <v>409</v>
      </c>
      <c r="G111" t="s">
        <v>39</v>
      </c>
      <c r="H111">
        <v>124</v>
      </c>
      <c r="I111">
        <v>31</v>
      </c>
      <c r="J111">
        <v>0.315</v>
      </c>
      <c r="K111">
        <v>4</v>
      </c>
      <c r="M111">
        <v>1956</v>
      </c>
      <c r="N111" t="s">
        <v>115</v>
      </c>
      <c r="Q111" t="s">
        <v>458</v>
      </c>
      <c r="R111">
        <v>4</v>
      </c>
      <c r="S111" t="s">
        <v>61</v>
      </c>
      <c r="U111" t="s">
        <v>61</v>
      </c>
      <c r="V111" t="s">
        <v>117</v>
      </c>
      <c r="W111">
        <v>494</v>
      </c>
      <c r="X111">
        <v>11</v>
      </c>
      <c r="Y111" t="s">
        <v>442</v>
      </c>
      <c r="Z111" t="s">
        <v>442</v>
      </c>
      <c r="AA111" t="s">
        <v>66</v>
      </c>
      <c r="AB111" t="s">
        <v>182</v>
      </c>
      <c r="AC111" t="s">
        <v>231</v>
      </c>
      <c r="AD111" t="s">
        <v>232</v>
      </c>
      <c r="AE111">
        <v>2041</v>
      </c>
      <c r="AF111" t="s">
        <v>414</v>
      </c>
      <c r="AG111">
        <v>-38.419600000000003</v>
      </c>
      <c r="AH111">
        <v>175.80869999999999</v>
      </c>
      <c r="AI111" t="s">
        <v>69</v>
      </c>
      <c r="AK111">
        <f>IF(Table1[[#This Row],[Lifetime]]&gt;2019,Table1[[#This Row],[Lifetime]],IF(Table1[[#This Row],[Year_built]]&gt;1,Table1[[#This Row],[Year_built]]+30,0))</f>
        <v>2041</v>
      </c>
      <c r="AL111" t="str">
        <f>IF(Table1[[#This Row],[Type]]="Hydroelectric","Hydro",Table1[[#This Row],[Techs]])</f>
        <v>Hydro</v>
      </c>
    </row>
    <row r="112" spans="1:38" x14ac:dyDescent="0.35">
      <c r="A112" t="s">
        <v>470</v>
      </c>
      <c r="B112" t="s">
        <v>407</v>
      </c>
      <c r="C112" t="s">
        <v>408</v>
      </c>
      <c r="E112" t="s">
        <v>409</v>
      </c>
      <c r="G112" t="s">
        <v>39</v>
      </c>
      <c r="H112">
        <v>120</v>
      </c>
      <c r="I112">
        <v>60</v>
      </c>
      <c r="K112">
        <v>2</v>
      </c>
      <c r="L112" t="s">
        <v>471</v>
      </c>
      <c r="M112">
        <v>1983</v>
      </c>
      <c r="N112" t="s">
        <v>115</v>
      </c>
      <c r="Q112" t="s">
        <v>440</v>
      </c>
      <c r="R112">
        <v>2</v>
      </c>
      <c r="S112" t="s">
        <v>248</v>
      </c>
      <c r="U112" t="s">
        <v>248</v>
      </c>
      <c r="V112" t="s">
        <v>117</v>
      </c>
      <c r="W112">
        <v>580</v>
      </c>
      <c r="X112">
        <v>0</v>
      </c>
      <c r="Y112" t="s">
        <v>441</v>
      </c>
      <c r="Z112" t="s">
        <v>442</v>
      </c>
      <c r="AA112" t="s">
        <v>323</v>
      </c>
      <c r="AB112" t="s">
        <v>182</v>
      </c>
      <c r="AC112" t="s">
        <v>472</v>
      </c>
      <c r="AD112" t="s">
        <v>473</v>
      </c>
      <c r="AE112">
        <v>2039</v>
      </c>
      <c r="AF112" t="s">
        <v>414</v>
      </c>
      <c r="AG112">
        <v>-39.153300000000002</v>
      </c>
      <c r="AH112">
        <v>175.83760000000001</v>
      </c>
      <c r="AI112" t="s">
        <v>326</v>
      </c>
      <c r="AK112">
        <f>IF(Table1[[#This Row],[Lifetime]]&gt;2019,Table1[[#This Row],[Lifetime]],IF(Table1[[#This Row],[Year_built]]&gt;1,Table1[[#This Row],[Year_built]]+30,0))</f>
        <v>2039</v>
      </c>
      <c r="AL112" t="str">
        <f>IF(Table1[[#This Row],[Type]]="Hydroelectric","Hydro",Table1[[#This Row],[Techs]])</f>
        <v>Hydro</v>
      </c>
    </row>
    <row r="113" spans="1:38" x14ac:dyDescent="0.35">
      <c r="A113" t="s">
        <v>474</v>
      </c>
      <c r="B113" t="s">
        <v>407</v>
      </c>
      <c r="C113" t="s">
        <v>408</v>
      </c>
      <c r="E113" t="s">
        <v>409</v>
      </c>
      <c r="G113" t="s">
        <v>39</v>
      </c>
      <c r="H113">
        <v>106</v>
      </c>
      <c r="I113">
        <v>28</v>
      </c>
      <c r="J113">
        <v>0.27800000000000002</v>
      </c>
      <c r="K113">
        <v>4</v>
      </c>
      <c r="M113">
        <v>1961</v>
      </c>
      <c r="N113" t="s">
        <v>115</v>
      </c>
      <c r="Q113" t="s">
        <v>458</v>
      </c>
      <c r="R113">
        <v>2</v>
      </c>
      <c r="S113" t="s">
        <v>61</v>
      </c>
      <c r="U113" t="s">
        <v>61</v>
      </c>
      <c r="V113" t="s">
        <v>117</v>
      </c>
      <c r="W113">
        <v>400</v>
      </c>
      <c r="X113">
        <v>14</v>
      </c>
      <c r="Y113" t="s">
        <v>442</v>
      </c>
      <c r="Z113" t="s">
        <v>442</v>
      </c>
      <c r="AA113" t="s">
        <v>66</v>
      </c>
      <c r="AB113" t="s">
        <v>182</v>
      </c>
      <c r="AC113" t="s">
        <v>475</v>
      </c>
      <c r="AD113" t="s">
        <v>232</v>
      </c>
      <c r="AE113">
        <v>2041</v>
      </c>
      <c r="AF113" t="s">
        <v>414</v>
      </c>
      <c r="AG113">
        <v>-38.407899999999998</v>
      </c>
      <c r="AH113">
        <v>176.08879999999999</v>
      </c>
      <c r="AI113" t="s">
        <v>69</v>
      </c>
      <c r="AK113">
        <f>IF(Table1[[#This Row],[Lifetime]]&gt;2019,Table1[[#This Row],[Lifetime]],IF(Table1[[#This Row],[Year_built]]&gt;1,Table1[[#This Row],[Year_built]]+30,0))</f>
        <v>2041</v>
      </c>
      <c r="AL113" t="str">
        <f>IF(Table1[[#This Row],[Type]]="Hydroelectric","Hydro",Table1[[#This Row],[Techs]])</f>
        <v>Hydro</v>
      </c>
    </row>
    <row r="114" spans="1:38" x14ac:dyDescent="0.35">
      <c r="A114" t="s">
        <v>418</v>
      </c>
      <c r="B114" t="s">
        <v>407</v>
      </c>
      <c r="C114" t="s">
        <v>408</v>
      </c>
      <c r="E114" t="s">
        <v>409</v>
      </c>
      <c r="G114" t="s">
        <v>39</v>
      </c>
      <c r="H114">
        <v>105</v>
      </c>
      <c r="I114">
        <v>15</v>
      </c>
      <c r="J114">
        <v>0.16200000000000001</v>
      </c>
      <c r="K114">
        <v>7</v>
      </c>
      <c r="L114" t="s">
        <v>476</v>
      </c>
      <c r="M114">
        <v>1936</v>
      </c>
      <c r="N114" t="s">
        <v>115</v>
      </c>
      <c r="Q114" t="s">
        <v>417</v>
      </c>
      <c r="R114">
        <v>8</v>
      </c>
      <c r="S114" t="s">
        <v>72</v>
      </c>
      <c r="U114" t="s">
        <v>72</v>
      </c>
      <c r="V114" t="s">
        <v>117</v>
      </c>
      <c r="W114">
        <v>500</v>
      </c>
      <c r="X114">
        <v>12</v>
      </c>
      <c r="Y114" t="s">
        <v>418</v>
      </c>
      <c r="Z114" t="s">
        <v>419</v>
      </c>
      <c r="AA114" t="s">
        <v>338</v>
      </c>
      <c r="AB114" t="s">
        <v>411</v>
      </c>
      <c r="AC114" t="s">
        <v>477</v>
      </c>
      <c r="AD114" t="s">
        <v>385</v>
      </c>
      <c r="AE114">
        <v>2025</v>
      </c>
      <c r="AF114" t="s">
        <v>414</v>
      </c>
      <c r="AG114">
        <v>-44.689100000000003</v>
      </c>
      <c r="AH114">
        <v>170.4265</v>
      </c>
      <c r="AI114" t="s">
        <v>341</v>
      </c>
      <c r="AK114">
        <f>IF(Table1[[#This Row],[Lifetime]]&gt;2019,Table1[[#This Row],[Lifetime]],IF(Table1[[#This Row],[Year_built]]&gt;1,Table1[[#This Row],[Year_built]]+30,0))</f>
        <v>2025</v>
      </c>
      <c r="AL114" t="str">
        <f>IF(Table1[[#This Row],[Type]]="Hydroelectric","Hydro",Table1[[#This Row],[Techs]])</f>
        <v>Hydro</v>
      </c>
    </row>
    <row r="115" spans="1:38" x14ac:dyDescent="0.35">
      <c r="A115" t="s">
        <v>478</v>
      </c>
      <c r="B115" t="s">
        <v>407</v>
      </c>
      <c r="C115" t="s">
        <v>408</v>
      </c>
      <c r="E115" t="s">
        <v>409</v>
      </c>
      <c r="G115" t="s">
        <v>39</v>
      </c>
      <c r="H115">
        <v>96</v>
      </c>
      <c r="I115">
        <v>32</v>
      </c>
      <c r="J115">
        <v>0.26500000000000001</v>
      </c>
      <c r="K115">
        <v>3</v>
      </c>
      <c r="L115" t="s">
        <v>479</v>
      </c>
      <c r="M115">
        <v>1947</v>
      </c>
      <c r="N115" t="s">
        <v>115</v>
      </c>
      <c r="Q115" t="s">
        <v>458</v>
      </c>
      <c r="R115">
        <v>8</v>
      </c>
      <c r="S115" t="s">
        <v>61</v>
      </c>
      <c r="U115" t="s">
        <v>61</v>
      </c>
      <c r="V115" t="s">
        <v>117</v>
      </c>
      <c r="W115">
        <v>525</v>
      </c>
      <c r="X115">
        <v>14</v>
      </c>
      <c r="Y115" t="s">
        <v>442</v>
      </c>
      <c r="Z115" t="s">
        <v>442</v>
      </c>
      <c r="AA115" t="s">
        <v>66</v>
      </c>
      <c r="AB115" t="s">
        <v>182</v>
      </c>
      <c r="AC115" t="s">
        <v>480</v>
      </c>
      <c r="AD115" t="s">
        <v>481</v>
      </c>
      <c r="AE115">
        <v>2041</v>
      </c>
      <c r="AF115" t="s">
        <v>414</v>
      </c>
      <c r="AG115">
        <v>-37.9236</v>
      </c>
      <c r="AH115">
        <v>175.5394</v>
      </c>
      <c r="AI115" t="s">
        <v>69</v>
      </c>
      <c r="AK115">
        <f>IF(Table1[[#This Row],[Lifetime]]&gt;2019,Table1[[#This Row],[Lifetime]],IF(Table1[[#This Row],[Year_built]]&gt;1,Table1[[#This Row],[Year_built]]+30,0))</f>
        <v>2041</v>
      </c>
      <c r="AL115" t="str">
        <f>IF(Table1[[#This Row],[Type]]="Hydroelectric","Hydro",Table1[[#This Row],[Techs]])</f>
        <v>Hydro</v>
      </c>
    </row>
    <row r="116" spans="1:38" x14ac:dyDescent="0.35">
      <c r="A116" t="s">
        <v>482</v>
      </c>
      <c r="B116" t="s">
        <v>407</v>
      </c>
      <c r="C116" t="s">
        <v>408</v>
      </c>
      <c r="E116" t="s">
        <v>409</v>
      </c>
      <c r="G116" t="s">
        <v>39</v>
      </c>
      <c r="H116">
        <v>80</v>
      </c>
      <c r="I116">
        <v>40</v>
      </c>
      <c r="K116">
        <v>2</v>
      </c>
      <c r="M116">
        <v>1967</v>
      </c>
      <c r="N116" t="s">
        <v>115</v>
      </c>
      <c r="S116" t="s">
        <v>42</v>
      </c>
      <c r="U116" t="s">
        <v>42</v>
      </c>
      <c r="V116" t="s">
        <v>117</v>
      </c>
      <c r="W116">
        <v>280</v>
      </c>
      <c r="X116">
        <v>7</v>
      </c>
      <c r="Y116" t="s">
        <v>483</v>
      </c>
      <c r="Z116" t="s">
        <v>484</v>
      </c>
      <c r="AA116" t="s">
        <v>181</v>
      </c>
      <c r="AB116" t="s">
        <v>182</v>
      </c>
      <c r="AC116" t="s">
        <v>485</v>
      </c>
      <c r="AD116" t="s">
        <v>486</v>
      </c>
      <c r="AE116">
        <v>2048</v>
      </c>
      <c r="AF116" t="s">
        <v>414</v>
      </c>
      <c r="AG116">
        <v>-38.114100000000001</v>
      </c>
      <c r="AH116">
        <v>176.81620000000001</v>
      </c>
      <c r="AI116" t="s">
        <v>172</v>
      </c>
      <c r="AK116">
        <f>IF(Table1[[#This Row],[Lifetime]]&gt;2019,Table1[[#This Row],[Lifetime]],IF(Table1[[#This Row],[Year_built]]&gt;1,Table1[[#This Row],[Year_built]]+30,0))</f>
        <v>2048</v>
      </c>
      <c r="AL116" t="str">
        <f>IF(Table1[[#This Row],[Type]]="Hydroelectric","Hydro",Table1[[#This Row],[Techs]])</f>
        <v>Hydro</v>
      </c>
    </row>
    <row r="117" spans="1:38" x14ac:dyDescent="0.35">
      <c r="A117" t="s">
        <v>487</v>
      </c>
      <c r="B117" t="s">
        <v>407</v>
      </c>
      <c r="C117" t="s">
        <v>408</v>
      </c>
      <c r="E117" t="s">
        <v>409</v>
      </c>
      <c r="G117" t="s">
        <v>39</v>
      </c>
      <c r="H117">
        <v>78</v>
      </c>
      <c r="I117">
        <v>31</v>
      </c>
      <c r="J117">
        <v>0.26800000000000002</v>
      </c>
      <c r="K117">
        <v>3</v>
      </c>
      <c r="M117">
        <v>1964</v>
      </c>
      <c r="N117" t="s">
        <v>115</v>
      </c>
      <c r="Q117" t="s">
        <v>458</v>
      </c>
      <c r="R117">
        <v>1</v>
      </c>
      <c r="S117" t="s">
        <v>61</v>
      </c>
      <c r="U117" t="s">
        <v>61</v>
      </c>
      <c r="V117" t="s">
        <v>117</v>
      </c>
      <c r="W117">
        <v>330</v>
      </c>
      <c r="X117">
        <v>0</v>
      </c>
      <c r="Y117" t="s">
        <v>442</v>
      </c>
      <c r="Z117" t="s">
        <v>442</v>
      </c>
      <c r="AA117" t="s">
        <v>66</v>
      </c>
      <c r="AB117" t="s">
        <v>182</v>
      </c>
      <c r="AC117" t="s">
        <v>488</v>
      </c>
      <c r="AD117" t="s">
        <v>203</v>
      </c>
      <c r="AE117">
        <v>2041</v>
      </c>
      <c r="AF117" t="s">
        <v>414</v>
      </c>
      <c r="AG117">
        <v>-38.616100000000003</v>
      </c>
      <c r="AH117">
        <v>176.1422</v>
      </c>
      <c r="AI117" t="s">
        <v>69</v>
      </c>
      <c r="AK117">
        <f>IF(Table1[[#This Row],[Lifetime]]&gt;2019,Table1[[#This Row],[Lifetime]],IF(Table1[[#This Row],[Year_built]]&gt;1,Table1[[#This Row],[Year_built]]+30,0))</f>
        <v>2041</v>
      </c>
      <c r="AL117" t="str">
        <f>IF(Table1[[#This Row],[Type]]="Hydroelectric","Hydro",Table1[[#This Row],[Techs]])</f>
        <v>Hydro</v>
      </c>
    </row>
    <row r="118" spans="1:38" x14ac:dyDescent="0.35">
      <c r="A118" t="s">
        <v>489</v>
      </c>
      <c r="B118" t="s">
        <v>407</v>
      </c>
      <c r="C118" t="s">
        <v>408</v>
      </c>
      <c r="E118" t="s">
        <v>409</v>
      </c>
      <c r="G118" t="s">
        <v>39</v>
      </c>
      <c r="H118">
        <v>74</v>
      </c>
      <c r="I118">
        <v>21</v>
      </c>
      <c r="J118">
        <v>0.20399999999999999</v>
      </c>
      <c r="K118">
        <v>4</v>
      </c>
      <c r="M118">
        <v>1957</v>
      </c>
      <c r="N118" t="s">
        <v>115</v>
      </c>
      <c r="Q118" t="s">
        <v>458</v>
      </c>
      <c r="R118">
        <v>3</v>
      </c>
      <c r="S118" t="s">
        <v>61</v>
      </c>
      <c r="U118" t="s">
        <v>61</v>
      </c>
      <c r="V118" t="s">
        <v>117</v>
      </c>
      <c r="W118">
        <v>289</v>
      </c>
      <c r="X118">
        <v>0</v>
      </c>
      <c r="Y118" t="s">
        <v>442</v>
      </c>
      <c r="Z118" t="s">
        <v>442</v>
      </c>
      <c r="AA118" t="s">
        <v>181</v>
      </c>
      <c r="AB118" t="s">
        <v>182</v>
      </c>
      <c r="AC118" t="s">
        <v>490</v>
      </c>
      <c r="AD118" t="s">
        <v>232</v>
      </c>
      <c r="AE118">
        <v>2041</v>
      </c>
      <c r="AF118" t="s">
        <v>414</v>
      </c>
      <c r="AG118">
        <v>-38.3919</v>
      </c>
      <c r="AH118">
        <v>176.0223</v>
      </c>
      <c r="AI118" t="s">
        <v>172</v>
      </c>
      <c r="AK118">
        <f>IF(Table1[[#This Row],[Lifetime]]&gt;2019,Table1[[#This Row],[Lifetime]],IF(Table1[[#This Row],[Year_built]]&gt;1,Table1[[#This Row],[Year_built]]+30,0))</f>
        <v>2041</v>
      </c>
      <c r="AL118" t="str">
        <f>IF(Table1[[#This Row],[Type]]="Hydroelectric","Hydro",Table1[[#This Row],[Techs]])</f>
        <v>Hydro</v>
      </c>
    </row>
    <row r="119" spans="1:38" x14ac:dyDescent="0.35">
      <c r="A119" t="s">
        <v>491</v>
      </c>
      <c r="B119" t="s">
        <v>407</v>
      </c>
      <c r="C119" t="s">
        <v>408</v>
      </c>
      <c r="E119" t="s">
        <v>409</v>
      </c>
      <c r="G119" t="s">
        <v>39</v>
      </c>
      <c r="H119">
        <v>60</v>
      </c>
      <c r="I119">
        <v>20</v>
      </c>
      <c r="J119">
        <v>1.587</v>
      </c>
      <c r="K119">
        <v>3</v>
      </c>
      <c r="L119" t="s">
        <v>492</v>
      </c>
      <c r="M119">
        <v>1929</v>
      </c>
      <c r="N119" t="s">
        <v>115</v>
      </c>
      <c r="Q119" t="s">
        <v>493</v>
      </c>
      <c r="R119">
        <v>2</v>
      </c>
      <c r="S119" t="s">
        <v>248</v>
      </c>
      <c r="U119" t="s">
        <v>248</v>
      </c>
      <c r="V119" t="s">
        <v>117</v>
      </c>
      <c r="W119">
        <v>218</v>
      </c>
      <c r="X119">
        <v>0</v>
      </c>
      <c r="Y119" t="s">
        <v>494</v>
      </c>
      <c r="Z119" t="s">
        <v>495</v>
      </c>
      <c r="AA119" t="s">
        <v>124</v>
      </c>
      <c r="AB119" t="s">
        <v>182</v>
      </c>
      <c r="AC119" t="s">
        <v>496</v>
      </c>
      <c r="AD119" t="s">
        <v>497</v>
      </c>
      <c r="AE119">
        <v>2032</v>
      </c>
      <c r="AF119" t="s">
        <v>414</v>
      </c>
      <c r="AG119">
        <v>-38.806800000000003</v>
      </c>
      <c r="AH119">
        <v>177.1508</v>
      </c>
      <c r="AI119" t="s">
        <v>127</v>
      </c>
      <c r="AK119">
        <f>IF(Table1[[#This Row],[Lifetime]]&gt;2019,Table1[[#This Row],[Lifetime]],IF(Table1[[#This Row],[Year_built]]&gt;1,Table1[[#This Row],[Year_built]]+30,0))</f>
        <v>2032</v>
      </c>
      <c r="AL119" t="str">
        <f>IF(Table1[[#This Row],[Type]]="Hydroelectric","Hydro",Table1[[#This Row],[Techs]])</f>
        <v>Hydro</v>
      </c>
    </row>
    <row r="120" spans="1:38" x14ac:dyDescent="0.35">
      <c r="A120" t="s">
        <v>498</v>
      </c>
      <c r="B120" t="s">
        <v>407</v>
      </c>
      <c r="C120" t="s">
        <v>408</v>
      </c>
      <c r="E120" t="s">
        <v>409</v>
      </c>
      <c r="G120" t="s">
        <v>39</v>
      </c>
      <c r="H120">
        <v>58</v>
      </c>
      <c r="I120">
        <v>20</v>
      </c>
      <c r="K120">
        <v>3</v>
      </c>
      <c r="M120">
        <v>1967</v>
      </c>
      <c r="N120" t="s">
        <v>115</v>
      </c>
      <c r="Q120" t="s">
        <v>499</v>
      </c>
      <c r="R120">
        <v>2</v>
      </c>
      <c r="S120" t="s">
        <v>42</v>
      </c>
      <c r="U120" t="s">
        <v>42</v>
      </c>
      <c r="V120" t="s">
        <v>500</v>
      </c>
      <c r="W120">
        <v>123</v>
      </c>
      <c r="X120">
        <v>0</v>
      </c>
      <c r="Y120" t="s">
        <v>501</v>
      </c>
      <c r="Z120" t="s">
        <v>427</v>
      </c>
      <c r="AA120" t="s">
        <v>338</v>
      </c>
      <c r="AB120" t="s">
        <v>411</v>
      </c>
      <c r="AC120" t="s">
        <v>502</v>
      </c>
      <c r="AD120" t="s">
        <v>503</v>
      </c>
      <c r="AE120">
        <v>2038</v>
      </c>
      <c r="AF120" t="s">
        <v>414</v>
      </c>
      <c r="AG120">
        <v>-45.905500000000004</v>
      </c>
      <c r="AH120">
        <v>169.98679999999999</v>
      </c>
      <c r="AI120" t="s">
        <v>341</v>
      </c>
      <c r="AK120">
        <f>IF(Table1[[#This Row],[Lifetime]]&gt;2019,Table1[[#This Row],[Lifetime]],IF(Table1[[#This Row],[Year_built]]&gt;1,Table1[[#This Row],[Year_built]]+30,0))</f>
        <v>2038</v>
      </c>
      <c r="AL120" t="str">
        <f>IF(Table1[[#This Row],[Type]]="Hydroelectric","Hydro",Table1[[#This Row],[Techs]])</f>
        <v>Hydro</v>
      </c>
    </row>
    <row r="121" spans="1:38" x14ac:dyDescent="0.35">
      <c r="A121" t="s">
        <v>504</v>
      </c>
      <c r="B121" t="s">
        <v>407</v>
      </c>
      <c r="C121" t="s">
        <v>408</v>
      </c>
      <c r="E121" t="s">
        <v>409</v>
      </c>
      <c r="G121" t="s">
        <v>39</v>
      </c>
      <c r="H121">
        <v>54</v>
      </c>
      <c r="I121">
        <v>18</v>
      </c>
      <c r="J121">
        <v>0.14299999999999999</v>
      </c>
      <c r="K121">
        <v>3</v>
      </c>
      <c r="L121" t="s">
        <v>505</v>
      </c>
      <c r="M121">
        <v>1961</v>
      </c>
      <c r="N121" t="s">
        <v>115</v>
      </c>
      <c r="Q121" t="s">
        <v>458</v>
      </c>
      <c r="R121">
        <v>6</v>
      </c>
      <c r="S121" t="s">
        <v>61</v>
      </c>
      <c r="U121" t="s">
        <v>61</v>
      </c>
      <c r="V121" t="s">
        <v>117</v>
      </c>
      <c r="W121">
        <v>242</v>
      </c>
      <c r="X121">
        <v>0</v>
      </c>
      <c r="Y121" t="s">
        <v>442</v>
      </c>
      <c r="Z121" t="s">
        <v>442</v>
      </c>
      <c r="AA121" t="s">
        <v>66</v>
      </c>
      <c r="AB121" t="s">
        <v>182</v>
      </c>
      <c r="AC121" t="s">
        <v>506</v>
      </c>
      <c r="AD121" t="s">
        <v>232</v>
      </c>
      <c r="AE121">
        <v>2041</v>
      </c>
      <c r="AF121" t="s">
        <v>414</v>
      </c>
      <c r="AG121">
        <v>-38.292000000000002</v>
      </c>
      <c r="AH121">
        <v>175.68350000000001</v>
      </c>
      <c r="AI121" t="s">
        <v>69</v>
      </c>
      <c r="AK121">
        <f>IF(Table1[[#This Row],[Lifetime]]&gt;2019,Table1[[#This Row],[Lifetime]],IF(Table1[[#This Row],[Year_built]]&gt;1,Table1[[#This Row],[Year_built]]+30,0))</f>
        <v>2041</v>
      </c>
      <c r="AL121" t="str">
        <f>IF(Table1[[#This Row],[Type]]="Hydroelectric","Hydro",Table1[[#This Row],[Techs]])</f>
        <v>Hydro</v>
      </c>
    </row>
    <row r="122" spans="1:38" x14ac:dyDescent="0.35">
      <c r="A122" t="s">
        <v>507</v>
      </c>
      <c r="B122" t="s">
        <v>407</v>
      </c>
      <c r="C122" t="s">
        <v>408</v>
      </c>
      <c r="E122" t="s">
        <v>409</v>
      </c>
      <c r="G122" t="s">
        <v>39</v>
      </c>
      <c r="H122">
        <v>45</v>
      </c>
      <c r="I122">
        <v>9.5</v>
      </c>
      <c r="J122">
        <v>1.0089999999999999</v>
      </c>
      <c r="K122">
        <v>4</v>
      </c>
      <c r="M122">
        <v>1914</v>
      </c>
      <c r="N122" t="s">
        <v>115</v>
      </c>
      <c r="S122" t="s">
        <v>42</v>
      </c>
      <c r="U122" t="s">
        <v>42</v>
      </c>
      <c r="V122" t="s">
        <v>117</v>
      </c>
      <c r="W122">
        <v>300</v>
      </c>
      <c r="X122">
        <v>138</v>
      </c>
      <c r="Y122" t="s">
        <v>508</v>
      </c>
      <c r="Z122" t="s">
        <v>419</v>
      </c>
      <c r="AA122" t="s">
        <v>73</v>
      </c>
      <c r="AB122" t="s">
        <v>411</v>
      </c>
      <c r="AC122" t="s">
        <v>509</v>
      </c>
      <c r="AD122" t="s">
        <v>510</v>
      </c>
      <c r="AE122">
        <v>2031</v>
      </c>
      <c r="AF122" t="s">
        <v>414</v>
      </c>
      <c r="AG122">
        <v>-43.363999999999997</v>
      </c>
      <c r="AH122">
        <v>171.52670000000001</v>
      </c>
      <c r="AI122" t="s">
        <v>77</v>
      </c>
      <c r="AK122">
        <f>IF(Table1[[#This Row],[Lifetime]]&gt;2019,Table1[[#This Row],[Lifetime]],IF(Table1[[#This Row],[Year_built]]&gt;1,Table1[[#This Row],[Year_built]]+30,0))</f>
        <v>2031</v>
      </c>
      <c r="AL122" t="str">
        <f>IF(Table1[[#This Row],[Type]]="Hydroelectric","Hydro",Table1[[#This Row],[Techs]])</f>
        <v>Hydro</v>
      </c>
    </row>
    <row r="123" spans="1:38" x14ac:dyDescent="0.35">
      <c r="A123" t="s">
        <v>511</v>
      </c>
      <c r="B123" t="s">
        <v>407</v>
      </c>
      <c r="C123" t="s">
        <v>408</v>
      </c>
      <c r="E123" t="s">
        <v>409</v>
      </c>
      <c r="G123" t="s">
        <v>39</v>
      </c>
      <c r="H123">
        <v>42</v>
      </c>
      <c r="I123">
        <v>21</v>
      </c>
      <c r="J123">
        <v>0.94199999999999995</v>
      </c>
      <c r="K123">
        <v>2</v>
      </c>
      <c r="L123" t="s">
        <v>512</v>
      </c>
      <c r="M123">
        <v>1943</v>
      </c>
      <c r="N123" t="s">
        <v>115</v>
      </c>
      <c r="Q123" t="s">
        <v>493</v>
      </c>
      <c r="R123">
        <v>3</v>
      </c>
      <c r="S123" t="s">
        <v>248</v>
      </c>
      <c r="U123" t="s">
        <v>248</v>
      </c>
      <c r="V123" t="s">
        <v>117</v>
      </c>
      <c r="W123">
        <v>133</v>
      </c>
      <c r="X123">
        <v>0</v>
      </c>
      <c r="Y123" t="s">
        <v>494</v>
      </c>
      <c r="Z123" t="s">
        <v>495</v>
      </c>
      <c r="AA123" t="s">
        <v>124</v>
      </c>
      <c r="AB123" t="s">
        <v>182</v>
      </c>
      <c r="AC123" t="s">
        <v>496</v>
      </c>
      <c r="AD123" t="s">
        <v>497</v>
      </c>
      <c r="AE123">
        <v>2032</v>
      </c>
      <c r="AF123" t="s">
        <v>414</v>
      </c>
      <c r="AG123">
        <v>-38.838999999999999</v>
      </c>
      <c r="AH123">
        <v>177.16810000000001</v>
      </c>
      <c r="AI123" t="s">
        <v>127</v>
      </c>
      <c r="AK123">
        <f>IF(Table1[[#This Row],[Lifetime]]&gt;2019,Table1[[#This Row],[Lifetime]],IF(Table1[[#This Row],[Year_built]]&gt;1,Table1[[#This Row],[Year_built]]+30,0))</f>
        <v>2032</v>
      </c>
      <c r="AL123" t="str">
        <f>IF(Table1[[#This Row],[Type]]="Hydroelectric","Hydro",Table1[[#This Row],[Techs]])</f>
        <v>Hydro</v>
      </c>
    </row>
    <row r="124" spans="1:38" x14ac:dyDescent="0.35">
      <c r="A124" t="s">
        <v>513</v>
      </c>
      <c r="B124" t="s">
        <v>407</v>
      </c>
      <c r="C124" t="s">
        <v>408</v>
      </c>
      <c r="E124" t="s">
        <v>409</v>
      </c>
      <c r="G124" t="s">
        <v>39</v>
      </c>
      <c r="H124">
        <v>39</v>
      </c>
      <c r="I124">
        <v>26</v>
      </c>
      <c r="K124">
        <v>4</v>
      </c>
      <c r="M124">
        <v>1924</v>
      </c>
      <c r="N124" t="s">
        <v>115</v>
      </c>
      <c r="S124" t="s">
        <v>514</v>
      </c>
      <c r="U124" t="s">
        <v>514</v>
      </c>
      <c r="V124" t="s">
        <v>117</v>
      </c>
      <c r="W124">
        <v>136</v>
      </c>
      <c r="X124">
        <v>5</v>
      </c>
      <c r="Y124" t="s">
        <v>515</v>
      </c>
      <c r="Z124" t="s">
        <v>516</v>
      </c>
      <c r="AA124" t="s">
        <v>323</v>
      </c>
      <c r="AB124" t="s">
        <v>182</v>
      </c>
      <c r="AC124" t="s">
        <v>517</v>
      </c>
      <c r="AD124" t="s">
        <v>518</v>
      </c>
      <c r="AE124">
        <v>2027</v>
      </c>
      <c r="AF124" t="s">
        <v>414</v>
      </c>
      <c r="AG124">
        <v>-40.576700000000002</v>
      </c>
      <c r="AH124">
        <v>175.4504</v>
      </c>
      <c r="AI124" t="s">
        <v>326</v>
      </c>
      <c r="AK124">
        <f>IF(Table1[[#This Row],[Lifetime]]&gt;2019,Table1[[#This Row],[Lifetime]],IF(Table1[[#This Row],[Year_built]]&gt;1,Table1[[#This Row],[Year_built]]+30,0))</f>
        <v>2027</v>
      </c>
      <c r="AL124" t="str">
        <f>IF(Table1[[#This Row],[Type]]="Hydroelectric","Hydro",Table1[[#This Row],[Techs]])</f>
        <v>Hydro</v>
      </c>
    </row>
    <row r="125" spans="1:38" x14ac:dyDescent="0.35">
      <c r="A125" t="s">
        <v>519</v>
      </c>
      <c r="B125" t="s">
        <v>407</v>
      </c>
      <c r="C125" t="s">
        <v>408</v>
      </c>
      <c r="E125" t="s">
        <v>409</v>
      </c>
      <c r="G125" t="s">
        <v>39</v>
      </c>
      <c r="H125">
        <v>36</v>
      </c>
      <c r="I125">
        <v>18</v>
      </c>
      <c r="J125">
        <v>1.006</v>
      </c>
      <c r="K125">
        <v>2</v>
      </c>
      <c r="L125" t="s">
        <v>520</v>
      </c>
      <c r="M125">
        <v>1948</v>
      </c>
      <c r="N125" t="s">
        <v>115</v>
      </c>
      <c r="Q125" t="s">
        <v>493</v>
      </c>
      <c r="R125">
        <v>1</v>
      </c>
      <c r="S125" t="s">
        <v>248</v>
      </c>
      <c r="U125" t="s">
        <v>248</v>
      </c>
      <c r="V125" t="s">
        <v>117</v>
      </c>
      <c r="W125">
        <v>91</v>
      </c>
      <c r="X125">
        <v>0</v>
      </c>
      <c r="Y125" t="s">
        <v>494</v>
      </c>
      <c r="Z125" t="s">
        <v>495</v>
      </c>
      <c r="AA125" t="s">
        <v>124</v>
      </c>
      <c r="AB125" t="s">
        <v>182</v>
      </c>
      <c r="AC125" t="s">
        <v>496</v>
      </c>
      <c r="AD125" t="s">
        <v>497</v>
      </c>
      <c r="AE125">
        <v>2032</v>
      </c>
      <c r="AF125" t="s">
        <v>414</v>
      </c>
      <c r="AG125">
        <v>-38.803199999999997</v>
      </c>
      <c r="AH125">
        <v>177.1311</v>
      </c>
      <c r="AI125" t="s">
        <v>127</v>
      </c>
      <c r="AK125">
        <f>IF(Table1[[#This Row],[Lifetime]]&gt;2019,Table1[[#This Row],[Lifetime]],IF(Table1[[#This Row],[Year_built]]&gt;1,Table1[[#This Row],[Year_built]]+30,0))</f>
        <v>2032</v>
      </c>
      <c r="AL125" t="str">
        <f>IF(Table1[[#This Row],[Type]]="Hydroelectric","Hydro",Table1[[#This Row],[Techs]])</f>
        <v>Hydro</v>
      </c>
    </row>
    <row r="126" spans="1:38" x14ac:dyDescent="0.35">
      <c r="A126" t="s">
        <v>521</v>
      </c>
      <c r="B126" t="s">
        <v>407</v>
      </c>
      <c r="C126" t="s">
        <v>408</v>
      </c>
      <c r="E126" t="s">
        <v>409</v>
      </c>
      <c r="G126" t="s">
        <v>39</v>
      </c>
      <c r="H126">
        <v>34.299999999999997</v>
      </c>
      <c r="I126">
        <v>10.45</v>
      </c>
      <c r="J126">
        <v>4.4050000000000002</v>
      </c>
      <c r="K126">
        <v>6</v>
      </c>
      <c r="L126" t="s">
        <v>522</v>
      </c>
      <c r="M126">
        <v>1944</v>
      </c>
      <c r="N126" t="s">
        <v>115</v>
      </c>
      <c r="S126" t="s">
        <v>42</v>
      </c>
      <c r="U126" t="s">
        <v>42</v>
      </c>
      <c r="V126" t="s">
        <v>117</v>
      </c>
      <c r="W126">
        <v>190</v>
      </c>
      <c r="X126">
        <v>24</v>
      </c>
      <c r="Y126" t="s">
        <v>521</v>
      </c>
      <c r="Z126" t="s">
        <v>523</v>
      </c>
      <c r="AA126" t="s">
        <v>524</v>
      </c>
      <c r="AB126" t="s">
        <v>411</v>
      </c>
      <c r="AC126" t="s">
        <v>525</v>
      </c>
      <c r="AD126" t="s">
        <v>526</v>
      </c>
      <c r="AE126">
        <v>2038</v>
      </c>
      <c r="AF126" t="s">
        <v>414</v>
      </c>
      <c r="AG126">
        <v>-41.086100000000002</v>
      </c>
      <c r="AH126">
        <v>172.73249999999999</v>
      </c>
      <c r="AI126" t="s">
        <v>151</v>
      </c>
      <c r="AK126">
        <f>IF(Table1[[#This Row],[Lifetime]]&gt;2019,Table1[[#This Row],[Lifetime]],IF(Table1[[#This Row],[Year_built]]&gt;1,Table1[[#This Row],[Year_built]]+30,0))</f>
        <v>2038</v>
      </c>
      <c r="AL126" t="str">
        <f>IF(Table1[[#This Row],[Type]]="Hydroelectric","Hydro",Table1[[#This Row],[Techs]])</f>
        <v>Hydro</v>
      </c>
    </row>
    <row r="127" spans="1:38" x14ac:dyDescent="0.35">
      <c r="A127" t="s">
        <v>527</v>
      </c>
      <c r="B127" t="s">
        <v>407</v>
      </c>
      <c r="C127" t="s">
        <v>408</v>
      </c>
      <c r="E127" t="s">
        <v>409</v>
      </c>
      <c r="G127" t="s">
        <v>39</v>
      </c>
      <c r="H127">
        <v>32</v>
      </c>
      <c r="I127">
        <v>10</v>
      </c>
      <c r="K127">
        <v>4</v>
      </c>
      <c r="M127">
        <v>1984</v>
      </c>
      <c r="N127" t="s">
        <v>115</v>
      </c>
      <c r="S127" t="s">
        <v>42</v>
      </c>
      <c r="U127" t="s">
        <v>42</v>
      </c>
      <c r="V127" t="s">
        <v>117</v>
      </c>
      <c r="W127">
        <v>118</v>
      </c>
      <c r="X127">
        <v>0</v>
      </c>
      <c r="Y127" t="s">
        <v>527</v>
      </c>
      <c r="Z127" t="s">
        <v>528</v>
      </c>
      <c r="AA127" t="s">
        <v>258</v>
      </c>
      <c r="AB127" t="s">
        <v>182</v>
      </c>
      <c r="AC127" t="s">
        <v>529</v>
      </c>
      <c r="AD127" t="s">
        <v>278</v>
      </c>
      <c r="AE127">
        <v>2040</v>
      </c>
      <c r="AF127" t="s">
        <v>414</v>
      </c>
      <c r="AG127">
        <v>-39.758000000000003</v>
      </c>
      <c r="AH127">
        <v>174.483</v>
      </c>
      <c r="AI127" t="s">
        <v>261</v>
      </c>
      <c r="AK127">
        <f>IF(Table1[[#This Row],[Lifetime]]&gt;2019,Table1[[#This Row],[Lifetime]],IF(Table1[[#This Row],[Year_built]]&gt;1,Table1[[#This Row],[Year_built]]+30,0))</f>
        <v>2040</v>
      </c>
      <c r="AL127" t="str">
        <f>IF(Table1[[#This Row],[Type]]="Hydroelectric","Hydro",Table1[[#This Row],[Techs]])</f>
        <v>Hydro</v>
      </c>
    </row>
    <row r="128" spans="1:38" x14ac:dyDescent="0.35">
      <c r="A128" t="s">
        <v>530</v>
      </c>
      <c r="B128" t="s">
        <v>407</v>
      </c>
      <c r="C128" t="s">
        <v>408</v>
      </c>
      <c r="E128" t="s">
        <v>409</v>
      </c>
      <c r="G128" t="s">
        <v>39</v>
      </c>
      <c r="H128">
        <v>30</v>
      </c>
      <c r="I128">
        <v>30</v>
      </c>
      <c r="J128">
        <v>0.23200000000000001</v>
      </c>
      <c r="K128">
        <v>1</v>
      </c>
      <c r="L128" t="s">
        <v>531</v>
      </c>
      <c r="M128">
        <v>1951</v>
      </c>
      <c r="N128" t="s">
        <v>115</v>
      </c>
      <c r="Q128" t="s">
        <v>417</v>
      </c>
      <c r="R128">
        <v>1</v>
      </c>
      <c r="S128" t="s">
        <v>248</v>
      </c>
      <c r="U128" t="s">
        <v>248</v>
      </c>
      <c r="V128" t="s">
        <v>117</v>
      </c>
      <c r="W128">
        <v>160</v>
      </c>
      <c r="X128">
        <v>0</v>
      </c>
      <c r="Y128" t="s">
        <v>418</v>
      </c>
      <c r="Z128" t="s">
        <v>419</v>
      </c>
      <c r="AA128" t="s">
        <v>420</v>
      </c>
      <c r="AB128" t="s">
        <v>411</v>
      </c>
      <c r="AC128" t="s">
        <v>532</v>
      </c>
      <c r="AD128" t="s">
        <v>533</v>
      </c>
      <c r="AE128">
        <v>2025</v>
      </c>
      <c r="AF128" t="s">
        <v>414</v>
      </c>
      <c r="AG128">
        <v>-44.013800000000003</v>
      </c>
      <c r="AH128">
        <v>170.4605</v>
      </c>
      <c r="AI128" t="s">
        <v>77</v>
      </c>
      <c r="AK128">
        <f>IF(Table1[[#This Row],[Lifetime]]&gt;2019,Table1[[#This Row],[Lifetime]],IF(Table1[[#This Row],[Year_built]]&gt;1,Table1[[#This Row],[Year_built]]+30,0))</f>
        <v>2025</v>
      </c>
      <c r="AL128" t="str">
        <f>IF(Table1[[#This Row],[Type]]="Hydroelectric","Hydro",Table1[[#This Row],[Techs]])</f>
        <v>Hydro</v>
      </c>
    </row>
    <row r="129" spans="1:38" x14ac:dyDescent="0.35">
      <c r="A129" t="s">
        <v>534</v>
      </c>
      <c r="B129" t="s">
        <v>407</v>
      </c>
      <c r="C129" t="s">
        <v>408</v>
      </c>
      <c r="E129" t="s">
        <v>409</v>
      </c>
      <c r="G129" t="s">
        <v>39</v>
      </c>
      <c r="H129">
        <v>25</v>
      </c>
      <c r="I129">
        <v>12.5</v>
      </c>
      <c r="J129">
        <v>0.17299999999999999</v>
      </c>
      <c r="K129">
        <v>2</v>
      </c>
      <c r="M129">
        <v>1982</v>
      </c>
      <c r="N129" t="s">
        <v>115</v>
      </c>
      <c r="S129" t="s">
        <v>535</v>
      </c>
      <c r="U129" t="s">
        <v>93</v>
      </c>
      <c r="V129" t="s">
        <v>236</v>
      </c>
      <c r="W129">
        <v>105</v>
      </c>
      <c r="X129">
        <v>0</v>
      </c>
      <c r="Y129" t="s">
        <v>483</v>
      </c>
      <c r="Z129" t="s">
        <v>484</v>
      </c>
      <c r="AA129" t="s">
        <v>181</v>
      </c>
      <c r="AB129" t="s">
        <v>182</v>
      </c>
      <c r="AC129" t="s">
        <v>485</v>
      </c>
      <c r="AD129" t="s">
        <v>486</v>
      </c>
      <c r="AE129">
        <v>2026</v>
      </c>
      <c r="AF129" t="s">
        <v>414</v>
      </c>
      <c r="AG129">
        <v>-38.293300000000002</v>
      </c>
      <c r="AH129">
        <v>176.79300000000001</v>
      </c>
      <c r="AI129" t="s">
        <v>172</v>
      </c>
      <c r="AK129">
        <f>IF(Table1[[#This Row],[Lifetime]]&gt;2019,Table1[[#This Row],[Lifetime]],IF(Table1[[#This Row],[Year_built]]&gt;1,Table1[[#This Row],[Year_built]]+30,0))</f>
        <v>2026</v>
      </c>
      <c r="AL129" t="str">
        <f>IF(Table1[[#This Row],[Type]]="Hydroelectric","Hydro",Table1[[#This Row],[Techs]])</f>
        <v>Hydro</v>
      </c>
    </row>
    <row r="130" spans="1:38" x14ac:dyDescent="0.35">
      <c r="A130" t="s">
        <v>536</v>
      </c>
      <c r="B130" t="s">
        <v>407</v>
      </c>
      <c r="C130" t="s">
        <v>408</v>
      </c>
      <c r="E130" t="s">
        <v>409</v>
      </c>
      <c r="G130" t="s">
        <v>39</v>
      </c>
      <c r="H130">
        <v>25</v>
      </c>
      <c r="I130">
        <v>25</v>
      </c>
      <c r="K130">
        <v>1</v>
      </c>
      <c r="M130">
        <v>1945</v>
      </c>
      <c r="N130" t="s">
        <v>115</v>
      </c>
      <c r="Q130" t="s">
        <v>537</v>
      </c>
      <c r="R130">
        <v>1</v>
      </c>
      <c r="S130" t="s">
        <v>42</v>
      </c>
      <c r="U130" t="s">
        <v>42</v>
      </c>
      <c r="V130" t="s">
        <v>236</v>
      </c>
      <c r="W130">
        <v>94</v>
      </c>
      <c r="X130">
        <v>0</v>
      </c>
      <c r="Y130" t="s">
        <v>508</v>
      </c>
      <c r="Z130" t="s">
        <v>419</v>
      </c>
      <c r="AA130" t="s">
        <v>73</v>
      </c>
      <c r="AB130" t="s">
        <v>411</v>
      </c>
      <c r="AC130" t="s">
        <v>538</v>
      </c>
      <c r="AD130" t="s">
        <v>539</v>
      </c>
      <c r="AE130">
        <v>2040</v>
      </c>
      <c r="AF130" t="s">
        <v>414</v>
      </c>
      <c r="AG130">
        <v>-43.573</v>
      </c>
      <c r="AH130">
        <v>171.7354</v>
      </c>
      <c r="AI130" t="s">
        <v>77</v>
      </c>
      <c r="AK130">
        <f>IF(Table1[[#This Row],[Lifetime]]&gt;2019,Table1[[#This Row],[Lifetime]],IF(Table1[[#This Row],[Year_built]]&gt;1,Table1[[#This Row],[Year_built]]+30,0))</f>
        <v>2040</v>
      </c>
      <c r="AL130" t="str">
        <f>IF(Table1[[#This Row],[Type]]="Hydroelectric","Hydro",Table1[[#This Row],[Techs]])</f>
        <v>Hydro</v>
      </c>
    </row>
    <row r="131" spans="1:38" x14ac:dyDescent="0.35">
      <c r="A131" t="s">
        <v>540</v>
      </c>
      <c r="B131" t="s">
        <v>407</v>
      </c>
      <c r="C131" t="s">
        <v>408</v>
      </c>
      <c r="E131" t="s">
        <v>409</v>
      </c>
      <c r="G131" t="s">
        <v>39</v>
      </c>
      <c r="H131">
        <v>24</v>
      </c>
      <c r="I131">
        <v>12</v>
      </c>
      <c r="K131">
        <v>2</v>
      </c>
      <c r="M131">
        <v>1982</v>
      </c>
      <c r="N131" t="s">
        <v>115</v>
      </c>
      <c r="S131" t="s">
        <v>42</v>
      </c>
      <c r="U131" t="s">
        <v>42</v>
      </c>
      <c r="V131" t="s">
        <v>117</v>
      </c>
      <c r="W131">
        <v>115</v>
      </c>
      <c r="X131">
        <v>0</v>
      </c>
      <c r="Y131" t="s">
        <v>540</v>
      </c>
      <c r="Z131" t="s">
        <v>484</v>
      </c>
      <c r="AA131" t="s">
        <v>181</v>
      </c>
      <c r="AB131" t="s">
        <v>182</v>
      </c>
      <c r="AC131" t="s">
        <v>304</v>
      </c>
      <c r="AD131" t="s">
        <v>305</v>
      </c>
      <c r="AE131">
        <v>2026</v>
      </c>
      <c r="AF131" t="s">
        <v>414</v>
      </c>
      <c r="AG131">
        <v>-38.633000000000003</v>
      </c>
      <c r="AH131">
        <v>176.578</v>
      </c>
      <c r="AI131" t="s">
        <v>172</v>
      </c>
      <c r="AK131">
        <f>IF(Table1[[#This Row],[Lifetime]]&gt;2019,Table1[[#This Row],[Lifetime]],IF(Table1[[#This Row],[Year_built]]&gt;1,Table1[[#This Row],[Year_built]]+30,0))</f>
        <v>2026</v>
      </c>
      <c r="AL131" t="str">
        <f>IF(Table1[[#This Row],[Type]]="Hydroelectric","Hydro",Table1[[#This Row],[Techs]])</f>
        <v>Hydro</v>
      </c>
    </row>
    <row r="132" spans="1:38" x14ac:dyDescent="0.35">
      <c r="A132" t="s">
        <v>541</v>
      </c>
      <c r="B132" t="s">
        <v>407</v>
      </c>
      <c r="C132" t="s">
        <v>408</v>
      </c>
      <c r="E132" t="s">
        <v>409</v>
      </c>
      <c r="G132" t="s">
        <v>39</v>
      </c>
      <c r="H132">
        <v>20</v>
      </c>
      <c r="I132">
        <v>10</v>
      </c>
      <c r="K132">
        <v>2</v>
      </c>
      <c r="M132">
        <v>1981</v>
      </c>
      <c r="N132" t="s">
        <v>115</v>
      </c>
      <c r="Q132" t="s">
        <v>542</v>
      </c>
      <c r="R132">
        <v>4</v>
      </c>
      <c r="S132" t="s">
        <v>42</v>
      </c>
      <c r="U132" t="s">
        <v>42</v>
      </c>
      <c r="V132" t="s">
        <v>43</v>
      </c>
      <c r="W132">
        <v>76</v>
      </c>
      <c r="X132">
        <v>0</v>
      </c>
      <c r="Y132" t="s">
        <v>543</v>
      </c>
      <c r="Z132" t="s">
        <v>484</v>
      </c>
      <c r="AA132" t="s">
        <v>181</v>
      </c>
      <c r="AB132" t="s">
        <v>182</v>
      </c>
      <c r="AC132" t="s">
        <v>544</v>
      </c>
      <c r="AD132" t="s">
        <v>545</v>
      </c>
      <c r="AE132">
        <v>2026</v>
      </c>
      <c r="AF132" t="s">
        <v>414</v>
      </c>
      <c r="AG132">
        <v>-37.777200000000001</v>
      </c>
      <c r="AH132">
        <v>176.05430000000001</v>
      </c>
      <c r="AI132" t="s">
        <v>172</v>
      </c>
      <c r="AK132">
        <f>IF(Table1[[#This Row],[Lifetime]]&gt;2019,Table1[[#This Row],[Lifetime]],IF(Table1[[#This Row],[Year_built]]&gt;1,Table1[[#This Row],[Year_built]]+30,0))</f>
        <v>2026</v>
      </c>
      <c r="AL132" t="str">
        <f>IF(Table1[[#This Row],[Type]]="Hydroelectric","Hydro",Table1[[#This Row],[Techs]])</f>
        <v>Hydro</v>
      </c>
    </row>
    <row r="133" spans="1:38" x14ac:dyDescent="0.35">
      <c r="A133" t="s">
        <v>546</v>
      </c>
      <c r="B133" t="s">
        <v>407</v>
      </c>
      <c r="C133" t="s">
        <v>408</v>
      </c>
      <c r="E133" t="s">
        <v>409</v>
      </c>
      <c r="G133" t="s">
        <v>39</v>
      </c>
      <c r="H133">
        <v>16</v>
      </c>
      <c r="I133">
        <v>8</v>
      </c>
      <c r="K133">
        <v>2</v>
      </c>
      <c r="M133">
        <v>1972</v>
      </c>
      <c r="N133" t="s">
        <v>115</v>
      </c>
      <c r="Q133" t="s">
        <v>542</v>
      </c>
      <c r="R133">
        <v>1</v>
      </c>
      <c r="S133" t="s">
        <v>42</v>
      </c>
      <c r="U133" t="s">
        <v>42</v>
      </c>
      <c r="V133" t="s">
        <v>43</v>
      </c>
      <c r="W133">
        <v>70</v>
      </c>
      <c r="X133">
        <v>0</v>
      </c>
      <c r="Y133" t="s">
        <v>543</v>
      </c>
      <c r="Z133" t="s">
        <v>484</v>
      </c>
      <c r="AA133" t="s">
        <v>181</v>
      </c>
      <c r="AB133" t="s">
        <v>182</v>
      </c>
      <c r="AC133" t="s">
        <v>544</v>
      </c>
      <c r="AD133" t="s">
        <v>545</v>
      </c>
      <c r="AE133">
        <v>2026</v>
      </c>
      <c r="AF133" t="s">
        <v>414</v>
      </c>
      <c r="AG133">
        <v>-37.842599999999997</v>
      </c>
      <c r="AH133">
        <v>176.0506</v>
      </c>
      <c r="AI133" t="s">
        <v>172</v>
      </c>
      <c r="AK133">
        <f>IF(Table1[[#This Row],[Lifetime]]&gt;2019,Table1[[#This Row],[Lifetime]],IF(Table1[[#This Row],[Year_built]]&gt;1,Table1[[#This Row],[Year_built]]+30,0))</f>
        <v>2026</v>
      </c>
      <c r="AL133" t="str">
        <f>IF(Table1[[#This Row],[Type]]="Hydroelectric","Hydro",Table1[[#This Row],[Techs]])</f>
        <v>Hydro</v>
      </c>
    </row>
    <row r="134" spans="1:38" x14ac:dyDescent="0.35">
      <c r="A134" t="s">
        <v>547</v>
      </c>
      <c r="B134" t="s">
        <v>407</v>
      </c>
      <c r="C134" t="s">
        <v>408</v>
      </c>
      <c r="E134" t="s">
        <v>409</v>
      </c>
      <c r="G134" t="s">
        <v>39</v>
      </c>
      <c r="H134">
        <v>10.5</v>
      </c>
      <c r="I134">
        <v>6.8</v>
      </c>
      <c r="K134">
        <v>4</v>
      </c>
      <c r="L134" t="s">
        <v>548</v>
      </c>
      <c r="M134">
        <v>1983</v>
      </c>
      <c r="N134" t="s">
        <v>115</v>
      </c>
      <c r="Q134" t="s">
        <v>549</v>
      </c>
      <c r="S134" t="s">
        <v>550</v>
      </c>
      <c r="U134" t="s">
        <v>42</v>
      </c>
      <c r="V134" t="s">
        <v>236</v>
      </c>
      <c r="W134">
        <v>55</v>
      </c>
      <c r="X134">
        <v>0</v>
      </c>
      <c r="Y134" t="s">
        <v>547</v>
      </c>
      <c r="AA134" t="s">
        <v>338</v>
      </c>
      <c r="AB134" t="s">
        <v>411</v>
      </c>
      <c r="AC134" t="s">
        <v>551</v>
      </c>
      <c r="AD134" t="s">
        <v>429</v>
      </c>
      <c r="AG134">
        <v>-45.537999999999997</v>
      </c>
      <c r="AH134">
        <v>169.3228</v>
      </c>
      <c r="AI134" t="s">
        <v>341</v>
      </c>
      <c r="AK134">
        <f>IF(Table1[[#This Row],[Lifetime]]&gt;2019,Table1[[#This Row],[Lifetime]],IF(Table1[[#This Row],[Year_built]]&gt;1,Table1[[#This Row],[Year_built]]+30,0))</f>
        <v>2013</v>
      </c>
      <c r="AL134" t="str">
        <f>IF(Table1[[#This Row],[Type]]="Hydroelectric","Hydro",Table1[[#This Row],[Techs]])</f>
        <v>Hydro</v>
      </c>
    </row>
    <row r="135" spans="1:38" x14ac:dyDescent="0.35">
      <c r="A135" t="s">
        <v>552</v>
      </c>
      <c r="B135" t="s">
        <v>407</v>
      </c>
      <c r="C135" t="s">
        <v>408</v>
      </c>
      <c r="E135" t="s">
        <v>409</v>
      </c>
      <c r="G135" t="s">
        <v>39</v>
      </c>
      <c r="H135">
        <v>10</v>
      </c>
      <c r="I135">
        <v>10</v>
      </c>
      <c r="K135">
        <v>1</v>
      </c>
      <c r="M135">
        <v>1983</v>
      </c>
      <c r="N135" t="s">
        <v>115</v>
      </c>
      <c r="Q135" t="s">
        <v>499</v>
      </c>
      <c r="R135">
        <v>1</v>
      </c>
      <c r="S135" t="s">
        <v>42</v>
      </c>
      <c r="U135" t="s">
        <v>42</v>
      </c>
      <c r="V135" t="s">
        <v>117</v>
      </c>
      <c r="W135">
        <v>21</v>
      </c>
      <c r="X135">
        <v>0</v>
      </c>
      <c r="Y135" t="s">
        <v>501</v>
      </c>
      <c r="Z135" t="s">
        <v>427</v>
      </c>
      <c r="AA135" t="s">
        <v>338</v>
      </c>
      <c r="AB135" t="s">
        <v>411</v>
      </c>
      <c r="AC135" t="s">
        <v>553</v>
      </c>
      <c r="AD135" t="s">
        <v>554</v>
      </c>
      <c r="AE135">
        <v>2038</v>
      </c>
      <c r="AF135" t="s">
        <v>414</v>
      </c>
      <c r="AG135">
        <v>-45.881500000000003</v>
      </c>
      <c r="AH135">
        <v>169.97800000000001</v>
      </c>
      <c r="AI135" t="s">
        <v>341</v>
      </c>
      <c r="AK135">
        <f>IF(Table1[[#This Row],[Lifetime]]&gt;2019,Table1[[#This Row],[Lifetime]],IF(Table1[[#This Row],[Year_built]]&gt;1,Table1[[#This Row],[Year_built]]+30,0))</f>
        <v>2038</v>
      </c>
      <c r="AL135" t="str">
        <f>IF(Table1[[#This Row],[Type]]="Hydroelectric","Hydro",Table1[[#This Row],[Techs]])</f>
        <v>Hydro</v>
      </c>
    </row>
    <row r="136" spans="1:38" x14ac:dyDescent="0.35">
      <c r="A136" t="s">
        <v>555</v>
      </c>
      <c r="B136" t="s">
        <v>407</v>
      </c>
      <c r="C136" t="s">
        <v>408</v>
      </c>
      <c r="E136" t="s">
        <v>409</v>
      </c>
      <c r="G136" t="s">
        <v>39</v>
      </c>
      <c r="H136">
        <v>10</v>
      </c>
      <c r="I136">
        <v>5</v>
      </c>
      <c r="K136">
        <v>2</v>
      </c>
      <c r="M136">
        <v>1984</v>
      </c>
      <c r="N136" t="s">
        <v>115</v>
      </c>
      <c r="Q136" t="s">
        <v>556</v>
      </c>
      <c r="R136">
        <v>1</v>
      </c>
      <c r="S136" t="s">
        <v>42</v>
      </c>
      <c r="U136" t="s">
        <v>42</v>
      </c>
      <c r="V136" t="s">
        <v>43</v>
      </c>
      <c r="W136">
        <v>48</v>
      </c>
      <c r="X136">
        <v>0</v>
      </c>
      <c r="Y136" t="s">
        <v>557</v>
      </c>
      <c r="Z136" t="s">
        <v>427</v>
      </c>
      <c r="AA136" t="s">
        <v>338</v>
      </c>
      <c r="AB136" t="s">
        <v>411</v>
      </c>
      <c r="AC136" t="s">
        <v>558</v>
      </c>
      <c r="AD136" t="s">
        <v>559</v>
      </c>
      <c r="AE136">
        <v>2034</v>
      </c>
      <c r="AF136" t="s">
        <v>414</v>
      </c>
      <c r="AG136">
        <v>-45.348599999999998</v>
      </c>
      <c r="AH136">
        <v>169.94450000000001</v>
      </c>
      <c r="AI136" t="s">
        <v>341</v>
      </c>
      <c r="AK136">
        <f>IF(Table1[[#This Row],[Lifetime]]&gt;2019,Table1[[#This Row],[Lifetime]],IF(Table1[[#This Row],[Year_built]]&gt;1,Table1[[#This Row],[Year_built]]+30,0))</f>
        <v>2034</v>
      </c>
      <c r="AL136" t="str">
        <f>IF(Table1[[#This Row],[Type]]="Hydroelectric","Hydro",Table1[[#This Row],[Techs]])</f>
        <v>Hydro</v>
      </c>
    </row>
    <row r="137" spans="1:38" x14ac:dyDescent="0.35">
      <c r="A137" t="s">
        <v>560</v>
      </c>
      <c r="B137" t="s">
        <v>407</v>
      </c>
      <c r="C137" t="s">
        <v>408</v>
      </c>
      <c r="E137" t="s">
        <v>409</v>
      </c>
      <c r="G137" t="s">
        <v>39</v>
      </c>
      <c r="H137">
        <v>8</v>
      </c>
      <c r="I137">
        <v>8</v>
      </c>
      <c r="K137">
        <v>1</v>
      </c>
      <c r="M137">
        <v>1954</v>
      </c>
      <c r="N137" t="s">
        <v>115</v>
      </c>
      <c r="Q137" t="s">
        <v>499</v>
      </c>
      <c r="R137">
        <v>4</v>
      </c>
      <c r="S137" t="s">
        <v>42</v>
      </c>
      <c r="U137" t="s">
        <v>42</v>
      </c>
      <c r="V137" t="s">
        <v>117</v>
      </c>
      <c r="W137">
        <v>54</v>
      </c>
      <c r="X137">
        <v>0</v>
      </c>
      <c r="Y137" t="s">
        <v>501</v>
      </c>
      <c r="Z137" t="s">
        <v>427</v>
      </c>
      <c r="AA137" t="s">
        <v>338</v>
      </c>
      <c r="AB137" t="s">
        <v>411</v>
      </c>
      <c r="AC137" t="s">
        <v>553</v>
      </c>
      <c r="AD137" t="s">
        <v>554</v>
      </c>
      <c r="AE137">
        <v>2038</v>
      </c>
      <c r="AF137" t="s">
        <v>414</v>
      </c>
      <c r="AG137">
        <v>-45.925600000000003</v>
      </c>
      <c r="AH137">
        <v>170.02109999999999</v>
      </c>
      <c r="AI137" t="s">
        <v>341</v>
      </c>
      <c r="AK137">
        <f>IF(Table1[[#This Row],[Lifetime]]&gt;2019,Table1[[#This Row],[Lifetime]],IF(Table1[[#This Row],[Year_built]]&gt;1,Table1[[#This Row],[Year_built]]+30,0))</f>
        <v>2038</v>
      </c>
      <c r="AL137" t="str">
        <f>IF(Table1[[#This Row],[Type]]="Hydroelectric","Hydro",Table1[[#This Row],[Techs]])</f>
        <v>Hydro</v>
      </c>
    </row>
    <row r="138" spans="1:38" x14ac:dyDescent="0.35">
      <c r="A138" t="s">
        <v>561</v>
      </c>
      <c r="B138" t="s">
        <v>407</v>
      </c>
      <c r="C138" t="s">
        <v>408</v>
      </c>
      <c r="E138" t="s">
        <v>409</v>
      </c>
      <c r="G138" t="s">
        <v>39</v>
      </c>
      <c r="H138">
        <v>7.6</v>
      </c>
      <c r="I138">
        <v>7.6</v>
      </c>
      <c r="K138">
        <v>1</v>
      </c>
      <c r="M138">
        <v>1952</v>
      </c>
      <c r="N138" t="s">
        <v>115</v>
      </c>
      <c r="Q138" t="s">
        <v>499</v>
      </c>
      <c r="R138">
        <v>3</v>
      </c>
      <c r="S138" t="s">
        <v>42</v>
      </c>
      <c r="U138" t="s">
        <v>42</v>
      </c>
      <c r="V138" t="s">
        <v>117</v>
      </c>
      <c r="W138">
        <v>16</v>
      </c>
      <c r="X138">
        <v>0</v>
      </c>
      <c r="Y138" t="s">
        <v>501</v>
      </c>
      <c r="Z138" t="s">
        <v>427</v>
      </c>
      <c r="AA138" t="s">
        <v>338</v>
      </c>
      <c r="AB138" t="s">
        <v>411</v>
      </c>
      <c r="AC138" t="s">
        <v>553</v>
      </c>
      <c r="AD138" t="s">
        <v>554</v>
      </c>
      <c r="AE138">
        <v>2038</v>
      </c>
      <c r="AF138" t="s">
        <v>414</v>
      </c>
      <c r="AG138">
        <v>-45.916800000000002</v>
      </c>
      <c r="AH138">
        <v>169.9922</v>
      </c>
      <c r="AI138" t="s">
        <v>341</v>
      </c>
      <c r="AK138">
        <f>IF(Table1[[#This Row],[Lifetime]]&gt;2019,Table1[[#This Row],[Lifetime]],IF(Table1[[#This Row],[Year_built]]&gt;1,Table1[[#This Row],[Year_built]]+30,0))</f>
        <v>2038</v>
      </c>
      <c r="AL138" t="str">
        <f>IF(Table1[[#This Row],[Type]]="Hydroelectric","Hydro",Table1[[#This Row],[Techs]])</f>
        <v>Hydro</v>
      </c>
    </row>
    <row r="139" spans="1:38" x14ac:dyDescent="0.35">
      <c r="A139" t="s">
        <v>562</v>
      </c>
      <c r="B139" t="s">
        <v>407</v>
      </c>
      <c r="C139" t="s">
        <v>408</v>
      </c>
      <c r="E139" t="s">
        <v>409</v>
      </c>
      <c r="G139" t="s">
        <v>39</v>
      </c>
      <c r="H139">
        <v>7.5</v>
      </c>
      <c r="I139">
        <v>7.5</v>
      </c>
      <c r="K139">
        <v>1</v>
      </c>
      <c r="M139">
        <v>1999</v>
      </c>
      <c r="S139" t="s">
        <v>563</v>
      </c>
      <c r="U139" t="s">
        <v>123</v>
      </c>
      <c r="V139" t="s">
        <v>236</v>
      </c>
      <c r="W139">
        <v>21</v>
      </c>
      <c r="AA139" t="s">
        <v>420</v>
      </c>
      <c r="AB139" t="s">
        <v>411</v>
      </c>
      <c r="AC139" t="s">
        <v>564</v>
      </c>
      <c r="AD139" t="s">
        <v>565</v>
      </c>
      <c r="AG139">
        <v>-44.000700000000002</v>
      </c>
      <c r="AH139">
        <v>170.89089999999999</v>
      </c>
      <c r="AI139" t="s">
        <v>77</v>
      </c>
      <c r="AK139">
        <f>IF(Table1[[#This Row],[Lifetime]]&gt;2019,Table1[[#This Row],[Lifetime]],IF(Table1[[#This Row],[Year_built]]&gt;1,Table1[[#This Row],[Year_built]]+30,0))</f>
        <v>2029</v>
      </c>
      <c r="AL139" t="str">
        <f>IF(Table1[[#This Row],[Type]]="Hydroelectric","Hydro",Table1[[#This Row],[Techs]])</f>
        <v>Hydro</v>
      </c>
    </row>
    <row r="140" spans="1:38" x14ac:dyDescent="0.35">
      <c r="A140" t="s">
        <v>566</v>
      </c>
      <c r="B140" t="s">
        <v>407</v>
      </c>
      <c r="C140" t="s">
        <v>408</v>
      </c>
      <c r="E140" t="s">
        <v>409</v>
      </c>
      <c r="G140" t="s">
        <v>39</v>
      </c>
      <c r="H140">
        <v>7.2</v>
      </c>
      <c r="I140">
        <v>7.2</v>
      </c>
      <c r="K140">
        <v>1</v>
      </c>
      <c r="L140" t="s">
        <v>567</v>
      </c>
      <c r="M140">
        <v>1983</v>
      </c>
      <c r="N140" t="s">
        <v>115</v>
      </c>
      <c r="Q140" t="s">
        <v>568</v>
      </c>
      <c r="R140">
        <v>2</v>
      </c>
      <c r="S140" t="s">
        <v>42</v>
      </c>
      <c r="U140" t="s">
        <v>42</v>
      </c>
      <c r="V140" t="s">
        <v>117</v>
      </c>
      <c r="W140">
        <v>31</v>
      </c>
      <c r="X140">
        <v>0</v>
      </c>
      <c r="Y140" t="s">
        <v>569</v>
      </c>
      <c r="Z140" t="s">
        <v>523</v>
      </c>
      <c r="AA140" t="s">
        <v>524</v>
      </c>
      <c r="AB140" t="s">
        <v>411</v>
      </c>
      <c r="AC140" t="s">
        <v>570</v>
      </c>
      <c r="AD140" t="s">
        <v>571</v>
      </c>
      <c r="AG140">
        <v>-41.648099999999999</v>
      </c>
      <c r="AH140">
        <v>173.2242</v>
      </c>
      <c r="AI140" t="s">
        <v>151</v>
      </c>
      <c r="AK140">
        <f>IF(Table1[[#This Row],[Lifetime]]&gt;2019,Table1[[#This Row],[Lifetime]],IF(Table1[[#This Row],[Year_built]]&gt;1,Table1[[#This Row],[Year_built]]+30,0))</f>
        <v>2013</v>
      </c>
      <c r="AL140" t="str">
        <f>IF(Table1[[#This Row],[Type]]="Hydroelectric","Hydro",Table1[[#This Row],[Techs]])</f>
        <v>Hydro</v>
      </c>
    </row>
    <row r="141" spans="1:38" x14ac:dyDescent="0.35">
      <c r="A141" t="s">
        <v>572</v>
      </c>
      <c r="B141" t="s">
        <v>407</v>
      </c>
      <c r="C141" t="s">
        <v>408</v>
      </c>
      <c r="E141" t="s">
        <v>409</v>
      </c>
      <c r="G141" t="s">
        <v>39</v>
      </c>
      <c r="H141">
        <v>6.6</v>
      </c>
      <c r="I141">
        <v>2.2000000000000002</v>
      </c>
      <c r="K141">
        <v>3</v>
      </c>
      <c r="M141">
        <v>1925</v>
      </c>
      <c r="S141" t="s">
        <v>550</v>
      </c>
      <c r="U141" t="s">
        <v>42</v>
      </c>
      <c r="V141" t="s">
        <v>43</v>
      </c>
      <c r="W141">
        <v>40</v>
      </c>
      <c r="AA141" t="s">
        <v>338</v>
      </c>
      <c r="AB141" t="s">
        <v>411</v>
      </c>
      <c r="AC141" t="s">
        <v>573</v>
      </c>
      <c r="AD141" t="s">
        <v>574</v>
      </c>
      <c r="AG141">
        <v>-45.775799999999997</v>
      </c>
      <c r="AH141">
        <v>167.61670000000001</v>
      </c>
      <c r="AI141" t="s">
        <v>341</v>
      </c>
      <c r="AK141">
        <f>IF(Table1[[#This Row],[Lifetime]]&gt;2019,Table1[[#This Row],[Lifetime]],IF(Table1[[#This Row],[Year_built]]&gt;1,Table1[[#This Row],[Year_built]]+30,0))</f>
        <v>1955</v>
      </c>
      <c r="AL141" t="str">
        <f>IF(Table1[[#This Row],[Type]]="Hydroelectric","Hydro",Table1[[#This Row],[Techs]])</f>
        <v>Hydro</v>
      </c>
    </row>
    <row r="142" spans="1:38" x14ac:dyDescent="0.35">
      <c r="A142" t="s">
        <v>575</v>
      </c>
      <c r="B142" t="s">
        <v>407</v>
      </c>
      <c r="C142" t="s">
        <v>408</v>
      </c>
      <c r="E142" t="s">
        <v>409</v>
      </c>
      <c r="G142" t="s">
        <v>39</v>
      </c>
      <c r="H142">
        <v>6.5</v>
      </c>
      <c r="I142">
        <v>6.5</v>
      </c>
      <c r="K142">
        <v>1</v>
      </c>
      <c r="M142">
        <v>1928</v>
      </c>
      <c r="N142" t="s">
        <v>115</v>
      </c>
      <c r="Q142" t="s">
        <v>576</v>
      </c>
      <c r="R142">
        <v>3</v>
      </c>
      <c r="S142" t="s">
        <v>42</v>
      </c>
      <c r="U142" t="s">
        <v>42</v>
      </c>
      <c r="V142" t="s">
        <v>43</v>
      </c>
      <c r="W142">
        <v>30</v>
      </c>
      <c r="X142">
        <v>0</v>
      </c>
      <c r="AA142" t="s">
        <v>137</v>
      </c>
      <c r="AB142" t="s">
        <v>411</v>
      </c>
      <c r="AC142" t="s">
        <v>138</v>
      </c>
      <c r="AD142" t="s">
        <v>139</v>
      </c>
      <c r="AG142">
        <v>-42.6355</v>
      </c>
      <c r="AH142">
        <v>171.1951</v>
      </c>
      <c r="AI142" t="s">
        <v>77</v>
      </c>
      <c r="AK142">
        <f>IF(Table1[[#This Row],[Lifetime]]&gt;2019,Table1[[#This Row],[Lifetime]],IF(Table1[[#This Row],[Year_built]]&gt;1,Table1[[#This Row],[Year_built]]+30,0))</f>
        <v>1958</v>
      </c>
      <c r="AL142" t="str">
        <f>IF(Table1[[#This Row],[Type]]="Hydroelectric","Hydro",Table1[[#This Row],[Techs]])</f>
        <v>Hydro</v>
      </c>
    </row>
    <row r="143" spans="1:38" x14ac:dyDescent="0.35">
      <c r="A143" t="s">
        <v>577</v>
      </c>
      <c r="B143" t="s">
        <v>407</v>
      </c>
      <c r="C143" t="s">
        <v>408</v>
      </c>
      <c r="E143" t="s">
        <v>409</v>
      </c>
      <c r="G143" t="s">
        <v>39</v>
      </c>
      <c r="H143">
        <v>6</v>
      </c>
      <c r="I143">
        <v>6</v>
      </c>
      <c r="K143">
        <v>1</v>
      </c>
      <c r="M143">
        <v>2013</v>
      </c>
      <c r="N143" t="s">
        <v>115</v>
      </c>
      <c r="S143" t="s">
        <v>578</v>
      </c>
      <c r="U143" t="s">
        <v>578</v>
      </c>
      <c r="V143" t="s">
        <v>43</v>
      </c>
      <c r="W143">
        <v>30</v>
      </c>
      <c r="X143">
        <v>0</v>
      </c>
      <c r="AA143" t="s">
        <v>137</v>
      </c>
      <c r="AB143" t="s">
        <v>411</v>
      </c>
      <c r="AC143" t="s">
        <v>488</v>
      </c>
      <c r="AD143" t="s">
        <v>579</v>
      </c>
      <c r="AG143">
        <v>-43.158900000000003</v>
      </c>
      <c r="AH143">
        <v>170.6285</v>
      </c>
      <c r="AI143" t="s">
        <v>77</v>
      </c>
      <c r="AK143">
        <f>IF(Table1[[#This Row],[Lifetime]]&gt;2019,Table1[[#This Row],[Lifetime]],IF(Table1[[#This Row],[Year_built]]&gt;1,Table1[[#This Row],[Year_built]]+30,0))</f>
        <v>2043</v>
      </c>
      <c r="AL143" t="str">
        <f>IF(Table1[[#This Row],[Type]]="Hydroelectric","Hydro",Table1[[#This Row],[Techs]])</f>
        <v>Hydro</v>
      </c>
    </row>
    <row r="144" spans="1:38" x14ac:dyDescent="0.35">
      <c r="A144" t="s">
        <v>580</v>
      </c>
      <c r="B144" t="s">
        <v>407</v>
      </c>
      <c r="C144" t="s">
        <v>408</v>
      </c>
      <c r="E144" t="s">
        <v>409</v>
      </c>
      <c r="G144" t="s">
        <v>39</v>
      </c>
      <c r="H144">
        <v>6</v>
      </c>
      <c r="I144">
        <v>3</v>
      </c>
      <c r="K144">
        <v>2</v>
      </c>
      <c r="M144">
        <v>1962</v>
      </c>
      <c r="S144" t="s">
        <v>514</v>
      </c>
      <c r="U144" t="s">
        <v>514</v>
      </c>
      <c r="V144" t="s">
        <v>43</v>
      </c>
      <c r="W144">
        <v>30</v>
      </c>
      <c r="AA144" t="s">
        <v>323</v>
      </c>
      <c r="AB144" t="s">
        <v>182</v>
      </c>
      <c r="AC144" t="s">
        <v>581</v>
      </c>
      <c r="AD144" t="s">
        <v>582</v>
      </c>
      <c r="AG144">
        <v>-38.879199999999997</v>
      </c>
      <c r="AH144">
        <v>175.73560000000001</v>
      </c>
      <c r="AI144" t="s">
        <v>326</v>
      </c>
      <c r="AK144">
        <f>IF(Table1[[#This Row],[Lifetime]]&gt;2019,Table1[[#This Row],[Lifetime]],IF(Table1[[#This Row],[Year_built]]&gt;1,Table1[[#This Row],[Year_built]]+30,0))</f>
        <v>1992</v>
      </c>
      <c r="AL144" t="str">
        <f>IF(Table1[[#This Row],[Type]]="Hydroelectric","Hydro",Table1[[#This Row],[Techs]])</f>
        <v>Hydro</v>
      </c>
    </row>
    <row r="145" spans="1:38" x14ac:dyDescent="0.35">
      <c r="A145" t="s">
        <v>583</v>
      </c>
      <c r="B145" t="s">
        <v>407</v>
      </c>
      <c r="C145" t="s">
        <v>408</v>
      </c>
      <c r="E145" t="s">
        <v>409</v>
      </c>
      <c r="G145" t="s">
        <v>39</v>
      </c>
      <c r="H145">
        <v>5.6</v>
      </c>
      <c r="I145">
        <v>3</v>
      </c>
      <c r="K145">
        <v>2</v>
      </c>
      <c r="M145">
        <v>1979</v>
      </c>
      <c r="N145" t="s">
        <v>115</v>
      </c>
      <c r="Q145" t="s">
        <v>542</v>
      </c>
      <c r="R145">
        <v>2</v>
      </c>
      <c r="S145" t="s">
        <v>42</v>
      </c>
      <c r="U145" t="s">
        <v>42</v>
      </c>
      <c r="V145" t="s">
        <v>43</v>
      </c>
      <c r="W145">
        <v>17</v>
      </c>
      <c r="X145">
        <v>0</v>
      </c>
      <c r="Y145" t="s">
        <v>543</v>
      </c>
      <c r="Z145" t="s">
        <v>484</v>
      </c>
      <c r="AA145" t="s">
        <v>181</v>
      </c>
      <c r="AB145" t="s">
        <v>182</v>
      </c>
      <c r="AC145" t="s">
        <v>544</v>
      </c>
      <c r="AD145" t="s">
        <v>545</v>
      </c>
      <c r="AE145">
        <v>2026</v>
      </c>
      <c r="AF145" t="s">
        <v>414</v>
      </c>
      <c r="AG145">
        <v>-37.8245</v>
      </c>
      <c r="AH145">
        <v>176.0402</v>
      </c>
      <c r="AI145" t="s">
        <v>172</v>
      </c>
      <c r="AK145">
        <f>IF(Table1[[#This Row],[Lifetime]]&gt;2019,Table1[[#This Row],[Lifetime]],IF(Table1[[#This Row],[Year_built]]&gt;1,Table1[[#This Row],[Year_built]]+30,0))</f>
        <v>2026</v>
      </c>
      <c r="AL145" t="str">
        <f>IF(Table1[[#This Row],[Type]]="Hydroelectric","Hydro",Table1[[#This Row],[Techs]])</f>
        <v>Hydro</v>
      </c>
    </row>
    <row r="146" spans="1:38" x14ac:dyDescent="0.35">
      <c r="A146" t="s">
        <v>584</v>
      </c>
      <c r="B146" t="s">
        <v>407</v>
      </c>
      <c r="C146" t="s">
        <v>408</v>
      </c>
      <c r="E146" t="s">
        <v>409</v>
      </c>
      <c r="G146" t="s">
        <v>39</v>
      </c>
      <c r="H146">
        <v>5</v>
      </c>
      <c r="I146">
        <v>2.5</v>
      </c>
      <c r="K146">
        <v>2</v>
      </c>
      <c r="M146">
        <v>2008</v>
      </c>
      <c r="N146" t="s">
        <v>115</v>
      </c>
      <c r="S146" t="s">
        <v>42</v>
      </c>
      <c r="U146" t="s">
        <v>42</v>
      </c>
      <c r="V146" t="s">
        <v>43</v>
      </c>
      <c r="W146">
        <v>25</v>
      </c>
      <c r="X146">
        <v>0</v>
      </c>
      <c r="Y146" t="s">
        <v>584</v>
      </c>
      <c r="Z146" t="s">
        <v>427</v>
      </c>
      <c r="AA146" t="s">
        <v>338</v>
      </c>
      <c r="AB146" t="s">
        <v>411</v>
      </c>
      <c r="AC146" t="s">
        <v>395</v>
      </c>
      <c r="AD146" t="s">
        <v>340</v>
      </c>
      <c r="AE146">
        <v>2038</v>
      </c>
      <c r="AF146" t="s">
        <v>414</v>
      </c>
      <c r="AG146">
        <v>-45.803600000000003</v>
      </c>
      <c r="AH146">
        <v>169.90530000000001</v>
      </c>
      <c r="AI146" t="s">
        <v>341</v>
      </c>
      <c r="AK146">
        <f>IF(Table1[[#This Row],[Lifetime]]&gt;2019,Table1[[#This Row],[Lifetime]],IF(Table1[[#This Row],[Year_built]]&gt;1,Table1[[#This Row],[Year_built]]+30,0))</f>
        <v>2038</v>
      </c>
      <c r="AL146" t="str">
        <f>IF(Table1[[#This Row],[Type]]="Hydroelectric","Hydro",Table1[[#This Row],[Techs]])</f>
        <v>Hydro</v>
      </c>
    </row>
    <row r="147" spans="1:38" x14ac:dyDescent="0.35">
      <c r="A147" t="s">
        <v>585</v>
      </c>
      <c r="B147" t="s">
        <v>407</v>
      </c>
      <c r="C147" t="s">
        <v>408</v>
      </c>
      <c r="E147" t="s">
        <v>409</v>
      </c>
      <c r="G147" t="s">
        <v>39</v>
      </c>
      <c r="H147">
        <v>5</v>
      </c>
      <c r="I147">
        <v>3</v>
      </c>
      <c r="K147">
        <v>2</v>
      </c>
      <c r="M147">
        <v>1978</v>
      </c>
      <c r="S147" t="s">
        <v>586</v>
      </c>
      <c r="U147" t="s">
        <v>72</v>
      </c>
      <c r="V147" t="s">
        <v>43</v>
      </c>
      <c r="W147">
        <v>22</v>
      </c>
      <c r="AA147" t="s">
        <v>44</v>
      </c>
      <c r="AB147" t="s">
        <v>182</v>
      </c>
      <c r="AC147" t="s">
        <v>581</v>
      </c>
      <c r="AD147" t="s">
        <v>582</v>
      </c>
      <c r="AG147">
        <v>-35.756999999999998</v>
      </c>
      <c r="AH147">
        <v>174.06739999999999</v>
      </c>
      <c r="AI147" t="s">
        <v>48</v>
      </c>
      <c r="AK147">
        <f>IF(Table1[[#This Row],[Lifetime]]&gt;2019,Table1[[#This Row],[Lifetime]],IF(Table1[[#This Row],[Year_built]]&gt;1,Table1[[#This Row],[Year_built]]+30,0))</f>
        <v>2008</v>
      </c>
      <c r="AL147" t="str">
        <f>IF(Table1[[#This Row],[Type]]="Hydroelectric","Hydro",Table1[[#This Row],[Techs]])</f>
        <v>Hydro</v>
      </c>
    </row>
    <row r="148" spans="1:38" x14ac:dyDescent="0.35">
      <c r="A148" t="s">
        <v>587</v>
      </c>
      <c r="B148" t="s">
        <v>407</v>
      </c>
      <c r="C148" t="s">
        <v>408</v>
      </c>
      <c r="E148" t="s">
        <v>409</v>
      </c>
      <c r="G148" t="s">
        <v>39</v>
      </c>
      <c r="H148">
        <v>4.9000000000000004</v>
      </c>
      <c r="I148">
        <v>3.3</v>
      </c>
      <c r="K148">
        <v>2</v>
      </c>
      <c r="M148">
        <v>1963</v>
      </c>
      <c r="S148" t="s">
        <v>514</v>
      </c>
      <c r="U148" t="s">
        <v>514</v>
      </c>
      <c r="V148" t="s">
        <v>43</v>
      </c>
      <c r="W148">
        <v>18</v>
      </c>
      <c r="AA148" t="s">
        <v>323</v>
      </c>
      <c r="AB148" t="s">
        <v>182</v>
      </c>
      <c r="AC148" t="s">
        <v>553</v>
      </c>
      <c r="AD148" t="s">
        <v>554</v>
      </c>
      <c r="AG148">
        <v>-38.531500000000001</v>
      </c>
      <c r="AH148">
        <v>175.00829999999999</v>
      </c>
      <c r="AI148" t="s">
        <v>326</v>
      </c>
      <c r="AK148">
        <f>IF(Table1[[#This Row],[Lifetime]]&gt;2019,Table1[[#This Row],[Lifetime]],IF(Table1[[#This Row],[Year_built]]&gt;1,Table1[[#This Row],[Year_built]]+30,0))</f>
        <v>1993</v>
      </c>
      <c r="AL148" t="str">
        <f>IF(Table1[[#This Row],[Type]]="Hydroelectric","Hydro",Table1[[#This Row],[Techs]])</f>
        <v>Hydro</v>
      </c>
    </row>
    <row r="149" spans="1:38" x14ac:dyDescent="0.35">
      <c r="A149" t="s">
        <v>588</v>
      </c>
      <c r="B149" t="s">
        <v>407</v>
      </c>
      <c r="C149" t="s">
        <v>408</v>
      </c>
      <c r="E149" t="s">
        <v>409</v>
      </c>
      <c r="G149" t="s">
        <v>39</v>
      </c>
      <c r="H149">
        <v>4.8</v>
      </c>
      <c r="I149">
        <v>1.5</v>
      </c>
      <c r="K149">
        <v>3</v>
      </c>
      <c r="M149">
        <v>1927</v>
      </c>
      <c r="S149" t="s">
        <v>42</v>
      </c>
      <c r="U149" t="s">
        <v>42</v>
      </c>
      <c r="V149" t="s">
        <v>43</v>
      </c>
      <c r="W149">
        <v>26</v>
      </c>
      <c r="AA149" t="s">
        <v>258</v>
      </c>
      <c r="AB149" t="s">
        <v>182</v>
      </c>
      <c r="AC149" t="s">
        <v>297</v>
      </c>
      <c r="AD149" t="s">
        <v>589</v>
      </c>
      <c r="AG149">
        <v>-39.183700000000002</v>
      </c>
      <c r="AH149">
        <v>174.38159999999999</v>
      </c>
      <c r="AI149" t="s">
        <v>261</v>
      </c>
      <c r="AK149">
        <f>IF(Table1[[#This Row],[Lifetime]]&gt;2019,Table1[[#This Row],[Lifetime]],IF(Table1[[#This Row],[Year_built]]&gt;1,Table1[[#This Row],[Year_built]]+30,0))</f>
        <v>1957</v>
      </c>
      <c r="AL149" t="str">
        <f>IF(Table1[[#This Row],[Type]]="Hydroelectric","Hydro",Table1[[#This Row],[Techs]])</f>
        <v>Hydro</v>
      </c>
    </row>
    <row r="150" spans="1:38" x14ac:dyDescent="0.35">
      <c r="A150" t="s">
        <v>590</v>
      </c>
      <c r="B150" t="s">
        <v>407</v>
      </c>
      <c r="C150" t="s">
        <v>408</v>
      </c>
      <c r="E150" t="s">
        <v>409</v>
      </c>
      <c r="G150" t="s">
        <v>39</v>
      </c>
      <c r="H150">
        <v>4.7</v>
      </c>
      <c r="I150">
        <v>2.35</v>
      </c>
      <c r="K150">
        <v>2</v>
      </c>
      <c r="M150">
        <v>1913</v>
      </c>
      <c r="S150" t="s">
        <v>42</v>
      </c>
      <c r="U150" t="s">
        <v>42</v>
      </c>
      <c r="V150" t="s">
        <v>43</v>
      </c>
      <c r="W150">
        <v>10.4</v>
      </c>
      <c r="AA150" t="s">
        <v>124</v>
      </c>
      <c r="AB150" t="s">
        <v>182</v>
      </c>
      <c r="AC150" t="s">
        <v>328</v>
      </c>
      <c r="AD150" t="s">
        <v>329</v>
      </c>
      <c r="AG150">
        <v>-38.9298</v>
      </c>
      <c r="AH150">
        <v>177.16040000000001</v>
      </c>
      <c r="AI150" t="s">
        <v>127</v>
      </c>
      <c r="AK150">
        <f>IF(Table1[[#This Row],[Lifetime]]&gt;2019,Table1[[#This Row],[Lifetime]],IF(Table1[[#This Row],[Year_built]]&gt;1,Table1[[#This Row],[Year_built]]+30,0))</f>
        <v>1943</v>
      </c>
      <c r="AL150" t="str">
        <f>IF(Table1[[#This Row],[Type]]="Hydroelectric","Hydro",Table1[[#This Row],[Techs]])</f>
        <v>Hydro</v>
      </c>
    </row>
    <row r="151" spans="1:38" x14ac:dyDescent="0.35">
      <c r="A151" t="s">
        <v>591</v>
      </c>
      <c r="B151" t="s">
        <v>407</v>
      </c>
      <c r="C151" t="s">
        <v>408</v>
      </c>
      <c r="E151" t="s">
        <v>409</v>
      </c>
      <c r="G151" t="s">
        <v>39</v>
      </c>
      <c r="H151">
        <v>4.5</v>
      </c>
      <c r="I151">
        <v>1.3</v>
      </c>
      <c r="K151">
        <v>4</v>
      </c>
      <c r="M151">
        <v>1906</v>
      </c>
      <c r="S151" t="s">
        <v>42</v>
      </c>
      <c r="U151" t="s">
        <v>42</v>
      </c>
      <c r="V151" t="s">
        <v>43</v>
      </c>
      <c r="W151">
        <v>21</v>
      </c>
      <c r="AA151" t="s">
        <v>258</v>
      </c>
      <c r="AB151" t="s">
        <v>182</v>
      </c>
      <c r="AC151" t="s">
        <v>592</v>
      </c>
      <c r="AD151" t="s">
        <v>593</v>
      </c>
      <c r="AG151">
        <v>-39.119500000000002</v>
      </c>
      <c r="AH151">
        <v>174.12700000000001</v>
      </c>
      <c r="AI151" t="s">
        <v>261</v>
      </c>
      <c r="AK151">
        <f>IF(Table1[[#This Row],[Lifetime]]&gt;2019,Table1[[#This Row],[Lifetime]],IF(Table1[[#This Row],[Year_built]]&gt;1,Table1[[#This Row],[Year_built]]+30,0))</f>
        <v>1936</v>
      </c>
      <c r="AL151" t="str">
        <f>IF(Table1[[#This Row],[Type]]="Hydroelectric","Hydro",Table1[[#This Row],[Techs]])</f>
        <v>Hydro</v>
      </c>
    </row>
    <row r="152" spans="1:38" x14ac:dyDescent="0.35">
      <c r="A152" t="s">
        <v>594</v>
      </c>
      <c r="B152" t="s">
        <v>407</v>
      </c>
      <c r="C152" t="s">
        <v>408</v>
      </c>
      <c r="E152" t="s">
        <v>409</v>
      </c>
      <c r="G152" t="s">
        <v>39</v>
      </c>
      <c r="H152">
        <v>4.3</v>
      </c>
      <c r="I152">
        <v>4.3</v>
      </c>
      <c r="K152">
        <v>1</v>
      </c>
      <c r="M152">
        <v>1999</v>
      </c>
      <c r="N152" t="s">
        <v>115</v>
      </c>
      <c r="Q152" t="s">
        <v>549</v>
      </c>
      <c r="S152" t="s">
        <v>550</v>
      </c>
      <c r="U152" t="s">
        <v>42</v>
      </c>
      <c r="V152" t="s">
        <v>236</v>
      </c>
      <c r="W152">
        <v>23</v>
      </c>
      <c r="X152">
        <v>0</v>
      </c>
      <c r="Y152" t="s">
        <v>547</v>
      </c>
      <c r="AA152" t="s">
        <v>338</v>
      </c>
      <c r="AB152" t="s">
        <v>411</v>
      </c>
      <c r="AC152" t="s">
        <v>551</v>
      </c>
      <c r="AD152" t="s">
        <v>429</v>
      </c>
      <c r="AG152">
        <v>-45.540799999999997</v>
      </c>
      <c r="AH152">
        <v>169.49340000000001</v>
      </c>
      <c r="AI152" t="s">
        <v>341</v>
      </c>
      <c r="AK152">
        <f>IF(Table1[[#This Row],[Lifetime]]&gt;2019,Table1[[#This Row],[Lifetime]],IF(Table1[[#This Row],[Year_built]]&gt;1,Table1[[#This Row],[Year_built]]+30,0))</f>
        <v>2029</v>
      </c>
      <c r="AL152" t="str">
        <f>IF(Table1[[#This Row],[Type]]="Hydroelectric","Hydro",Table1[[#This Row],[Techs]])</f>
        <v>Hydro</v>
      </c>
    </row>
    <row r="153" spans="1:38" x14ac:dyDescent="0.35">
      <c r="A153" t="s">
        <v>595</v>
      </c>
      <c r="B153" t="s">
        <v>407</v>
      </c>
      <c r="C153" t="s">
        <v>408</v>
      </c>
      <c r="E153" t="s">
        <v>409</v>
      </c>
      <c r="G153" t="s">
        <v>39</v>
      </c>
      <c r="H153">
        <v>4.2</v>
      </c>
      <c r="I153">
        <v>1.5</v>
      </c>
      <c r="K153">
        <v>3</v>
      </c>
      <c r="M153">
        <v>1936</v>
      </c>
      <c r="S153" t="s">
        <v>550</v>
      </c>
      <c r="U153" t="s">
        <v>42</v>
      </c>
      <c r="V153" t="s">
        <v>43</v>
      </c>
      <c r="W153">
        <v>29</v>
      </c>
      <c r="AA153" t="s">
        <v>338</v>
      </c>
      <c r="AB153" t="s">
        <v>411</v>
      </c>
      <c r="AC153" t="s">
        <v>596</v>
      </c>
      <c r="AD153" t="s">
        <v>597</v>
      </c>
      <c r="AG153">
        <v>-45.001300000000001</v>
      </c>
      <c r="AH153">
        <v>169.0701</v>
      </c>
      <c r="AI153" t="s">
        <v>341</v>
      </c>
      <c r="AK153">
        <f>IF(Table1[[#This Row],[Lifetime]]&gt;2019,Table1[[#This Row],[Lifetime]],IF(Table1[[#This Row],[Year_built]]&gt;1,Table1[[#This Row],[Year_built]]+30,0))</f>
        <v>1966</v>
      </c>
      <c r="AL153" t="str">
        <f>IF(Table1[[#This Row],[Type]]="Hydroelectric","Hydro",Table1[[#This Row],[Techs]])</f>
        <v>Hydro</v>
      </c>
    </row>
    <row r="154" spans="1:38" x14ac:dyDescent="0.35">
      <c r="A154" t="s">
        <v>598</v>
      </c>
      <c r="B154" t="s">
        <v>407</v>
      </c>
      <c r="C154" t="s">
        <v>408</v>
      </c>
      <c r="E154" t="s">
        <v>409</v>
      </c>
      <c r="G154" t="s">
        <v>39</v>
      </c>
      <c r="H154">
        <v>4.2</v>
      </c>
      <c r="I154">
        <v>4.2</v>
      </c>
      <c r="K154">
        <v>1</v>
      </c>
      <c r="M154">
        <v>2013</v>
      </c>
      <c r="S154" t="s">
        <v>599</v>
      </c>
      <c r="U154" t="s">
        <v>599</v>
      </c>
      <c r="V154" t="s">
        <v>43</v>
      </c>
      <c r="W154">
        <v>20</v>
      </c>
      <c r="AA154" t="s">
        <v>137</v>
      </c>
      <c r="AB154" t="s">
        <v>182</v>
      </c>
      <c r="AC154" t="s">
        <v>375</v>
      </c>
      <c r="AD154" t="s">
        <v>376</v>
      </c>
      <c r="AG154">
        <v>-41.7545</v>
      </c>
      <c r="AH154">
        <v>171.60300000000001</v>
      </c>
      <c r="AI154" t="s">
        <v>77</v>
      </c>
      <c r="AK154">
        <f>IF(Table1[[#This Row],[Lifetime]]&gt;2019,Table1[[#This Row],[Lifetime]],IF(Table1[[#This Row],[Year_built]]&gt;1,Table1[[#This Row],[Year_built]]+30,0))</f>
        <v>2043</v>
      </c>
      <c r="AL154" t="str">
        <f>IF(Table1[[#This Row],[Type]]="Hydroelectric","Hydro",Table1[[#This Row],[Techs]])</f>
        <v>Hydro</v>
      </c>
    </row>
    <row r="155" spans="1:38" x14ac:dyDescent="0.35">
      <c r="A155" t="s">
        <v>600</v>
      </c>
      <c r="B155" t="s">
        <v>407</v>
      </c>
      <c r="C155" t="s">
        <v>408</v>
      </c>
      <c r="E155" t="s">
        <v>409</v>
      </c>
      <c r="G155" t="s">
        <v>39</v>
      </c>
      <c r="H155">
        <v>3.8</v>
      </c>
      <c r="I155">
        <v>3.8</v>
      </c>
      <c r="K155">
        <v>1</v>
      </c>
      <c r="L155" t="s">
        <v>601</v>
      </c>
      <c r="M155">
        <v>1983</v>
      </c>
      <c r="N155" t="s">
        <v>115</v>
      </c>
      <c r="Q155" t="s">
        <v>568</v>
      </c>
      <c r="R155">
        <v>1</v>
      </c>
      <c r="S155" t="s">
        <v>42</v>
      </c>
      <c r="U155" t="s">
        <v>42</v>
      </c>
      <c r="V155" t="s">
        <v>117</v>
      </c>
      <c r="W155">
        <v>17</v>
      </c>
      <c r="X155">
        <v>0</v>
      </c>
      <c r="Y155" t="s">
        <v>569</v>
      </c>
      <c r="Z155" t="s">
        <v>523</v>
      </c>
      <c r="AA155" t="s">
        <v>524</v>
      </c>
      <c r="AB155" t="s">
        <v>411</v>
      </c>
      <c r="AC155" t="s">
        <v>570</v>
      </c>
      <c r="AD155" t="s">
        <v>571</v>
      </c>
      <c r="AG155">
        <v>-41.670699999999997</v>
      </c>
      <c r="AH155">
        <v>173.20320000000001</v>
      </c>
      <c r="AI155" t="s">
        <v>151</v>
      </c>
      <c r="AK155">
        <f>IF(Table1[[#This Row],[Lifetime]]&gt;2019,Table1[[#This Row],[Lifetime]],IF(Table1[[#This Row],[Year_built]]&gt;1,Table1[[#This Row],[Year_built]]+30,0))</f>
        <v>2013</v>
      </c>
      <c r="AL155" t="str">
        <f>IF(Table1[[#This Row],[Type]]="Hydroelectric","Hydro",Table1[[#This Row],[Techs]])</f>
        <v>Hydro</v>
      </c>
    </row>
    <row r="156" spans="1:38" x14ac:dyDescent="0.35">
      <c r="A156" t="s">
        <v>602</v>
      </c>
      <c r="B156" t="s">
        <v>407</v>
      </c>
      <c r="C156" t="s">
        <v>408</v>
      </c>
      <c r="E156" t="s">
        <v>409</v>
      </c>
      <c r="G156" t="s">
        <v>39</v>
      </c>
      <c r="H156">
        <v>3.5</v>
      </c>
      <c r="I156">
        <v>3.5</v>
      </c>
      <c r="K156">
        <v>1</v>
      </c>
      <c r="M156">
        <v>1928</v>
      </c>
      <c r="N156" t="s">
        <v>115</v>
      </c>
      <c r="Q156" t="s">
        <v>576</v>
      </c>
      <c r="R156">
        <v>2</v>
      </c>
      <c r="S156" t="s">
        <v>42</v>
      </c>
      <c r="U156" t="s">
        <v>42</v>
      </c>
      <c r="V156" t="s">
        <v>43</v>
      </c>
      <c r="W156">
        <v>16</v>
      </c>
      <c r="X156">
        <v>0</v>
      </c>
      <c r="AA156" t="s">
        <v>137</v>
      </c>
      <c r="AB156" t="s">
        <v>411</v>
      </c>
      <c r="AC156" t="s">
        <v>138</v>
      </c>
      <c r="AD156" t="s">
        <v>139</v>
      </c>
      <c r="AG156">
        <v>-42.655500000000004</v>
      </c>
      <c r="AH156">
        <v>171.19489999999999</v>
      </c>
      <c r="AI156" t="s">
        <v>77</v>
      </c>
      <c r="AK156">
        <f>IF(Table1[[#This Row],[Lifetime]]&gt;2019,Table1[[#This Row],[Lifetime]],IF(Table1[[#This Row],[Year_built]]&gt;1,Table1[[#This Row],[Year_built]]+30,0))</f>
        <v>1958</v>
      </c>
      <c r="AL156" t="str">
        <f>IF(Table1[[#This Row],[Type]]="Hydroelectric","Hydro",Table1[[#This Row],[Techs]])</f>
        <v>Hydro</v>
      </c>
    </row>
    <row r="157" spans="1:38" x14ac:dyDescent="0.35">
      <c r="A157" t="s">
        <v>603</v>
      </c>
      <c r="B157" t="s">
        <v>407</v>
      </c>
      <c r="C157" t="s">
        <v>408</v>
      </c>
      <c r="E157" t="s">
        <v>409</v>
      </c>
      <c r="G157" t="s">
        <v>39</v>
      </c>
      <c r="H157">
        <v>3.1</v>
      </c>
      <c r="I157">
        <v>3.1</v>
      </c>
      <c r="K157">
        <v>1</v>
      </c>
      <c r="M157">
        <v>1932</v>
      </c>
      <c r="N157" t="s">
        <v>115</v>
      </c>
      <c r="S157" t="s">
        <v>42</v>
      </c>
      <c r="U157" t="s">
        <v>42</v>
      </c>
      <c r="V157" t="s">
        <v>43</v>
      </c>
      <c r="W157">
        <v>20</v>
      </c>
      <c r="X157">
        <v>0</v>
      </c>
      <c r="AA157" t="s">
        <v>137</v>
      </c>
      <c r="AB157" t="s">
        <v>411</v>
      </c>
      <c r="AC157" t="s">
        <v>604</v>
      </c>
      <c r="AD157" t="s">
        <v>605</v>
      </c>
      <c r="AG157">
        <v>-42.523600000000002</v>
      </c>
      <c r="AH157">
        <v>171.40790000000001</v>
      </c>
      <c r="AI157" t="s">
        <v>77</v>
      </c>
      <c r="AK157">
        <f>IF(Table1[[#This Row],[Lifetime]]&gt;2019,Table1[[#This Row],[Lifetime]],IF(Table1[[#This Row],[Year_built]]&gt;1,Table1[[#This Row],[Year_built]]+30,0))</f>
        <v>1962</v>
      </c>
      <c r="AL157" t="str">
        <f>IF(Table1[[#This Row],[Type]]="Hydroelectric","Hydro",Table1[[#This Row],[Techs]])</f>
        <v>Hydro</v>
      </c>
    </row>
    <row r="158" spans="1:38" x14ac:dyDescent="0.35">
      <c r="A158" t="s">
        <v>606</v>
      </c>
      <c r="B158" t="s">
        <v>407</v>
      </c>
      <c r="C158" t="s">
        <v>408</v>
      </c>
      <c r="E158" t="s">
        <v>409</v>
      </c>
      <c r="G158" t="s">
        <v>39</v>
      </c>
      <c r="H158">
        <v>3.1</v>
      </c>
      <c r="I158">
        <v>3.1</v>
      </c>
      <c r="K158">
        <v>1</v>
      </c>
      <c r="M158">
        <v>1960</v>
      </c>
      <c r="S158" t="s">
        <v>42</v>
      </c>
      <c r="U158" t="s">
        <v>42</v>
      </c>
      <c r="V158" t="s">
        <v>236</v>
      </c>
      <c r="W158">
        <v>14.5</v>
      </c>
      <c r="AA158" t="s">
        <v>137</v>
      </c>
      <c r="AB158" t="s">
        <v>411</v>
      </c>
      <c r="AC158" t="s">
        <v>607</v>
      </c>
      <c r="AD158" t="s">
        <v>608</v>
      </c>
      <c r="AG158">
        <v>-43.247999999999998</v>
      </c>
      <c r="AH158">
        <v>170.23560000000001</v>
      </c>
      <c r="AI158" t="s">
        <v>77</v>
      </c>
      <c r="AK158">
        <f>IF(Table1[[#This Row],[Lifetime]]&gt;2019,Table1[[#This Row],[Lifetime]],IF(Table1[[#This Row],[Year_built]]&gt;1,Table1[[#This Row],[Year_built]]+30,0))</f>
        <v>1990</v>
      </c>
      <c r="AL158" t="str">
        <f>IF(Table1[[#This Row],[Type]]="Hydroelectric","Hydro",Table1[[#This Row],[Techs]])</f>
        <v>Hydro</v>
      </c>
    </row>
    <row r="159" spans="1:38" x14ac:dyDescent="0.35">
      <c r="A159" t="s">
        <v>609</v>
      </c>
      <c r="B159" t="s">
        <v>407</v>
      </c>
      <c r="C159" t="s">
        <v>408</v>
      </c>
      <c r="E159" t="s">
        <v>409</v>
      </c>
      <c r="G159" t="s">
        <v>39</v>
      </c>
      <c r="H159">
        <v>2.85</v>
      </c>
      <c r="I159">
        <v>2.85</v>
      </c>
      <c r="K159">
        <v>1</v>
      </c>
      <c r="M159">
        <v>1982</v>
      </c>
      <c r="N159" t="s">
        <v>115</v>
      </c>
      <c r="Q159" t="s">
        <v>610</v>
      </c>
      <c r="R159">
        <v>2</v>
      </c>
      <c r="S159" t="s">
        <v>42</v>
      </c>
      <c r="U159" t="s">
        <v>42</v>
      </c>
      <c r="V159" t="s">
        <v>43</v>
      </c>
      <c r="W159">
        <v>13</v>
      </c>
      <c r="X159">
        <v>0</v>
      </c>
      <c r="Y159" t="s">
        <v>611</v>
      </c>
      <c r="AA159" t="s">
        <v>66</v>
      </c>
      <c r="AB159" t="s">
        <v>182</v>
      </c>
      <c r="AC159" t="s">
        <v>202</v>
      </c>
      <c r="AD159" t="s">
        <v>203</v>
      </c>
      <c r="AG159">
        <v>-38.883200000000002</v>
      </c>
      <c r="AH159">
        <v>176.0778</v>
      </c>
      <c r="AI159" t="s">
        <v>69</v>
      </c>
      <c r="AK159">
        <f>IF(Table1[[#This Row],[Lifetime]]&gt;2019,Table1[[#This Row],[Lifetime]],IF(Table1[[#This Row],[Year_built]]&gt;1,Table1[[#This Row],[Year_built]]+30,0))</f>
        <v>2012</v>
      </c>
      <c r="AL159" t="str">
        <f>IF(Table1[[#This Row],[Type]]="Hydroelectric","Hydro",Table1[[#This Row],[Techs]])</f>
        <v>Hydro</v>
      </c>
    </row>
    <row r="160" spans="1:38" x14ac:dyDescent="0.35">
      <c r="A160" t="s">
        <v>612</v>
      </c>
      <c r="B160" t="s">
        <v>407</v>
      </c>
      <c r="C160" t="s">
        <v>408</v>
      </c>
      <c r="E160" t="s">
        <v>409</v>
      </c>
      <c r="G160" t="s">
        <v>39</v>
      </c>
      <c r="H160">
        <v>2.8</v>
      </c>
      <c r="I160">
        <v>2.8</v>
      </c>
      <c r="K160">
        <v>1</v>
      </c>
      <c r="M160">
        <v>2013</v>
      </c>
      <c r="Q160" t="s">
        <v>613</v>
      </c>
      <c r="S160" t="s">
        <v>42</v>
      </c>
      <c r="U160" t="s">
        <v>42</v>
      </c>
      <c r="V160" t="s">
        <v>43</v>
      </c>
      <c r="W160">
        <v>10</v>
      </c>
      <c r="AA160" t="s">
        <v>124</v>
      </c>
      <c r="AB160" t="s">
        <v>182</v>
      </c>
      <c r="AC160" t="s">
        <v>308</v>
      </c>
      <c r="AD160" t="s">
        <v>309</v>
      </c>
      <c r="AG160">
        <v>-39.175199999999997</v>
      </c>
      <c r="AH160">
        <v>176.77269999999999</v>
      </c>
      <c r="AI160" t="s">
        <v>127</v>
      </c>
      <c r="AK160">
        <f>IF(Table1[[#This Row],[Lifetime]]&gt;2019,Table1[[#This Row],[Lifetime]],IF(Table1[[#This Row],[Year_built]]&gt;1,Table1[[#This Row],[Year_built]]+30,0))</f>
        <v>2043</v>
      </c>
      <c r="AL160" t="str">
        <f>IF(Table1[[#This Row],[Type]]="Hydroelectric","Hydro",Table1[[#This Row],[Techs]])</f>
        <v>Hydro</v>
      </c>
    </row>
    <row r="161" spans="1:38" x14ac:dyDescent="0.35">
      <c r="A161" t="s">
        <v>614</v>
      </c>
      <c r="B161" t="s">
        <v>407</v>
      </c>
      <c r="C161" t="s">
        <v>408</v>
      </c>
      <c r="E161" t="s">
        <v>409</v>
      </c>
      <c r="G161" t="s">
        <v>39</v>
      </c>
      <c r="H161">
        <v>2.8</v>
      </c>
      <c r="I161">
        <v>2.8</v>
      </c>
      <c r="K161">
        <v>1</v>
      </c>
      <c r="M161">
        <v>1956</v>
      </c>
      <c r="S161" t="s">
        <v>550</v>
      </c>
      <c r="U161" t="s">
        <v>42</v>
      </c>
      <c r="V161" t="s">
        <v>43</v>
      </c>
      <c r="W161">
        <v>19</v>
      </c>
      <c r="AA161" t="s">
        <v>338</v>
      </c>
      <c r="AB161" t="s">
        <v>411</v>
      </c>
      <c r="AC161" t="s">
        <v>551</v>
      </c>
      <c r="AD161" t="s">
        <v>429</v>
      </c>
      <c r="AG161">
        <v>-45.235700000000001</v>
      </c>
      <c r="AH161">
        <v>169.20060000000001</v>
      </c>
      <c r="AI161" t="s">
        <v>341</v>
      </c>
      <c r="AK161">
        <f>IF(Table1[[#This Row],[Lifetime]]&gt;2019,Table1[[#This Row],[Lifetime]],IF(Table1[[#This Row],[Year_built]]&gt;1,Table1[[#This Row],[Year_built]]+30,0))</f>
        <v>1986</v>
      </c>
      <c r="AL161" t="str">
        <f>IF(Table1[[#This Row],[Type]]="Hydroelectric","Hydro",Table1[[#This Row],[Techs]])</f>
        <v>Hydro</v>
      </c>
    </row>
    <row r="162" spans="1:38" x14ac:dyDescent="0.35">
      <c r="A162" t="s">
        <v>615</v>
      </c>
      <c r="B162" t="s">
        <v>407</v>
      </c>
      <c r="C162" t="s">
        <v>408</v>
      </c>
      <c r="E162" t="s">
        <v>409</v>
      </c>
      <c r="G162" t="s">
        <v>39</v>
      </c>
      <c r="H162">
        <v>2.5</v>
      </c>
      <c r="I162">
        <v>2</v>
      </c>
      <c r="K162">
        <v>2</v>
      </c>
      <c r="M162">
        <v>1927</v>
      </c>
      <c r="S162" t="s">
        <v>42</v>
      </c>
      <c r="U162" t="s">
        <v>42</v>
      </c>
      <c r="V162" t="s">
        <v>43</v>
      </c>
      <c r="W162">
        <v>11.8</v>
      </c>
      <c r="AA162" t="s">
        <v>524</v>
      </c>
      <c r="AB162" t="s">
        <v>411</v>
      </c>
      <c r="AC162" t="s">
        <v>149</v>
      </c>
      <c r="AD162" t="s">
        <v>150</v>
      </c>
      <c r="AG162">
        <v>-41.664499999999997</v>
      </c>
      <c r="AH162">
        <v>173.57470000000001</v>
      </c>
      <c r="AI162" t="s">
        <v>151</v>
      </c>
      <c r="AK162">
        <f>IF(Table1[[#This Row],[Lifetime]]&gt;2019,Table1[[#This Row],[Lifetime]],IF(Table1[[#This Row],[Year_built]]&gt;1,Table1[[#This Row],[Year_built]]+30,0))</f>
        <v>1957</v>
      </c>
      <c r="AL162" t="str">
        <f>IF(Table1[[#This Row],[Type]]="Hydroelectric","Hydro",Table1[[#This Row],[Techs]])</f>
        <v>Hydro</v>
      </c>
    </row>
    <row r="163" spans="1:38" x14ac:dyDescent="0.35">
      <c r="A163" t="s">
        <v>616</v>
      </c>
      <c r="B163" t="s">
        <v>407</v>
      </c>
      <c r="C163" t="s">
        <v>408</v>
      </c>
      <c r="E163" t="s">
        <v>409</v>
      </c>
      <c r="G163" t="s">
        <v>39</v>
      </c>
      <c r="H163">
        <v>2.4</v>
      </c>
      <c r="I163">
        <v>2.4</v>
      </c>
      <c r="K163">
        <v>1</v>
      </c>
      <c r="M163">
        <v>1939</v>
      </c>
      <c r="N163" t="s">
        <v>115</v>
      </c>
      <c r="Q163" t="s">
        <v>610</v>
      </c>
      <c r="R163">
        <v>1</v>
      </c>
      <c r="S163" t="s">
        <v>42</v>
      </c>
      <c r="U163" t="s">
        <v>42</v>
      </c>
      <c r="V163" t="s">
        <v>43</v>
      </c>
      <c r="W163">
        <v>10</v>
      </c>
      <c r="X163">
        <v>0</v>
      </c>
      <c r="Y163" t="s">
        <v>611</v>
      </c>
      <c r="AA163" t="s">
        <v>66</v>
      </c>
      <c r="AB163" t="s">
        <v>182</v>
      </c>
      <c r="AC163" t="s">
        <v>202</v>
      </c>
      <c r="AD163" t="s">
        <v>203</v>
      </c>
      <c r="AG163">
        <v>-38.890700000000002</v>
      </c>
      <c r="AH163">
        <v>176.09229999999999</v>
      </c>
      <c r="AI163" t="s">
        <v>69</v>
      </c>
      <c r="AK163">
        <f>IF(Table1[[#This Row],[Lifetime]]&gt;2019,Table1[[#This Row],[Lifetime]],IF(Table1[[#This Row],[Year_built]]&gt;1,Table1[[#This Row],[Year_built]]+30,0))</f>
        <v>1969</v>
      </c>
      <c r="AL163" t="str">
        <f>IF(Table1[[#This Row],[Type]]="Hydroelectric","Hydro",Table1[[#This Row],[Techs]])</f>
        <v>Hydro</v>
      </c>
    </row>
    <row r="164" spans="1:38" x14ac:dyDescent="0.35">
      <c r="A164" t="s">
        <v>617</v>
      </c>
      <c r="B164" t="s">
        <v>407</v>
      </c>
      <c r="C164" t="s">
        <v>408</v>
      </c>
      <c r="E164" t="s">
        <v>409</v>
      </c>
      <c r="G164" t="s">
        <v>39</v>
      </c>
      <c r="H164">
        <v>2.2999999999999998</v>
      </c>
      <c r="I164">
        <v>2.2999999999999998</v>
      </c>
      <c r="K164">
        <v>1</v>
      </c>
      <c r="M164">
        <v>1984</v>
      </c>
      <c r="N164" t="s">
        <v>115</v>
      </c>
      <c r="Q164" t="s">
        <v>556</v>
      </c>
      <c r="R164">
        <v>2</v>
      </c>
      <c r="S164" t="s">
        <v>42</v>
      </c>
      <c r="U164" t="s">
        <v>42</v>
      </c>
      <c r="V164" t="s">
        <v>43</v>
      </c>
      <c r="W164">
        <v>8</v>
      </c>
      <c r="X164">
        <v>0</v>
      </c>
      <c r="Y164" t="s">
        <v>557</v>
      </c>
      <c r="Z164" t="s">
        <v>427</v>
      </c>
      <c r="AA164" t="s">
        <v>338</v>
      </c>
      <c r="AB164" t="s">
        <v>411</v>
      </c>
      <c r="AC164" t="s">
        <v>558</v>
      </c>
      <c r="AD164" t="s">
        <v>559</v>
      </c>
      <c r="AE164">
        <v>2034</v>
      </c>
      <c r="AF164" t="s">
        <v>414</v>
      </c>
      <c r="AG164">
        <v>-45.3262</v>
      </c>
      <c r="AH164">
        <v>169.95650000000001</v>
      </c>
      <c r="AI164" t="s">
        <v>341</v>
      </c>
      <c r="AK164">
        <f>IF(Table1[[#This Row],[Lifetime]]&gt;2019,Table1[[#This Row],[Lifetime]],IF(Table1[[#This Row],[Year_built]]&gt;1,Table1[[#This Row],[Year_built]]+30,0))</f>
        <v>2034</v>
      </c>
      <c r="AL164" t="str">
        <f>IF(Table1[[#This Row],[Type]]="Hydroelectric","Hydro",Table1[[#This Row],[Techs]])</f>
        <v>Hydro</v>
      </c>
    </row>
    <row r="165" spans="1:38" x14ac:dyDescent="0.35">
      <c r="A165" t="s">
        <v>618</v>
      </c>
      <c r="B165" t="s">
        <v>407</v>
      </c>
      <c r="C165" t="s">
        <v>408</v>
      </c>
      <c r="E165" t="s">
        <v>409</v>
      </c>
      <c r="G165" t="s">
        <v>39</v>
      </c>
      <c r="H165">
        <v>2.15</v>
      </c>
      <c r="I165">
        <v>2.15</v>
      </c>
      <c r="K165">
        <v>1</v>
      </c>
      <c r="M165">
        <v>2010</v>
      </c>
      <c r="S165" t="s">
        <v>619</v>
      </c>
      <c r="U165" t="s">
        <v>619</v>
      </c>
      <c r="V165" t="s">
        <v>43</v>
      </c>
      <c r="W165">
        <v>10</v>
      </c>
      <c r="AA165" t="s">
        <v>338</v>
      </c>
      <c r="AB165" t="s">
        <v>411</v>
      </c>
      <c r="AC165" t="s">
        <v>551</v>
      </c>
      <c r="AD165" t="s">
        <v>429</v>
      </c>
      <c r="AG165">
        <v>-45.756100000000004</v>
      </c>
      <c r="AH165">
        <v>169.51320000000001</v>
      </c>
      <c r="AI165" t="s">
        <v>341</v>
      </c>
      <c r="AK165">
        <f>IF(Table1[[#This Row],[Lifetime]]&gt;2019,Table1[[#This Row],[Lifetime]],IF(Table1[[#This Row],[Year_built]]&gt;1,Table1[[#This Row],[Year_built]]+30,0))</f>
        <v>2040</v>
      </c>
      <c r="AL165" t="str">
        <f>IF(Table1[[#This Row],[Type]]="Hydroelectric","Hydro",Table1[[#This Row],[Techs]])</f>
        <v>Hydro</v>
      </c>
    </row>
    <row r="166" spans="1:38" x14ac:dyDescent="0.35">
      <c r="A166" t="s">
        <v>620</v>
      </c>
      <c r="B166" t="s">
        <v>407</v>
      </c>
      <c r="C166" t="s">
        <v>408</v>
      </c>
      <c r="E166" t="s">
        <v>409</v>
      </c>
      <c r="G166" t="s">
        <v>39</v>
      </c>
      <c r="H166">
        <v>2</v>
      </c>
      <c r="I166">
        <v>2</v>
      </c>
      <c r="K166">
        <v>1</v>
      </c>
      <c r="M166">
        <v>1982</v>
      </c>
      <c r="N166" t="s">
        <v>115</v>
      </c>
      <c r="S166" t="s">
        <v>42</v>
      </c>
      <c r="U166" t="s">
        <v>42</v>
      </c>
      <c r="V166" t="s">
        <v>117</v>
      </c>
      <c r="X166">
        <v>0</v>
      </c>
      <c r="Y166" t="s">
        <v>620</v>
      </c>
      <c r="Z166" t="s">
        <v>484</v>
      </c>
      <c r="AA166" t="s">
        <v>181</v>
      </c>
      <c r="AB166" t="s">
        <v>182</v>
      </c>
      <c r="AC166" t="s">
        <v>304</v>
      </c>
      <c r="AD166" t="s">
        <v>305</v>
      </c>
      <c r="AE166">
        <v>2026</v>
      </c>
      <c r="AF166" t="s">
        <v>414</v>
      </c>
      <c r="AG166">
        <v>-38.634</v>
      </c>
      <c r="AH166">
        <v>176.55799999999999</v>
      </c>
      <c r="AI166" t="s">
        <v>172</v>
      </c>
      <c r="AK166">
        <f>IF(Table1[[#This Row],[Lifetime]]&gt;2019,Table1[[#This Row],[Lifetime]],IF(Table1[[#This Row],[Year_built]]&gt;1,Table1[[#This Row],[Year_built]]+30,0))</f>
        <v>2026</v>
      </c>
      <c r="AL166" t="str">
        <f>IF(Table1[[#This Row],[Type]]="Hydroelectric","Hydro",Table1[[#This Row],[Techs]])</f>
        <v>Hydro</v>
      </c>
    </row>
    <row r="167" spans="1:38" x14ac:dyDescent="0.35">
      <c r="A167" t="s">
        <v>621</v>
      </c>
      <c r="B167" t="s">
        <v>407</v>
      </c>
      <c r="C167" t="s">
        <v>408</v>
      </c>
      <c r="E167" t="s">
        <v>409</v>
      </c>
      <c r="G167" t="s">
        <v>39</v>
      </c>
      <c r="H167">
        <v>2</v>
      </c>
      <c r="I167">
        <v>1</v>
      </c>
      <c r="K167">
        <v>2</v>
      </c>
      <c r="M167">
        <v>2009</v>
      </c>
      <c r="S167" t="s">
        <v>622</v>
      </c>
      <c r="U167" t="s">
        <v>623</v>
      </c>
      <c r="V167" t="s">
        <v>43</v>
      </c>
      <c r="W167">
        <v>10</v>
      </c>
      <c r="AA167" t="s">
        <v>124</v>
      </c>
      <c r="AB167" t="s">
        <v>182</v>
      </c>
      <c r="AC167" t="s">
        <v>312</v>
      </c>
      <c r="AD167" t="s">
        <v>313</v>
      </c>
      <c r="AG167">
        <v>-38.402900000000002</v>
      </c>
      <c r="AH167">
        <v>177.6104</v>
      </c>
      <c r="AI167" t="s">
        <v>127</v>
      </c>
      <c r="AK167">
        <f>IF(Table1[[#This Row],[Lifetime]]&gt;2019,Table1[[#This Row],[Lifetime]],IF(Table1[[#This Row],[Year_built]]&gt;1,Table1[[#This Row],[Year_built]]+30,0))</f>
        <v>2039</v>
      </c>
      <c r="AL167" t="str">
        <f>IF(Table1[[#This Row],[Type]]="Hydroelectric","Hydro",Table1[[#This Row],[Techs]])</f>
        <v>Hydro</v>
      </c>
    </row>
    <row r="168" spans="1:38" x14ac:dyDescent="0.35">
      <c r="A168" t="s">
        <v>624</v>
      </c>
      <c r="B168" t="s">
        <v>407</v>
      </c>
      <c r="C168" t="s">
        <v>408</v>
      </c>
      <c r="E168" t="s">
        <v>409</v>
      </c>
      <c r="G168" t="s">
        <v>39</v>
      </c>
      <c r="H168">
        <v>1.9</v>
      </c>
      <c r="I168">
        <v>1.9</v>
      </c>
      <c r="K168">
        <v>1</v>
      </c>
      <c r="M168">
        <v>2010</v>
      </c>
      <c r="N168" t="s">
        <v>115</v>
      </c>
      <c r="Q168" t="s">
        <v>549</v>
      </c>
      <c r="S168" t="s">
        <v>550</v>
      </c>
      <c r="U168" t="s">
        <v>550</v>
      </c>
      <c r="V168" t="s">
        <v>236</v>
      </c>
      <c r="W168">
        <v>5.5</v>
      </c>
      <c r="X168">
        <v>0</v>
      </c>
      <c r="Y168" t="s">
        <v>547</v>
      </c>
      <c r="AA168" t="s">
        <v>338</v>
      </c>
      <c r="AB168" t="s">
        <v>411</v>
      </c>
      <c r="AC168" t="s">
        <v>551</v>
      </c>
      <c r="AD168" t="s">
        <v>429</v>
      </c>
      <c r="AG168">
        <v>-45.531999999999996</v>
      </c>
      <c r="AH168">
        <v>169.3603</v>
      </c>
      <c r="AI168" t="s">
        <v>341</v>
      </c>
      <c r="AK168">
        <f>IF(Table1[[#This Row],[Lifetime]]&gt;2019,Table1[[#This Row],[Lifetime]],IF(Table1[[#This Row],[Year_built]]&gt;1,Table1[[#This Row],[Year_built]]+30,0))</f>
        <v>2040</v>
      </c>
      <c r="AL168" t="str">
        <f>IF(Table1[[#This Row],[Type]]="Hydroelectric","Hydro",Table1[[#This Row],[Techs]])</f>
        <v>Hydro</v>
      </c>
    </row>
    <row r="169" spans="1:38" x14ac:dyDescent="0.35">
      <c r="A169" t="s">
        <v>625</v>
      </c>
      <c r="B169" t="s">
        <v>407</v>
      </c>
      <c r="C169" t="s">
        <v>408</v>
      </c>
      <c r="E169" t="s">
        <v>409</v>
      </c>
      <c r="G169" t="s">
        <v>39</v>
      </c>
      <c r="H169">
        <v>1.9</v>
      </c>
      <c r="I169">
        <v>1.3</v>
      </c>
      <c r="K169">
        <v>2</v>
      </c>
      <c r="M169">
        <v>1963</v>
      </c>
      <c r="S169" t="s">
        <v>514</v>
      </c>
      <c r="U169" t="s">
        <v>514</v>
      </c>
      <c r="V169" t="s">
        <v>43</v>
      </c>
      <c r="W169">
        <v>7</v>
      </c>
      <c r="AA169" t="s">
        <v>323</v>
      </c>
      <c r="AB169" t="s">
        <v>182</v>
      </c>
      <c r="AC169" t="s">
        <v>581</v>
      </c>
      <c r="AD169" t="s">
        <v>582</v>
      </c>
      <c r="AG169">
        <v>-38.552599999999998</v>
      </c>
      <c r="AH169">
        <v>174.9622</v>
      </c>
      <c r="AI169" t="s">
        <v>326</v>
      </c>
      <c r="AK169">
        <f>IF(Table1[[#This Row],[Lifetime]]&gt;2019,Table1[[#This Row],[Lifetime]],IF(Table1[[#This Row],[Year_built]]&gt;1,Table1[[#This Row],[Year_built]]+30,0))</f>
        <v>1993</v>
      </c>
      <c r="AL169" t="str">
        <f>IF(Table1[[#This Row],[Type]]="Hydroelectric","Hydro",Table1[[#This Row],[Techs]])</f>
        <v>Hydro</v>
      </c>
    </row>
    <row r="170" spans="1:38" x14ac:dyDescent="0.35">
      <c r="A170" t="s">
        <v>626</v>
      </c>
      <c r="B170" t="s">
        <v>407</v>
      </c>
      <c r="C170" t="s">
        <v>408</v>
      </c>
      <c r="E170" t="s">
        <v>409</v>
      </c>
      <c r="G170" t="s">
        <v>39</v>
      </c>
      <c r="H170">
        <v>1.8</v>
      </c>
      <c r="I170">
        <v>1.2</v>
      </c>
      <c r="K170">
        <v>2</v>
      </c>
      <c r="M170">
        <v>1924</v>
      </c>
      <c r="S170" t="s">
        <v>514</v>
      </c>
      <c r="U170" t="s">
        <v>514</v>
      </c>
      <c r="V170" t="s">
        <v>43</v>
      </c>
      <c r="W170">
        <v>7</v>
      </c>
      <c r="AA170" t="s">
        <v>323</v>
      </c>
      <c r="AB170" t="s">
        <v>182</v>
      </c>
      <c r="AC170" t="s">
        <v>627</v>
      </c>
      <c r="AD170" t="s">
        <v>628</v>
      </c>
      <c r="AG170">
        <v>-38.912500000000001</v>
      </c>
      <c r="AH170">
        <v>175.34309999999999</v>
      </c>
      <c r="AI170" t="s">
        <v>326</v>
      </c>
      <c r="AK170">
        <f>IF(Table1[[#This Row],[Lifetime]]&gt;2019,Table1[[#This Row],[Lifetime]],IF(Table1[[#This Row],[Year_built]]&gt;1,Table1[[#This Row],[Year_built]]+30,0))</f>
        <v>1954</v>
      </c>
      <c r="AL170" t="str">
        <f>IF(Table1[[#This Row],[Type]]="Hydroelectric","Hydro",Table1[[#This Row],[Techs]])</f>
        <v>Hydro</v>
      </c>
    </row>
    <row r="171" spans="1:38" x14ac:dyDescent="0.35">
      <c r="A171" t="s">
        <v>629</v>
      </c>
      <c r="B171" t="s">
        <v>407</v>
      </c>
      <c r="C171" t="s">
        <v>408</v>
      </c>
      <c r="E171" t="s">
        <v>409</v>
      </c>
      <c r="G171" t="s">
        <v>39</v>
      </c>
      <c r="H171">
        <v>1.8</v>
      </c>
      <c r="I171">
        <v>1.8</v>
      </c>
      <c r="K171">
        <v>1</v>
      </c>
      <c r="M171">
        <v>1958</v>
      </c>
      <c r="N171" t="s">
        <v>115</v>
      </c>
      <c r="Q171" t="s">
        <v>537</v>
      </c>
      <c r="R171">
        <v>2</v>
      </c>
      <c r="S171" t="s">
        <v>42</v>
      </c>
      <c r="U171" t="s">
        <v>42</v>
      </c>
      <c r="V171" t="s">
        <v>236</v>
      </c>
      <c r="W171">
        <v>12</v>
      </c>
      <c r="X171">
        <v>0</v>
      </c>
      <c r="Y171" t="s">
        <v>508</v>
      </c>
      <c r="Z171" t="s">
        <v>419</v>
      </c>
      <c r="AA171" t="s">
        <v>73</v>
      </c>
      <c r="AB171" t="s">
        <v>411</v>
      </c>
      <c r="AC171" t="s">
        <v>630</v>
      </c>
      <c r="AD171" t="s">
        <v>539</v>
      </c>
      <c r="AE171">
        <v>2040</v>
      </c>
      <c r="AF171" t="s">
        <v>414</v>
      </c>
      <c r="AG171">
        <v>-43.798299999999998</v>
      </c>
      <c r="AH171">
        <v>171.33920000000001</v>
      </c>
      <c r="AI171" t="s">
        <v>77</v>
      </c>
      <c r="AK171">
        <f>IF(Table1[[#This Row],[Lifetime]]&gt;2019,Table1[[#This Row],[Lifetime]],IF(Table1[[#This Row],[Year_built]]&gt;1,Table1[[#This Row],[Year_built]]+30,0))</f>
        <v>2040</v>
      </c>
      <c r="AL171" t="str">
        <f>IF(Table1[[#This Row],[Type]]="Hydroelectric","Hydro",Table1[[#This Row],[Techs]])</f>
        <v>Hydro</v>
      </c>
    </row>
    <row r="172" spans="1:38" x14ac:dyDescent="0.35">
      <c r="A172" t="s">
        <v>631</v>
      </c>
      <c r="B172" t="s">
        <v>407</v>
      </c>
      <c r="C172" t="s">
        <v>408</v>
      </c>
      <c r="E172" t="s">
        <v>409</v>
      </c>
      <c r="G172" t="s">
        <v>39</v>
      </c>
      <c r="H172">
        <v>1.6</v>
      </c>
      <c r="I172">
        <v>0.8</v>
      </c>
      <c r="K172">
        <v>2</v>
      </c>
      <c r="M172">
        <v>2008</v>
      </c>
      <c r="S172" t="s">
        <v>622</v>
      </c>
      <c r="U172" t="s">
        <v>61</v>
      </c>
      <c r="V172" t="s">
        <v>43</v>
      </c>
      <c r="W172">
        <v>5</v>
      </c>
      <c r="AA172" t="s">
        <v>66</v>
      </c>
      <c r="AB172" t="s">
        <v>182</v>
      </c>
      <c r="AC172" t="s">
        <v>627</v>
      </c>
      <c r="AD172" t="s">
        <v>628</v>
      </c>
      <c r="AG172">
        <v>-38.478700000000003</v>
      </c>
      <c r="AH172">
        <v>175.23330000000001</v>
      </c>
      <c r="AI172" t="s">
        <v>69</v>
      </c>
      <c r="AK172">
        <f>IF(Table1[[#This Row],[Lifetime]]&gt;2019,Table1[[#This Row],[Lifetime]],IF(Table1[[#This Row],[Year_built]]&gt;1,Table1[[#This Row],[Year_built]]+30,0))</f>
        <v>2038</v>
      </c>
      <c r="AL172" t="str">
        <f>IF(Table1[[#This Row],[Type]]="Hydroelectric","Hydro",Table1[[#This Row],[Techs]])</f>
        <v>Hydro</v>
      </c>
    </row>
    <row r="173" spans="1:38" x14ac:dyDescent="0.35">
      <c r="A173" t="s">
        <v>632</v>
      </c>
      <c r="B173" t="s">
        <v>407</v>
      </c>
      <c r="C173" t="s">
        <v>408</v>
      </c>
      <c r="E173" t="s">
        <v>409</v>
      </c>
      <c r="G173" t="s">
        <v>39</v>
      </c>
      <c r="H173">
        <v>1.4</v>
      </c>
      <c r="I173">
        <v>1.4</v>
      </c>
      <c r="K173">
        <v>1</v>
      </c>
      <c r="M173">
        <v>2013</v>
      </c>
      <c r="Q173" t="s">
        <v>613</v>
      </c>
      <c r="S173" t="s">
        <v>42</v>
      </c>
      <c r="U173" t="s">
        <v>42</v>
      </c>
      <c r="V173" t="s">
        <v>43</v>
      </c>
      <c r="W173">
        <v>5</v>
      </c>
      <c r="AA173" t="s">
        <v>124</v>
      </c>
      <c r="AB173" t="s">
        <v>182</v>
      </c>
      <c r="AC173" t="s">
        <v>308</v>
      </c>
      <c r="AD173" t="s">
        <v>309</v>
      </c>
      <c r="AG173">
        <v>-39.824199999999998</v>
      </c>
      <c r="AH173">
        <v>175.4896</v>
      </c>
      <c r="AI173" t="s">
        <v>127</v>
      </c>
      <c r="AK173">
        <f>IF(Table1[[#This Row],[Lifetime]]&gt;2019,Table1[[#This Row],[Lifetime]],IF(Table1[[#This Row],[Year_built]]&gt;1,Table1[[#This Row],[Year_built]]+30,0))</f>
        <v>2043</v>
      </c>
      <c r="AL173" t="str">
        <f>IF(Table1[[#This Row],[Type]]="Hydroelectric","Hydro",Table1[[#This Row],[Techs]])</f>
        <v>Hydro</v>
      </c>
    </row>
    <row r="174" spans="1:38" x14ac:dyDescent="0.35">
      <c r="A174" t="s">
        <v>633</v>
      </c>
      <c r="B174" t="s">
        <v>407</v>
      </c>
      <c r="C174" t="s">
        <v>408</v>
      </c>
      <c r="E174" t="s">
        <v>409</v>
      </c>
      <c r="G174" t="s">
        <v>39</v>
      </c>
      <c r="H174">
        <v>1.35</v>
      </c>
      <c r="I174">
        <v>1.35</v>
      </c>
      <c r="K174">
        <v>1</v>
      </c>
      <c r="M174">
        <v>1966</v>
      </c>
      <c r="N174" t="s">
        <v>115</v>
      </c>
      <c r="Q174" t="s">
        <v>610</v>
      </c>
      <c r="R174">
        <v>3</v>
      </c>
      <c r="S174" t="s">
        <v>42</v>
      </c>
      <c r="U174" t="s">
        <v>42</v>
      </c>
      <c r="V174" t="s">
        <v>43</v>
      </c>
      <c r="W174">
        <v>6</v>
      </c>
      <c r="X174">
        <v>0</v>
      </c>
      <c r="Y174" t="s">
        <v>611</v>
      </c>
      <c r="AA174" t="s">
        <v>66</v>
      </c>
      <c r="AB174" t="s">
        <v>182</v>
      </c>
      <c r="AC174" t="s">
        <v>202</v>
      </c>
      <c r="AD174" t="s">
        <v>203</v>
      </c>
      <c r="AG174">
        <v>-38.869300000000003</v>
      </c>
      <c r="AH174">
        <v>176.05279999999999</v>
      </c>
      <c r="AI174" t="s">
        <v>69</v>
      </c>
      <c r="AK174">
        <f>IF(Table1[[#This Row],[Lifetime]]&gt;2019,Table1[[#This Row],[Lifetime]],IF(Table1[[#This Row],[Year_built]]&gt;1,Table1[[#This Row],[Year_built]]+30,0))</f>
        <v>1996</v>
      </c>
      <c r="AL174" t="str">
        <f>IF(Table1[[#This Row],[Type]]="Hydroelectric","Hydro",Table1[[#This Row],[Techs]])</f>
        <v>Hydro</v>
      </c>
    </row>
    <row r="175" spans="1:38" x14ac:dyDescent="0.35">
      <c r="A175" t="s">
        <v>634</v>
      </c>
      <c r="B175" t="s">
        <v>407</v>
      </c>
      <c r="C175" t="s">
        <v>408</v>
      </c>
      <c r="E175" t="s">
        <v>409</v>
      </c>
      <c r="G175" t="s">
        <v>39</v>
      </c>
      <c r="H175">
        <v>1.35</v>
      </c>
      <c r="I175">
        <v>1.35</v>
      </c>
      <c r="K175">
        <v>1</v>
      </c>
      <c r="M175">
        <v>1936</v>
      </c>
      <c r="S175" t="s">
        <v>550</v>
      </c>
      <c r="U175" t="s">
        <v>42</v>
      </c>
      <c r="V175" t="s">
        <v>43</v>
      </c>
      <c r="W175">
        <v>1.35</v>
      </c>
      <c r="AA175" t="s">
        <v>338</v>
      </c>
      <c r="AB175" t="s">
        <v>411</v>
      </c>
      <c r="AC175" t="s">
        <v>635</v>
      </c>
      <c r="AD175" t="s">
        <v>636</v>
      </c>
      <c r="AG175">
        <v>-45.1389</v>
      </c>
      <c r="AH175">
        <v>168.7593</v>
      </c>
      <c r="AI175" t="s">
        <v>341</v>
      </c>
      <c r="AK175">
        <f>IF(Table1[[#This Row],[Lifetime]]&gt;2019,Table1[[#This Row],[Lifetime]],IF(Table1[[#This Row],[Year_built]]&gt;1,Table1[[#This Row],[Year_built]]+30,0))</f>
        <v>1966</v>
      </c>
      <c r="AL175" t="str">
        <f>IF(Table1[[#This Row],[Type]]="Hydroelectric","Hydro",Table1[[#This Row],[Techs]])</f>
        <v>Hydro</v>
      </c>
    </row>
    <row r="176" spans="1:38" x14ac:dyDescent="0.35">
      <c r="A176" t="s">
        <v>637</v>
      </c>
      <c r="B176" t="s">
        <v>407</v>
      </c>
      <c r="C176" t="s">
        <v>408</v>
      </c>
      <c r="E176" t="s">
        <v>409</v>
      </c>
      <c r="G176" t="s">
        <v>39</v>
      </c>
      <c r="H176">
        <v>1.3</v>
      </c>
      <c r="I176">
        <v>1.3</v>
      </c>
      <c r="K176">
        <v>1</v>
      </c>
      <c r="M176">
        <v>2003</v>
      </c>
      <c r="S176" t="s">
        <v>550</v>
      </c>
      <c r="U176" t="s">
        <v>42</v>
      </c>
      <c r="V176" t="s">
        <v>43</v>
      </c>
      <c r="W176">
        <v>9</v>
      </c>
      <c r="AA176" t="s">
        <v>338</v>
      </c>
      <c r="AB176" t="s">
        <v>411</v>
      </c>
      <c r="AC176" t="s">
        <v>558</v>
      </c>
      <c r="AD176" t="s">
        <v>559</v>
      </c>
      <c r="AG176">
        <v>-44.874200000000002</v>
      </c>
      <c r="AH176">
        <v>169.90190000000001</v>
      </c>
      <c r="AI176" t="s">
        <v>341</v>
      </c>
      <c r="AK176">
        <f>IF(Table1[[#This Row],[Lifetime]]&gt;2019,Table1[[#This Row],[Lifetime]],IF(Table1[[#This Row],[Year_built]]&gt;1,Table1[[#This Row],[Year_built]]+30,0))</f>
        <v>2033</v>
      </c>
      <c r="AL176" t="str">
        <f>IF(Table1[[#This Row],[Type]]="Hydroelectric","Hydro",Table1[[#This Row],[Techs]])</f>
        <v>Hydro</v>
      </c>
    </row>
    <row r="177" spans="1:38" x14ac:dyDescent="0.35">
      <c r="A177" t="s">
        <v>638</v>
      </c>
      <c r="B177" t="s">
        <v>407</v>
      </c>
      <c r="C177" t="s">
        <v>408</v>
      </c>
      <c r="E177" t="s">
        <v>409</v>
      </c>
      <c r="G177" t="s">
        <v>39</v>
      </c>
      <c r="H177">
        <v>1.1000000000000001</v>
      </c>
      <c r="I177">
        <v>1.1000000000000001</v>
      </c>
      <c r="K177">
        <v>1</v>
      </c>
      <c r="M177">
        <v>1931</v>
      </c>
      <c r="N177" t="s">
        <v>115</v>
      </c>
      <c r="Q177" t="s">
        <v>639</v>
      </c>
      <c r="R177">
        <v>2</v>
      </c>
      <c r="S177" t="s">
        <v>42</v>
      </c>
      <c r="U177" t="s">
        <v>42</v>
      </c>
      <c r="V177" t="s">
        <v>43</v>
      </c>
      <c r="W177">
        <v>8</v>
      </c>
      <c r="X177">
        <v>0</v>
      </c>
      <c r="Y177" t="s">
        <v>640</v>
      </c>
      <c r="AA177" t="s">
        <v>137</v>
      </c>
      <c r="AB177" t="s">
        <v>411</v>
      </c>
      <c r="AC177" t="s">
        <v>607</v>
      </c>
      <c r="AD177" t="s">
        <v>608</v>
      </c>
      <c r="AG177">
        <v>-42.766100000000002</v>
      </c>
      <c r="AH177">
        <v>171.06960000000001</v>
      </c>
      <c r="AI177" t="s">
        <v>77</v>
      </c>
      <c r="AK177">
        <f>IF(Table1[[#This Row],[Lifetime]]&gt;2019,Table1[[#This Row],[Lifetime]],IF(Table1[[#This Row],[Year_built]]&gt;1,Table1[[#This Row],[Year_built]]+30,0))</f>
        <v>1961</v>
      </c>
      <c r="AL177" t="str">
        <f>IF(Table1[[#This Row],[Type]]="Hydroelectric","Hydro",Table1[[#This Row],[Techs]])</f>
        <v>Hydro</v>
      </c>
    </row>
    <row r="178" spans="1:38" x14ac:dyDescent="0.35">
      <c r="A178" t="s">
        <v>641</v>
      </c>
      <c r="B178" t="s">
        <v>407</v>
      </c>
      <c r="C178" t="s">
        <v>408</v>
      </c>
      <c r="E178" t="s">
        <v>409</v>
      </c>
      <c r="G178" t="s">
        <v>39</v>
      </c>
      <c r="H178">
        <v>1</v>
      </c>
      <c r="I178">
        <v>1</v>
      </c>
      <c r="K178">
        <v>1</v>
      </c>
      <c r="S178" t="s">
        <v>642</v>
      </c>
      <c r="U178" t="s">
        <v>642</v>
      </c>
      <c r="V178" t="s">
        <v>43</v>
      </c>
      <c r="W178">
        <v>3.2</v>
      </c>
      <c r="AA178" t="s">
        <v>524</v>
      </c>
      <c r="AB178" t="s">
        <v>411</v>
      </c>
      <c r="AC178" t="s">
        <v>643</v>
      </c>
      <c r="AD178" t="s">
        <v>644</v>
      </c>
      <c r="AG178">
        <v>-40.765700000000002</v>
      </c>
      <c r="AH178">
        <v>172.708</v>
      </c>
      <c r="AI178" t="s">
        <v>151</v>
      </c>
      <c r="AK178">
        <f>IF(Table1[[#This Row],[Lifetime]]&gt;2019,Table1[[#This Row],[Lifetime]],IF(Table1[[#This Row],[Year_built]]&gt;1,Table1[[#This Row],[Year_built]]+30,0))</f>
        <v>0</v>
      </c>
      <c r="AL178" t="str">
        <f>IF(Table1[[#This Row],[Type]]="Hydroelectric","Hydro",Table1[[#This Row],[Techs]])</f>
        <v>Hydro</v>
      </c>
    </row>
    <row r="179" spans="1:38" x14ac:dyDescent="0.35">
      <c r="A179" t="s">
        <v>645</v>
      </c>
      <c r="B179" t="s">
        <v>407</v>
      </c>
      <c r="C179" t="s">
        <v>408</v>
      </c>
      <c r="E179" t="s">
        <v>409</v>
      </c>
      <c r="G179" t="s">
        <v>39</v>
      </c>
      <c r="H179">
        <v>0.95</v>
      </c>
      <c r="I179">
        <v>0.7</v>
      </c>
      <c r="K179">
        <v>2</v>
      </c>
      <c r="M179">
        <v>1923</v>
      </c>
      <c r="S179" t="s">
        <v>248</v>
      </c>
      <c r="U179" t="s">
        <v>248</v>
      </c>
      <c r="V179" t="s">
        <v>236</v>
      </c>
      <c r="W179">
        <v>2</v>
      </c>
      <c r="AA179" t="s">
        <v>88</v>
      </c>
      <c r="AB179" t="s">
        <v>182</v>
      </c>
      <c r="AC179" t="s">
        <v>646</v>
      </c>
      <c r="AD179" t="s">
        <v>647</v>
      </c>
      <c r="AG179">
        <v>-41.092500000000001</v>
      </c>
      <c r="AH179">
        <v>175.7022</v>
      </c>
      <c r="AI179" t="s">
        <v>91</v>
      </c>
      <c r="AK179">
        <f>IF(Table1[[#This Row],[Lifetime]]&gt;2019,Table1[[#This Row],[Lifetime]],IF(Table1[[#This Row],[Year_built]]&gt;1,Table1[[#This Row],[Year_built]]+30,0))</f>
        <v>1953</v>
      </c>
      <c r="AL179" t="str">
        <f>IF(Table1[[#This Row],[Type]]="Hydroelectric","Hydro",Table1[[#This Row],[Techs]])</f>
        <v>Hydro</v>
      </c>
    </row>
    <row r="180" spans="1:38" x14ac:dyDescent="0.35">
      <c r="A180" t="s">
        <v>648</v>
      </c>
      <c r="B180" t="s">
        <v>407</v>
      </c>
      <c r="C180" t="s">
        <v>408</v>
      </c>
      <c r="E180" t="s">
        <v>409</v>
      </c>
      <c r="G180" t="s">
        <v>39</v>
      </c>
      <c r="H180">
        <v>0.9</v>
      </c>
      <c r="I180">
        <v>0.9</v>
      </c>
      <c r="K180">
        <v>1</v>
      </c>
      <c r="M180">
        <v>2010</v>
      </c>
      <c r="N180" t="s">
        <v>115</v>
      </c>
      <c r="S180" t="s">
        <v>649</v>
      </c>
      <c r="U180" t="s">
        <v>649</v>
      </c>
      <c r="V180" t="s">
        <v>43</v>
      </c>
      <c r="W180">
        <v>4</v>
      </c>
      <c r="X180">
        <v>0</v>
      </c>
      <c r="Z180" t="s">
        <v>419</v>
      </c>
      <c r="AA180" t="s">
        <v>73</v>
      </c>
      <c r="AB180" t="s">
        <v>411</v>
      </c>
      <c r="AC180" t="s">
        <v>538</v>
      </c>
      <c r="AD180" t="s">
        <v>539</v>
      </c>
      <c r="AG180">
        <v>-43.452500000000001</v>
      </c>
      <c r="AH180">
        <v>171.58430000000001</v>
      </c>
      <c r="AI180" t="s">
        <v>77</v>
      </c>
      <c r="AK180">
        <f>IF(Table1[[#This Row],[Lifetime]]&gt;2019,Table1[[#This Row],[Lifetime]],IF(Table1[[#This Row],[Year_built]]&gt;1,Table1[[#This Row],[Year_built]]+30,0))</f>
        <v>2040</v>
      </c>
      <c r="AL180" t="str">
        <f>IF(Table1[[#This Row],[Type]]="Hydroelectric","Hydro",Table1[[#This Row],[Techs]])</f>
        <v>Hydro</v>
      </c>
    </row>
    <row r="181" spans="1:38" x14ac:dyDescent="0.35">
      <c r="A181" t="s">
        <v>650</v>
      </c>
      <c r="B181" t="s">
        <v>407</v>
      </c>
      <c r="C181" t="s">
        <v>408</v>
      </c>
      <c r="E181" t="s">
        <v>409</v>
      </c>
      <c r="G181" t="s">
        <v>39</v>
      </c>
      <c r="H181">
        <v>0.9</v>
      </c>
      <c r="I181">
        <v>0.9</v>
      </c>
      <c r="K181">
        <v>1</v>
      </c>
      <c r="S181" t="s">
        <v>651</v>
      </c>
      <c r="U181" t="s">
        <v>374</v>
      </c>
      <c r="V181" t="s">
        <v>43</v>
      </c>
      <c r="W181">
        <v>4.5</v>
      </c>
      <c r="AA181" t="s">
        <v>338</v>
      </c>
      <c r="AB181" t="s">
        <v>411</v>
      </c>
      <c r="AC181" t="s">
        <v>652</v>
      </c>
      <c r="AD181" t="s">
        <v>653</v>
      </c>
      <c r="AG181">
        <v>-46.189900000000002</v>
      </c>
      <c r="AH181">
        <v>168.87270000000001</v>
      </c>
      <c r="AI181" t="s">
        <v>341</v>
      </c>
      <c r="AK181">
        <f>IF(Table1[[#This Row],[Lifetime]]&gt;2019,Table1[[#This Row],[Lifetime]],IF(Table1[[#This Row],[Year_built]]&gt;1,Table1[[#This Row],[Year_built]]+30,0))</f>
        <v>0</v>
      </c>
      <c r="AL181" t="str">
        <f>IF(Table1[[#This Row],[Type]]="Hydroelectric","Hydro",Table1[[#This Row],[Techs]])</f>
        <v>Hydro</v>
      </c>
    </row>
    <row r="182" spans="1:38" x14ac:dyDescent="0.35">
      <c r="A182" t="s">
        <v>654</v>
      </c>
      <c r="B182" t="s">
        <v>407</v>
      </c>
      <c r="C182" t="s">
        <v>408</v>
      </c>
      <c r="E182" t="s">
        <v>409</v>
      </c>
      <c r="G182" t="s">
        <v>39</v>
      </c>
      <c r="H182">
        <v>0.6</v>
      </c>
      <c r="I182">
        <v>0.6</v>
      </c>
      <c r="K182">
        <v>1</v>
      </c>
      <c r="S182" t="s">
        <v>52</v>
      </c>
      <c r="U182" t="s">
        <v>61</v>
      </c>
      <c r="V182" t="s">
        <v>236</v>
      </c>
      <c r="W182">
        <v>5</v>
      </c>
      <c r="AA182" t="s">
        <v>54</v>
      </c>
      <c r="AB182" t="s">
        <v>182</v>
      </c>
      <c r="AC182" t="s">
        <v>655</v>
      </c>
      <c r="AD182" t="s">
        <v>320</v>
      </c>
      <c r="AG182">
        <v>-37.188200000000002</v>
      </c>
      <c r="AH182">
        <v>175.21960000000001</v>
      </c>
      <c r="AI182" t="s">
        <v>57</v>
      </c>
      <c r="AK182">
        <f>IF(Table1[[#This Row],[Lifetime]]&gt;2019,Table1[[#This Row],[Lifetime]],IF(Table1[[#This Row],[Year_built]]&gt;1,Table1[[#This Row],[Year_built]]+30,0))</f>
        <v>0</v>
      </c>
      <c r="AL182" t="str">
        <f>IF(Table1[[#This Row],[Type]]="Hydroelectric","Hydro",Table1[[#This Row],[Techs]])</f>
        <v>Hydro</v>
      </c>
    </row>
    <row r="183" spans="1:38" x14ac:dyDescent="0.35">
      <c r="A183" t="s">
        <v>656</v>
      </c>
      <c r="B183" t="s">
        <v>407</v>
      </c>
      <c r="C183" t="s">
        <v>408</v>
      </c>
      <c r="E183" t="s">
        <v>409</v>
      </c>
      <c r="G183" t="s">
        <v>39</v>
      </c>
      <c r="H183">
        <v>0.5</v>
      </c>
      <c r="I183">
        <v>0.5</v>
      </c>
      <c r="K183">
        <v>1</v>
      </c>
      <c r="M183">
        <v>1928</v>
      </c>
      <c r="N183" t="s">
        <v>115</v>
      </c>
      <c r="Q183" t="s">
        <v>576</v>
      </c>
      <c r="R183">
        <v>1</v>
      </c>
      <c r="S183" t="s">
        <v>42</v>
      </c>
      <c r="U183" t="s">
        <v>42</v>
      </c>
      <c r="V183" t="s">
        <v>43</v>
      </c>
      <c r="W183">
        <v>2</v>
      </c>
      <c r="X183">
        <v>0</v>
      </c>
      <c r="AA183" t="s">
        <v>137</v>
      </c>
      <c r="AB183" t="s">
        <v>411</v>
      </c>
      <c r="AC183" t="s">
        <v>657</v>
      </c>
      <c r="AD183" t="s">
        <v>139</v>
      </c>
      <c r="AG183">
        <v>-42.729799999999997</v>
      </c>
      <c r="AH183">
        <v>171.20599999999999</v>
      </c>
      <c r="AI183" t="s">
        <v>77</v>
      </c>
      <c r="AK183">
        <f>IF(Table1[[#This Row],[Lifetime]]&gt;2019,Table1[[#This Row],[Lifetime]],IF(Table1[[#This Row],[Year_built]]&gt;1,Table1[[#This Row],[Year_built]]+30,0))</f>
        <v>1958</v>
      </c>
      <c r="AL183" t="str">
        <f>IF(Table1[[#This Row],[Type]]="Hydroelectric","Hydro",Table1[[#This Row],[Techs]])</f>
        <v>Hydro</v>
      </c>
    </row>
    <row r="184" spans="1:38" x14ac:dyDescent="0.35">
      <c r="A184" t="s">
        <v>658</v>
      </c>
      <c r="B184" t="s">
        <v>407</v>
      </c>
      <c r="C184" t="s">
        <v>408</v>
      </c>
      <c r="E184" t="s">
        <v>409</v>
      </c>
      <c r="G184" t="s">
        <v>39</v>
      </c>
      <c r="H184">
        <v>0.43</v>
      </c>
      <c r="I184">
        <v>0.43</v>
      </c>
      <c r="K184">
        <v>1</v>
      </c>
      <c r="M184">
        <v>1911</v>
      </c>
      <c r="N184" t="s">
        <v>115</v>
      </c>
      <c r="Q184" t="s">
        <v>639</v>
      </c>
      <c r="R184">
        <v>1</v>
      </c>
      <c r="S184" t="s">
        <v>42</v>
      </c>
      <c r="U184" t="s">
        <v>42</v>
      </c>
      <c r="V184" t="s">
        <v>43</v>
      </c>
      <c r="W184">
        <v>4</v>
      </c>
      <c r="X184">
        <v>0</v>
      </c>
      <c r="Y184" t="s">
        <v>640</v>
      </c>
      <c r="AA184" t="s">
        <v>137</v>
      </c>
      <c r="AB184" t="s">
        <v>411</v>
      </c>
      <c r="AC184" t="s">
        <v>607</v>
      </c>
      <c r="AD184" t="s">
        <v>608</v>
      </c>
      <c r="AG184">
        <v>-42.766100000000002</v>
      </c>
      <c r="AH184">
        <v>171.06960000000001</v>
      </c>
      <c r="AI184" t="s">
        <v>77</v>
      </c>
      <c r="AK184">
        <f>IF(Table1[[#This Row],[Lifetime]]&gt;2019,Table1[[#This Row],[Lifetime]],IF(Table1[[#This Row],[Year_built]]&gt;1,Table1[[#This Row],[Year_built]]+30,0))</f>
        <v>1941</v>
      </c>
      <c r="AL184" t="str">
        <f>IF(Table1[[#This Row],[Type]]="Hydroelectric","Hydro",Table1[[#This Row],[Techs]])</f>
        <v>Hydro</v>
      </c>
    </row>
    <row r="185" spans="1:38" x14ac:dyDescent="0.35">
      <c r="A185" t="s">
        <v>659</v>
      </c>
      <c r="B185" t="s">
        <v>407</v>
      </c>
      <c r="C185" t="s">
        <v>408</v>
      </c>
      <c r="E185" t="s">
        <v>409</v>
      </c>
      <c r="G185" t="s">
        <v>39</v>
      </c>
      <c r="H185">
        <v>0.4</v>
      </c>
      <c r="I185">
        <v>0.4</v>
      </c>
      <c r="K185">
        <v>1</v>
      </c>
      <c r="M185">
        <v>1968</v>
      </c>
      <c r="S185" t="s">
        <v>550</v>
      </c>
      <c r="U185" t="s">
        <v>550</v>
      </c>
      <c r="V185" t="s">
        <v>43</v>
      </c>
      <c r="W185">
        <v>2</v>
      </c>
      <c r="AA185" t="s">
        <v>338</v>
      </c>
      <c r="AB185" t="s">
        <v>411</v>
      </c>
      <c r="AC185" t="s">
        <v>660</v>
      </c>
      <c r="AD185" t="s">
        <v>661</v>
      </c>
      <c r="AG185">
        <v>-44.767899999999997</v>
      </c>
      <c r="AH185">
        <v>168.429</v>
      </c>
      <c r="AI185" t="s">
        <v>341</v>
      </c>
      <c r="AK185">
        <f>IF(Table1[[#This Row],[Lifetime]]&gt;2019,Table1[[#This Row],[Lifetime]],IF(Table1[[#This Row],[Year_built]]&gt;1,Table1[[#This Row],[Year_built]]+30,0))</f>
        <v>1998</v>
      </c>
      <c r="AL185" t="str">
        <f>IF(Table1[[#This Row],[Type]]="Hydroelectric","Hydro",Table1[[#This Row],[Techs]])</f>
        <v>Hydro</v>
      </c>
    </row>
    <row r="186" spans="1:38" x14ac:dyDescent="0.35">
      <c r="A186" t="s">
        <v>662</v>
      </c>
      <c r="B186" t="s">
        <v>407</v>
      </c>
      <c r="C186" t="s">
        <v>408</v>
      </c>
      <c r="E186" t="s">
        <v>409</v>
      </c>
      <c r="G186" t="s">
        <v>39</v>
      </c>
      <c r="H186">
        <v>0.35</v>
      </c>
      <c r="I186">
        <v>0.35</v>
      </c>
      <c r="K186">
        <v>1</v>
      </c>
      <c r="M186">
        <v>1994</v>
      </c>
      <c r="N186" t="s">
        <v>115</v>
      </c>
      <c r="Q186" t="s">
        <v>542</v>
      </c>
      <c r="R186">
        <v>3</v>
      </c>
      <c r="S186" t="s">
        <v>42</v>
      </c>
      <c r="U186" t="s">
        <v>42</v>
      </c>
      <c r="V186" t="s">
        <v>43</v>
      </c>
      <c r="W186">
        <v>2</v>
      </c>
      <c r="X186">
        <v>0</v>
      </c>
      <c r="Y186" t="s">
        <v>543</v>
      </c>
      <c r="Z186" t="s">
        <v>484</v>
      </c>
      <c r="AA186" t="s">
        <v>181</v>
      </c>
      <c r="AB186" t="s">
        <v>182</v>
      </c>
      <c r="AC186" t="s">
        <v>544</v>
      </c>
      <c r="AD186" t="s">
        <v>545</v>
      </c>
      <c r="AE186">
        <v>2026</v>
      </c>
      <c r="AF186" t="s">
        <v>414</v>
      </c>
      <c r="AG186">
        <v>-37.805799999999998</v>
      </c>
      <c r="AH186">
        <v>176.04490000000001</v>
      </c>
      <c r="AI186" t="s">
        <v>172</v>
      </c>
      <c r="AK186">
        <f>IF(Table1[[#This Row],[Lifetime]]&gt;2019,Table1[[#This Row],[Lifetime]],IF(Table1[[#This Row],[Year_built]]&gt;1,Table1[[#This Row],[Year_built]]+30,0))</f>
        <v>2026</v>
      </c>
      <c r="AL186" t="str">
        <f>IF(Table1[[#This Row],[Type]]="Hydroelectric","Hydro",Table1[[#This Row],[Techs]])</f>
        <v>Hydro</v>
      </c>
    </row>
    <row r="187" spans="1:38" x14ac:dyDescent="0.35">
      <c r="A187" t="s">
        <v>663</v>
      </c>
      <c r="B187" t="s">
        <v>407</v>
      </c>
      <c r="C187" t="s">
        <v>408</v>
      </c>
      <c r="E187" t="s">
        <v>409</v>
      </c>
      <c r="G187" t="s">
        <v>39</v>
      </c>
      <c r="H187">
        <v>0.3</v>
      </c>
      <c r="I187">
        <v>0.3</v>
      </c>
      <c r="K187">
        <v>1</v>
      </c>
      <c r="S187" t="s">
        <v>42</v>
      </c>
      <c r="U187" t="s">
        <v>42</v>
      </c>
      <c r="V187" t="s">
        <v>43</v>
      </c>
      <c r="W187">
        <v>1.2</v>
      </c>
      <c r="AA187" t="s">
        <v>258</v>
      </c>
      <c r="AB187" t="s">
        <v>182</v>
      </c>
      <c r="AC187" t="s">
        <v>664</v>
      </c>
      <c r="AD187" t="s">
        <v>665</v>
      </c>
      <c r="AG187">
        <v>-39.458599999999997</v>
      </c>
      <c r="AH187">
        <v>173.8588</v>
      </c>
      <c r="AI187" t="s">
        <v>261</v>
      </c>
      <c r="AK187">
        <f>IF(Table1[[#This Row],[Lifetime]]&gt;2019,Table1[[#This Row],[Lifetime]],IF(Table1[[#This Row],[Year_built]]&gt;1,Table1[[#This Row],[Year_built]]+30,0))</f>
        <v>0</v>
      </c>
      <c r="AL187" t="str">
        <f>IF(Table1[[#This Row],[Type]]="Hydroelectric","Hydro",Table1[[#This Row],[Techs]])</f>
        <v>Hydro</v>
      </c>
    </row>
    <row r="188" spans="1:38" x14ac:dyDescent="0.35">
      <c r="A188" t="s">
        <v>666</v>
      </c>
      <c r="B188" t="s">
        <v>407</v>
      </c>
      <c r="C188" t="s">
        <v>408</v>
      </c>
      <c r="E188" t="s">
        <v>409</v>
      </c>
      <c r="G188" t="s">
        <v>39</v>
      </c>
      <c r="H188">
        <v>0.3</v>
      </c>
      <c r="I188">
        <v>0.3</v>
      </c>
      <c r="K188">
        <v>1</v>
      </c>
      <c r="S188" t="s">
        <v>667</v>
      </c>
      <c r="U188" t="s">
        <v>123</v>
      </c>
      <c r="V188" t="s">
        <v>43</v>
      </c>
      <c r="W188">
        <v>1.7</v>
      </c>
      <c r="AA188" t="s">
        <v>524</v>
      </c>
      <c r="AB188" t="s">
        <v>411</v>
      </c>
      <c r="AC188" t="s">
        <v>643</v>
      </c>
      <c r="AD188" t="s">
        <v>644</v>
      </c>
      <c r="AG188">
        <v>-40.855200000000004</v>
      </c>
      <c r="AH188">
        <v>172.73750000000001</v>
      </c>
      <c r="AI188" t="s">
        <v>151</v>
      </c>
      <c r="AK188">
        <f>IF(Table1[[#This Row],[Lifetime]]&gt;2019,Table1[[#This Row],[Lifetime]],IF(Table1[[#This Row],[Year_built]]&gt;1,Table1[[#This Row],[Year_built]]+30,0))</f>
        <v>0</v>
      </c>
      <c r="AL188" t="str">
        <f>IF(Table1[[#This Row],[Type]]="Hydroelectric","Hydro",Table1[[#This Row],[Techs]])</f>
        <v>Hydro</v>
      </c>
    </row>
    <row r="189" spans="1:38" x14ac:dyDescent="0.35">
      <c r="A189" t="s">
        <v>668</v>
      </c>
      <c r="B189" t="s">
        <v>407</v>
      </c>
      <c r="C189" t="s">
        <v>408</v>
      </c>
      <c r="E189" t="s">
        <v>409</v>
      </c>
      <c r="G189" t="s">
        <v>39</v>
      </c>
      <c r="H189">
        <v>0.3</v>
      </c>
      <c r="I189">
        <v>0.3</v>
      </c>
      <c r="K189">
        <v>1</v>
      </c>
      <c r="S189" t="s">
        <v>42</v>
      </c>
      <c r="U189" t="s">
        <v>42</v>
      </c>
      <c r="V189" t="s">
        <v>43</v>
      </c>
      <c r="W189">
        <v>1.3</v>
      </c>
      <c r="AA189" t="s">
        <v>323</v>
      </c>
      <c r="AB189" t="s">
        <v>182</v>
      </c>
      <c r="AC189" t="s">
        <v>669</v>
      </c>
      <c r="AD189" t="s">
        <v>670</v>
      </c>
      <c r="AG189">
        <v>-39.427999999999997</v>
      </c>
      <c r="AH189">
        <v>175.2825</v>
      </c>
      <c r="AI189" t="s">
        <v>326</v>
      </c>
      <c r="AK189">
        <f>IF(Table1[[#This Row],[Lifetime]]&gt;2019,Table1[[#This Row],[Lifetime]],IF(Table1[[#This Row],[Year_built]]&gt;1,Table1[[#This Row],[Year_built]]+30,0))</f>
        <v>0</v>
      </c>
      <c r="AL189" t="str">
        <f>IF(Table1[[#This Row],[Type]]="Hydroelectric","Hydro",Table1[[#This Row],[Techs]])</f>
        <v>Hydro</v>
      </c>
    </row>
    <row r="190" spans="1:38" x14ac:dyDescent="0.35">
      <c r="A190" t="s">
        <v>671</v>
      </c>
      <c r="B190" t="s">
        <v>407</v>
      </c>
      <c r="C190" t="s">
        <v>408</v>
      </c>
      <c r="E190" t="s">
        <v>409</v>
      </c>
      <c r="G190" t="s">
        <v>39</v>
      </c>
      <c r="H190">
        <v>0.2</v>
      </c>
      <c r="I190">
        <v>0.2</v>
      </c>
      <c r="K190">
        <v>1</v>
      </c>
      <c r="M190">
        <v>1934</v>
      </c>
      <c r="N190" t="s">
        <v>115</v>
      </c>
      <c r="S190" t="s">
        <v>672</v>
      </c>
      <c r="U190" t="s">
        <v>672</v>
      </c>
      <c r="V190" t="s">
        <v>43</v>
      </c>
      <c r="W190">
        <v>1</v>
      </c>
      <c r="X190">
        <v>0</v>
      </c>
      <c r="Z190" t="s">
        <v>523</v>
      </c>
      <c r="AA190" t="s">
        <v>524</v>
      </c>
      <c r="AB190" t="s">
        <v>411</v>
      </c>
      <c r="AC190" t="s">
        <v>673</v>
      </c>
      <c r="AD190" t="s">
        <v>674</v>
      </c>
      <c r="AG190">
        <v>-41.097200000000001</v>
      </c>
      <c r="AH190">
        <v>172.9726</v>
      </c>
      <c r="AI190" t="s">
        <v>151</v>
      </c>
      <c r="AK190">
        <f>IF(Table1[[#This Row],[Lifetime]]&gt;2019,Table1[[#This Row],[Lifetime]],IF(Table1[[#This Row],[Year_built]]&gt;1,Table1[[#This Row],[Year_built]]+30,0))</f>
        <v>1964</v>
      </c>
      <c r="AL190" t="str">
        <f>IF(Table1[[#This Row],[Type]]="Hydroelectric","Hydro",Table1[[#This Row],[Techs]])</f>
        <v>Hydro</v>
      </c>
    </row>
    <row r="191" spans="1:38" x14ac:dyDescent="0.35">
      <c r="A191" t="s">
        <v>675</v>
      </c>
      <c r="B191" t="s">
        <v>407</v>
      </c>
      <c r="C191" t="s">
        <v>408</v>
      </c>
      <c r="E191" t="s">
        <v>409</v>
      </c>
      <c r="G191" t="s">
        <v>39</v>
      </c>
      <c r="H191">
        <v>0.2</v>
      </c>
      <c r="I191">
        <v>0.2</v>
      </c>
      <c r="K191">
        <v>1</v>
      </c>
      <c r="S191" t="s">
        <v>42</v>
      </c>
      <c r="U191" t="s">
        <v>42</v>
      </c>
      <c r="V191" t="s">
        <v>43</v>
      </c>
      <c r="W191">
        <v>1.9</v>
      </c>
      <c r="AA191" t="s">
        <v>137</v>
      </c>
      <c r="AB191" t="s">
        <v>411</v>
      </c>
      <c r="AC191" t="s">
        <v>607</v>
      </c>
      <c r="AD191" t="s">
        <v>608</v>
      </c>
      <c r="AG191">
        <v>-43.972900000000003</v>
      </c>
      <c r="AH191">
        <v>168.95050000000001</v>
      </c>
      <c r="AI191" t="s">
        <v>77</v>
      </c>
      <c r="AK191">
        <f>IF(Table1[[#This Row],[Lifetime]]&gt;2019,Table1[[#This Row],[Lifetime]],IF(Table1[[#This Row],[Year_built]]&gt;1,Table1[[#This Row],[Year_built]]+30,0))</f>
        <v>0</v>
      </c>
      <c r="AL191" t="str">
        <f>IF(Table1[[#This Row],[Type]]="Hydroelectric","Hydro",Table1[[#This Row],[Techs]])</f>
        <v>Hydro</v>
      </c>
    </row>
    <row r="192" spans="1:38" x14ac:dyDescent="0.35">
      <c r="A192" t="s">
        <v>676</v>
      </c>
      <c r="B192" t="s">
        <v>407</v>
      </c>
      <c r="C192" t="s">
        <v>408</v>
      </c>
      <c r="E192" t="s">
        <v>409</v>
      </c>
      <c r="G192" t="s">
        <v>39</v>
      </c>
      <c r="H192">
        <v>0.2</v>
      </c>
      <c r="I192">
        <v>0.2</v>
      </c>
      <c r="K192">
        <v>1</v>
      </c>
      <c r="S192" t="s">
        <v>677</v>
      </c>
      <c r="U192" t="s">
        <v>61</v>
      </c>
      <c r="V192" t="s">
        <v>43</v>
      </c>
      <c r="W192">
        <v>0.3</v>
      </c>
      <c r="AA192" t="s">
        <v>54</v>
      </c>
      <c r="AB192" t="s">
        <v>182</v>
      </c>
      <c r="AC192" t="s">
        <v>655</v>
      </c>
      <c r="AD192" t="s">
        <v>320</v>
      </c>
      <c r="AG192">
        <v>-37.219499999999996</v>
      </c>
      <c r="AH192">
        <v>175.11500000000001</v>
      </c>
      <c r="AI192" t="s">
        <v>57</v>
      </c>
      <c r="AK192">
        <f>IF(Table1[[#This Row],[Lifetime]]&gt;2019,Table1[[#This Row],[Lifetime]],IF(Table1[[#This Row],[Year_built]]&gt;1,Table1[[#This Row],[Year_built]]+30,0))</f>
        <v>0</v>
      </c>
      <c r="AL192" t="str">
        <f>IF(Table1[[#This Row],[Type]]="Hydroelectric","Hydro",Table1[[#This Row],[Techs]])</f>
        <v>Hydro</v>
      </c>
    </row>
    <row r="193" spans="1:38" x14ac:dyDescent="0.35">
      <c r="A193" t="s">
        <v>678</v>
      </c>
      <c r="B193" t="s">
        <v>407</v>
      </c>
      <c r="C193" t="s">
        <v>408</v>
      </c>
      <c r="E193" t="s">
        <v>409</v>
      </c>
      <c r="G193" t="s">
        <v>39</v>
      </c>
      <c r="H193">
        <v>0.1</v>
      </c>
      <c r="I193">
        <v>0.1</v>
      </c>
      <c r="K193">
        <v>1</v>
      </c>
      <c r="S193" t="s">
        <v>679</v>
      </c>
      <c r="U193" t="s">
        <v>61</v>
      </c>
      <c r="V193" t="s">
        <v>43</v>
      </c>
      <c r="W193">
        <v>0.3</v>
      </c>
      <c r="X193">
        <v>0</v>
      </c>
      <c r="AA193" t="s">
        <v>323</v>
      </c>
      <c r="AB193" t="s">
        <v>182</v>
      </c>
      <c r="AC193" t="s">
        <v>680</v>
      </c>
      <c r="AD193" t="s">
        <v>681</v>
      </c>
      <c r="AG193">
        <v>-39.546700000000001</v>
      </c>
      <c r="AH193">
        <v>174.56870000000001</v>
      </c>
      <c r="AI193" t="s">
        <v>326</v>
      </c>
      <c r="AK193">
        <f>IF(Table1[[#This Row],[Lifetime]]&gt;2019,Table1[[#This Row],[Lifetime]],IF(Table1[[#This Row],[Year_built]]&gt;1,Table1[[#This Row],[Year_built]]+30,0))</f>
        <v>0</v>
      </c>
      <c r="AL193" t="str">
        <f>IF(Table1[[#This Row],[Type]]="Hydroelectric","Hydro",Table1[[#This Row],[Techs]])</f>
        <v>Hydro</v>
      </c>
    </row>
    <row r="194" spans="1:38" x14ac:dyDescent="0.35">
      <c r="A194" t="s">
        <v>682</v>
      </c>
      <c r="B194" t="s">
        <v>407</v>
      </c>
      <c r="C194" t="s">
        <v>408</v>
      </c>
      <c r="E194" t="s">
        <v>409</v>
      </c>
      <c r="G194" t="s">
        <v>39</v>
      </c>
      <c r="H194">
        <v>0.1</v>
      </c>
      <c r="I194">
        <v>0.1</v>
      </c>
      <c r="K194">
        <v>1</v>
      </c>
      <c r="S194" t="s">
        <v>61</v>
      </c>
      <c r="U194" t="s">
        <v>61</v>
      </c>
      <c r="V194" t="s">
        <v>43</v>
      </c>
      <c r="W194">
        <v>0</v>
      </c>
      <c r="AA194" t="s">
        <v>66</v>
      </c>
      <c r="AB194" t="s">
        <v>182</v>
      </c>
      <c r="AC194" t="s">
        <v>231</v>
      </c>
      <c r="AD194" t="s">
        <v>232</v>
      </c>
      <c r="AG194">
        <v>-36.880299999999998</v>
      </c>
      <c r="AH194">
        <v>175.0341</v>
      </c>
      <c r="AI194" t="s">
        <v>69</v>
      </c>
      <c r="AK194">
        <f>IF(Table1[[#This Row],[Lifetime]]&gt;2019,Table1[[#This Row],[Lifetime]],IF(Table1[[#This Row],[Year_built]]&gt;1,Table1[[#This Row],[Year_built]]+30,0))</f>
        <v>0</v>
      </c>
      <c r="AL194" t="str">
        <f>IF(Table1[[#This Row],[Type]]="Hydroelectric","Hydro",Table1[[#This Row],[Techs]])</f>
        <v>Hydro</v>
      </c>
    </row>
    <row r="195" spans="1:38" x14ac:dyDescent="0.35">
      <c r="A195" t="s">
        <v>683</v>
      </c>
      <c r="B195" t="s">
        <v>407</v>
      </c>
      <c r="C195" t="s">
        <v>408</v>
      </c>
      <c r="E195" t="s">
        <v>409</v>
      </c>
      <c r="G195" t="s">
        <v>39</v>
      </c>
      <c r="H195">
        <v>0.1</v>
      </c>
      <c r="I195">
        <v>0.1</v>
      </c>
      <c r="K195">
        <v>1</v>
      </c>
      <c r="S195" t="s">
        <v>684</v>
      </c>
      <c r="U195" t="s">
        <v>123</v>
      </c>
      <c r="V195" t="s">
        <v>43</v>
      </c>
      <c r="W195">
        <v>0.6</v>
      </c>
      <c r="AA195" t="s">
        <v>66</v>
      </c>
      <c r="AB195" t="s">
        <v>182</v>
      </c>
      <c r="AC195" t="s">
        <v>627</v>
      </c>
      <c r="AD195" t="s">
        <v>628</v>
      </c>
      <c r="AG195">
        <v>-38.2667</v>
      </c>
      <c r="AH195">
        <v>174.84610000000001</v>
      </c>
      <c r="AI195" t="s">
        <v>69</v>
      </c>
      <c r="AK195">
        <f>IF(Table1[[#This Row],[Lifetime]]&gt;2019,Table1[[#This Row],[Lifetime]],IF(Table1[[#This Row],[Year_built]]&gt;1,Table1[[#This Row],[Year_built]]+30,0))</f>
        <v>0</v>
      </c>
      <c r="AL195" t="str">
        <f>IF(Table1[[#This Row],[Type]]="Hydroelectric","Hydro",Table1[[#This Row],[Techs]])</f>
        <v>Hydro</v>
      </c>
    </row>
    <row r="196" spans="1:38" x14ac:dyDescent="0.35">
      <c r="A196" t="s">
        <v>685</v>
      </c>
      <c r="B196" t="s">
        <v>407</v>
      </c>
      <c r="C196" t="s">
        <v>408</v>
      </c>
      <c r="E196" t="s">
        <v>409</v>
      </c>
      <c r="G196" t="s">
        <v>39</v>
      </c>
      <c r="H196">
        <v>0.1</v>
      </c>
      <c r="I196">
        <v>0.1</v>
      </c>
      <c r="K196">
        <v>1</v>
      </c>
      <c r="S196" t="s">
        <v>686</v>
      </c>
      <c r="U196" t="s">
        <v>61</v>
      </c>
      <c r="V196" t="s">
        <v>43</v>
      </c>
      <c r="W196">
        <v>0.2</v>
      </c>
      <c r="AA196" t="s">
        <v>137</v>
      </c>
      <c r="AB196" t="s">
        <v>411</v>
      </c>
      <c r="AC196" t="s">
        <v>604</v>
      </c>
      <c r="AD196" t="s">
        <v>605</v>
      </c>
      <c r="AG196">
        <v>-42.393000000000001</v>
      </c>
      <c r="AH196">
        <v>171.45259999999999</v>
      </c>
      <c r="AI196" t="s">
        <v>77</v>
      </c>
      <c r="AK196">
        <f>IF(Table1[[#This Row],[Lifetime]]&gt;2019,Table1[[#This Row],[Lifetime]],IF(Table1[[#This Row],[Year_built]]&gt;1,Table1[[#This Row],[Year_built]]+30,0))</f>
        <v>0</v>
      </c>
      <c r="AL196" t="str">
        <f>IF(Table1[[#This Row],[Type]]="Hydroelectric","Hydro",Table1[[#This Row],[Techs]])</f>
        <v>Hydro</v>
      </c>
    </row>
    <row r="197" spans="1:38" x14ac:dyDescent="0.35">
      <c r="A197" t="s">
        <v>687</v>
      </c>
      <c r="B197" t="s">
        <v>407</v>
      </c>
      <c r="C197" t="s">
        <v>408</v>
      </c>
      <c r="E197" t="s">
        <v>409</v>
      </c>
      <c r="G197" t="s">
        <v>39</v>
      </c>
      <c r="H197">
        <v>0.1</v>
      </c>
      <c r="I197">
        <v>0.1</v>
      </c>
      <c r="K197">
        <v>1</v>
      </c>
      <c r="S197" t="s">
        <v>322</v>
      </c>
      <c r="U197" t="s">
        <v>61</v>
      </c>
      <c r="V197" t="s">
        <v>43</v>
      </c>
      <c r="W197">
        <v>0.5</v>
      </c>
      <c r="AA197" t="s">
        <v>323</v>
      </c>
      <c r="AB197" t="s">
        <v>182</v>
      </c>
      <c r="AC197" t="s">
        <v>324</v>
      </c>
      <c r="AD197" t="s">
        <v>325</v>
      </c>
      <c r="AG197">
        <v>-40.285899999999998</v>
      </c>
      <c r="AH197">
        <v>175.5941</v>
      </c>
      <c r="AI197" t="s">
        <v>326</v>
      </c>
      <c r="AK197">
        <f>IF(Table1[[#This Row],[Lifetime]]&gt;2019,Table1[[#This Row],[Lifetime]],IF(Table1[[#This Row],[Year_built]]&gt;1,Table1[[#This Row],[Year_built]]+30,0))</f>
        <v>0</v>
      </c>
      <c r="AL197" t="str">
        <f>IF(Table1[[#This Row],[Type]]="Hydroelectric","Hydro",Table1[[#This Row],[Techs]])</f>
        <v>Hydro</v>
      </c>
    </row>
    <row r="198" spans="1:38" x14ac:dyDescent="0.35">
      <c r="A198" t="s">
        <v>688</v>
      </c>
      <c r="B198" t="s">
        <v>407</v>
      </c>
      <c r="C198" t="s">
        <v>408</v>
      </c>
      <c r="E198" t="s">
        <v>409</v>
      </c>
      <c r="G198" t="s">
        <v>39</v>
      </c>
      <c r="H198">
        <v>0.02</v>
      </c>
      <c r="I198">
        <v>0.02</v>
      </c>
      <c r="K198">
        <v>1</v>
      </c>
      <c r="S198" t="s">
        <v>322</v>
      </c>
      <c r="U198" t="s">
        <v>61</v>
      </c>
      <c r="V198" t="s">
        <v>43</v>
      </c>
      <c r="W198">
        <v>0</v>
      </c>
      <c r="AA198" t="s">
        <v>323</v>
      </c>
      <c r="AB198" t="s">
        <v>182</v>
      </c>
      <c r="AC198" t="s">
        <v>689</v>
      </c>
      <c r="AD198" t="s">
        <v>690</v>
      </c>
      <c r="AG198">
        <v>-40.385899999999999</v>
      </c>
      <c r="AH198">
        <v>175.58160000000001</v>
      </c>
      <c r="AI198" t="s">
        <v>326</v>
      </c>
      <c r="AK198">
        <f>IF(Table1[[#This Row],[Lifetime]]&gt;2019,Table1[[#This Row],[Lifetime]],IF(Table1[[#This Row],[Year_built]]&gt;1,Table1[[#This Row],[Year_built]]+30,0))</f>
        <v>0</v>
      </c>
      <c r="AL198" t="str">
        <f>IF(Table1[[#This Row],[Type]]="Hydroelectric","Hydro",Table1[[#This Row],[Techs]])</f>
        <v>Hydro</v>
      </c>
    </row>
    <row r="199" spans="1:38" x14ac:dyDescent="0.35">
      <c r="A199" t="s">
        <v>691</v>
      </c>
      <c r="B199" t="s">
        <v>407</v>
      </c>
      <c r="C199" t="s">
        <v>408</v>
      </c>
      <c r="E199" t="s">
        <v>409</v>
      </c>
      <c r="G199" t="s">
        <v>39</v>
      </c>
      <c r="H199">
        <v>0</v>
      </c>
      <c r="I199">
        <v>0</v>
      </c>
      <c r="K199">
        <v>1</v>
      </c>
      <c r="S199" t="s">
        <v>677</v>
      </c>
      <c r="U199" t="s">
        <v>61</v>
      </c>
      <c r="V199" t="s">
        <v>43</v>
      </c>
      <c r="W199">
        <v>0</v>
      </c>
      <c r="AA199" t="s">
        <v>54</v>
      </c>
      <c r="AB199" t="s">
        <v>182</v>
      </c>
      <c r="AC199" t="s">
        <v>335</v>
      </c>
      <c r="AD199" t="s">
        <v>336</v>
      </c>
      <c r="AG199">
        <v>-37.059699999999999</v>
      </c>
      <c r="AH199">
        <v>175.10650000000001</v>
      </c>
      <c r="AI199" t="s">
        <v>57</v>
      </c>
      <c r="AK199">
        <f>IF(Table1[[#This Row],[Lifetime]]&gt;2019,Table1[[#This Row],[Lifetime]],IF(Table1[[#This Row],[Year_built]]&gt;1,Table1[[#This Row],[Year_built]]+30,0))</f>
        <v>0</v>
      </c>
      <c r="AL199" t="str">
        <f>IF(Table1[[#This Row],[Type]]="Hydroelectric","Hydro",Table1[[#This Row],[Techs]])</f>
        <v>Hydro</v>
      </c>
    </row>
    <row r="200" spans="1:38" x14ac:dyDescent="0.35">
      <c r="A200" t="s">
        <v>692</v>
      </c>
      <c r="B200" t="s">
        <v>407</v>
      </c>
      <c r="C200" t="s">
        <v>408</v>
      </c>
      <c r="E200" t="s">
        <v>409</v>
      </c>
      <c r="G200" t="s">
        <v>39</v>
      </c>
      <c r="H200">
        <v>0</v>
      </c>
      <c r="I200">
        <v>0</v>
      </c>
      <c r="K200">
        <v>1</v>
      </c>
      <c r="S200" t="s">
        <v>677</v>
      </c>
      <c r="U200" t="s">
        <v>61</v>
      </c>
      <c r="V200" t="s">
        <v>43</v>
      </c>
      <c r="W200">
        <v>0</v>
      </c>
      <c r="AA200" t="s">
        <v>54</v>
      </c>
      <c r="AB200" t="s">
        <v>182</v>
      </c>
      <c r="AC200" t="s">
        <v>655</v>
      </c>
      <c r="AD200" t="s">
        <v>320</v>
      </c>
      <c r="AG200">
        <v>-37.103299999999997</v>
      </c>
      <c r="AH200">
        <v>175.11850000000001</v>
      </c>
      <c r="AI200" t="s">
        <v>57</v>
      </c>
      <c r="AK200">
        <f>IF(Table1[[#This Row],[Lifetime]]&gt;2019,Table1[[#This Row],[Lifetime]],IF(Table1[[#This Row],[Year_built]]&gt;1,Table1[[#This Row],[Year_built]]+30,0))</f>
        <v>0</v>
      </c>
      <c r="AL200" t="str">
        <f>IF(Table1[[#This Row],[Type]]="Hydroelectric","Hydro",Table1[[#This Row],[Techs]])</f>
        <v>Hydro</v>
      </c>
    </row>
    <row r="201" spans="1:38" x14ac:dyDescent="0.35">
      <c r="A201" t="s">
        <v>693</v>
      </c>
      <c r="B201" t="s">
        <v>407</v>
      </c>
      <c r="C201" t="s">
        <v>408</v>
      </c>
      <c r="E201" t="s">
        <v>409</v>
      </c>
      <c r="G201" t="s">
        <v>39</v>
      </c>
      <c r="H201">
        <v>0</v>
      </c>
      <c r="I201">
        <v>0.03</v>
      </c>
      <c r="K201">
        <v>1</v>
      </c>
      <c r="S201" t="s">
        <v>694</v>
      </c>
      <c r="U201" t="s">
        <v>42</v>
      </c>
      <c r="V201" t="s">
        <v>43</v>
      </c>
      <c r="W201">
        <v>0.1</v>
      </c>
      <c r="AA201" t="s">
        <v>44</v>
      </c>
      <c r="AB201" t="s">
        <v>182</v>
      </c>
      <c r="AC201" t="s">
        <v>655</v>
      </c>
      <c r="AD201" t="s">
        <v>320</v>
      </c>
      <c r="AG201">
        <v>-36.899000000000001</v>
      </c>
      <c r="AH201">
        <v>174.52959999999999</v>
      </c>
      <c r="AI201" t="s">
        <v>48</v>
      </c>
      <c r="AK201">
        <f>IF(Table1[[#This Row],[Lifetime]]&gt;2019,Table1[[#This Row],[Lifetime]],IF(Table1[[#This Row],[Year_built]]&gt;1,Table1[[#This Row],[Year_built]]+30,0))</f>
        <v>0</v>
      </c>
      <c r="AL201" t="str">
        <f>IF(Table1[[#This Row],[Type]]="Hydroelectric","Hydro",Table1[[#This Row],[Techs]])</f>
        <v>Hydro</v>
      </c>
    </row>
    <row r="202" spans="1:38" x14ac:dyDescent="0.35">
      <c r="A202" t="s">
        <v>695</v>
      </c>
      <c r="B202" t="s">
        <v>696</v>
      </c>
      <c r="C202" t="s">
        <v>696</v>
      </c>
      <c r="G202" t="s">
        <v>39</v>
      </c>
      <c r="H202">
        <v>221.4</v>
      </c>
      <c r="I202">
        <v>3.69</v>
      </c>
      <c r="K202">
        <v>60</v>
      </c>
      <c r="L202" t="s">
        <v>697</v>
      </c>
      <c r="M202">
        <v>2020</v>
      </c>
      <c r="N202" t="s">
        <v>115</v>
      </c>
      <c r="S202" t="s">
        <v>61</v>
      </c>
      <c r="U202" t="s">
        <v>61</v>
      </c>
      <c r="AA202" t="s">
        <v>323</v>
      </c>
      <c r="AB202" t="s">
        <v>182</v>
      </c>
      <c r="AC202" t="s">
        <v>698</v>
      </c>
      <c r="AD202" t="s">
        <v>325</v>
      </c>
      <c r="AE202">
        <v>2070</v>
      </c>
      <c r="AF202" t="s">
        <v>699</v>
      </c>
      <c r="AG202">
        <v>-40.4283</v>
      </c>
      <c r="AH202">
        <v>175.6225</v>
      </c>
      <c r="AI202" t="s">
        <v>326</v>
      </c>
      <c r="AK202">
        <f>IF(Table1[[#This Row],[Lifetime]]&gt;2019,Table1[[#This Row],[Lifetime]],IF(Table1[[#This Row],[Year_built]]&gt;1,Table1[[#This Row],[Year_built]]+30,0))</f>
        <v>2070</v>
      </c>
      <c r="AL202">
        <f>IF(Table1[[#This Row],[Type]]="Hydroelectric","Hydro",Table1[[#This Row],[Techs]])</f>
        <v>0</v>
      </c>
    </row>
    <row r="203" spans="1:38" x14ac:dyDescent="0.35">
      <c r="A203" t="s">
        <v>700</v>
      </c>
      <c r="B203" t="s">
        <v>696</v>
      </c>
      <c r="C203" t="s">
        <v>696</v>
      </c>
      <c r="G203" t="s">
        <v>39</v>
      </c>
      <c r="H203">
        <v>143</v>
      </c>
      <c r="I203">
        <v>2.2999999999999998</v>
      </c>
      <c r="K203">
        <v>62</v>
      </c>
      <c r="L203" t="s">
        <v>701</v>
      </c>
      <c r="M203">
        <v>2009</v>
      </c>
      <c r="S203" t="s">
        <v>72</v>
      </c>
      <c r="U203" t="s">
        <v>72</v>
      </c>
      <c r="V203" t="s">
        <v>117</v>
      </c>
      <c r="W203">
        <v>550</v>
      </c>
      <c r="AA203" t="s">
        <v>88</v>
      </c>
      <c r="AB203" t="s">
        <v>45</v>
      </c>
      <c r="AC203" t="s">
        <v>702</v>
      </c>
      <c r="AG203">
        <v>-41.250500000000002</v>
      </c>
      <c r="AH203">
        <v>174.69069999999999</v>
      </c>
      <c r="AI203" t="s">
        <v>91</v>
      </c>
      <c r="AK203">
        <f>IF(Table1[[#This Row],[Lifetime]]&gt;2019,Table1[[#This Row],[Lifetime]],IF(Table1[[#This Row],[Year_built]]&gt;1,Table1[[#This Row],[Year_built]]+30,0))</f>
        <v>2039</v>
      </c>
      <c r="AL203">
        <f>IF(Table1[[#This Row],[Type]]="Hydroelectric","Hydro",Table1[[#This Row],[Techs]])</f>
        <v>0</v>
      </c>
    </row>
    <row r="204" spans="1:38" x14ac:dyDescent="0.35">
      <c r="A204" t="s">
        <v>703</v>
      </c>
      <c r="B204" t="s">
        <v>696</v>
      </c>
      <c r="C204" t="s">
        <v>696</v>
      </c>
      <c r="G204" t="s">
        <v>39</v>
      </c>
      <c r="H204">
        <v>133.30000000000001</v>
      </c>
      <c r="I204">
        <v>4.3</v>
      </c>
      <c r="K204">
        <v>31</v>
      </c>
      <c r="L204" t="s">
        <v>704</v>
      </c>
      <c r="M204">
        <v>2020</v>
      </c>
      <c r="N204" t="s">
        <v>115</v>
      </c>
      <c r="S204" t="s">
        <v>61</v>
      </c>
      <c r="U204" t="s">
        <v>61</v>
      </c>
      <c r="AA204" t="s">
        <v>258</v>
      </c>
      <c r="AB204" t="s">
        <v>182</v>
      </c>
      <c r="AC204" t="s">
        <v>705</v>
      </c>
      <c r="AD204" t="s">
        <v>706</v>
      </c>
      <c r="AE204">
        <v>2070</v>
      </c>
      <c r="AF204" t="s">
        <v>699</v>
      </c>
      <c r="AG204">
        <v>-39.79</v>
      </c>
      <c r="AH204">
        <v>174.5444</v>
      </c>
      <c r="AI204" t="s">
        <v>261</v>
      </c>
      <c r="AK204">
        <f>IF(Table1[[#This Row],[Lifetime]]&gt;2019,Table1[[#This Row],[Lifetime]],IF(Table1[[#This Row],[Year_built]]&gt;1,Table1[[#This Row],[Year_built]]+30,0))</f>
        <v>2070</v>
      </c>
      <c r="AL204">
        <f>IF(Table1[[#This Row],[Type]]="Hydroelectric","Hydro",Table1[[#This Row],[Techs]])</f>
        <v>0</v>
      </c>
    </row>
    <row r="205" spans="1:38" x14ac:dyDescent="0.35">
      <c r="A205" t="s">
        <v>707</v>
      </c>
      <c r="B205" t="s">
        <v>696</v>
      </c>
      <c r="C205" t="s">
        <v>696</v>
      </c>
      <c r="G205" t="s">
        <v>39</v>
      </c>
      <c r="H205">
        <v>93</v>
      </c>
      <c r="I205">
        <v>3</v>
      </c>
      <c r="K205">
        <v>31</v>
      </c>
      <c r="L205" t="s">
        <v>708</v>
      </c>
      <c r="M205">
        <v>2007</v>
      </c>
      <c r="S205" t="s">
        <v>61</v>
      </c>
      <c r="U205" t="s">
        <v>61</v>
      </c>
      <c r="V205" t="s">
        <v>117</v>
      </c>
      <c r="W205">
        <v>375</v>
      </c>
      <c r="AA205" t="s">
        <v>323</v>
      </c>
      <c r="AB205" t="s">
        <v>45</v>
      </c>
      <c r="AC205" t="s">
        <v>709</v>
      </c>
      <c r="AD205" t="s">
        <v>710</v>
      </c>
      <c r="AG205">
        <v>-40.357399999999998</v>
      </c>
      <c r="AH205">
        <v>175.74979999999999</v>
      </c>
      <c r="AI205" t="s">
        <v>326</v>
      </c>
      <c r="AK205">
        <f>IF(Table1[[#This Row],[Lifetime]]&gt;2019,Table1[[#This Row],[Lifetime]],IF(Table1[[#This Row],[Year_built]]&gt;1,Table1[[#This Row],[Year_built]]+30,0))</f>
        <v>2037</v>
      </c>
      <c r="AL205">
        <f>IF(Table1[[#This Row],[Type]]="Hydroelectric","Hydro",Table1[[#This Row],[Techs]])</f>
        <v>0</v>
      </c>
    </row>
    <row r="206" spans="1:38" x14ac:dyDescent="0.35">
      <c r="A206" t="s">
        <v>711</v>
      </c>
      <c r="B206" t="s">
        <v>696</v>
      </c>
      <c r="C206" t="s">
        <v>696</v>
      </c>
      <c r="G206" t="s">
        <v>39</v>
      </c>
      <c r="H206">
        <v>90.75</v>
      </c>
      <c r="I206">
        <v>1.65</v>
      </c>
      <c r="K206">
        <v>55</v>
      </c>
      <c r="L206" t="s">
        <v>712</v>
      </c>
      <c r="M206">
        <v>2004</v>
      </c>
      <c r="S206" t="s">
        <v>72</v>
      </c>
      <c r="U206" t="s">
        <v>72</v>
      </c>
      <c r="V206" t="s">
        <v>117</v>
      </c>
      <c r="W206">
        <v>258</v>
      </c>
      <c r="AA206" t="s">
        <v>323</v>
      </c>
      <c r="AB206" t="s">
        <v>45</v>
      </c>
      <c r="AC206" t="s">
        <v>713</v>
      </c>
      <c r="AD206" t="s">
        <v>714</v>
      </c>
      <c r="AG206">
        <v>-40.2911</v>
      </c>
      <c r="AH206">
        <v>175.82579999999999</v>
      </c>
      <c r="AI206" t="s">
        <v>326</v>
      </c>
      <c r="AK206">
        <f>IF(Table1[[#This Row],[Lifetime]]&gt;2019,Table1[[#This Row],[Lifetime]],IF(Table1[[#This Row],[Year_built]]&gt;1,Table1[[#This Row],[Year_built]]+30,0))</f>
        <v>2034</v>
      </c>
      <c r="AL206">
        <f>IF(Table1[[#This Row],[Type]]="Hydroelectric","Hydro",Table1[[#This Row],[Techs]])</f>
        <v>0</v>
      </c>
    </row>
    <row r="207" spans="1:38" x14ac:dyDescent="0.35">
      <c r="A207" t="s">
        <v>715</v>
      </c>
      <c r="B207" t="s">
        <v>696</v>
      </c>
      <c r="C207" t="s">
        <v>696</v>
      </c>
      <c r="G207" t="s">
        <v>39</v>
      </c>
      <c r="H207">
        <v>71.3</v>
      </c>
      <c r="I207">
        <v>2.2999999999999998</v>
      </c>
      <c r="K207">
        <v>26</v>
      </c>
      <c r="L207" t="s">
        <v>716</v>
      </c>
      <c r="M207">
        <v>2014</v>
      </c>
      <c r="S207" t="s">
        <v>72</v>
      </c>
      <c r="U207" t="s">
        <v>72</v>
      </c>
      <c r="V207" t="s">
        <v>43</v>
      </c>
      <c r="W207">
        <v>235</v>
      </c>
      <c r="Y207" t="s">
        <v>717</v>
      </c>
      <c r="AA207" t="s">
        <v>88</v>
      </c>
      <c r="AB207" t="s">
        <v>45</v>
      </c>
      <c r="AC207" t="s">
        <v>718</v>
      </c>
      <c r="AD207" t="s">
        <v>719</v>
      </c>
      <c r="AG207">
        <v>-41.170699999999997</v>
      </c>
      <c r="AH207">
        <v>174.7756</v>
      </c>
      <c r="AI207" t="s">
        <v>91</v>
      </c>
      <c r="AK207">
        <f>IF(Table1[[#This Row],[Lifetime]]&gt;2019,Table1[[#This Row],[Lifetime]],IF(Table1[[#This Row],[Year_built]]&gt;1,Table1[[#This Row],[Year_built]]+30,0))</f>
        <v>2044</v>
      </c>
      <c r="AL207">
        <f>IF(Table1[[#This Row],[Type]]="Hydroelectric","Hydro",Table1[[#This Row],[Techs]])</f>
        <v>0</v>
      </c>
    </row>
    <row r="208" spans="1:38" x14ac:dyDescent="0.35">
      <c r="A208" t="s">
        <v>720</v>
      </c>
      <c r="B208" t="s">
        <v>696</v>
      </c>
      <c r="C208" t="s">
        <v>696</v>
      </c>
      <c r="G208" t="s">
        <v>39</v>
      </c>
      <c r="H208">
        <v>64.400000000000006</v>
      </c>
      <c r="I208">
        <v>2.2999999999999998</v>
      </c>
      <c r="K208">
        <v>28</v>
      </c>
      <c r="L208" t="s">
        <v>721</v>
      </c>
      <c r="M208">
        <v>2011</v>
      </c>
      <c r="S208" t="s">
        <v>103</v>
      </c>
      <c r="T208" t="s">
        <v>72</v>
      </c>
      <c r="U208" t="s">
        <v>72</v>
      </c>
      <c r="V208" t="s">
        <v>43</v>
      </c>
      <c r="W208">
        <v>225</v>
      </c>
      <c r="AA208" t="s">
        <v>66</v>
      </c>
      <c r="AB208" t="s">
        <v>45</v>
      </c>
      <c r="AC208" t="s">
        <v>104</v>
      </c>
      <c r="AD208" t="s">
        <v>105</v>
      </c>
      <c r="AG208">
        <v>-37.872500000000002</v>
      </c>
      <c r="AH208">
        <v>174.9622</v>
      </c>
      <c r="AI208" t="s">
        <v>69</v>
      </c>
      <c r="AK208">
        <f>IF(Table1[[#This Row],[Lifetime]]&gt;2019,Table1[[#This Row],[Lifetime]],IF(Table1[[#This Row],[Year_built]]&gt;1,Table1[[#This Row],[Year_built]]+30,0))</f>
        <v>2041</v>
      </c>
      <c r="AL208">
        <f>IF(Table1[[#This Row],[Type]]="Hydroelectric","Hydro",Table1[[#This Row],[Techs]])</f>
        <v>0</v>
      </c>
    </row>
    <row r="209" spans="1:38" x14ac:dyDescent="0.35">
      <c r="A209" t="s">
        <v>722</v>
      </c>
      <c r="B209" t="s">
        <v>696</v>
      </c>
      <c r="C209" t="s">
        <v>696</v>
      </c>
      <c r="G209" t="s">
        <v>39</v>
      </c>
      <c r="H209">
        <v>58</v>
      </c>
      <c r="I209">
        <v>2</v>
      </c>
      <c r="K209">
        <v>29</v>
      </c>
      <c r="L209" t="s">
        <v>723</v>
      </c>
      <c r="M209">
        <v>2007</v>
      </c>
      <c r="S209" t="s">
        <v>72</v>
      </c>
      <c r="U209" t="s">
        <v>72</v>
      </c>
      <c r="V209" t="s">
        <v>43</v>
      </c>
      <c r="W209">
        <v>200</v>
      </c>
      <c r="AA209" t="s">
        <v>338</v>
      </c>
      <c r="AB209" t="s">
        <v>74</v>
      </c>
      <c r="AC209" t="s">
        <v>573</v>
      </c>
      <c r="AD209" t="s">
        <v>574</v>
      </c>
      <c r="AG209">
        <v>-45.7667</v>
      </c>
      <c r="AH209">
        <v>168.3</v>
      </c>
      <c r="AI209" t="s">
        <v>341</v>
      </c>
      <c r="AK209">
        <f>IF(Table1[[#This Row],[Lifetime]]&gt;2019,Table1[[#This Row],[Lifetime]],IF(Table1[[#This Row],[Year_built]]&gt;1,Table1[[#This Row],[Year_built]]+30,0))</f>
        <v>2037</v>
      </c>
      <c r="AL209">
        <f>IF(Table1[[#This Row],[Type]]="Hydroelectric","Hydro",Table1[[#This Row],[Techs]])</f>
        <v>0</v>
      </c>
    </row>
    <row r="210" spans="1:38" x14ac:dyDescent="0.35">
      <c r="A210" t="s">
        <v>724</v>
      </c>
      <c r="B210" t="s">
        <v>696</v>
      </c>
      <c r="C210" t="s">
        <v>696</v>
      </c>
      <c r="G210" t="s">
        <v>39</v>
      </c>
      <c r="H210">
        <v>48.5</v>
      </c>
      <c r="I210">
        <v>0.5</v>
      </c>
      <c r="K210">
        <v>97</v>
      </c>
      <c r="L210" t="s">
        <v>725</v>
      </c>
      <c r="M210">
        <v>2011</v>
      </c>
      <c r="S210" t="s">
        <v>726</v>
      </c>
      <c r="U210" t="s">
        <v>726</v>
      </c>
      <c r="V210" t="s">
        <v>727</v>
      </c>
      <c r="W210">
        <v>160</v>
      </c>
      <c r="AA210" t="s">
        <v>323</v>
      </c>
      <c r="AB210" t="s">
        <v>45</v>
      </c>
      <c r="AC210" t="s">
        <v>709</v>
      </c>
      <c r="AD210" t="s">
        <v>710</v>
      </c>
      <c r="AG210">
        <v>-40.3874</v>
      </c>
      <c r="AH210">
        <v>175.73179999999999</v>
      </c>
      <c r="AI210" t="s">
        <v>326</v>
      </c>
      <c r="AK210">
        <f>IF(Table1[[#This Row],[Lifetime]]&gt;2019,Table1[[#This Row],[Lifetime]],IF(Table1[[#This Row],[Year_built]]&gt;1,Table1[[#This Row],[Year_built]]+30,0))</f>
        <v>2041</v>
      </c>
      <c r="AL210">
        <f>IF(Table1[[#This Row],[Type]]="Hydroelectric","Hydro",Table1[[#This Row],[Techs]])</f>
        <v>0</v>
      </c>
    </row>
    <row r="211" spans="1:38" x14ac:dyDescent="0.35">
      <c r="A211" t="s">
        <v>728</v>
      </c>
      <c r="B211" t="s">
        <v>696</v>
      </c>
      <c r="C211" t="s">
        <v>696</v>
      </c>
      <c r="H211">
        <v>36.299999999999997</v>
      </c>
      <c r="I211">
        <v>0.66</v>
      </c>
      <c r="K211">
        <v>55</v>
      </c>
      <c r="L211" t="s">
        <v>729</v>
      </c>
      <c r="M211">
        <v>2004</v>
      </c>
      <c r="S211" t="s">
        <v>61</v>
      </c>
      <c r="U211" t="s">
        <v>61</v>
      </c>
      <c r="V211" t="s">
        <v>43</v>
      </c>
      <c r="W211">
        <v>147</v>
      </c>
      <c r="AA211" t="s">
        <v>323</v>
      </c>
      <c r="AB211" t="s">
        <v>45</v>
      </c>
      <c r="AC211" t="s">
        <v>689</v>
      </c>
      <c r="AD211" t="s">
        <v>690</v>
      </c>
      <c r="AG211">
        <v>-40.357399999999998</v>
      </c>
      <c r="AH211">
        <v>175.74979999999999</v>
      </c>
      <c r="AI211" t="s">
        <v>326</v>
      </c>
      <c r="AK211">
        <f>IF(Table1[[#This Row],[Lifetime]]&gt;2019,Table1[[#This Row],[Lifetime]],IF(Table1[[#This Row],[Year_built]]&gt;1,Table1[[#This Row],[Year_built]]+30,0))</f>
        <v>2034</v>
      </c>
      <c r="AL211">
        <f>IF(Table1[[#This Row],[Type]]="Hydroelectric","Hydro",Table1[[#This Row],[Techs]])</f>
        <v>0</v>
      </c>
    </row>
    <row r="212" spans="1:38" x14ac:dyDescent="0.35">
      <c r="A212" t="s">
        <v>730</v>
      </c>
      <c r="B212" t="s">
        <v>696</v>
      </c>
      <c r="C212" t="s">
        <v>696</v>
      </c>
      <c r="H212">
        <v>36</v>
      </c>
      <c r="I212">
        <v>3</v>
      </c>
      <c r="K212">
        <v>12</v>
      </c>
      <c r="L212" t="s">
        <v>731</v>
      </c>
      <c r="M212">
        <v>2011</v>
      </c>
      <c r="S212" t="s">
        <v>61</v>
      </c>
      <c r="U212" t="s">
        <v>61</v>
      </c>
      <c r="V212" t="s">
        <v>43</v>
      </c>
      <c r="W212">
        <v>112</v>
      </c>
      <c r="AA212" t="s">
        <v>338</v>
      </c>
      <c r="AB212" t="s">
        <v>74</v>
      </c>
      <c r="AC212" t="s">
        <v>395</v>
      </c>
      <c r="AD212" t="s">
        <v>340</v>
      </c>
      <c r="AG212">
        <v>-45.878799999999998</v>
      </c>
      <c r="AH212">
        <v>170.50280000000001</v>
      </c>
      <c r="AI212" t="s">
        <v>341</v>
      </c>
      <c r="AK212">
        <f>IF(Table1[[#This Row],[Lifetime]]&gt;2019,Table1[[#This Row],[Lifetime]],IF(Table1[[#This Row],[Year_built]]&gt;1,Table1[[#This Row],[Year_built]]+30,0))</f>
        <v>2041</v>
      </c>
      <c r="AL212">
        <f>IF(Table1[[#This Row],[Type]]="Hydroelectric","Hydro",Table1[[#This Row],[Techs]])</f>
        <v>0</v>
      </c>
    </row>
    <row r="213" spans="1:38" x14ac:dyDescent="0.35">
      <c r="A213" t="s">
        <v>732</v>
      </c>
      <c r="B213" t="s">
        <v>696</v>
      </c>
      <c r="C213" t="s">
        <v>696</v>
      </c>
      <c r="H213">
        <v>31.7</v>
      </c>
      <c r="I213">
        <v>0.66</v>
      </c>
      <c r="K213">
        <v>48</v>
      </c>
      <c r="L213" t="s">
        <v>733</v>
      </c>
      <c r="M213">
        <v>1999</v>
      </c>
      <c r="S213" t="s">
        <v>61</v>
      </c>
      <c r="U213" t="s">
        <v>61</v>
      </c>
      <c r="V213" t="s">
        <v>43</v>
      </c>
      <c r="W213">
        <v>128</v>
      </c>
      <c r="AA213" t="s">
        <v>323</v>
      </c>
      <c r="AB213" t="s">
        <v>45</v>
      </c>
      <c r="AC213" t="s">
        <v>324</v>
      </c>
      <c r="AD213" t="s">
        <v>325</v>
      </c>
      <c r="AG213">
        <v>-40.357399999999998</v>
      </c>
      <c r="AH213">
        <v>175.74979999999999</v>
      </c>
      <c r="AI213" t="s">
        <v>326</v>
      </c>
      <c r="AK213">
        <f>IF(Table1[[#This Row],[Lifetime]]&gt;2019,Table1[[#This Row],[Lifetime]],IF(Table1[[#This Row],[Year_built]]&gt;1,Table1[[#This Row],[Year_built]]+30,0))</f>
        <v>2029</v>
      </c>
      <c r="AL213">
        <f>IF(Table1[[#This Row],[Type]]="Hydroelectric","Hydro",Table1[[#This Row],[Techs]])</f>
        <v>0</v>
      </c>
    </row>
    <row r="214" spans="1:38" x14ac:dyDescent="0.35">
      <c r="A214" t="s">
        <v>734</v>
      </c>
      <c r="B214" t="s">
        <v>696</v>
      </c>
      <c r="C214" t="s">
        <v>696</v>
      </c>
      <c r="H214">
        <v>8.4499999999999993</v>
      </c>
      <c r="I214">
        <v>0.6</v>
      </c>
      <c r="K214">
        <v>15</v>
      </c>
      <c r="L214" t="s">
        <v>735</v>
      </c>
      <c r="M214">
        <v>1996</v>
      </c>
      <c r="S214" t="s">
        <v>350</v>
      </c>
      <c r="U214" t="s">
        <v>350</v>
      </c>
      <c r="V214" t="s">
        <v>43</v>
      </c>
      <c r="W214">
        <v>22</v>
      </c>
      <c r="AA214" t="s">
        <v>88</v>
      </c>
      <c r="AB214" t="s">
        <v>45</v>
      </c>
      <c r="AC214" t="s">
        <v>736</v>
      </c>
      <c r="AD214" t="s">
        <v>737</v>
      </c>
      <c r="AG214">
        <v>-41.384300000000003</v>
      </c>
      <c r="AH214">
        <v>175.46850000000001</v>
      </c>
      <c r="AI214" t="s">
        <v>91</v>
      </c>
      <c r="AK214">
        <f>IF(Table1[[#This Row],[Lifetime]]&gt;2019,Table1[[#This Row],[Lifetime]],IF(Table1[[#This Row],[Year_built]]&gt;1,Table1[[#This Row],[Year_built]]+30,0))</f>
        <v>2026</v>
      </c>
      <c r="AL214">
        <f>IF(Table1[[#This Row],[Type]]="Hydroelectric","Hydro",Table1[[#This Row],[Techs]])</f>
        <v>0</v>
      </c>
    </row>
    <row r="215" spans="1:38" x14ac:dyDescent="0.35">
      <c r="A215" t="s">
        <v>738</v>
      </c>
      <c r="B215" t="s">
        <v>696</v>
      </c>
      <c r="C215" t="s">
        <v>696</v>
      </c>
      <c r="H215">
        <v>7.65</v>
      </c>
      <c r="I215">
        <v>0.85</v>
      </c>
      <c r="M215">
        <v>2011</v>
      </c>
      <c r="S215" t="s">
        <v>550</v>
      </c>
      <c r="U215" t="s">
        <v>550</v>
      </c>
      <c r="V215" t="s">
        <v>43</v>
      </c>
      <c r="W215">
        <v>25.6</v>
      </c>
      <c r="AA215" t="s">
        <v>338</v>
      </c>
      <c r="AB215" t="s">
        <v>74</v>
      </c>
      <c r="AC215" t="s">
        <v>380</v>
      </c>
      <c r="AD215" t="s">
        <v>381</v>
      </c>
      <c r="AG215">
        <v>-46.105699999999999</v>
      </c>
      <c r="AH215">
        <v>170.00399999999999</v>
      </c>
      <c r="AI215" t="s">
        <v>341</v>
      </c>
      <c r="AK215">
        <f>IF(Table1[[#This Row],[Lifetime]]&gt;2019,Table1[[#This Row],[Lifetime]],IF(Table1[[#This Row],[Year_built]]&gt;1,Table1[[#This Row],[Year_built]]+30,0))</f>
        <v>2041</v>
      </c>
      <c r="AL215">
        <f>IF(Table1[[#This Row],[Type]]="Hydroelectric","Hydro",Table1[[#This Row],[Techs]])</f>
        <v>0</v>
      </c>
    </row>
    <row r="216" spans="1:38" x14ac:dyDescent="0.35">
      <c r="A216" t="s">
        <v>739</v>
      </c>
      <c r="B216" t="s">
        <v>696</v>
      </c>
      <c r="C216" t="s">
        <v>696</v>
      </c>
      <c r="H216">
        <v>6.8</v>
      </c>
      <c r="I216">
        <v>0.85</v>
      </c>
      <c r="K216">
        <v>8</v>
      </c>
      <c r="L216" t="s">
        <v>740</v>
      </c>
      <c r="M216">
        <v>2015</v>
      </c>
      <c r="S216" t="s">
        <v>550</v>
      </c>
      <c r="U216" t="s">
        <v>42</v>
      </c>
      <c r="V216" t="s">
        <v>43</v>
      </c>
      <c r="W216">
        <v>24</v>
      </c>
      <c r="AA216" t="s">
        <v>338</v>
      </c>
      <c r="AB216" t="s">
        <v>74</v>
      </c>
      <c r="AC216" t="s">
        <v>370</v>
      </c>
      <c r="AD216" t="s">
        <v>371</v>
      </c>
      <c r="AG216">
        <v>-46.6068</v>
      </c>
      <c r="AH216">
        <v>168.33690000000001</v>
      </c>
      <c r="AI216" t="s">
        <v>341</v>
      </c>
      <c r="AK216">
        <f>IF(Table1[[#This Row],[Lifetime]]&gt;2019,Table1[[#This Row],[Lifetime]],IF(Table1[[#This Row],[Year_built]]&gt;1,Table1[[#This Row],[Year_built]]+30,0))</f>
        <v>2045</v>
      </c>
      <c r="AL216">
        <f>IF(Table1[[#This Row],[Type]]="Hydroelectric","Hydro",Table1[[#This Row],[Techs]])</f>
        <v>0</v>
      </c>
    </row>
    <row r="217" spans="1:38" x14ac:dyDescent="0.35">
      <c r="A217" t="s">
        <v>741</v>
      </c>
      <c r="B217" t="s">
        <v>696</v>
      </c>
      <c r="C217" t="s">
        <v>696</v>
      </c>
      <c r="H217">
        <v>2.25</v>
      </c>
      <c r="I217">
        <v>0.75</v>
      </c>
      <c r="K217">
        <v>3</v>
      </c>
      <c r="L217" t="s">
        <v>742</v>
      </c>
      <c r="M217">
        <v>2009</v>
      </c>
      <c r="S217" t="s">
        <v>550</v>
      </c>
      <c r="U217" t="s">
        <v>550</v>
      </c>
      <c r="V217" t="s">
        <v>43</v>
      </c>
      <c r="W217">
        <v>8</v>
      </c>
      <c r="Y217" t="s">
        <v>717</v>
      </c>
      <c r="AA217" t="s">
        <v>338</v>
      </c>
      <c r="AB217" t="s">
        <v>74</v>
      </c>
      <c r="AC217" t="s">
        <v>551</v>
      </c>
      <c r="AD217" t="s">
        <v>429</v>
      </c>
      <c r="AG217">
        <v>-45.542700000000004</v>
      </c>
      <c r="AH217">
        <v>169.2987</v>
      </c>
      <c r="AI217" t="s">
        <v>341</v>
      </c>
      <c r="AK217">
        <f>IF(Table1[[#This Row],[Lifetime]]&gt;2019,Table1[[#This Row],[Lifetime]],IF(Table1[[#This Row],[Year_built]]&gt;1,Table1[[#This Row],[Year_built]]+30,0))</f>
        <v>2039</v>
      </c>
      <c r="AL217">
        <f>IF(Table1[[#This Row],[Type]]="Hydroelectric","Hydro",Table1[[#This Row],[Techs]])</f>
        <v>0</v>
      </c>
    </row>
    <row r="218" spans="1:38" x14ac:dyDescent="0.35">
      <c r="A218" t="s">
        <v>743</v>
      </c>
      <c r="B218" t="s">
        <v>696</v>
      </c>
      <c r="C218" t="s">
        <v>696</v>
      </c>
      <c r="H218">
        <v>1</v>
      </c>
      <c r="I218">
        <v>0.25</v>
      </c>
      <c r="K218">
        <v>4</v>
      </c>
      <c r="L218" t="s">
        <v>744</v>
      </c>
      <c r="M218">
        <v>2011</v>
      </c>
      <c r="S218" t="s">
        <v>745</v>
      </c>
      <c r="U218" t="s">
        <v>72</v>
      </c>
      <c r="V218" t="s">
        <v>43</v>
      </c>
      <c r="W218">
        <v>3.2</v>
      </c>
      <c r="AA218" t="s">
        <v>148</v>
      </c>
      <c r="AB218" t="s">
        <v>74</v>
      </c>
      <c r="AC218" t="s">
        <v>149</v>
      </c>
      <c r="AD218" t="s">
        <v>150</v>
      </c>
      <c r="AG218">
        <v>-41.845300000000002</v>
      </c>
      <c r="AH218">
        <v>174.16390000000001</v>
      </c>
      <c r="AI218" t="s">
        <v>151</v>
      </c>
      <c r="AK218">
        <f>IF(Table1[[#This Row],[Lifetime]]&gt;2019,Table1[[#This Row],[Lifetime]],IF(Table1[[#This Row],[Year_built]]&gt;1,Table1[[#This Row],[Year_built]]+30,0))</f>
        <v>2041</v>
      </c>
      <c r="AL218">
        <f>IF(Table1[[#This Row],[Type]]="Hydroelectric","Hydro",Table1[[#This Row],[Techs]])</f>
        <v>0</v>
      </c>
    </row>
    <row r="219" spans="1:38" x14ac:dyDescent="0.35">
      <c r="A219" t="s">
        <v>746</v>
      </c>
      <c r="B219" t="s">
        <v>696</v>
      </c>
      <c r="C219" t="s">
        <v>696</v>
      </c>
      <c r="H219">
        <v>0.75</v>
      </c>
      <c r="I219">
        <v>0.25</v>
      </c>
      <c r="K219">
        <v>3</v>
      </c>
      <c r="L219" t="s">
        <v>747</v>
      </c>
      <c r="M219">
        <v>2010</v>
      </c>
      <c r="S219" t="s">
        <v>745</v>
      </c>
      <c r="U219" t="s">
        <v>72</v>
      </c>
      <c r="V219" t="s">
        <v>43</v>
      </c>
      <c r="W219">
        <v>3</v>
      </c>
      <c r="AA219" t="s">
        <v>148</v>
      </c>
      <c r="AB219" t="s">
        <v>74</v>
      </c>
      <c r="AC219" t="s">
        <v>149</v>
      </c>
      <c r="AD219" t="s">
        <v>150</v>
      </c>
      <c r="AG219">
        <v>-41.845399999999998</v>
      </c>
      <c r="AH219">
        <v>174.16290000000001</v>
      </c>
      <c r="AI219" t="s">
        <v>151</v>
      </c>
      <c r="AK219">
        <f>IF(Table1[[#This Row],[Lifetime]]&gt;2019,Table1[[#This Row],[Lifetime]],IF(Table1[[#This Row],[Year_built]]&gt;1,Table1[[#This Row],[Year_built]]+30,0))</f>
        <v>2040</v>
      </c>
      <c r="AL219">
        <f>IF(Table1[[#This Row],[Type]]="Hydroelectric","Hydro",Table1[[#This Row],[Techs]])</f>
        <v>0</v>
      </c>
    </row>
    <row r="220" spans="1:38" x14ac:dyDescent="0.35">
      <c r="A220" t="s">
        <v>748</v>
      </c>
      <c r="B220" t="s">
        <v>696</v>
      </c>
      <c r="C220" t="s">
        <v>696</v>
      </c>
      <c r="H220">
        <v>0.66</v>
      </c>
      <c r="I220">
        <v>0.66</v>
      </c>
      <c r="K220">
        <v>1</v>
      </c>
      <c r="L220" t="s">
        <v>749</v>
      </c>
      <c r="M220">
        <v>2014</v>
      </c>
      <c r="S220" t="s">
        <v>745</v>
      </c>
      <c r="U220" t="s">
        <v>72</v>
      </c>
      <c r="V220" t="s">
        <v>43</v>
      </c>
      <c r="W220">
        <v>6</v>
      </c>
      <c r="AA220" t="s">
        <v>148</v>
      </c>
      <c r="AB220" t="s">
        <v>74</v>
      </c>
      <c r="AC220" t="s">
        <v>149</v>
      </c>
      <c r="AD220" t="s">
        <v>150</v>
      </c>
      <c r="AG220">
        <v>-41.728400000000001</v>
      </c>
      <c r="AH220">
        <v>174.15090000000001</v>
      </c>
      <c r="AI220" t="s">
        <v>151</v>
      </c>
      <c r="AK220">
        <f>IF(Table1[[#This Row],[Lifetime]]&gt;2019,Table1[[#This Row],[Lifetime]],IF(Table1[[#This Row],[Year_built]]&gt;1,Table1[[#This Row],[Year_built]]+30,0))</f>
        <v>2044</v>
      </c>
      <c r="AL220">
        <f>IF(Table1[[#This Row],[Type]]="Hydroelectric","Hydro",Table1[[#This Row],[Techs]])</f>
        <v>0</v>
      </c>
    </row>
    <row r="221" spans="1:38" x14ac:dyDescent="0.35">
      <c r="A221" t="s">
        <v>750</v>
      </c>
      <c r="B221" t="s">
        <v>696</v>
      </c>
      <c r="C221" t="s">
        <v>696</v>
      </c>
      <c r="H221">
        <v>0.5</v>
      </c>
      <c r="I221">
        <v>0.5</v>
      </c>
      <c r="K221">
        <v>1</v>
      </c>
      <c r="M221">
        <v>2003</v>
      </c>
      <c r="S221" t="s">
        <v>71</v>
      </c>
      <c r="U221" t="s">
        <v>72</v>
      </c>
      <c r="V221" t="s">
        <v>43</v>
      </c>
      <c r="W221">
        <v>0.8</v>
      </c>
      <c r="AA221" t="s">
        <v>73</v>
      </c>
      <c r="AB221" t="s">
        <v>74</v>
      </c>
      <c r="AC221" t="s">
        <v>751</v>
      </c>
      <c r="AD221" t="s">
        <v>752</v>
      </c>
      <c r="AG221">
        <v>-43.697699999999998</v>
      </c>
      <c r="AH221">
        <v>172.64179999999999</v>
      </c>
      <c r="AI221" t="s">
        <v>77</v>
      </c>
      <c r="AK221">
        <f>IF(Table1[[#This Row],[Lifetime]]&gt;2019,Table1[[#This Row],[Lifetime]],IF(Table1[[#This Row],[Year_built]]&gt;1,Table1[[#This Row],[Year_built]]+30,0))</f>
        <v>2033</v>
      </c>
      <c r="AL221">
        <f>IF(Table1[[#This Row],[Type]]="Hydroelectric","Hydro",Table1[[#This Row],[Techs]])</f>
        <v>0</v>
      </c>
    </row>
    <row r="222" spans="1:38" x14ac:dyDescent="0.35">
      <c r="A222" t="s">
        <v>753</v>
      </c>
      <c r="B222" t="s">
        <v>696</v>
      </c>
      <c r="C222" t="s">
        <v>696</v>
      </c>
      <c r="H222">
        <v>0.45</v>
      </c>
      <c r="I222">
        <v>0.22500000000000001</v>
      </c>
      <c r="K222">
        <v>2</v>
      </c>
      <c r="L222" t="s">
        <v>754</v>
      </c>
      <c r="M222">
        <v>2010</v>
      </c>
      <c r="S222" t="s">
        <v>755</v>
      </c>
      <c r="U222" t="s">
        <v>756</v>
      </c>
      <c r="V222" t="s">
        <v>43</v>
      </c>
      <c r="W222">
        <v>1.4</v>
      </c>
      <c r="Y222" t="s">
        <v>717</v>
      </c>
      <c r="AA222" t="s">
        <v>757</v>
      </c>
      <c r="AB222" t="s">
        <v>758</v>
      </c>
      <c r="AC222" t="s">
        <v>759</v>
      </c>
      <c r="AD222" t="s">
        <v>759</v>
      </c>
      <c r="AG222">
        <v>-44.034100000000002</v>
      </c>
      <c r="AH222">
        <v>-176.39490000000001</v>
      </c>
      <c r="AI222" t="s">
        <v>341</v>
      </c>
      <c r="AK222">
        <f>IF(Table1[[#This Row],[Lifetime]]&gt;2019,Table1[[#This Row],[Lifetime]],IF(Table1[[#This Row],[Year_built]]&gt;1,Table1[[#This Row],[Year_built]]+30,0))</f>
        <v>2040</v>
      </c>
      <c r="AL222">
        <f>IF(Table1[[#This Row],[Type]]="Hydroelectric","Hydro",Table1[[#This Row],[Techs]])</f>
        <v>0</v>
      </c>
    </row>
    <row r="223" spans="1:38" x14ac:dyDescent="0.35">
      <c r="A223" t="s">
        <v>760</v>
      </c>
      <c r="B223" t="s">
        <v>696</v>
      </c>
      <c r="C223" t="s">
        <v>696</v>
      </c>
      <c r="H223">
        <v>0.2</v>
      </c>
      <c r="I223">
        <v>0.2</v>
      </c>
      <c r="K223">
        <v>1</v>
      </c>
      <c r="M223">
        <v>1993</v>
      </c>
      <c r="S223" t="s">
        <v>72</v>
      </c>
      <c r="U223" t="s">
        <v>72</v>
      </c>
      <c r="V223" t="s">
        <v>43</v>
      </c>
      <c r="W223">
        <v>0.8</v>
      </c>
      <c r="AA223" t="s">
        <v>88</v>
      </c>
      <c r="AB223" t="s">
        <v>45</v>
      </c>
      <c r="AC223" t="s">
        <v>94</v>
      </c>
      <c r="AD223" t="s">
        <v>95</v>
      </c>
      <c r="AG223">
        <v>-41.310899999999997</v>
      </c>
      <c r="AH223">
        <v>174.7449</v>
      </c>
      <c r="AI223" t="s">
        <v>91</v>
      </c>
      <c r="AK223">
        <f>IF(Table1[[#This Row],[Lifetime]]&gt;2019,Table1[[#This Row],[Lifetime]],IF(Table1[[#This Row],[Year_built]]&gt;1,Table1[[#This Row],[Year_built]]+30,0))</f>
        <v>2023</v>
      </c>
      <c r="AL223">
        <f>IF(Table1[[#This Row],[Type]]="Hydroelectric","Hydro",Table1[[#This Row],[Techs]])</f>
        <v>0</v>
      </c>
    </row>
    <row r="224" spans="1:38" x14ac:dyDescent="0.35">
      <c r="A224" t="s">
        <v>761</v>
      </c>
      <c r="B224" t="s">
        <v>696</v>
      </c>
      <c r="C224" t="s">
        <v>696</v>
      </c>
      <c r="H224">
        <v>0.1</v>
      </c>
      <c r="I224">
        <v>0.1</v>
      </c>
      <c r="K224">
        <v>1</v>
      </c>
      <c r="L224" t="s">
        <v>762</v>
      </c>
      <c r="M224">
        <v>2005</v>
      </c>
      <c r="S224" t="s">
        <v>745</v>
      </c>
      <c r="U224" t="s">
        <v>72</v>
      </c>
      <c r="V224" t="s">
        <v>43</v>
      </c>
      <c r="W224">
        <v>0.4</v>
      </c>
      <c r="AA224" t="s">
        <v>73</v>
      </c>
      <c r="AB224" t="s">
        <v>74</v>
      </c>
      <c r="AC224" t="s">
        <v>751</v>
      </c>
      <c r="AD224" t="s">
        <v>752</v>
      </c>
      <c r="AG224">
        <v>-43.872599999999998</v>
      </c>
      <c r="AH224">
        <v>172.27699999999999</v>
      </c>
      <c r="AI224" t="s">
        <v>77</v>
      </c>
      <c r="AK224">
        <f>IF(Table1[[#This Row],[Lifetime]]&gt;2019,Table1[[#This Row],[Lifetime]],IF(Table1[[#This Row],[Year_built]]&gt;1,Table1[[#This Row],[Year_built]]+30,0))</f>
        <v>2035</v>
      </c>
      <c r="AL224">
        <f>IF(Table1[[#This Row],[Type]]="Hydroelectric","Hydro",Table1[[#This Row],[Techs]])</f>
        <v>0</v>
      </c>
    </row>
    <row r="225" spans="1:38" x14ac:dyDescent="0.35">
      <c r="A225" t="s">
        <v>763</v>
      </c>
      <c r="B225" t="s">
        <v>37</v>
      </c>
      <c r="C225" t="s">
        <v>764</v>
      </c>
      <c r="D225" t="s">
        <v>246</v>
      </c>
      <c r="E225" t="s">
        <v>114</v>
      </c>
      <c r="G225" t="s">
        <v>51</v>
      </c>
      <c r="H225">
        <v>40</v>
      </c>
      <c r="I225">
        <v>28</v>
      </c>
      <c r="J225">
        <v>0</v>
      </c>
      <c r="K225">
        <v>2</v>
      </c>
      <c r="M225">
        <v>1998</v>
      </c>
      <c r="N225" t="s">
        <v>115</v>
      </c>
      <c r="S225" t="s">
        <v>765</v>
      </c>
      <c r="U225" t="s">
        <v>766</v>
      </c>
      <c r="V225" t="s">
        <v>117</v>
      </c>
      <c r="W225">
        <v>250</v>
      </c>
      <c r="AA225" t="s">
        <v>66</v>
      </c>
      <c r="AB225" t="s">
        <v>45</v>
      </c>
      <c r="AC225" t="s">
        <v>767</v>
      </c>
      <c r="AD225" t="s">
        <v>768</v>
      </c>
      <c r="AE225">
        <v>2048</v>
      </c>
      <c r="AG225">
        <v>-38.225999999999999</v>
      </c>
      <c r="AH225">
        <v>175.8663</v>
      </c>
      <c r="AI225" t="s">
        <v>69</v>
      </c>
      <c r="AJ225" t="s">
        <v>49</v>
      </c>
      <c r="AK225">
        <f>IF(Table1[[#This Row],[Lifetime]]&gt;2019,Table1[[#This Row],[Lifetime]],IF(Table1[[#This Row],[Year_built]]&gt;1,Table1[[#This Row],[Year_built]]+30,0))</f>
        <v>2048</v>
      </c>
      <c r="AL225" t="str">
        <f>IF(Table1[[#This Row],[Type]]="Hydroelectric","Hydro",Table1[[#This Row],[Techs]])</f>
        <v>BIO</v>
      </c>
    </row>
    <row r="226" spans="1:38" x14ac:dyDescent="0.35">
      <c r="A226" t="s">
        <v>769</v>
      </c>
      <c r="B226" t="s">
        <v>37</v>
      </c>
      <c r="C226" t="s">
        <v>770</v>
      </c>
      <c r="G226" t="s">
        <v>51</v>
      </c>
      <c r="H226">
        <v>27</v>
      </c>
      <c r="I226">
        <v>27</v>
      </c>
      <c r="J226">
        <v>0</v>
      </c>
      <c r="S226" t="s">
        <v>771</v>
      </c>
      <c r="U226" t="s">
        <v>771</v>
      </c>
      <c r="V226" t="s">
        <v>43</v>
      </c>
      <c r="W226">
        <v>118</v>
      </c>
      <c r="AA226" t="s">
        <v>169</v>
      </c>
      <c r="AB226" t="s">
        <v>45</v>
      </c>
      <c r="AC226" t="s">
        <v>183</v>
      </c>
      <c r="AD226" t="s">
        <v>184</v>
      </c>
      <c r="AG226">
        <v>-38.069499999999998</v>
      </c>
      <c r="AH226">
        <v>176.72059999999999</v>
      </c>
      <c r="AI226" t="s">
        <v>172</v>
      </c>
      <c r="AJ226" t="s">
        <v>49</v>
      </c>
      <c r="AK226">
        <f>IF(Table1[[#This Row],[Lifetime]]&gt;2019,Table1[[#This Row],[Lifetime]],IF(Table1[[#This Row],[Year_built]]&gt;1,Table1[[#This Row],[Year_built]]+30,0))</f>
        <v>0</v>
      </c>
      <c r="AL226" t="str">
        <f>IF(Table1[[#This Row],[Type]]="Hydroelectric","Hydro",Table1[[#This Row],[Techs]])</f>
        <v>BIO</v>
      </c>
    </row>
    <row r="227" spans="1:38" x14ac:dyDescent="0.35">
      <c r="A227" t="s">
        <v>772</v>
      </c>
      <c r="B227" t="s">
        <v>37</v>
      </c>
      <c r="C227" t="s">
        <v>770</v>
      </c>
      <c r="G227" t="s">
        <v>51</v>
      </c>
      <c r="H227">
        <v>12.8</v>
      </c>
      <c r="I227">
        <v>12.8</v>
      </c>
      <c r="M227">
        <v>2005</v>
      </c>
      <c r="S227" t="s">
        <v>773</v>
      </c>
      <c r="U227" t="s">
        <v>773</v>
      </c>
      <c r="V227" t="s">
        <v>43</v>
      </c>
      <c r="W227">
        <v>48</v>
      </c>
      <c r="AA227" t="s">
        <v>124</v>
      </c>
      <c r="AB227" t="s">
        <v>45</v>
      </c>
      <c r="AC227" t="s">
        <v>774</v>
      </c>
      <c r="AD227" t="s">
        <v>126</v>
      </c>
      <c r="AG227">
        <v>-39.378100000000003</v>
      </c>
      <c r="AH227">
        <v>176.89169999999999</v>
      </c>
      <c r="AI227" t="s">
        <v>127</v>
      </c>
      <c r="AJ227" t="s">
        <v>49</v>
      </c>
      <c r="AK227">
        <f>IF(Table1[[#This Row],[Lifetime]]&gt;2019,Table1[[#This Row],[Lifetime]],IF(Table1[[#This Row],[Year_built]]&gt;1,Table1[[#This Row],[Year_built]]+30,0))</f>
        <v>2035</v>
      </c>
      <c r="AL227" t="str">
        <f>IF(Table1[[#This Row],[Type]]="Hydroelectric","Hydro",Table1[[#This Row],[Techs]])</f>
        <v>BIO</v>
      </c>
    </row>
    <row r="228" spans="1:38" x14ac:dyDescent="0.35">
      <c r="A228" t="s">
        <v>775</v>
      </c>
      <c r="B228" t="s">
        <v>37</v>
      </c>
      <c r="C228" t="s">
        <v>770</v>
      </c>
      <c r="G228" t="s">
        <v>39</v>
      </c>
      <c r="H228">
        <v>3.5</v>
      </c>
      <c r="I228">
        <v>3.5</v>
      </c>
      <c r="J228">
        <v>0</v>
      </c>
      <c r="S228" t="s">
        <v>42</v>
      </c>
      <c r="U228" t="s">
        <v>42</v>
      </c>
      <c r="V228" t="s">
        <v>43</v>
      </c>
      <c r="W228">
        <v>26</v>
      </c>
      <c r="AA228" t="s">
        <v>169</v>
      </c>
      <c r="AB228" t="s">
        <v>45</v>
      </c>
      <c r="AC228" t="s">
        <v>304</v>
      </c>
      <c r="AD228" t="s">
        <v>305</v>
      </c>
      <c r="AG228">
        <v>-38.179900000000004</v>
      </c>
      <c r="AH228">
        <v>176.2612</v>
      </c>
      <c r="AI228" t="s">
        <v>172</v>
      </c>
      <c r="AJ228" t="s">
        <v>49</v>
      </c>
      <c r="AK228">
        <f>IF(Table1[[#This Row],[Lifetime]]&gt;2019,Table1[[#This Row],[Lifetime]],IF(Table1[[#This Row],[Year_built]]&gt;1,Table1[[#This Row],[Year_built]]+30,0))</f>
        <v>0</v>
      </c>
      <c r="AL228" t="str">
        <f>IF(Table1[[#This Row],[Type]]="Hydroelectric","Hydro",Table1[[#This Row],[Techs]])</f>
        <v>BIO</v>
      </c>
    </row>
    <row r="229" spans="1:38" x14ac:dyDescent="0.35">
      <c r="A229" t="s">
        <v>776</v>
      </c>
      <c r="B229" t="s">
        <v>37</v>
      </c>
      <c r="C229" t="s">
        <v>770</v>
      </c>
      <c r="G229" t="s">
        <v>51</v>
      </c>
      <c r="H229">
        <v>1.4</v>
      </c>
      <c r="I229">
        <v>1.4</v>
      </c>
      <c r="J229">
        <v>0</v>
      </c>
      <c r="M229">
        <v>2000</v>
      </c>
      <c r="S229" t="s">
        <v>776</v>
      </c>
      <c r="U229" t="s">
        <v>72</v>
      </c>
      <c r="V229" t="s">
        <v>43</v>
      </c>
      <c r="W229">
        <v>1.9</v>
      </c>
      <c r="AA229" t="s">
        <v>338</v>
      </c>
      <c r="AB229" t="s">
        <v>74</v>
      </c>
      <c r="AC229" t="s">
        <v>652</v>
      </c>
      <c r="AD229" t="s">
        <v>653</v>
      </c>
      <c r="AG229">
        <v>-45.464799999999997</v>
      </c>
      <c r="AH229">
        <v>167.85300000000001</v>
      </c>
      <c r="AI229" t="s">
        <v>341</v>
      </c>
      <c r="AJ229" t="s">
        <v>49</v>
      </c>
      <c r="AK229">
        <f>IF(Table1[[#This Row],[Lifetime]]&gt;2019,Table1[[#This Row],[Lifetime]],IF(Table1[[#This Row],[Year_built]]&gt;1,Table1[[#This Row],[Year_built]]+30,0))</f>
        <v>2030</v>
      </c>
      <c r="AL229" t="str">
        <f>IF(Table1[[#This Row],[Type]]="Hydroelectric","Hydro",Table1[[#This Row],[Techs]])</f>
        <v>BIO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decom</vt:lpstr>
      <vt:lpstr>Sheet1</vt:lpstr>
      <vt:lpstr>Sheet2</vt:lpstr>
      <vt:lpstr>avg_gen</vt:lpstr>
      <vt:lpstr>power-plant-nz-database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Rafaella Canessa</cp:lastModifiedBy>
  <dcterms:created xsi:type="dcterms:W3CDTF">2024-01-15T21:29:08Z</dcterms:created>
  <dcterms:modified xsi:type="dcterms:W3CDTF">2024-01-15T22:25:46Z</dcterms:modified>
</cp:coreProperties>
</file>