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afa\DIO\01_Projeto\"/>
    </mc:Choice>
  </mc:AlternateContent>
  <xr:revisionPtr revIDLastSave="0" documentId="13_ncr:1_{E84E7657-3A5B-4046-80CA-A8BA58DC1049}" xr6:coauthVersionLast="47" xr6:coauthVersionMax="47" xr10:uidLastSave="{00000000-0000-0000-0000-000000000000}"/>
  <bookViews>
    <workbookView xWindow="-108" yWindow="-108" windowWidth="23256" windowHeight="11964" xr2:uid="{B9AFA459-9482-414B-876B-ABEEA18DFA9F}"/>
  </bookViews>
  <sheets>
    <sheet name="FIINVEST" sheetId="2" r:id="rId1"/>
    <sheet name="BaseFIIs" sheetId="3" r:id="rId2"/>
  </sheets>
  <definedNames>
    <definedName name="baseFIIs">BaseFIIs!$A$2:$E$4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2" l="1"/>
  <c r="C59" i="2"/>
  <c r="B56" i="2"/>
  <c r="A38" i="2"/>
  <c r="C38" i="2" s="1"/>
  <c r="A37" i="2"/>
  <c r="C37" i="2" s="1"/>
  <c r="A36" i="2"/>
  <c r="C36" i="2" s="1"/>
  <c r="A35" i="2"/>
  <c r="C35" i="2" s="1"/>
  <c r="A34" i="2"/>
  <c r="C34" i="2" s="1"/>
  <c r="A33" i="2"/>
  <c r="C33" i="2" s="1"/>
  <c r="A32" i="2"/>
  <c r="C32" i="2" s="1"/>
  <c r="A31" i="2"/>
  <c r="C31" i="2" s="1"/>
  <c r="B60" i="2"/>
  <c r="D60" i="2" s="1"/>
  <c r="B59" i="2"/>
  <c r="D59" i="2" s="1"/>
  <c r="B58" i="2"/>
  <c r="D58" i="2" s="1"/>
  <c r="B29" i="2"/>
  <c r="C58" i="2"/>
  <c r="C27" i="2"/>
  <c r="D37" i="2" s="1"/>
  <c r="E37" i="2" s="1"/>
  <c r="C26" i="2"/>
  <c r="C25" i="2"/>
  <c r="B31" i="2"/>
  <c r="C17" i="2"/>
  <c r="E58" i="2" l="1"/>
  <c r="E59" i="2"/>
  <c r="E60" i="2"/>
  <c r="D36" i="2"/>
  <c r="E36" i="2" s="1"/>
  <c r="D32" i="2"/>
  <c r="E32" i="2" s="1"/>
  <c r="D35" i="2"/>
  <c r="E35" i="2" s="1"/>
  <c r="D31" i="2"/>
  <c r="E31" i="2" s="1"/>
  <c r="D34" i="2"/>
  <c r="E34" i="2" s="1"/>
  <c r="D33" i="2"/>
  <c r="E33" i="2" s="1"/>
  <c r="D38" i="2"/>
  <c r="E38" i="2" s="1"/>
</calcChain>
</file>

<file path=xl/sharedStrings.xml><?xml version="1.0" encoding="utf-8"?>
<sst xmlns="http://schemas.openxmlformats.org/spreadsheetml/2006/main" count="60" uniqueCount="49">
  <si>
    <t>Valor Inicial de Investimento</t>
  </si>
  <si>
    <t>Aporte Mensal</t>
  </si>
  <si>
    <t>Prazo do Investimento (em meses)</t>
  </si>
  <si>
    <t>Preço Médio da Cota (por FII)</t>
  </si>
  <si>
    <t>Nome do FII</t>
  </si>
  <si>
    <t>Segmento</t>
  </si>
  <si>
    <t>Preço da Cota (R$)</t>
  </si>
  <si>
    <t>Dividend Yield (%)</t>
  </si>
  <si>
    <t>Pagamento de Dividendos</t>
  </si>
  <si>
    <t>KNRI11</t>
  </si>
  <si>
    <t>Escritórios</t>
  </si>
  <si>
    <t>Mensal</t>
  </si>
  <si>
    <t>HGLG11</t>
  </si>
  <si>
    <t>Logística</t>
  </si>
  <si>
    <t>MXRF11</t>
  </si>
  <si>
    <t>Híbrido</t>
  </si>
  <si>
    <t>Descrição</t>
  </si>
  <si>
    <t>Quantia inicial aplicada</t>
  </si>
  <si>
    <t>Quantia adicionada mensalmente</t>
  </si>
  <si>
    <t>Tempo de aplicação em meses</t>
  </si>
  <si>
    <t>Preço de uma cota do FII</t>
  </si>
  <si>
    <t>Rendimento mensal pago em dividendos</t>
  </si>
  <si>
    <t>FII Escolhido</t>
  </si>
  <si>
    <t>Segmento do fundo</t>
  </si>
  <si>
    <t>Parâmetro</t>
  </si>
  <si>
    <t>Valor</t>
  </si>
  <si>
    <t>Salário</t>
  </si>
  <si>
    <t>Salário mensal</t>
  </si>
  <si>
    <t>Sugestão de investimento mensal</t>
  </si>
  <si>
    <t>Sugestão de investimento (30%)</t>
  </si>
  <si>
    <t>Escolher do fundo desejado</t>
  </si>
  <si>
    <t>Informações Gerais de Salário e Sugestão de Investimento</t>
  </si>
  <si>
    <t>Informações para Investimento</t>
  </si>
  <si>
    <t>Cenário para 2 anos</t>
  </si>
  <si>
    <t>Cenário para 5 anos</t>
  </si>
  <si>
    <t>Cenário para 10 anos</t>
  </si>
  <si>
    <t>Cenário para 15 anos</t>
  </si>
  <si>
    <t>Cenário para 20 anos</t>
  </si>
  <si>
    <t>Cenário para 25 anos</t>
  </si>
  <si>
    <t>Cenário para 30 anos</t>
  </si>
  <si>
    <t>Cenário</t>
  </si>
  <si>
    <t>Aporte Total</t>
  </si>
  <si>
    <t>Patrimônio Acumulado</t>
  </si>
  <si>
    <t>Papel</t>
  </si>
  <si>
    <t>Dividendos / mês</t>
  </si>
  <si>
    <t>Informações Gerais</t>
  </si>
  <si>
    <t>Células da cor "verde": informe os valores para que os cálculos sejam efetuados</t>
  </si>
  <si>
    <t>Células da cor "cinza": células bloqueadas que não podem ser alteradas</t>
  </si>
  <si>
    <t>Planilha para simulação de investimento em determinado FII escolhido com diferentes cenários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</si>
</sst>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b/>
      <sz val="12"/>
      <color theme="0"/>
      <name val="Aptos Narrow"/>
      <family val="2"/>
      <scheme val="minor"/>
    </font>
    <font>
      <b/>
      <sz val="12"/>
      <color theme="0"/>
      <name val="Calibri"/>
      <family val="2"/>
    </font>
    <font>
      <b/>
      <sz val="14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color rgb="FFEBF2EB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BF2EB"/>
        <bgColor indexed="64"/>
      </patternFill>
    </fill>
    <fill>
      <patternFill patternType="solid">
        <fgColor rgb="FF7BB0A2"/>
        <bgColor indexed="64"/>
      </patternFill>
    </fill>
    <fill>
      <patternFill patternType="solid">
        <fgColor rgb="FF518278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164" fontId="0" fillId="0" borderId="1" xfId="0" applyNumberFormat="1" applyBorder="1"/>
    <xf numFmtId="10" fontId="0" fillId="0" borderId="1" xfId="2" applyNumberFormat="1" applyFont="1" applyBorder="1"/>
    <xf numFmtId="8" fontId="0" fillId="5" borderId="1" xfId="0" applyNumberFormat="1" applyFill="1" applyBorder="1" applyAlignment="1" applyProtection="1">
      <alignment horizontal="right" indent="1"/>
      <protection locked="0"/>
    </xf>
    <xf numFmtId="8" fontId="0" fillId="3" borderId="1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 applyProtection="1">
      <alignment horizontal="right" indent="1"/>
      <protection locked="0"/>
    </xf>
    <xf numFmtId="0" fontId="0" fillId="5" borderId="1" xfId="0" applyFill="1" applyBorder="1" applyAlignment="1" applyProtection="1">
      <alignment horizontal="right" indent="1"/>
      <protection locked="0"/>
    </xf>
    <xf numFmtId="0" fontId="0" fillId="4" borderId="0" xfId="0" applyFill="1"/>
    <xf numFmtId="0" fontId="3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right"/>
    </xf>
    <xf numFmtId="8" fontId="0" fillId="3" borderId="1" xfId="0" applyNumberFormat="1" applyFill="1" applyBorder="1" applyAlignment="1">
      <alignment horizontal="right" indent="1"/>
    </xf>
    <xf numFmtId="0" fontId="0" fillId="3" borderId="1" xfId="0" applyFill="1" applyBorder="1" applyAlignment="1">
      <alignment horizontal="right" indent="1"/>
    </xf>
    <xf numFmtId="164" fontId="0" fillId="3" borderId="1" xfId="1" applyNumberFormat="1" applyFont="1" applyFill="1" applyBorder="1" applyAlignment="1" applyProtection="1">
      <alignment horizontal="right" indent="1"/>
    </xf>
    <xf numFmtId="10" fontId="0" fillId="3" borderId="1" xfId="2" applyNumberFormat="1" applyFont="1" applyFill="1" applyBorder="1" applyAlignment="1" applyProtection="1">
      <alignment horizontal="right" indent="1"/>
    </xf>
    <xf numFmtId="1" fontId="7" fillId="4" borderId="0" xfId="0" applyNumberFormat="1" applyFont="1" applyFill="1"/>
    <xf numFmtId="0" fontId="0" fillId="4" borderId="1" xfId="0" applyFill="1" applyBorder="1" applyAlignment="1">
      <alignment horizontal="center"/>
    </xf>
    <xf numFmtId="0" fontId="7" fillId="4" borderId="0" xfId="0" applyFont="1" applyFill="1"/>
    <xf numFmtId="10" fontId="0" fillId="4" borderId="0" xfId="0" applyNumberFormat="1" applyFill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6" fillId="4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center"/>
    </xf>
    <xf numFmtId="49" fontId="5" fillId="6" borderId="1" xfId="0" applyNumberFormat="1" applyFont="1" applyFill="1" applyBorder="1" applyAlignment="1">
      <alignment horizontal="center"/>
    </xf>
    <xf numFmtId="49" fontId="0" fillId="5" borderId="1" xfId="0" applyNumberFormat="1" applyFill="1" applyBorder="1" applyAlignment="1">
      <alignment horizontal="left"/>
    </xf>
    <xf numFmtId="49" fontId="0" fillId="3" borderId="2" xfId="0" applyNumberFormat="1" applyFill="1" applyBorder="1" applyAlignment="1">
      <alignment horizontal="left"/>
    </xf>
    <xf numFmtId="49" fontId="0" fillId="3" borderId="3" xfId="0" applyNumberFormat="1" applyFill="1" applyBorder="1" applyAlignment="1">
      <alignment horizontal="left"/>
    </xf>
    <xf numFmtId="49" fontId="0" fillId="3" borderId="4" xfId="0" applyNumberFormat="1" applyFill="1" applyBorder="1" applyAlignment="1">
      <alignment horizontal="left"/>
    </xf>
    <xf numFmtId="49" fontId="0" fillId="4" borderId="1" xfId="0" applyNumberFormat="1" applyFill="1" applyBorder="1" applyAlignment="1">
      <alignment horizontal="left"/>
    </xf>
    <xf numFmtId="0" fontId="4" fillId="6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BF2EB"/>
      <color rgb="FF7BB0A2"/>
      <color rgb="FF5182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FIINVEST!$C$30</c:f>
              <c:strCache>
                <c:ptCount val="1"/>
                <c:pt idx="0">
                  <c:v>Aporte Total</c:v>
                </c:pt>
              </c:strCache>
            </c:strRef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FIINVEST!$B$31:$B$38</c:f>
              <c:strCache>
                <c:ptCount val="8"/>
                <c:pt idx="0">
                  <c:v>Cenário para 12 meses</c:v>
                </c:pt>
                <c:pt idx="1">
                  <c:v>Cenário para 2 anos</c:v>
                </c:pt>
                <c:pt idx="2">
                  <c:v>Cenário para 5 anos</c:v>
                </c:pt>
                <c:pt idx="3">
                  <c:v>Cenário para 10 anos</c:v>
                </c:pt>
                <c:pt idx="4">
                  <c:v>Cenário para 15 anos</c:v>
                </c:pt>
                <c:pt idx="5">
                  <c:v>Cenário para 20 anos</c:v>
                </c:pt>
                <c:pt idx="6">
                  <c:v>Cenário para 25 anos</c:v>
                </c:pt>
                <c:pt idx="7">
                  <c:v>Cenário para 30 anos</c:v>
                </c:pt>
              </c:strCache>
            </c:strRef>
          </c:cat>
          <c:val>
            <c:numRef>
              <c:f>FIINVEST!$C$31:$C$38</c:f>
              <c:numCache>
                <c:formatCode>"R$"#,##0.00_);[Red]\("R$"#,##0.00\)</c:formatCode>
                <c:ptCount val="8"/>
                <c:pt idx="0">
                  <c:v>22000</c:v>
                </c:pt>
                <c:pt idx="1">
                  <c:v>34000</c:v>
                </c:pt>
                <c:pt idx="2">
                  <c:v>70000</c:v>
                </c:pt>
                <c:pt idx="3">
                  <c:v>130000</c:v>
                </c:pt>
                <c:pt idx="4">
                  <c:v>190000</c:v>
                </c:pt>
                <c:pt idx="5">
                  <c:v>250000</c:v>
                </c:pt>
                <c:pt idx="6">
                  <c:v>310000</c:v>
                </c:pt>
                <c:pt idx="7">
                  <c:v>370000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A-4DC5-BA7D-6935D6777148}"/>
            </c:ext>
          </c:extLst>
        </c:ser>
        <c:ser>
          <c:idx val="1"/>
          <c:order val="1"/>
          <c:tx>
            <c:strRef>
              <c:f>FIINVEST!$D$30</c:f>
              <c:strCache>
                <c:ptCount val="1"/>
                <c:pt idx="0">
                  <c:v>Patrimônio Acumulado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FIINVEST!$B$31:$B$38</c:f>
              <c:strCache>
                <c:ptCount val="8"/>
                <c:pt idx="0">
                  <c:v>Cenário para 12 meses</c:v>
                </c:pt>
                <c:pt idx="1">
                  <c:v>Cenário para 2 anos</c:v>
                </c:pt>
                <c:pt idx="2">
                  <c:v>Cenário para 5 anos</c:v>
                </c:pt>
                <c:pt idx="3">
                  <c:v>Cenário para 10 anos</c:v>
                </c:pt>
                <c:pt idx="4">
                  <c:v>Cenário para 15 anos</c:v>
                </c:pt>
                <c:pt idx="5">
                  <c:v>Cenário para 20 anos</c:v>
                </c:pt>
                <c:pt idx="6">
                  <c:v>Cenário para 25 anos</c:v>
                </c:pt>
                <c:pt idx="7">
                  <c:v>Cenário para 30 anos</c:v>
                </c:pt>
              </c:strCache>
            </c:strRef>
          </c:cat>
          <c:val>
            <c:numRef>
              <c:f>FIINVEST!$D$31:$D$38</c:f>
              <c:numCache>
                <c:formatCode>"R$"#,##0.00_);[Red]\("R$"#,##0.00\)</c:formatCode>
                <c:ptCount val="8"/>
                <c:pt idx="0">
                  <c:v>23346.058321370096</c:v>
                </c:pt>
                <c:pt idx="1">
                  <c:v>37857.369828741947</c:v>
                </c:pt>
                <c:pt idx="2">
                  <c:v>89445.403817529019</c:v>
                </c:pt>
                <c:pt idx="3">
                  <c:v>210181.46680712508</c:v>
                </c:pt>
                <c:pt idx="4">
                  <c:v>393668.44284048711</c:v>
                </c:pt>
                <c:pt idx="5">
                  <c:v>672520.25844730146</c:v>
                </c:pt>
                <c:pt idx="6">
                  <c:v>1096301.4812250894</c:v>
                </c:pt>
                <c:pt idx="7">
                  <c:v>1740337.1830842535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5A-4DC5-BA7D-6935D6777148}"/>
            </c:ext>
          </c:extLst>
        </c:ser>
        <c:ser>
          <c:idx val="2"/>
          <c:order val="2"/>
          <c:tx>
            <c:strRef>
              <c:f>FIINVEST!$E$30</c:f>
              <c:strCache>
                <c:ptCount val="1"/>
                <c:pt idx="0">
                  <c:v>Dividendos / mês</c:v>
                </c:pt>
              </c:strCache>
            </c:strRef>
          </c:tx>
          <c:spPr>
            <a:solidFill>
              <a:schemeClr val="accent3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FIINVEST!$B$31:$B$38</c:f>
              <c:strCache>
                <c:ptCount val="8"/>
                <c:pt idx="0">
                  <c:v>Cenário para 12 meses</c:v>
                </c:pt>
                <c:pt idx="1">
                  <c:v>Cenário para 2 anos</c:v>
                </c:pt>
                <c:pt idx="2">
                  <c:v>Cenário para 5 anos</c:v>
                </c:pt>
                <c:pt idx="3">
                  <c:v>Cenário para 10 anos</c:v>
                </c:pt>
                <c:pt idx="4">
                  <c:v>Cenário para 15 anos</c:v>
                </c:pt>
                <c:pt idx="5">
                  <c:v>Cenário para 20 anos</c:v>
                </c:pt>
                <c:pt idx="6">
                  <c:v>Cenário para 25 anos</c:v>
                </c:pt>
                <c:pt idx="7">
                  <c:v>Cenário para 30 anos</c:v>
                </c:pt>
              </c:strCache>
            </c:strRef>
          </c:cat>
          <c:val>
            <c:numRef>
              <c:f>FIINVEST!$E$31:$E$38</c:f>
              <c:numCache>
                <c:formatCode>"R$"#,##0.00_);[Red]\("R$"#,##0.00\)</c:formatCode>
                <c:ptCount val="8"/>
                <c:pt idx="0">
                  <c:v>163.42240824959066</c:v>
                </c:pt>
                <c:pt idx="1">
                  <c:v>265.00158880119363</c:v>
                </c:pt>
                <c:pt idx="2">
                  <c:v>626.11782672270317</c:v>
                </c:pt>
                <c:pt idx="3">
                  <c:v>1471.2702676498757</c:v>
                </c:pt>
                <c:pt idx="4">
                  <c:v>2755.6790998834099</c:v>
                </c:pt>
                <c:pt idx="5">
                  <c:v>4707.6418091311107</c:v>
                </c:pt>
                <c:pt idx="6">
                  <c:v>7674.1103685756261</c:v>
                </c:pt>
                <c:pt idx="7">
                  <c:v>12182.360281589774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5A-4DC5-BA7D-6935D6777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2592"/>
        <c:axId val="3074512"/>
      </c:barChart>
      <c:catAx>
        <c:axId val="307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74512"/>
        <c:crosses val="autoZero"/>
        <c:auto val="1"/>
        <c:lblAlgn val="ctr"/>
        <c:lblOffset val="100"/>
        <c:noMultiLvlLbl val="0"/>
      </c:catAx>
      <c:valAx>
        <c:axId val="30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_);[Red]\(&quot;R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7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BF2EB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FIINVEST!$B$58</c:f>
              <c:strCache>
                <c:ptCount val="1"/>
                <c:pt idx="0">
                  <c:v>KNRI11</c:v>
                </c:pt>
              </c:strCache>
            </c:strRef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FIINVEST!$C$56:$E$57</c:f>
              <c:strCache>
                <c:ptCount val="3"/>
                <c:pt idx="0">
                  <c:v>Aporte Total</c:v>
                </c:pt>
                <c:pt idx="1">
                  <c:v>Patrimônio Acumulado</c:v>
                </c:pt>
                <c:pt idx="2">
                  <c:v>Dividendos / mês</c:v>
                </c:pt>
              </c:strCache>
            </c:strRef>
          </c:cat>
          <c:val>
            <c:numRef>
              <c:f>FIINVEST!$C$58:$E$58</c:f>
              <c:numCache>
                <c:formatCode>"R$"#,##0.00_);[Red]\("R$"#,##0.00\)</c:formatCode>
                <c:ptCount val="3"/>
                <c:pt idx="0">
                  <c:v>22000</c:v>
                </c:pt>
                <c:pt idx="1">
                  <c:v>23346.058321370096</c:v>
                </c:pt>
                <c:pt idx="2">
                  <c:v>163.42240824959066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2-4A80-92A2-AA177040ACD4}"/>
            </c:ext>
          </c:extLst>
        </c:ser>
        <c:ser>
          <c:idx val="1"/>
          <c:order val="1"/>
          <c:tx>
            <c:strRef>
              <c:f>FIINVEST!$B$59</c:f>
              <c:strCache>
                <c:ptCount val="1"/>
                <c:pt idx="0">
                  <c:v>HGLG11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FIINVEST!$C$56:$E$57</c:f>
              <c:strCache>
                <c:ptCount val="3"/>
                <c:pt idx="0">
                  <c:v>Aporte Total</c:v>
                </c:pt>
                <c:pt idx="1">
                  <c:v>Patrimônio Acumulado</c:v>
                </c:pt>
                <c:pt idx="2">
                  <c:v>Dividendos / mês</c:v>
                </c:pt>
              </c:strCache>
            </c:strRef>
          </c:cat>
          <c:val>
            <c:numRef>
              <c:f>FIINVEST!$C$59:$E$59</c:f>
              <c:numCache>
                <c:formatCode>"R$"#,##0.00_);[Red]\("R$"#,##0.00\)</c:formatCode>
                <c:ptCount val="3"/>
                <c:pt idx="0">
                  <c:v>22000</c:v>
                </c:pt>
                <c:pt idx="1">
                  <c:v>23246.930467580511</c:v>
                </c:pt>
                <c:pt idx="2">
                  <c:v>162.72851327306358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C2-4A80-92A2-AA177040ACD4}"/>
            </c:ext>
          </c:extLst>
        </c:ser>
        <c:ser>
          <c:idx val="2"/>
          <c:order val="2"/>
          <c:tx>
            <c:strRef>
              <c:f>FIINVEST!$B$60</c:f>
              <c:strCache>
                <c:ptCount val="1"/>
                <c:pt idx="0">
                  <c:v>MXRF11</c:v>
                </c:pt>
              </c:strCache>
            </c:strRef>
          </c:tx>
          <c:spPr>
            <a:solidFill>
              <a:schemeClr val="accent3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FIINVEST!$C$56:$E$57</c:f>
              <c:strCache>
                <c:ptCount val="3"/>
                <c:pt idx="0">
                  <c:v>Aporte Total</c:v>
                </c:pt>
                <c:pt idx="1">
                  <c:v>Patrimônio Acumulado</c:v>
                </c:pt>
                <c:pt idx="2">
                  <c:v>Dividendos / mês</c:v>
                </c:pt>
              </c:strCache>
            </c:strRef>
          </c:cat>
          <c:val>
            <c:numRef>
              <c:f>FIINVEST!$C$60:$E$60</c:f>
              <c:numCache>
                <c:formatCode>"R$"#,##0.00_);[Red]\("R$"#,##0.00\)</c:formatCode>
                <c:ptCount val="3"/>
                <c:pt idx="0">
                  <c:v>22000</c:v>
                </c:pt>
                <c:pt idx="1">
                  <c:v>23747.282855863123</c:v>
                </c:pt>
                <c:pt idx="2">
                  <c:v>166.23097999104186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C2-4A80-92A2-AA177040A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144943"/>
        <c:axId val="181130543"/>
      </c:barChart>
      <c:catAx>
        <c:axId val="18114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130543"/>
        <c:crosses val="autoZero"/>
        <c:auto val="1"/>
        <c:lblAlgn val="ctr"/>
        <c:lblOffset val="100"/>
        <c:noMultiLvlLbl val="0"/>
      </c:catAx>
      <c:valAx>
        <c:axId val="18113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_);[Red]\(&quot;R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14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BF2EB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1178781</xdr:colOff>
      <xdr:row>0</xdr:row>
      <xdr:rowOff>47046</xdr:rowOff>
    </xdr:from>
    <xdr:to>
      <xdr:col>4</xdr:col>
      <xdr:colOff>337599</xdr:colOff>
      <xdr:row>7</xdr:row>
      <xdr:rowOff>48535</xdr:rowOff>
    </xdr:to>
    <xdr:pic>
      <xdr:nvPicPr>
        <xdr:cNvPr id="2" name="Imagem 1" descr="Imagem gerada">
          <a:extLst>
            <a:ext uri="{FF2B5EF4-FFF2-40B4-BE49-F238E27FC236}">
              <a16:creationId xmlns:a16="http://schemas.microsoft.com/office/drawing/2014/main" id="{C8C49A09-79A3-85FA-BA3E-6A81E203A03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4440" b="39564"/>
        <a:stretch/>
      </xdr:blipFill>
      <xdr:spPr bwMode="auto">
        <a:xfrm>
          <a:off x="1788381" y="47046"/>
          <a:ext cx="4930140" cy="1300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19878</xdr:colOff>
      <xdr:row>38</xdr:row>
      <xdr:rowOff>99391</xdr:rowOff>
    </xdr:from>
    <xdr:to>
      <xdr:col>4</xdr:col>
      <xdr:colOff>1557129</xdr:colOff>
      <xdr:row>53</xdr:row>
      <xdr:rowOff>59634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8EA0A7E-E1E3-2B18-31BC-F59353743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66261</xdr:colOff>
      <xdr:row>60</xdr:row>
      <xdr:rowOff>152400</xdr:rowOff>
    </xdr:from>
    <xdr:to>
      <xdr:col>4</xdr:col>
      <xdr:colOff>1557130</xdr:colOff>
      <xdr:row>75</xdr:row>
      <xdr:rowOff>112644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2706339-C77E-1E07-7184-673CC2DED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549D8-939F-46B8-89D0-62E3A0E78743}">
  <dimension ref="A1:G79"/>
  <sheetViews>
    <sheetView showGridLines="0" showRowColHeaders="0" tabSelected="1" zoomScale="115" zoomScaleNormal="115" workbookViewId="0"/>
  </sheetViews>
  <sheetFormatPr defaultColWidth="0" defaultRowHeight="14.4" zeroHeight="1" x14ac:dyDescent="0.3"/>
  <cols>
    <col min="1" max="1" width="8.88671875" style="9" customWidth="1"/>
    <col min="2" max="2" width="39.6640625" style="9" bestFit="1" customWidth="1"/>
    <col min="3" max="3" width="20.6640625" style="9" customWidth="1"/>
    <col min="4" max="5" width="23.77734375" style="9" customWidth="1"/>
    <col min="6" max="6" width="8.88671875" style="9" customWidth="1"/>
    <col min="7" max="7" width="10.88671875" style="9" hidden="1"/>
    <col min="8" max="16384" width="8.88671875" style="9" hidden="1"/>
  </cols>
  <sheetData>
    <row r="1" spans="2:5" x14ac:dyDescent="0.3"/>
    <row r="2" spans="2:5" x14ac:dyDescent="0.3"/>
    <row r="3" spans="2:5" x14ac:dyDescent="0.3"/>
    <row r="4" spans="2:5" x14ac:dyDescent="0.3"/>
    <row r="5" spans="2:5" x14ac:dyDescent="0.3"/>
    <row r="6" spans="2:5" x14ac:dyDescent="0.3"/>
    <row r="7" spans="2:5" x14ac:dyDescent="0.3"/>
    <row r="8" spans="2:5" x14ac:dyDescent="0.3"/>
    <row r="9" spans="2:5" ht="18" x14ac:dyDescent="0.35">
      <c r="B9" s="31" t="s">
        <v>45</v>
      </c>
      <c r="C9" s="31"/>
      <c r="D9" s="31"/>
      <c r="E9" s="31"/>
    </row>
    <row r="10" spans="2:5" x14ac:dyDescent="0.3">
      <c r="B10" s="36" t="s">
        <v>48</v>
      </c>
      <c r="C10" s="36"/>
      <c r="D10" s="36"/>
      <c r="E10" s="36"/>
    </row>
    <row r="11" spans="2:5" x14ac:dyDescent="0.3">
      <c r="B11" s="32" t="s">
        <v>46</v>
      </c>
      <c r="C11" s="32"/>
      <c r="D11" s="32"/>
      <c r="E11" s="32"/>
    </row>
    <row r="12" spans="2:5" x14ac:dyDescent="0.3">
      <c r="B12" s="33" t="s">
        <v>47</v>
      </c>
      <c r="C12" s="34"/>
      <c r="D12" s="34"/>
      <c r="E12" s="35"/>
    </row>
    <row r="13" spans="2:5" x14ac:dyDescent="0.3"/>
    <row r="14" spans="2:5" ht="18" x14ac:dyDescent="0.35">
      <c r="B14" s="30" t="s">
        <v>31</v>
      </c>
      <c r="C14" s="30"/>
      <c r="D14" s="30"/>
      <c r="E14" s="30"/>
    </row>
    <row r="15" spans="2:5" ht="15.6" x14ac:dyDescent="0.3">
      <c r="B15" s="10" t="s">
        <v>24</v>
      </c>
      <c r="C15" s="10" t="s">
        <v>25</v>
      </c>
      <c r="D15" s="37" t="s">
        <v>16</v>
      </c>
      <c r="E15" s="37"/>
    </row>
    <row r="16" spans="2:5" x14ac:dyDescent="0.3">
      <c r="B16" s="12" t="s">
        <v>26</v>
      </c>
      <c r="C16" s="5">
        <v>2000</v>
      </c>
      <c r="D16" s="29" t="s">
        <v>27</v>
      </c>
      <c r="E16" s="29"/>
    </row>
    <row r="17" spans="1:5" x14ac:dyDescent="0.3">
      <c r="B17" s="12" t="s">
        <v>29</v>
      </c>
      <c r="C17" s="13">
        <f>C16*30/100</f>
        <v>600</v>
      </c>
      <c r="D17" s="29" t="s">
        <v>28</v>
      </c>
      <c r="E17" s="29"/>
    </row>
    <row r="18" spans="1:5" x14ac:dyDescent="0.3">
      <c r="B18" s="38"/>
      <c r="C18" s="38"/>
      <c r="D18" s="38"/>
      <c r="E18" s="38"/>
    </row>
    <row r="19" spans="1:5" ht="18" x14ac:dyDescent="0.35">
      <c r="B19" s="30" t="s">
        <v>32</v>
      </c>
      <c r="C19" s="30"/>
      <c r="D19" s="30"/>
      <c r="E19" s="30"/>
    </row>
    <row r="20" spans="1:5" ht="15.6" x14ac:dyDescent="0.3">
      <c r="B20" s="10" t="s">
        <v>24</v>
      </c>
      <c r="C20" s="10" t="s">
        <v>25</v>
      </c>
      <c r="D20" s="37" t="s">
        <v>16</v>
      </c>
      <c r="E20" s="37"/>
    </row>
    <row r="21" spans="1:5" x14ac:dyDescent="0.3">
      <c r="B21" s="12" t="s">
        <v>0</v>
      </c>
      <c r="C21" s="5">
        <v>10000</v>
      </c>
      <c r="D21" s="29" t="s">
        <v>17</v>
      </c>
      <c r="E21" s="29"/>
    </row>
    <row r="22" spans="1:5" x14ac:dyDescent="0.3">
      <c r="B22" s="12" t="s">
        <v>1</v>
      </c>
      <c r="C22" s="5">
        <v>1000</v>
      </c>
      <c r="D22" s="29" t="s">
        <v>18</v>
      </c>
      <c r="E22" s="29"/>
    </row>
    <row r="23" spans="1:5" x14ac:dyDescent="0.3">
      <c r="B23" s="12" t="s">
        <v>2</v>
      </c>
      <c r="C23" s="7">
        <v>12</v>
      </c>
      <c r="D23" s="29" t="s">
        <v>19</v>
      </c>
      <c r="E23" s="29"/>
    </row>
    <row r="24" spans="1:5" x14ac:dyDescent="0.3">
      <c r="B24" s="12" t="s">
        <v>22</v>
      </c>
      <c r="C24" s="8" t="s">
        <v>9</v>
      </c>
      <c r="D24" s="29" t="s">
        <v>30</v>
      </c>
      <c r="E24" s="29"/>
    </row>
    <row r="25" spans="1:5" x14ac:dyDescent="0.3">
      <c r="B25" s="12" t="s">
        <v>5</v>
      </c>
      <c r="C25" s="14" t="str">
        <f>VLOOKUP($C$24,BaseFIIs!$A$2:$E$4,2,FALSE)</f>
        <v>Escritórios</v>
      </c>
      <c r="D25" s="29" t="s">
        <v>23</v>
      </c>
      <c r="E25" s="29"/>
    </row>
    <row r="26" spans="1:5" x14ac:dyDescent="0.3">
      <c r="B26" s="12" t="s">
        <v>3</v>
      </c>
      <c r="C26" s="15">
        <f>VLOOKUP($C$24,BaseFIIs!$A$2:$E$4,3,FALSE)</f>
        <v>120</v>
      </c>
      <c r="D26" s="29" t="s">
        <v>20</v>
      </c>
      <c r="E26" s="29"/>
    </row>
    <row r="27" spans="1:5" x14ac:dyDescent="0.3">
      <c r="B27" s="12" t="s">
        <v>7</v>
      </c>
      <c r="C27" s="16">
        <f>VLOOKUP($C$24,BaseFIIs!$A$2:$E$4,4,FALSE)</f>
        <v>7.0000000000000001E-3</v>
      </c>
      <c r="D27" s="29" t="s">
        <v>21</v>
      </c>
      <c r="E27" s="29"/>
    </row>
    <row r="28" spans="1:5" x14ac:dyDescent="0.3"/>
    <row r="29" spans="1:5" ht="18" x14ac:dyDescent="0.35">
      <c r="B29" s="30" t="str">
        <f>_xlfn.CONCAT("Simulação para o papel ",C24," - Cenários")</f>
        <v>Simulação para o papel KNRI11 - Cenários</v>
      </c>
      <c r="C29" s="30"/>
      <c r="D29" s="30"/>
      <c r="E29" s="30"/>
    </row>
    <row r="30" spans="1:5" ht="15.6" x14ac:dyDescent="0.3">
      <c r="B30" s="10" t="s">
        <v>40</v>
      </c>
      <c r="C30" s="10" t="s">
        <v>41</v>
      </c>
      <c r="D30" s="11" t="s">
        <v>42</v>
      </c>
      <c r="E30" s="11" t="s">
        <v>44</v>
      </c>
    </row>
    <row r="31" spans="1:5" x14ac:dyDescent="0.3">
      <c r="A31" s="17">
        <f>C23</f>
        <v>12</v>
      </c>
      <c r="B31" s="18" t="str">
        <f>_xlfn.CONCAT("Cenário para ",C23," meses")</f>
        <v>Cenário para 12 meses</v>
      </c>
      <c r="C31" s="6">
        <f>$C$21+($C$22*$A31)</f>
        <v>22000</v>
      </c>
      <c r="D31" s="6">
        <f t="shared" ref="D31:D38" si="0">FV($C$27,$A31,$C$22,$C$21)*-1</f>
        <v>23346.058321370096</v>
      </c>
      <c r="E31" s="6">
        <f>$D31*$C$27</f>
        <v>163.42240824959066</v>
      </c>
    </row>
    <row r="32" spans="1:5" x14ac:dyDescent="0.3">
      <c r="A32" s="19">
        <f>2*12</f>
        <v>24</v>
      </c>
      <c r="B32" s="18" t="s">
        <v>33</v>
      </c>
      <c r="C32" s="6">
        <f t="shared" ref="C32:C38" si="1">$C$21+($C$22*$A32)</f>
        <v>34000</v>
      </c>
      <c r="D32" s="6">
        <f t="shared" si="0"/>
        <v>37857.369828741947</v>
      </c>
      <c r="E32" s="6">
        <f t="shared" ref="E32:E38" si="2">$D32*$C$27</f>
        <v>265.00158880119363</v>
      </c>
    </row>
    <row r="33" spans="1:7" x14ac:dyDescent="0.3">
      <c r="A33" s="19">
        <f>5*12</f>
        <v>60</v>
      </c>
      <c r="B33" s="18" t="s">
        <v>34</v>
      </c>
      <c r="C33" s="6">
        <f t="shared" si="1"/>
        <v>70000</v>
      </c>
      <c r="D33" s="6">
        <f t="shared" si="0"/>
        <v>89445.403817529019</v>
      </c>
      <c r="E33" s="6">
        <f t="shared" si="2"/>
        <v>626.11782672270317</v>
      </c>
    </row>
    <row r="34" spans="1:7" x14ac:dyDescent="0.3">
      <c r="A34" s="19">
        <f>10*12</f>
        <v>120</v>
      </c>
      <c r="B34" s="18" t="s">
        <v>35</v>
      </c>
      <c r="C34" s="6">
        <f t="shared" si="1"/>
        <v>130000</v>
      </c>
      <c r="D34" s="6">
        <f t="shared" si="0"/>
        <v>210181.46680712508</v>
      </c>
      <c r="E34" s="6">
        <f t="shared" si="2"/>
        <v>1471.2702676498757</v>
      </c>
      <c r="G34" s="20"/>
    </row>
    <row r="35" spans="1:7" x14ac:dyDescent="0.3">
      <c r="A35" s="19">
        <f>15*12</f>
        <v>180</v>
      </c>
      <c r="B35" s="18" t="s">
        <v>36</v>
      </c>
      <c r="C35" s="6">
        <f t="shared" si="1"/>
        <v>190000</v>
      </c>
      <c r="D35" s="6">
        <f t="shared" si="0"/>
        <v>393668.44284048711</v>
      </c>
      <c r="E35" s="6">
        <f t="shared" si="2"/>
        <v>2755.6790998834099</v>
      </c>
    </row>
    <row r="36" spans="1:7" x14ac:dyDescent="0.3">
      <c r="A36" s="19">
        <f>20*12</f>
        <v>240</v>
      </c>
      <c r="B36" s="18" t="s">
        <v>37</v>
      </c>
      <c r="C36" s="6">
        <f t="shared" si="1"/>
        <v>250000</v>
      </c>
      <c r="D36" s="6">
        <f t="shared" si="0"/>
        <v>672520.25844730146</v>
      </c>
      <c r="E36" s="6">
        <f t="shared" si="2"/>
        <v>4707.6418091311107</v>
      </c>
    </row>
    <row r="37" spans="1:7" x14ac:dyDescent="0.3">
      <c r="A37" s="19">
        <f>25*12</f>
        <v>300</v>
      </c>
      <c r="B37" s="18" t="s">
        <v>38</v>
      </c>
      <c r="C37" s="6">
        <f t="shared" si="1"/>
        <v>310000</v>
      </c>
      <c r="D37" s="6">
        <f t="shared" si="0"/>
        <v>1096301.4812250894</v>
      </c>
      <c r="E37" s="6">
        <f t="shared" si="2"/>
        <v>7674.1103685756261</v>
      </c>
    </row>
    <row r="38" spans="1:7" x14ac:dyDescent="0.3">
      <c r="A38" s="19">
        <f>30*12</f>
        <v>360</v>
      </c>
      <c r="B38" s="18" t="s">
        <v>39</v>
      </c>
      <c r="C38" s="6">
        <f t="shared" si="1"/>
        <v>370000</v>
      </c>
      <c r="D38" s="6">
        <f t="shared" si="0"/>
        <v>1740337.1830842535</v>
      </c>
      <c r="E38" s="6">
        <f t="shared" si="2"/>
        <v>12182.360281589774</v>
      </c>
    </row>
    <row r="39" spans="1:7" x14ac:dyDescent="0.3">
      <c r="B39" s="21"/>
      <c r="C39" s="22"/>
      <c r="D39" s="22"/>
      <c r="E39" s="23"/>
    </row>
    <row r="40" spans="1:7" x14ac:dyDescent="0.3">
      <c r="B40" s="24"/>
      <c r="E40" s="25"/>
    </row>
    <row r="41" spans="1:7" x14ac:dyDescent="0.3">
      <c r="B41" s="24"/>
      <c r="E41" s="25"/>
    </row>
    <row r="42" spans="1:7" x14ac:dyDescent="0.3">
      <c r="B42" s="24"/>
      <c r="E42" s="25"/>
    </row>
    <row r="43" spans="1:7" x14ac:dyDescent="0.3">
      <c r="B43" s="24"/>
      <c r="E43" s="25"/>
    </row>
    <row r="44" spans="1:7" x14ac:dyDescent="0.3">
      <c r="B44" s="24"/>
      <c r="E44" s="25"/>
    </row>
    <row r="45" spans="1:7" x14ac:dyDescent="0.3">
      <c r="B45" s="24"/>
      <c r="E45" s="25"/>
    </row>
    <row r="46" spans="1:7" x14ac:dyDescent="0.3">
      <c r="B46" s="24"/>
      <c r="E46" s="25"/>
    </row>
    <row r="47" spans="1:7" x14ac:dyDescent="0.3">
      <c r="B47" s="24"/>
      <c r="E47" s="25"/>
    </row>
    <row r="48" spans="1:7" x14ac:dyDescent="0.3">
      <c r="B48" s="24"/>
      <c r="E48" s="25"/>
    </row>
    <row r="49" spans="2:5" x14ac:dyDescent="0.3">
      <c r="B49" s="24"/>
      <c r="E49" s="25"/>
    </row>
    <row r="50" spans="2:5" x14ac:dyDescent="0.3">
      <c r="B50" s="24"/>
      <c r="E50" s="25"/>
    </row>
    <row r="51" spans="2:5" x14ac:dyDescent="0.3">
      <c r="B51" s="24"/>
      <c r="E51" s="25"/>
    </row>
    <row r="52" spans="2:5" x14ac:dyDescent="0.3">
      <c r="B52" s="24"/>
      <c r="E52" s="25"/>
    </row>
    <row r="53" spans="2:5" x14ac:dyDescent="0.3">
      <c r="B53" s="24"/>
      <c r="E53" s="25"/>
    </row>
    <row r="54" spans="2:5" x14ac:dyDescent="0.3">
      <c r="B54" s="26"/>
      <c r="C54" s="27"/>
      <c r="D54" s="27"/>
      <c r="E54" s="28"/>
    </row>
    <row r="55" spans="2:5" x14ac:dyDescent="0.3"/>
    <row r="56" spans="2:5" ht="18" x14ac:dyDescent="0.35">
      <c r="B56" s="30" t="str">
        <f>_xlfn.CONCAT("Simulação para todos os papéis para o cenário escolhido de ",C23," meses")</f>
        <v>Simulação para todos os papéis para o cenário escolhido de 12 meses</v>
      </c>
      <c r="C56" s="30"/>
      <c r="D56" s="30"/>
      <c r="E56" s="30"/>
    </row>
    <row r="57" spans="2:5" ht="15.6" x14ac:dyDescent="0.3">
      <c r="B57" s="10" t="s">
        <v>43</v>
      </c>
      <c r="C57" s="10" t="s">
        <v>41</v>
      </c>
      <c r="D57" s="11" t="s">
        <v>42</v>
      </c>
      <c r="E57" s="11" t="s">
        <v>44</v>
      </c>
    </row>
    <row r="58" spans="2:5" x14ac:dyDescent="0.3">
      <c r="B58" s="18" t="str">
        <f>IF(BaseFIIs!A2="","",BaseFIIs!A2)</f>
        <v>KNRI11</v>
      </c>
      <c r="C58" s="6">
        <f>$C$21+($C$22*$C$23)</f>
        <v>22000</v>
      </c>
      <c r="D58" s="6">
        <f>IF(B58="","",FV(VLOOKUP($B58,baseFIIs,4,FALSE),$C$23,$C$22,$C$21)*-1)</f>
        <v>23346.058321370096</v>
      </c>
      <c r="E58" s="6">
        <f t="shared" ref="E58:E60" si="3">$D58*$C$27</f>
        <v>163.42240824959066</v>
      </c>
    </row>
    <row r="59" spans="2:5" x14ac:dyDescent="0.3">
      <c r="B59" s="18" t="str">
        <f>IF(BaseFIIs!A3="","",BaseFIIs!A3)</f>
        <v>HGLG11</v>
      </c>
      <c r="C59" s="6">
        <f>$C$21+($C$22*$C$23)</f>
        <v>22000</v>
      </c>
      <c r="D59" s="6">
        <f>IF(B59="","",FV(VLOOKUP($B59,baseFIIs,4,FALSE),$C$23,$C$22,$C$21)*-1)</f>
        <v>23246.930467580511</v>
      </c>
      <c r="E59" s="6">
        <f t="shared" si="3"/>
        <v>162.72851327306358</v>
      </c>
    </row>
    <row r="60" spans="2:5" x14ac:dyDescent="0.3">
      <c r="B60" s="18" t="str">
        <f>IF(BaseFIIs!A4="","",BaseFIIs!A4)</f>
        <v>MXRF11</v>
      </c>
      <c r="C60" s="6">
        <f>$C$21+($C$22*$C$23)</f>
        <v>22000</v>
      </c>
      <c r="D60" s="6">
        <f>IF(B60="","",FV(VLOOKUP($B60,baseFIIs,4,FALSE),$C$23,$C$22,$C$21)*-1)</f>
        <v>23747.282855863123</v>
      </c>
      <c r="E60" s="6">
        <f t="shared" si="3"/>
        <v>166.23097999104186</v>
      </c>
    </row>
    <row r="61" spans="2:5" x14ac:dyDescent="0.3">
      <c r="B61" s="21"/>
      <c r="C61" s="22"/>
      <c r="D61" s="22"/>
      <c r="E61" s="23"/>
    </row>
    <row r="62" spans="2:5" x14ac:dyDescent="0.3">
      <c r="B62" s="24"/>
      <c r="E62" s="25"/>
    </row>
    <row r="63" spans="2:5" x14ac:dyDescent="0.3">
      <c r="B63" s="24"/>
      <c r="E63" s="25"/>
    </row>
    <row r="64" spans="2:5" x14ac:dyDescent="0.3">
      <c r="B64" s="24"/>
      <c r="E64" s="25"/>
    </row>
    <row r="65" spans="2:5" x14ac:dyDescent="0.3">
      <c r="B65" s="24"/>
      <c r="E65" s="25"/>
    </row>
    <row r="66" spans="2:5" x14ac:dyDescent="0.3">
      <c r="B66" s="24"/>
      <c r="E66" s="25"/>
    </row>
    <row r="67" spans="2:5" x14ac:dyDescent="0.3">
      <c r="B67" s="24"/>
      <c r="E67" s="25"/>
    </row>
    <row r="68" spans="2:5" x14ac:dyDescent="0.3">
      <c r="B68" s="24"/>
      <c r="E68" s="25"/>
    </row>
    <row r="69" spans="2:5" x14ac:dyDescent="0.3">
      <c r="B69" s="24"/>
      <c r="E69" s="25"/>
    </row>
    <row r="70" spans="2:5" x14ac:dyDescent="0.3">
      <c r="B70" s="24"/>
      <c r="E70" s="25"/>
    </row>
    <row r="71" spans="2:5" x14ac:dyDescent="0.3">
      <c r="B71" s="24"/>
      <c r="E71" s="25"/>
    </row>
    <row r="72" spans="2:5" x14ac:dyDescent="0.3">
      <c r="B72" s="24"/>
      <c r="E72" s="25"/>
    </row>
    <row r="73" spans="2:5" x14ac:dyDescent="0.3">
      <c r="B73" s="24"/>
      <c r="E73" s="25"/>
    </row>
    <row r="74" spans="2:5" x14ac:dyDescent="0.3">
      <c r="B74" s="24"/>
      <c r="E74" s="25"/>
    </row>
    <row r="75" spans="2:5" x14ac:dyDescent="0.3">
      <c r="B75" s="24"/>
      <c r="E75" s="25"/>
    </row>
    <row r="76" spans="2:5" x14ac:dyDescent="0.3">
      <c r="B76" s="26"/>
      <c r="C76" s="27"/>
      <c r="D76" s="27"/>
      <c r="E76" s="28"/>
    </row>
    <row r="77" spans="2:5" x14ac:dyDescent="0.3"/>
    <row r="78" spans="2:5" x14ac:dyDescent="0.3"/>
    <row r="79" spans="2:5" x14ac:dyDescent="0.3"/>
  </sheetData>
  <mergeCells count="20">
    <mergeCell ref="D21:E21"/>
    <mergeCell ref="D22:E22"/>
    <mergeCell ref="D23:E23"/>
    <mergeCell ref="D24:E24"/>
    <mergeCell ref="B9:E9"/>
    <mergeCell ref="B11:E11"/>
    <mergeCell ref="B12:E12"/>
    <mergeCell ref="B10:E10"/>
    <mergeCell ref="D20:E20"/>
    <mergeCell ref="B19:E19"/>
    <mergeCell ref="B14:E14"/>
    <mergeCell ref="D15:E15"/>
    <mergeCell ref="D16:E16"/>
    <mergeCell ref="D17:E17"/>
    <mergeCell ref="B18:E18"/>
    <mergeCell ref="D25:E25"/>
    <mergeCell ref="D26:E26"/>
    <mergeCell ref="D27:E27"/>
    <mergeCell ref="B29:E29"/>
    <mergeCell ref="B56:E56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B624063-F02C-4C4D-B345-9DB35B87779D}">
          <x14:formula1>
            <xm:f>BaseFIIs!$A$2:$A$4</xm:f>
          </x14:formula1>
          <xm:sqref>C24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23ADE-5193-4ADC-9704-740B663029C4}">
  <dimension ref="A1:E4"/>
  <sheetViews>
    <sheetView workbookViewId="0">
      <selection activeCell="A2" sqref="A2:E4"/>
    </sheetView>
  </sheetViews>
  <sheetFormatPr defaultRowHeight="14.4" x14ac:dyDescent="0.3"/>
  <cols>
    <col min="1" max="1" width="11.33203125" bestFit="1" customWidth="1"/>
    <col min="2" max="2" width="10.109375" bestFit="1" customWidth="1"/>
    <col min="3" max="3" width="16.77734375" bestFit="1" customWidth="1"/>
    <col min="4" max="4" width="17.21875" bestFit="1" customWidth="1"/>
    <col min="5" max="5" width="24" customWidth="1"/>
  </cols>
  <sheetData>
    <row r="1" spans="1:5" x14ac:dyDescent="0.3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x14ac:dyDescent="0.3">
      <c r="A2" s="1" t="s">
        <v>9</v>
      </c>
      <c r="B2" s="1" t="s">
        <v>10</v>
      </c>
      <c r="C2" s="3">
        <v>120</v>
      </c>
      <c r="D2" s="4">
        <v>7.0000000000000001E-3</v>
      </c>
      <c r="E2" s="1" t="s">
        <v>11</v>
      </c>
    </row>
    <row r="3" spans="1:5" x14ac:dyDescent="0.3">
      <c r="A3" s="1" t="s">
        <v>12</v>
      </c>
      <c r="B3" s="1" t="s">
        <v>13</v>
      </c>
      <c r="C3" s="3">
        <v>160</v>
      </c>
      <c r="D3" s="4">
        <v>6.4999999999999997E-3</v>
      </c>
      <c r="E3" s="1" t="s">
        <v>11</v>
      </c>
    </row>
    <row r="4" spans="1:5" x14ac:dyDescent="0.3">
      <c r="A4" s="1" t="s">
        <v>14</v>
      </c>
      <c r="B4" s="1" t="s">
        <v>15</v>
      </c>
      <c r="C4" s="3">
        <v>10</v>
      </c>
      <c r="D4" s="4">
        <v>8.9999999999999993E-3</v>
      </c>
      <c r="E4" s="1" t="s">
        <v>11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FIINVEST</vt:lpstr>
      <vt:lpstr>BaseFIIs</vt:lpstr>
      <vt:lpstr>baseFIIs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Mastrullo</dc:creator>
  <cp:lastModifiedBy>Rafael Mastrullo</cp:lastModifiedBy>
  <dcterms:created xsi:type="dcterms:W3CDTF">2025-06-03T19:41:16Z</dcterms:created>
  <dcterms:modified xsi:type="dcterms:W3CDTF">2025-06-04T12:57:51Z</dcterms:modified>
</cp:coreProperties>
</file>