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OneDrive - FURB\FURB - Especializações\Data Science\Inferência Estatística e Modelos de Previsão\Aula 1\"/>
    </mc:Choice>
  </mc:AlternateContent>
  <bookViews>
    <workbookView xWindow="-120" yWindow="-120" windowWidth="20736" windowHeight="11160" activeTab="2"/>
  </bookViews>
  <sheets>
    <sheet name="Intervalos Média" sheetId="1" r:id="rId1"/>
    <sheet name="Proporções" sheetId="2" r:id="rId2"/>
    <sheet name="Teste de Uma Amostra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3" l="1"/>
  <c r="E18" i="3"/>
  <c r="E17" i="3"/>
  <c r="E21" i="3" s="1"/>
  <c r="E11" i="3"/>
  <c r="E8" i="3"/>
  <c r="E6" i="3"/>
  <c r="E5" i="3"/>
  <c r="E3" i="3"/>
  <c r="E10" i="3" s="1"/>
  <c r="E12" i="3" s="1"/>
  <c r="E22" i="3" l="1"/>
  <c r="E24" i="3" s="1"/>
  <c r="E20" i="3"/>
  <c r="E23" i="3"/>
  <c r="E25" i="3" s="1"/>
  <c r="E13" i="3"/>
  <c r="E14" i="3" s="1"/>
  <c r="B25" i="2"/>
  <c r="A26" i="2"/>
  <c r="B26" i="2" s="1"/>
  <c r="C2" i="2"/>
  <c r="B3" i="2"/>
  <c r="C3" i="2" s="1"/>
  <c r="A3" i="2"/>
  <c r="A4" i="2" s="1"/>
  <c r="B2" i="2"/>
  <c r="B4" i="2" l="1"/>
  <c r="C4" i="2"/>
  <c r="A5" i="2"/>
  <c r="A27" i="2"/>
  <c r="O4" i="1"/>
  <c r="P4" i="1"/>
  <c r="Q4" i="1"/>
  <c r="R4" i="1"/>
  <c r="S4" i="1"/>
  <c r="T4" i="1"/>
  <c r="U4" i="1"/>
  <c r="V4" i="1"/>
  <c r="W4" i="1"/>
  <c r="N4" i="1"/>
  <c r="N7" i="1" s="1"/>
  <c r="O3" i="1"/>
  <c r="P3" i="1"/>
  <c r="Q3" i="1"/>
  <c r="R3" i="1"/>
  <c r="S3" i="1"/>
  <c r="T3" i="1"/>
  <c r="U3" i="1"/>
  <c r="V3" i="1"/>
  <c r="W3" i="1"/>
  <c r="N3" i="1"/>
  <c r="O2" i="1"/>
  <c r="P2" i="1"/>
  <c r="Q2" i="1"/>
  <c r="R2" i="1"/>
  <c r="S2" i="1"/>
  <c r="T2" i="1"/>
  <c r="U2" i="1"/>
  <c r="V2" i="1"/>
  <c r="W2" i="1"/>
  <c r="N2" i="1"/>
  <c r="S7" i="1" l="1"/>
  <c r="S8" i="1"/>
  <c r="S11" i="1" s="1"/>
  <c r="O7" i="1"/>
  <c r="O8" i="1"/>
  <c r="O11" i="1" s="1"/>
  <c r="V8" i="1"/>
  <c r="V10" i="1" s="1"/>
  <c r="V7" i="1"/>
  <c r="R8" i="1"/>
  <c r="R10" i="1" s="1"/>
  <c r="R7" i="1"/>
  <c r="A6" i="2"/>
  <c r="B5" i="2"/>
  <c r="C5" i="2" s="1"/>
  <c r="W7" i="1"/>
  <c r="W8" i="1"/>
  <c r="W11" i="1" s="1"/>
  <c r="A28" i="2"/>
  <c r="B27" i="2"/>
  <c r="U7" i="1"/>
  <c r="U8" i="1"/>
  <c r="U11" i="1" s="1"/>
  <c r="Q7" i="1"/>
  <c r="Q8" i="1"/>
  <c r="T8" i="1"/>
  <c r="T11" i="1" s="1"/>
  <c r="T7" i="1"/>
  <c r="P8" i="1"/>
  <c r="P11" i="1" s="1"/>
  <c r="P7" i="1"/>
  <c r="N8" i="1"/>
  <c r="O10" i="1" l="1"/>
  <c r="U10" i="1"/>
  <c r="Q11" i="1"/>
  <c r="Q10" i="1"/>
  <c r="S10" i="1"/>
  <c r="R11" i="1"/>
  <c r="A29" i="2"/>
  <c r="B28" i="2"/>
  <c r="W10" i="1"/>
  <c r="T10" i="1"/>
  <c r="B6" i="2"/>
  <c r="C6" i="2" s="1"/>
  <c r="A7" i="2"/>
  <c r="P10" i="1"/>
  <c r="V11" i="1"/>
  <c r="N11" i="1"/>
  <c r="N10" i="1"/>
  <c r="A30" i="2" l="1"/>
  <c r="B29" i="2"/>
  <c r="B7" i="2"/>
  <c r="C7" i="2" s="1"/>
  <c r="A8" i="2"/>
  <c r="A9" i="2" l="1"/>
  <c r="B8" i="2"/>
  <c r="C8" i="2" s="1"/>
  <c r="A31" i="2"/>
  <c r="B30" i="2"/>
  <c r="A32" i="2" l="1"/>
  <c r="B31" i="2"/>
  <c r="C9" i="2"/>
  <c r="A10" i="2"/>
  <c r="B9" i="2"/>
  <c r="B10" i="2" l="1"/>
  <c r="C10" i="2" s="1"/>
  <c r="A11" i="2"/>
  <c r="A33" i="2"/>
  <c r="B32" i="2"/>
  <c r="A34" i="2" l="1"/>
  <c r="B33" i="2"/>
  <c r="C11" i="2"/>
  <c r="A12" i="2"/>
  <c r="B11" i="2"/>
  <c r="B12" i="2" l="1"/>
  <c r="C12" i="2" s="1"/>
  <c r="A13" i="2"/>
  <c r="A35" i="2"/>
  <c r="B34" i="2"/>
  <c r="A36" i="2" l="1"/>
  <c r="B35" i="2"/>
  <c r="C13" i="2"/>
  <c r="A14" i="2"/>
  <c r="B13" i="2"/>
  <c r="B14" i="2" l="1"/>
  <c r="C14" i="2" s="1"/>
  <c r="A15" i="2"/>
  <c r="A37" i="2"/>
  <c r="B36" i="2"/>
  <c r="A38" i="2" l="1"/>
  <c r="B37" i="2"/>
  <c r="C15" i="2"/>
  <c r="A16" i="2"/>
  <c r="B15" i="2"/>
  <c r="B16" i="2" l="1"/>
  <c r="C16" i="2" s="1"/>
  <c r="A17" i="2"/>
  <c r="A39" i="2"/>
  <c r="B38" i="2"/>
  <c r="A40" i="2" l="1"/>
  <c r="B39" i="2"/>
  <c r="C17" i="2"/>
  <c r="A18" i="2"/>
  <c r="B17" i="2"/>
  <c r="B18" i="2" l="1"/>
  <c r="C18" i="2" s="1"/>
  <c r="A19" i="2"/>
  <c r="A41" i="2"/>
  <c r="B40" i="2"/>
  <c r="A42" i="2" l="1"/>
  <c r="B41" i="2"/>
  <c r="A20" i="2"/>
  <c r="B19" i="2"/>
  <c r="C19" i="2" s="1"/>
  <c r="A21" i="2" l="1"/>
  <c r="B20" i="2"/>
  <c r="C20" i="2" s="1"/>
  <c r="A43" i="2"/>
  <c r="B42" i="2"/>
  <c r="A44" i="2" l="1"/>
  <c r="B43" i="2"/>
  <c r="A22" i="2"/>
  <c r="B21" i="2"/>
  <c r="C21" i="2" s="1"/>
  <c r="B22" i="2" l="1"/>
  <c r="C22" i="2" s="1"/>
  <c r="A45" i="2"/>
  <c r="B44" i="2"/>
  <c r="A46" i="2" l="1"/>
  <c r="B45" i="2"/>
  <c r="B46" i="2" l="1"/>
  <c r="A47" i="2"/>
  <c r="A48" i="2" l="1"/>
  <c r="B47" i="2"/>
  <c r="A49" i="2" l="1"/>
  <c r="B48" i="2"/>
  <c r="A50" i="2" l="1"/>
  <c r="B49" i="2"/>
  <c r="A51" i="2" l="1"/>
  <c r="B50" i="2"/>
  <c r="A52" i="2" l="1"/>
  <c r="B51" i="2"/>
  <c r="B52" i="2" l="1"/>
  <c r="A53" i="2"/>
  <c r="B53" i="2" l="1"/>
  <c r="A54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B62" i="2" l="1"/>
  <c r="A63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4" i="2" s="1"/>
  <c r="B73" i="2"/>
</calcChain>
</file>

<file path=xl/sharedStrings.xml><?xml version="1.0" encoding="utf-8"?>
<sst xmlns="http://schemas.openxmlformats.org/spreadsheetml/2006/main" count="60" uniqueCount="44">
  <si>
    <t>n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</si>
  <si>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</si>
  <si>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</si>
  <si>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</si>
  <si>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</si>
  <si>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</si>
  <si>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</si>
  <si>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</si>
  <si>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</si>
  <si>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</si>
  <si>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</si>
  <si>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</si>
  <si>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 Pad</t>
  </si>
  <si>
    <t>Confiança</t>
  </si>
  <si>
    <r>
      <t>t(</t>
    </r>
    <r>
      <rPr>
        <sz val="11"/>
        <color theme="1"/>
        <rFont val="Calibri"/>
        <family val="2"/>
      </rPr>
      <t>α) Inf</t>
    </r>
  </si>
  <si>
    <r>
      <t>t(</t>
    </r>
    <r>
      <rPr>
        <b/>
        <sz val="11"/>
        <color theme="1"/>
        <rFont val="Calibri"/>
        <family val="2"/>
      </rPr>
      <t>α) Sup</t>
    </r>
  </si>
  <si>
    <t>Lim Inferior</t>
  </si>
  <si>
    <t>Lim Superior</t>
  </si>
  <si>
    <t>p</t>
  </si>
  <si>
    <t>q=(1-p)</t>
  </si>
  <si>
    <t>pq</t>
  </si>
  <si>
    <r>
      <t>t(n-1)(</t>
    </r>
    <r>
      <rPr>
        <sz val="11"/>
        <color theme="1"/>
        <rFont val="Calibri"/>
        <family val="2"/>
      </rPr>
      <t>α=5%)</t>
    </r>
  </si>
  <si>
    <t>horas/Semanais</t>
  </si>
  <si>
    <t>Exe</t>
  </si>
  <si>
    <t>Teste t de uma amostra</t>
  </si>
  <si>
    <t>Informações</t>
  </si>
  <si>
    <t>Média Amostral</t>
  </si>
  <si>
    <t>Média Hipotética</t>
  </si>
  <si>
    <t>Desvio-Padrão</t>
  </si>
  <si>
    <t>Número de Observações</t>
  </si>
  <si>
    <t>Teste Bi-caudal</t>
  </si>
  <si>
    <t>T_calculado</t>
  </si>
  <si>
    <t>Nível de Significância</t>
  </si>
  <si>
    <t>Nível de Confiança</t>
  </si>
  <si>
    <t>T_crítico</t>
  </si>
  <si>
    <t>Conclusão</t>
  </si>
  <si>
    <t>p-value</t>
  </si>
  <si>
    <t>Teste Uni-Caudal</t>
  </si>
  <si>
    <t>T_crítico - Inferior</t>
  </si>
  <si>
    <t>T_crítico - Superior</t>
  </si>
  <si>
    <t>Conclusão Inferior</t>
  </si>
  <si>
    <t>Conclusão Superior</t>
  </si>
  <si>
    <t>p-value Inferior</t>
  </si>
  <si>
    <t>p-value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</si>
</sst>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629643148913E-2"/>
          <c:y val="6.3492063492063489E-2"/>
          <c:w val="0.90778328205663039"/>
          <c:h val="0.864292588426446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Proporções!$A$2:$A$22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Proporções!$C$2:$C$22</c:f>
              <c:numCache>
                <c:formatCode>General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9.0000000000000011E-2</c:v>
                </c:pt>
                <c:pt idx="3">
                  <c:v>0.1275</c:v>
                </c:pt>
                <c:pt idx="4">
                  <c:v>0.16000000000000003</c:v>
                </c:pt>
                <c:pt idx="5">
                  <c:v>0.1875</c:v>
                </c:pt>
                <c:pt idx="6">
                  <c:v>0.21</c:v>
                </c:pt>
                <c:pt idx="7">
                  <c:v>0.22749999999999998</c:v>
                </c:pt>
                <c:pt idx="8">
                  <c:v>0.24000000000000002</c:v>
                </c:pt>
                <c:pt idx="9">
                  <c:v>0.2475</c:v>
                </c:pt>
                <c:pt idx="10">
                  <c:v>0.24999999999999997</c:v>
                </c:pt>
                <c:pt idx="11">
                  <c:v>0.2475</c:v>
                </c:pt>
                <c:pt idx="12">
                  <c:v>0.24</c:v>
                </c:pt>
                <c:pt idx="13">
                  <c:v>0.22749999999999998</c:v>
                </c:pt>
                <c:pt idx="14">
                  <c:v>0.20999999999999996</c:v>
                </c:pt>
                <c:pt idx="15">
                  <c:v>0.18749999999999994</c:v>
                </c:pt>
                <c:pt idx="16">
                  <c:v>0.15999999999999992</c:v>
                </c:pt>
                <c:pt idx="17">
                  <c:v>0.12749999999999986</c:v>
                </c:pt>
                <c:pt idx="18">
                  <c:v>8.9999999999999802E-2</c:v>
                </c:pt>
                <c:pt idx="19">
                  <c:v>4.7499999999999737E-2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49-4B78-8164-88C8CE0ED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67920"/>
        <c:axId val="504668312"/>
      </c:lineChart>
      <c:catAx>
        <c:axId val="5046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668312"/>
        <c:crosses val="autoZero"/>
        <c:auto val="1"/>
        <c:lblAlgn val="ctr"/>
        <c:lblOffset val="100"/>
        <c:noMultiLvlLbl val="0"/>
      </c:catAx>
      <c:valAx>
        <c:axId val="5046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6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99060</xdr:colOff>
      <xdr:row>16</xdr:row>
      <xdr:rowOff>167640</xdr:rowOff>
    </xdr:from>
    <xdr:to>
      <xdr:col>20</xdr:col>
      <xdr:colOff>266700</xdr:colOff>
      <xdr:row>20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9120" y="3093720"/>
          <a:ext cx="40538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121920</xdr:rowOff>
    </xdr:from>
    <xdr:to>
      <xdr:col>14</xdr:col>
      <xdr:colOff>358140</xdr:colOff>
      <xdr:row>19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0.52043</cdr:x>
      <cdr:y>0.04782</cdr:y>
    </cdr:from>
    <cdr:to>
      <cdr:x>0.52043</cdr:x>
      <cdr:y>0.95634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xmlns="" id="{5A619E05-55E8-4227-B22E-DC9A5D542DD4}"/>
            </a:ext>
          </a:extLst>
        </cdr:cNvPr>
        <cdr:cNvCxnSpPr/>
      </cdr:nvCxnSpPr>
      <cdr:spPr>
        <a:xfrm xmlns:a="http://schemas.openxmlformats.org/drawingml/2006/main" flipH="1" flipV="1">
          <a:off x="3299460" y="175260"/>
          <a:ext cx="0" cy="332994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175260</xdr:rowOff>
    </xdr:from>
    <xdr:to>
      <xdr:col>11</xdr:col>
      <xdr:colOff>192405</xdr:colOff>
      <xdr:row>5</xdr:row>
      <xdr:rowOff>30480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4375785" y="175260"/>
              <a:ext cx="2621280" cy="7696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𝑐𝑎𝑙𝑐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200-000002000000}"/>
                </a:ext>
              </a:extLst>
            </xdr:cNvPr>
            <xdr:cNvSpPr txBox="1"/>
          </xdr:nvSpPr>
          <xdr:spPr>
            <a:xfrm>
              <a:off x="4375785" y="175260"/>
              <a:ext cx="2621280" cy="7696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𝑡_𝑐𝑎𝑙𝑐=(𝑋 ̅−𝜇_0)/(𝑠/√𝑛)</a:t>
              </a:r>
              <a:endParaRPr lang="pt-BR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N6" sqref="N6"/>
    </sheetView>
  </sheetViews>
  <sheetFormatPr defaultRowHeight="14.4" x14ac:dyDescent="0.3"/>
  <cols>
    <col min="1" max="1" width="5.6640625" style="1" customWidth="1"/>
    <col min="2" max="11" width="9" style="1" customWidth="1"/>
    <col min="12" max="12" width="4" customWidth="1"/>
    <col min="13" max="13" width="11.109375" customWidth="1"/>
    <col min="14" max="23" width="9.441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3">
      <c r="A2" s="1">
        <v>1</v>
      </c>
      <c r="B2" s="2">
        <v>30.470997764877801</v>
      </c>
      <c r="C2" s="2">
        <v>20.791088855646535</v>
      </c>
      <c r="D2" s="2">
        <v>38.432729693139088</v>
      </c>
      <c r="E2" s="2">
        <v>22.864554947982263</v>
      </c>
      <c r="F2" s="2">
        <v>36.82431594146653</v>
      </c>
      <c r="G2" s="2">
        <v>49.236166500832496</v>
      </c>
      <c r="H2" s="2">
        <v>41.644388301169528</v>
      </c>
      <c r="I2" s="2">
        <v>20.955290045381403</v>
      </c>
      <c r="J2" s="2">
        <v>33.183475561069052</v>
      </c>
      <c r="K2" s="2">
        <v>12.649296226912654</v>
      </c>
      <c r="M2" t="s">
        <v>11</v>
      </c>
      <c r="N2" s="3">
        <f>AVERAGE(B2:B31)</f>
        <v>28.175464786296327</v>
      </c>
      <c r="O2" s="3">
        <f t="shared" ref="O2:W2" si="0">AVERAGE(C2:C31)</f>
        <v>29.266213679944897</v>
      </c>
      <c r="P2" s="3">
        <f t="shared" si="0"/>
        <v>33.708999847319411</v>
      </c>
      <c r="Q2" s="3">
        <f t="shared" si="0"/>
        <v>28.224365199847796</v>
      </c>
      <c r="R2" s="3">
        <f t="shared" si="0"/>
        <v>34.195981325531413</v>
      </c>
      <c r="S2" s="3">
        <f t="shared" si="0"/>
        <v>30.126412670600889</v>
      </c>
      <c r="T2" s="3">
        <f t="shared" si="0"/>
        <v>27.559787434825278</v>
      </c>
      <c r="U2" s="3">
        <f t="shared" si="0"/>
        <v>34.756125644383502</v>
      </c>
      <c r="V2" s="3">
        <f t="shared" si="0"/>
        <v>32.141144983384727</v>
      </c>
      <c r="W2" s="3">
        <f t="shared" si="0"/>
        <v>27.19131946556578</v>
      </c>
    </row>
    <row r="3" spans="1:23" x14ac:dyDescent="0.3">
      <c r="A3" s="1">
        <v>2</v>
      </c>
      <c r="B3" s="2">
        <v>30.67372893456383</v>
      </c>
      <c r="C3" s="2">
        <v>38.553629624287979</v>
      </c>
      <c r="D3" s="2">
        <v>40.406321220323846</v>
      </c>
      <c r="E3" s="2">
        <v>36.544163904411754</v>
      </c>
      <c r="F3" s="2">
        <v>33.88163866277371</v>
      </c>
      <c r="G3" s="2">
        <v>20.591457946032058</v>
      </c>
      <c r="H3" s="2">
        <v>8.4318069451026929</v>
      </c>
      <c r="I3" s="2">
        <v>49.036965040247857</v>
      </c>
      <c r="J3" s="2">
        <v>34.816092534097784</v>
      </c>
      <c r="K3" s="2">
        <v>32.935031138828919</v>
      </c>
      <c r="M3" t="s">
        <v>12</v>
      </c>
      <c r="N3" s="2">
        <f>STDEV(B2:B31)</f>
        <v>7.8224578071622917</v>
      </c>
      <c r="O3" s="2">
        <f t="shared" ref="O3:W3" si="1">STDEV(C2:C31)</f>
        <v>10.181208226206508</v>
      </c>
      <c r="P3" s="2">
        <f t="shared" si="1"/>
        <v>9.9796103450582248</v>
      </c>
      <c r="Q3" s="2">
        <f t="shared" si="1"/>
        <v>9.4355299738078653</v>
      </c>
      <c r="R3" s="2">
        <f t="shared" si="1"/>
        <v>8.8248331003691849</v>
      </c>
      <c r="S3" s="2">
        <f t="shared" si="1"/>
        <v>9.4350824921808396</v>
      </c>
      <c r="T3" s="2">
        <f t="shared" si="1"/>
        <v>11.631366476548468</v>
      </c>
      <c r="U3" s="2">
        <f t="shared" si="1"/>
        <v>9.5852690198404762</v>
      </c>
      <c r="V3" s="2">
        <f t="shared" si="1"/>
        <v>9.7940888631971283</v>
      </c>
      <c r="W3" s="2">
        <f t="shared" si="1"/>
        <v>10.473319674932789</v>
      </c>
    </row>
    <row r="4" spans="1:23" x14ac:dyDescent="0.3">
      <c r="A4" s="1">
        <v>3</v>
      </c>
      <c r="B4" s="2">
        <v>25.766860442112211</v>
      </c>
      <c r="C4" s="2">
        <v>31.402665670908466</v>
      </c>
      <c r="D4" s="2">
        <v>35.183943715624977</v>
      </c>
      <c r="E4" s="2">
        <v>21.214000527454012</v>
      </c>
      <c r="F4" s="2">
        <v>23.089167153555888</v>
      </c>
      <c r="G4" s="2">
        <v>37.113885106088837</v>
      </c>
      <c r="H4" s="2">
        <v>17.54041211026032</v>
      </c>
      <c r="I4" s="2">
        <v>21.813933658638543</v>
      </c>
      <c r="J4" s="2">
        <v>19.739303483893337</v>
      </c>
      <c r="K4" s="2">
        <v>36.128001767386387</v>
      </c>
      <c r="M4" t="s">
        <v>0</v>
      </c>
      <c r="N4" s="1">
        <f>COUNT(B2:B31)</f>
        <v>30</v>
      </c>
      <c r="O4" s="1">
        <f t="shared" ref="O4:W4" si="2">COUNT(C2:C31)</f>
        <v>30</v>
      </c>
      <c r="P4" s="1">
        <f t="shared" si="2"/>
        <v>30</v>
      </c>
      <c r="Q4" s="1">
        <f t="shared" si="2"/>
        <v>30</v>
      </c>
      <c r="R4" s="1">
        <f t="shared" si="2"/>
        <v>30</v>
      </c>
      <c r="S4" s="1">
        <f t="shared" si="2"/>
        <v>30</v>
      </c>
      <c r="T4" s="1">
        <f t="shared" si="2"/>
        <v>30</v>
      </c>
      <c r="U4" s="1">
        <f t="shared" si="2"/>
        <v>30</v>
      </c>
      <c r="V4" s="1">
        <f t="shared" si="2"/>
        <v>30</v>
      </c>
      <c r="W4" s="1">
        <f t="shared" si="2"/>
        <v>30</v>
      </c>
    </row>
    <row r="5" spans="1:23" x14ac:dyDescent="0.3">
      <c r="A5" s="1">
        <v>4</v>
      </c>
      <c r="B5" s="2">
        <v>33.14124148451819</v>
      </c>
      <c r="C5" s="2">
        <v>24.325417032960686</v>
      </c>
      <c r="D5" s="2">
        <v>20.344124352857108</v>
      </c>
      <c r="E5" s="2">
        <v>18.616280659976965</v>
      </c>
      <c r="F5" s="2">
        <v>20.245708669694043</v>
      </c>
      <c r="G5" s="2">
        <v>40.771864255024191</v>
      </c>
      <c r="H5" s="2">
        <v>24.0712472161504</v>
      </c>
      <c r="I5" s="2">
        <v>23.305415163964955</v>
      </c>
      <c r="J5" s="2">
        <v>32.829168070458152</v>
      </c>
      <c r="K5" s="2">
        <v>35.963996509395741</v>
      </c>
    </row>
    <row r="6" spans="1:23" x14ac:dyDescent="0.3">
      <c r="A6" s="1">
        <v>5</v>
      </c>
      <c r="B6" s="2">
        <v>32.776776747519982</v>
      </c>
      <c r="C6" s="2">
        <v>9.7212407144838942</v>
      </c>
      <c r="D6" s="2">
        <v>41.64164555673721</v>
      </c>
      <c r="E6" s="2">
        <v>34.178326016677588</v>
      </c>
      <c r="F6" s="2">
        <v>19.81416302543353</v>
      </c>
      <c r="G6" s="2">
        <v>28.966337448837848</v>
      </c>
      <c r="H6" s="2">
        <v>47.029325398980987</v>
      </c>
      <c r="I6" s="2">
        <v>43.0332420111286</v>
      </c>
      <c r="J6" s="2">
        <v>31.249872265834771</v>
      </c>
      <c r="K6" s="2">
        <v>28.182605201056784</v>
      </c>
      <c r="M6" t="s">
        <v>13</v>
      </c>
      <c r="N6" s="4">
        <v>0.95</v>
      </c>
      <c r="O6" s="4">
        <v>0.95</v>
      </c>
      <c r="P6" s="4">
        <v>0.95</v>
      </c>
      <c r="Q6" s="4">
        <v>0.95</v>
      </c>
      <c r="R6" s="4">
        <v>0.95</v>
      </c>
      <c r="S6" s="4">
        <v>0.95</v>
      </c>
      <c r="T6" s="4">
        <v>0.95</v>
      </c>
      <c r="U6" s="4">
        <v>0.95</v>
      </c>
      <c r="V6" s="4">
        <v>0.95</v>
      </c>
      <c r="W6" s="4">
        <v>0.95</v>
      </c>
    </row>
    <row r="7" spans="1:23" x14ac:dyDescent="0.3">
      <c r="A7" s="1">
        <v>6</v>
      </c>
      <c r="B7" s="2">
        <v>27.25238073228935</v>
      </c>
      <c r="C7" s="2">
        <v>25.929154302677183</v>
      </c>
      <c r="D7" s="2">
        <v>50.725621111235341</v>
      </c>
      <c r="E7" s="2">
        <v>21.31412328543388</v>
      </c>
      <c r="F7" s="2">
        <v>59.022998220408951</v>
      </c>
      <c r="G7" s="2">
        <v>21.008086658731472</v>
      </c>
      <c r="H7" s="2">
        <v>26.752181225601085</v>
      </c>
      <c r="I7" s="2">
        <v>16.141132461750637</v>
      </c>
      <c r="J7" s="2">
        <v>30.856077352410065</v>
      </c>
      <c r="K7" s="2">
        <v>11.345988042292948</v>
      </c>
      <c r="M7" t="s">
        <v>14</v>
      </c>
      <c r="N7">
        <f>_xlfn.T.INV((1-N6)/2,N4-1)</f>
        <v>-2.0452296421327034</v>
      </c>
      <c r="O7">
        <f t="shared" ref="O7:W7" si="3">_xlfn.T.INV((1-O6)/2,O4-1)</f>
        <v>-2.0452296421327034</v>
      </c>
      <c r="P7">
        <f t="shared" si="3"/>
        <v>-2.0452296421327034</v>
      </c>
      <c r="Q7">
        <f t="shared" si="3"/>
        <v>-2.0452296421327034</v>
      </c>
      <c r="R7">
        <f t="shared" si="3"/>
        <v>-2.0452296421327034</v>
      </c>
      <c r="S7">
        <f t="shared" si="3"/>
        <v>-2.0452296421327034</v>
      </c>
      <c r="T7">
        <f t="shared" si="3"/>
        <v>-2.0452296421327034</v>
      </c>
      <c r="U7">
        <f t="shared" si="3"/>
        <v>-2.0452296421327034</v>
      </c>
      <c r="V7">
        <f t="shared" si="3"/>
        <v>-2.0452296421327034</v>
      </c>
      <c r="W7">
        <f t="shared" si="3"/>
        <v>-2.0452296421327034</v>
      </c>
    </row>
    <row r="8" spans="1:23" x14ac:dyDescent="0.3">
      <c r="A8" s="1">
        <v>7</v>
      </c>
      <c r="B8" s="2">
        <v>22.252917881765253</v>
      </c>
      <c r="C8" s="2">
        <v>41.129138327929645</v>
      </c>
      <c r="D8" s="2">
        <v>19.610871992022464</v>
      </c>
      <c r="E8" s="2">
        <v>31.822108983636184</v>
      </c>
      <c r="F8" s="2">
        <v>39.110122054612553</v>
      </c>
      <c r="G8" s="2">
        <v>30.75128132397414</v>
      </c>
      <c r="H8" s="2">
        <v>42.813182574406262</v>
      </c>
      <c r="I8" s="2">
        <v>32.022388375551316</v>
      </c>
      <c r="J8" s="2">
        <v>24.36035326450277</v>
      </c>
      <c r="K8" s="2">
        <v>39.158662712796421</v>
      </c>
      <c r="M8" s="5" t="s">
        <v>15</v>
      </c>
      <c r="N8" s="5">
        <f>_xlfn.T.INV(N6+(1-N6)/2,N4-1)</f>
        <v>2.0452296421327034</v>
      </c>
      <c r="O8" s="5">
        <f t="shared" ref="O8:W8" si="4">_xlfn.T.INV(O6+(1-O6)/2,O4-1)</f>
        <v>2.0452296421327034</v>
      </c>
      <c r="P8" s="5">
        <f t="shared" si="4"/>
        <v>2.0452296421327034</v>
      </c>
      <c r="Q8" s="5">
        <f t="shared" si="4"/>
        <v>2.0452296421327034</v>
      </c>
      <c r="R8" s="5">
        <f t="shared" si="4"/>
        <v>2.0452296421327034</v>
      </c>
      <c r="S8" s="5">
        <f t="shared" si="4"/>
        <v>2.0452296421327034</v>
      </c>
      <c r="T8" s="5">
        <f t="shared" si="4"/>
        <v>2.0452296421327034</v>
      </c>
      <c r="U8" s="5">
        <f t="shared" si="4"/>
        <v>2.0452296421327034</v>
      </c>
      <c r="V8" s="5">
        <f t="shared" si="4"/>
        <v>2.0452296421327034</v>
      </c>
      <c r="W8" s="5">
        <f t="shared" si="4"/>
        <v>2.0452296421327034</v>
      </c>
    </row>
    <row r="9" spans="1:23" x14ac:dyDescent="0.3">
      <c r="A9" s="1">
        <v>8</v>
      </c>
      <c r="B9" s="2">
        <v>30.953411822300751</v>
      </c>
      <c r="C9" s="2">
        <v>39.707254154478356</v>
      </c>
      <c r="D9" s="2">
        <v>31.792065066968235</v>
      </c>
      <c r="E9" s="2">
        <v>25.206846856603644</v>
      </c>
      <c r="F9" s="2">
        <v>31.879209630285224</v>
      </c>
      <c r="G9" s="2">
        <v>24.449798210853167</v>
      </c>
      <c r="H9" s="2">
        <v>36.699632806440306</v>
      </c>
      <c r="I9" s="2">
        <v>37.509715671965253</v>
      </c>
      <c r="J9" s="2">
        <v>31.679773670565822</v>
      </c>
      <c r="K9" s="2">
        <v>34.234627137860457</v>
      </c>
    </row>
    <row r="10" spans="1:23" x14ac:dyDescent="0.3">
      <c r="A10" s="1">
        <v>9</v>
      </c>
      <c r="B10" s="2">
        <v>23.550848857866782</v>
      </c>
      <c r="C10" s="2">
        <v>41.879105834266852</v>
      </c>
      <c r="D10" s="2">
        <v>20.575344094318439</v>
      </c>
      <c r="E10" s="2">
        <v>13.505117807419033</v>
      </c>
      <c r="F10" s="2">
        <v>26.72200525958775</v>
      </c>
      <c r="G10" s="2">
        <v>28.773514282281713</v>
      </c>
      <c r="H10" s="2">
        <v>28.835994416519185</v>
      </c>
      <c r="I10" s="2">
        <v>29.870357391076649</v>
      </c>
      <c r="J10" s="2">
        <v>24.96071983618754</v>
      </c>
      <c r="K10" s="2">
        <v>25.111753083555136</v>
      </c>
      <c r="M10" t="s">
        <v>16</v>
      </c>
      <c r="N10">
        <f>N2-N8*N3/(N4^(0.5))</f>
        <v>25.254511036570619</v>
      </c>
      <c r="O10">
        <f t="shared" ref="O10:W10" si="5">O2-O8*O3/(O4^(0.5))</f>
        <v>25.464488048667338</v>
      </c>
      <c r="P10">
        <f t="shared" si="5"/>
        <v>29.982552102020051</v>
      </c>
      <c r="Q10">
        <f t="shared" si="5"/>
        <v>24.701080404062946</v>
      </c>
      <c r="R10">
        <f t="shared" si="5"/>
        <v>30.900734489987549</v>
      </c>
      <c r="S10">
        <f t="shared" si="5"/>
        <v>26.603294967201656</v>
      </c>
      <c r="T10">
        <f t="shared" si="5"/>
        <v>23.216563813599642</v>
      </c>
      <c r="U10">
        <f t="shared" si="5"/>
        <v>31.176927369897768</v>
      </c>
      <c r="V10">
        <f t="shared" si="5"/>
        <v>28.483972097912755</v>
      </c>
      <c r="W10">
        <f t="shared" si="5"/>
        <v>23.280517626716527</v>
      </c>
    </row>
    <row r="11" spans="1:23" x14ac:dyDescent="0.3">
      <c r="A11" s="1">
        <v>10</v>
      </c>
      <c r="B11" s="2">
        <v>11.875297313882456</v>
      </c>
      <c r="C11" s="2">
        <v>51.829681080432778</v>
      </c>
      <c r="D11" s="2">
        <v>43.441056411620345</v>
      </c>
      <c r="E11" s="2">
        <v>47.563884853197649</v>
      </c>
      <c r="F11" s="2">
        <v>43.977289245269397</v>
      </c>
      <c r="G11" s="2">
        <v>43.237249063909758</v>
      </c>
      <c r="H11" s="2">
        <v>23.989529142447207</v>
      </c>
      <c r="I11" s="2">
        <v>37.630339963392537</v>
      </c>
      <c r="J11" s="2">
        <v>17.31084052376432</v>
      </c>
      <c r="K11" s="2">
        <v>38.190795455820535</v>
      </c>
      <c r="M11" t="s">
        <v>17</v>
      </c>
      <c r="N11">
        <f>N2+N8*N3/(N4^(0.5))</f>
        <v>31.096418536022036</v>
      </c>
      <c r="O11">
        <f t="shared" ref="O11:W11" si="6">O2+O8*O3/(O4^(0.5))</f>
        <v>33.06793931122246</v>
      </c>
      <c r="P11">
        <f t="shared" si="6"/>
        <v>37.435447592618772</v>
      </c>
      <c r="Q11">
        <f t="shared" si="6"/>
        <v>31.747649995632646</v>
      </c>
      <c r="R11">
        <f t="shared" si="6"/>
        <v>37.491228161075277</v>
      </c>
      <c r="S11">
        <f t="shared" si="6"/>
        <v>33.649530374000122</v>
      </c>
      <c r="T11">
        <f t="shared" si="6"/>
        <v>31.903011056050914</v>
      </c>
      <c r="U11">
        <f t="shared" si="6"/>
        <v>38.335323918869236</v>
      </c>
      <c r="V11">
        <f t="shared" si="6"/>
        <v>35.798317868856699</v>
      </c>
      <c r="W11">
        <f t="shared" si="6"/>
        <v>31.102121304415032</v>
      </c>
    </row>
    <row r="12" spans="1:23" x14ac:dyDescent="0.3">
      <c r="A12" s="1">
        <v>11</v>
      </c>
      <c r="B12" s="2">
        <v>20.240611108243673</v>
      </c>
      <c r="C12" s="2">
        <v>32.935542837883645</v>
      </c>
      <c r="D12" s="2">
        <v>20.579177507674395</v>
      </c>
      <c r="E12" s="2">
        <v>43.103024950033358</v>
      </c>
      <c r="F12" s="2">
        <v>26.635104338256291</v>
      </c>
      <c r="G12" s="2">
        <v>28.305579961377575</v>
      </c>
      <c r="H12" s="2">
        <v>40.120025896870587</v>
      </c>
      <c r="I12" s="2">
        <v>33.120847588388941</v>
      </c>
      <c r="J12" s="2">
        <v>22.537312003976744</v>
      </c>
      <c r="K12" s="2">
        <v>39.358608284868069</v>
      </c>
    </row>
    <row r="13" spans="1:23" x14ac:dyDescent="0.3">
      <c r="A13" s="1">
        <v>12</v>
      </c>
      <c r="B13" s="2">
        <v>36.543955059365139</v>
      </c>
      <c r="C13" s="2">
        <v>18.246998741752307</v>
      </c>
      <c r="D13" s="2">
        <v>35.329058017657516</v>
      </c>
      <c r="E13" s="2">
        <v>19.432809191741455</v>
      </c>
      <c r="F13" s="2">
        <v>31.340085195670564</v>
      </c>
      <c r="G13" s="2">
        <v>41.036460236710631</v>
      </c>
      <c r="H13" s="2">
        <v>25.523336289378975</v>
      </c>
      <c r="I13" s="2">
        <v>47.661678686420068</v>
      </c>
      <c r="J13" s="2">
        <v>35.774622915763963</v>
      </c>
      <c r="K13" s="2">
        <v>34.763994555615838</v>
      </c>
    </row>
    <row r="14" spans="1:23" x14ac:dyDescent="0.3">
      <c r="A14" s="1">
        <v>13</v>
      </c>
      <c r="B14" s="2">
        <v>32.322994990522048</v>
      </c>
      <c r="C14" s="2">
        <v>28.718822263998522</v>
      </c>
      <c r="D14" s="2">
        <v>30.40519583691977</v>
      </c>
      <c r="E14" s="2">
        <v>25.037690888937025</v>
      </c>
      <c r="F14" s="2">
        <v>34.18190725690198</v>
      </c>
      <c r="G14" s="2">
        <v>40.065764134224807</v>
      </c>
      <c r="H14" s="2">
        <v>31.012691172821157</v>
      </c>
      <c r="I14" s="2">
        <v>41.285011549539853</v>
      </c>
      <c r="J14" s="2">
        <v>28.543695672288219</v>
      </c>
      <c r="K14" s="2">
        <v>31.069183287951834</v>
      </c>
    </row>
    <row r="15" spans="1:23" x14ac:dyDescent="0.3">
      <c r="A15" s="1">
        <v>14</v>
      </c>
      <c r="B15" s="2">
        <v>39.329800928372208</v>
      </c>
      <c r="C15" s="2">
        <v>39.074424525342906</v>
      </c>
      <c r="D15" s="2">
        <v>41.716861065703426</v>
      </c>
      <c r="E15" s="2">
        <v>48.456932091107198</v>
      </c>
      <c r="F15" s="2">
        <v>42.132280746609602</v>
      </c>
      <c r="G15" s="2">
        <v>31.876904633488579</v>
      </c>
      <c r="H15" s="2">
        <v>21.320030230539231</v>
      </c>
      <c r="I15" s="2">
        <v>39.817447151440334</v>
      </c>
      <c r="J15" s="2">
        <v>31.856655486238392</v>
      </c>
      <c r="K15" s="2">
        <v>31.873283838131737</v>
      </c>
    </row>
    <row r="16" spans="1:23" x14ac:dyDescent="0.3">
      <c r="A16" s="1">
        <v>15</v>
      </c>
      <c r="B16" s="2">
        <v>20.09212534516471</v>
      </c>
      <c r="C16" s="2">
        <v>19.494880932367938</v>
      </c>
      <c r="D16" s="2">
        <v>29.050943321973495</v>
      </c>
      <c r="E16" s="2">
        <v>17.888807062143243</v>
      </c>
      <c r="F16" s="2">
        <v>44.813468909501765</v>
      </c>
      <c r="G16" s="2">
        <v>17.97879866179445</v>
      </c>
      <c r="H16" s="2">
        <v>30.138357951294815</v>
      </c>
      <c r="I16" s="2">
        <v>28.54715725415954</v>
      </c>
      <c r="J16" s="2">
        <v>29.681600119742917</v>
      </c>
      <c r="K16" s="2">
        <v>39.976180901929048</v>
      </c>
    </row>
    <row r="17" spans="1:11" x14ac:dyDescent="0.3">
      <c r="A17" s="1">
        <v>16</v>
      </c>
      <c r="B17" s="2">
        <v>21.4582408224829</v>
      </c>
      <c r="C17" s="2">
        <v>9.8106741171384115</v>
      </c>
      <c r="D17" s="2">
        <v>39.331034383503855</v>
      </c>
      <c r="E17" s="2">
        <v>32.048366510291515</v>
      </c>
      <c r="F17" s="2">
        <v>30.177241772289218</v>
      </c>
      <c r="G17" s="2">
        <v>23.368117249570062</v>
      </c>
      <c r="H17" s="2">
        <v>32.708279676416822</v>
      </c>
      <c r="I17" s="2">
        <v>29.365672864251867</v>
      </c>
      <c r="J17" s="2">
        <v>58.316020387464505</v>
      </c>
      <c r="K17" s="2">
        <v>41.381563413902384</v>
      </c>
    </row>
    <row r="18" spans="1:11" x14ac:dyDescent="0.3">
      <c r="A18" s="1">
        <v>17</v>
      </c>
      <c r="B18" s="2">
        <v>17.711796042296182</v>
      </c>
      <c r="C18" s="2">
        <v>23.323336362149092</v>
      </c>
      <c r="D18" s="2">
        <v>32.943001656981217</v>
      </c>
      <c r="E18" s="2">
        <v>17.268997308068286</v>
      </c>
      <c r="F18" s="2">
        <v>35.773767363774894</v>
      </c>
      <c r="G18" s="2">
        <v>37.636252782298911</v>
      </c>
      <c r="H18" s="2">
        <v>39.468101674118614</v>
      </c>
      <c r="I18" s="2">
        <v>24.707085556271267</v>
      </c>
      <c r="J18" s="2">
        <v>52.129953881164369</v>
      </c>
      <c r="K18" s="2">
        <v>5.0433425280130137</v>
      </c>
    </row>
    <row r="19" spans="1:11" x14ac:dyDescent="0.3">
      <c r="A19" s="1">
        <v>18</v>
      </c>
      <c r="B19" s="2">
        <v>47.835649834809715</v>
      </c>
      <c r="C19" s="2">
        <v>27.05702811212312</v>
      </c>
      <c r="D19" s="2">
        <v>43.819537263591982</v>
      </c>
      <c r="E19" s="2">
        <v>23.603412532828848</v>
      </c>
      <c r="F19" s="2">
        <v>31.939208784047025</v>
      </c>
      <c r="G19" s="2">
        <v>28.754769058415651</v>
      </c>
      <c r="H19" s="2">
        <v>-8.7300875942432086</v>
      </c>
      <c r="I19" s="2">
        <v>34.505715580148028</v>
      </c>
      <c r="J19" s="2">
        <v>22.966842457915369</v>
      </c>
      <c r="K19" s="2">
        <v>23.824103493745078</v>
      </c>
    </row>
    <row r="20" spans="1:11" x14ac:dyDescent="0.3">
      <c r="A20" s="1">
        <v>19</v>
      </c>
      <c r="B20" s="2">
        <v>17.224485717568747</v>
      </c>
      <c r="C20" s="2">
        <v>29.024102527354128</v>
      </c>
      <c r="D20" s="2">
        <v>33.995975743633636</v>
      </c>
      <c r="E20" s="2">
        <v>23.947427668712848</v>
      </c>
      <c r="F20" s="2">
        <v>32.162867487949789</v>
      </c>
      <c r="G20" s="2">
        <v>37.945311558273175</v>
      </c>
      <c r="H20" s="2">
        <v>43.074111301984338</v>
      </c>
      <c r="I20" s="2">
        <v>56.141541951097082</v>
      </c>
      <c r="J20" s="2">
        <v>41.54474541055378</v>
      </c>
      <c r="K20" s="2">
        <v>38.457022425229582</v>
      </c>
    </row>
    <row r="21" spans="1:11" x14ac:dyDescent="0.3">
      <c r="A21" s="1">
        <v>20</v>
      </c>
      <c r="B21" s="2">
        <v>25.994383513314453</v>
      </c>
      <c r="C21" s="2">
        <v>27.977551218873948</v>
      </c>
      <c r="D21" s="2">
        <v>20.715795602504649</v>
      </c>
      <c r="E21" s="2">
        <v>28.226633359070675</v>
      </c>
      <c r="F21" s="2">
        <v>25.62336375622532</v>
      </c>
      <c r="G21" s="2">
        <v>34.462966875926838</v>
      </c>
      <c r="H21" s="2">
        <v>24.916706848404203</v>
      </c>
      <c r="I21" s="2">
        <v>31.116973882782077</v>
      </c>
      <c r="J21" s="2">
        <v>23.805495488748811</v>
      </c>
      <c r="K21" s="2">
        <v>22.434301988696053</v>
      </c>
    </row>
    <row r="22" spans="1:11" x14ac:dyDescent="0.3">
      <c r="A22" s="1">
        <v>21</v>
      </c>
      <c r="B22" s="2">
        <v>37.482876452940488</v>
      </c>
      <c r="C22" s="2">
        <v>34.865494807457857</v>
      </c>
      <c r="D22" s="2">
        <v>42.592057371587323</v>
      </c>
      <c r="E22" s="2">
        <v>18.26726692794217</v>
      </c>
      <c r="F22" s="2">
        <v>34.356466377704045</v>
      </c>
      <c r="G22" s="2">
        <v>24.803414632137134</v>
      </c>
      <c r="H22" s="2">
        <v>22.962395569880705</v>
      </c>
      <c r="I22" s="2">
        <v>42.533928843327203</v>
      </c>
      <c r="J22" s="2">
        <v>19.493156810946008</v>
      </c>
      <c r="K22" s="2">
        <v>24.411497516096123</v>
      </c>
    </row>
    <row r="23" spans="1:11" x14ac:dyDescent="0.3">
      <c r="A23" s="1">
        <v>22</v>
      </c>
      <c r="B23" s="2">
        <v>31.724298705814498</v>
      </c>
      <c r="C23" s="2">
        <v>34.614779301985621</v>
      </c>
      <c r="D23" s="2">
        <v>37.086655541600202</v>
      </c>
      <c r="E23" s="2">
        <v>31.986081511423198</v>
      </c>
      <c r="F23" s="2">
        <v>41.258697737241476</v>
      </c>
      <c r="G23" s="2">
        <v>20.727150426589251</v>
      </c>
      <c r="H23" s="2">
        <v>15.368094734902055</v>
      </c>
      <c r="I23" s="2">
        <v>29.517022600060166</v>
      </c>
      <c r="J23" s="2">
        <v>40.028297758739839</v>
      </c>
      <c r="K23" s="2">
        <v>30.473300846236334</v>
      </c>
    </row>
    <row r="24" spans="1:11" x14ac:dyDescent="0.3">
      <c r="A24" s="1">
        <v>23</v>
      </c>
      <c r="B24" s="2">
        <v>26.692985591435448</v>
      </c>
      <c r="C24" s="2">
        <v>15.309695480167495</v>
      </c>
      <c r="D24" s="2">
        <v>30.995332065342499</v>
      </c>
      <c r="E24" s="2">
        <v>22.023959884885876</v>
      </c>
      <c r="F24" s="2">
        <v>29.149008822630606</v>
      </c>
      <c r="G24" s="2">
        <v>5.4967287809622007</v>
      </c>
      <c r="H24" s="2">
        <v>31.654461885482597</v>
      </c>
      <c r="I24" s="2">
        <v>28.162628112753694</v>
      </c>
      <c r="J24" s="2">
        <v>28.742953188781858</v>
      </c>
      <c r="K24" s="2">
        <v>19.007350807269894</v>
      </c>
    </row>
    <row r="25" spans="1:11" x14ac:dyDescent="0.3">
      <c r="A25" s="1">
        <v>24</v>
      </c>
      <c r="B25" s="2">
        <v>26.02890528711114</v>
      </c>
      <c r="C25" s="2">
        <v>45.117147356836306</v>
      </c>
      <c r="D25" s="2">
        <v>34.460633057563676</v>
      </c>
      <c r="E25" s="2">
        <v>34.739815797677167</v>
      </c>
      <c r="F25" s="2">
        <v>24.910042323544726</v>
      </c>
      <c r="G25" s="2">
        <v>26.122820318870389</v>
      </c>
      <c r="H25" s="2">
        <v>17.570788599123919</v>
      </c>
      <c r="I25" s="2">
        <v>47.121449395032236</v>
      </c>
      <c r="J25" s="2">
        <v>47.958685428606046</v>
      </c>
      <c r="K25" s="2">
        <v>10.067805659743691</v>
      </c>
    </row>
    <row r="26" spans="1:11" x14ac:dyDescent="0.3">
      <c r="A26" s="1">
        <v>25</v>
      </c>
      <c r="B26" s="2">
        <v>28.847868109792703</v>
      </c>
      <c r="C26" s="2">
        <v>39.966379043119716</v>
      </c>
      <c r="D26" s="2">
        <v>29.551892553476975</v>
      </c>
      <c r="E26" s="2">
        <v>46.55336879443125</v>
      </c>
      <c r="F26" s="2">
        <v>44.704385934105773</v>
      </c>
      <c r="G26" s="2">
        <v>23.564848982533888</v>
      </c>
      <c r="H26" s="2">
        <v>25.694129865771544</v>
      </c>
      <c r="I26" s="2">
        <v>27.441253983487119</v>
      </c>
      <c r="J26" s="2">
        <v>46.165689454884458</v>
      </c>
      <c r="K26" s="2">
        <v>20.89568503316184</v>
      </c>
    </row>
    <row r="27" spans="1:11" x14ac:dyDescent="0.3">
      <c r="A27" s="1">
        <v>26</v>
      </c>
      <c r="B27" s="2">
        <v>31.519287957178904</v>
      </c>
      <c r="C27" s="2">
        <v>30.1979125164541</v>
      </c>
      <c r="D27" s="2">
        <v>41.199513375294842</v>
      </c>
      <c r="E27" s="2">
        <v>24.571154162184833</v>
      </c>
      <c r="F27" s="2">
        <v>39.750220593184174</v>
      </c>
      <c r="G27" s="2">
        <v>30.966293606693622</v>
      </c>
      <c r="H27" s="2">
        <v>23.648677693276298</v>
      </c>
      <c r="I27" s="2">
        <v>42.789130357257434</v>
      </c>
      <c r="J27" s="2">
        <v>24.476301033436592</v>
      </c>
      <c r="K27" s="2">
        <v>36.408347804260003</v>
      </c>
    </row>
    <row r="28" spans="1:11" x14ac:dyDescent="0.3">
      <c r="A28" s="1">
        <v>27</v>
      </c>
      <c r="B28" s="2">
        <v>15.042537807314362</v>
      </c>
      <c r="C28" s="2">
        <v>21.141623390221142</v>
      </c>
      <c r="D28" s="2">
        <v>27.817624192252378</v>
      </c>
      <c r="E28" s="2">
        <v>35.222862920823445</v>
      </c>
      <c r="F28" s="2">
        <v>47.149058807107551</v>
      </c>
      <c r="G28" s="2">
        <v>26.067140358458346</v>
      </c>
      <c r="H28" s="2">
        <v>19.876269223362655</v>
      </c>
      <c r="I28" s="2">
        <v>28.709944070376817</v>
      </c>
      <c r="J28" s="2">
        <v>35.429389096417665</v>
      </c>
      <c r="K28" s="2">
        <v>11.147032969125238</v>
      </c>
    </row>
    <row r="29" spans="1:11" x14ac:dyDescent="0.3">
      <c r="A29" s="1">
        <v>28</v>
      </c>
      <c r="B29" s="2">
        <v>33.156342531117737</v>
      </c>
      <c r="C29" s="2">
        <v>22.063536778919975</v>
      </c>
      <c r="D29" s="2">
        <v>47.860855619221311</v>
      </c>
      <c r="E29" s="2">
        <v>21.411146950402554</v>
      </c>
      <c r="F29" s="2">
        <v>39.22961571795021</v>
      </c>
      <c r="G29" s="2">
        <v>37.992988386534961</v>
      </c>
      <c r="H29" s="2">
        <v>40.944511361192298</v>
      </c>
      <c r="I29" s="2">
        <v>48.652578034792533</v>
      </c>
      <c r="J29" s="2">
        <v>32.444160507901614</v>
      </c>
      <c r="K29" s="2">
        <v>14.972986531027427</v>
      </c>
    </row>
    <row r="30" spans="1:11" x14ac:dyDescent="0.3">
      <c r="A30" s="1">
        <v>29</v>
      </c>
      <c r="B30" s="2">
        <v>33.594825706647562</v>
      </c>
      <c r="C30" s="2">
        <v>29.132173798327507</v>
      </c>
      <c r="D30" s="2">
        <v>43.255564935574682</v>
      </c>
      <c r="E30" s="2">
        <v>29.153022762614331</v>
      </c>
      <c r="F30" s="2">
        <v>25.334495739390466</v>
      </c>
      <c r="G30" s="2">
        <v>42.137171844822703</v>
      </c>
      <c r="H30" s="2">
        <v>30.030176333047692</v>
      </c>
      <c r="I30" s="2">
        <v>35.445949749563198</v>
      </c>
      <c r="J30" s="2">
        <v>24.400864372039216</v>
      </c>
      <c r="K30" s="2">
        <v>21.124738448144441</v>
      </c>
    </row>
    <row r="31" spans="1:11" x14ac:dyDescent="0.3">
      <c r="A31" s="1">
        <v>30</v>
      </c>
      <c r="B31" s="2">
        <v>33.705510095700667</v>
      </c>
      <c r="C31" s="2">
        <v>24.645930687800714</v>
      </c>
      <c r="D31" s="2">
        <v>6.4095630926777538</v>
      </c>
      <c r="E31" s="2">
        <v>30.958766877321587</v>
      </c>
      <c r="F31" s="2">
        <v>30.691534238769506</v>
      </c>
      <c r="G31" s="2">
        <v>19.583256831777796</v>
      </c>
      <c r="H31" s="2">
        <v>21.68486419405491</v>
      </c>
      <c r="I31" s="2">
        <v>34.721972337257938</v>
      </c>
      <c r="J31" s="2">
        <v>36.952231463147591</v>
      </c>
      <c r="K31" s="2">
        <v>25.148496357919804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19" workbookViewId="0">
      <selection activeCell="B26" sqref="B26"/>
    </sheetView>
  </sheetViews>
  <sheetFormatPr defaultRowHeight="14.4" x14ac:dyDescent="0.3"/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0</v>
      </c>
      <c r="B2">
        <f>1-A2</f>
        <v>1</v>
      </c>
      <c r="C2">
        <f>A2*B2</f>
        <v>0</v>
      </c>
    </row>
    <row r="3" spans="1:3" x14ac:dyDescent="0.3">
      <c r="A3">
        <f>A2+0.05</f>
        <v>0.05</v>
      </c>
      <c r="B3">
        <f>1-A3</f>
        <v>0.95</v>
      </c>
      <c r="C3">
        <f t="shared" ref="C3:C22" si="0">A3*B3</f>
        <v>4.7500000000000001E-2</v>
      </c>
    </row>
    <row r="4" spans="1:3" x14ac:dyDescent="0.3">
      <c r="A4">
        <f t="shared" ref="A4:A22" si="1">A3+0.05</f>
        <v>0.1</v>
      </c>
      <c r="B4">
        <f t="shared" ref="B4:B22" si="2">1-A4</f>
        <v>0.9</v>
      </c>
      <c r="C4">
        <f t="shared" si="0"/>
        <v>9.0000000000000011E-2</v>
      </c>
    </row>
    <row r="5" spans="1:3" x14ac:dyDescent="0.3">
      <c r="A5">
        <f t="shared" si="1"/>
        <v>0.15000000000000002</v>
      </c>
      <c r="B5">
        <f t="shared" si="2"/>
        <v>0.85</v>
      </c>
      <c r="C5">
        <f t="shared" si="0"/>
        <v>0.1275</v>
      </c>
    </row>
    <row r="6" spans="1:3" x14ac:dyDescent="0.3">
      <c r="A6">
        <f t="shared" si="1"/>
        <v>0.2</v>
      </c>
      <c r="B6">
        <f t="shared" si="2"/>
        <v>0.8</v>
      </c>
      <c r="C6">
        <f t="shared" si="0"/>
        <v>0.16000000000000003</v>
      </c>
    </row>
    <row r="7" spans="1:3" x14ac:dyDescent="0.3">
      <c r="A7">
        <f t="shared" si="1"/>
        <v>0.25</v>
      </c>
      <c r="B7">
        <f t="shared" si="2"/>
        <v>0.75</v>
      </c>
      <c r="C7">
        <f t="shared" si="0"/>
        <v>0.1875</v>
      </c>
    </row>
    <row r="8" spans="1:3" x14ac:dyDescent="0.3">
      <c r="A8">
        <f t="shared" si="1"/>
        <v>0.3</v>
      </c>
      <c r="B8">
        <f t="shared" si="2"/>
        <v>0.7</v>
      </c>
      <c r="C8">
        <f t="shared" si="0"/>
        <v>0.21</v>
      </c>
    </row>
    <row r="9" spans="1:3" x14ac:dyDescent="0.3">
      <c r="A9">
        <f t="shared" si="1"/>
        <v>0.35</v>
      </c>
      <c r="B9">
        <f t="shared" si="2"/>
        <v>0.65</v>
      </c>
      <c r="C9">
        <f t="shared" si="0"/>
        <v>0.22749999999999998</v>
      </c>
    </row>
    <row r="10" spans="1:3" x14ac:dyDescent="0.3">
      <c r="A10">
        <f t="shared" si="1"/>
        <v>0.39999999999999997</v>
      </c>
      <c r="B10">
        <f t="shared" si="2"/>
        <v>0.60000000000000009</v>
      </c>
      <c r="C10">
        <f t="shared" si="0"/>
        <v>0.24000000000000002</v>
      </c>
    </row>
    <row r="11" spans="1:3" x14ac:dyDescent="0.3">
      <c r="A11">
        <f t="shared" si="1"/>
        <v>0.44999999999999996</v>
      </c>
      <c r="B11">
        <f t="shared" si="2"/>
        <v>0.55000000000000004</v>
      </c>
      <c r="C11">
        <f t="shared" si="0"/>
        <v>0.2475</v>
      </c>
    </row>
    <row r="12" spans="1:3" x14ac:dyDescent="0.3">
      <c r="A12">
        <f t="shared" si="1"/>
        <v>0.49999999999999994</v>
      </c>
      <c r="B12">
        <f t="shared" si="2"/>
        <v>0.5</v>
      </c>
      <c r="C12">
        <f t="shared" si="0"/>
        <v>0.24999999999999997</v>
      </c>
    </row>
    <row r="13" spans="1:3" x14ac:dyDescent="0.3">
      <c r="A13">
        <f t="shared" si="1"/>
        <v>0.54999999999999993</v>
      </c>
      <c r="B13">
        <f t="shared" si="2"/>
        <v>0.45000000000000007</v>
      </c>
      <c r="C13">
        <f t="shared" si="0"/>
        <v>0.2475</v>
      </c>
    </row>
    <row r="14" spans="1:3" x14ac:dyDescent="0.3">
      <c r="A14">
        <f t="shared" si="1"/>
        <v>0.6</v>
      </c>
      <c r="B14">
        <f t="shared" si="2"/>
        <v>0.4</v>
      </c>
      <c r="C14">
        <f t="shared" si="0"/>
        <v>0.24</v>
      </c>
    </row>
    <row r="15" spans="1:3" x14ac:dyDescent="0.3">
      <c r="A15">
        <f t="shared" si="1"/>
        <v>0.65</v>
      </c>
      <c r="B15">
        <f t="shared" si="2"/>
        <v>0.35</v>
      </c>
      <c r="C15">
        <f t="shared" si="0"/>
        <v>0.22749999999999998</v>
      </c>
    </row>
    <row r="16" spans="1:3" x14ac:dyDescent="0.3">
      <c r="A16">
        <f t="shared" si="1"/>
        <v>0.70000000000000007</v>
      </c>
      <c r="B16">
        <f t="shared" si="2"/>
        <v>0.29999999999999993</v>
      </c>
      <c r="C16">
        <f t="shared" si="0"/>
        <v>0.20999999999999996</v>
      </c>
    </row>
    <row r="17" spans="1:3" x14ac:dyDescent="0.3">
      <c r="A17">
        <f t="shared" si="1"/>
        <v>0.75000000000000011</v>
      </c>
      <c r="B17">
        <f t="shared" si="2"/>
        <v>0.24999999999999989</v>
      </c>
      <c r="C17">
        <f t="shared" si="0"/>
        <v>0.18749999999999994</v>
      </c>
    </row>
    <row r="18" spans="1:3" x14ac:dyDescent="0.3">
      <c r="A18">
        <f t="shared" si="1"/>
        <v>0.80000000000000016</v>
      </c>
      <c r="B18">
        <f t="shared" si="2"/>
        <v>0.19999999999999984</v>
      </c>
      <c r="C18">
        <f t="shared" si="0"/>
        <v>0.15999999999999992</v>
      </c>
    </row>
    <row r="19" spans="1:3" x14ac:dyDescent="0.3">
      <c r="A19">
        <f t="shared" si="1"/>
        <v>0.8500000000000002</v>
      </c>
      <c r="B19">
        <f t="shared" si="2"/>
        <v>0.1499999999999998</v>
      </c>
      <c r="C19">
        <f t="shared" si="0"/>
        <v>0.12749999999999986</v>
      </c>
    </row>
    <row r="20" spans="1:3" x14ac:dyDescent="0.3">
      <c r="A20">
        <f t="shared" si="1"/>
        <v>0.90000000000000024</v>
      </c>
      <c r="B20">
        <f t="shared" si="2"/>
        <v>9.9999999999999756E-2</v>
      </c>
      <c r="C20">
        <f t="shared" si="0"/>
        <v>8.9999999999999802E-2</v>
      </c>
    </row>
    <row r="21" spans="1:3" x14ac:dyDescent="0.3">
      <c r="A21">
        <f t="shared" si="1"/>
        <v>0.95000000000000029</v>
      </c>
      <c r="B21">
        <f t="shared" si="2"/>
        <v>4.9999999999999711E-2</v>
      </c>
      <c r="C21">
        <f t="shared" si="0"/>
        <v>4.7499999999999737E-2</v>
      </c>
    </row>
    <row r="22" spans="1:3" x14ac:dyDescent="0.3">
      <c r="A22">
        <f t="shared" si="1"/>
        <v>1.0000000000000002</v>
      </c>
      <c r="B22">
        <f t="shared" si="2"/>
        <v>0</v>
      </c>
      <c r="C22">
        <f t="shared" si="0"/>
        <v>0</v>
      </c>
    </row>
    <row r="24" spans="1:3" x14ac:dyDescent="0.3">
      <c r="A24" t="s">
        <v>0</v>
      </c>
      <c r="B24" t="s">
        <v>21</v>
      </c>
    </row>
    <row r="25" spans="1:3" x14ac:dyDescent="0.3">
      <c r="A25">
        <v>2</v>
      </c>
      <c r="B25">
        <f>_xlfn.T.INV(0.95,A25-1)</f>
        <v>6.3137515146750376</v>
      </c>
    </row>
    <row r="26" spans="1:3" x14ac:dyDescent="0.3">
      <c r="A26">
        <f>A25+2</f>
        <v>4</v>
      </c>
      <c r="B26">
        <f t="shared" ref="B26:B74" si="3">_xlfn.T.INV(0.95,A26-1)</f>
        <v>2.3533634348018233</v>
      </c>
    </row>
    <row r="27" spans="1:3" x14ac:dyDescent="0.3">
      <c r="A27">
        <f t="shared" ref="A27:A52" si="4">A26+2</f>
        <v>6</v>
      </c>
      <c r="B27">
        <f t="shared" si="3"/>
        <v>2.0150483733330233</v>
      </c>
    </row>
    <row r="28" spans="1:3" x14ac:dyDescent="0.3">
      <c r="A28">
        <f t="shared" si="4"/>
        <v>8</v>
      </c>
      <c r="B28">
        <f t="shared" si="3"/>
        <v>1.8945786050900069</v>
      </c>
    </row>
    <row r="29" spans="1:3" x14ac:dyDescent="0.3">
      <c r="A29">
        <f t="shared" si="4"/>
        <v>10</v>
      </c>
      <c r="B29">
        <f t="shared" si="3"/>
        <v>1.8331129326562368</v>
      </c>
    </row>
    <row r="30" spans="1:3" x14ac:dyDescent="0.3">
      <c r="A30">
        <f t="shared" si="4"/>
        <v>12</v>
      </c>
      <c r="B30">
        <f t="shared" si="3"/>
        <v>1.795884818704043</v>
      </c>
    </row>
    <row r="31" spans="1:3" x14ac:dyDescent="0.3">
      <c r="A31">
        <f t="shared" si="4"/>
        <v>14</v>
      </c>
      <c r="B31">
        <f t="shared" si="3"/>
        <v>1.7709333959868729</v>
      </c>
    </row>
    <row r="32" spans="1:3" x14ac:dyDescent="0.3">
      <c r="A32">
        <f t="shared" si="4"/>
        <v>16</v>
      </c>
      <c r="B32">
        <f t="shared" si="3"/>
        <v>1.7530503556925723</v>
      </c>
    </row>
    <row r="33" spans="1:2" x14ac:dyDescent="0.3">
      <c r="A33">
        <f t="shared" si="4"/>
        <v>18</v>
      </c>
      <c r="B33">
        <f t="shared" si="3"/>
        <v>1.7396067260750721</v>
      </c>
    </row>
    <row r="34" spans="1:2" x14ac:dyDescent="0.3">
      <c r="A34">
        <f t="shared" si="4"/>
        <v>20</v>
      </c>
      <c r="B34">
        <f t="shared" si="3"/>
        <v>1.7291328115213698</v>
      </c>
    </row>
    <row r="35" spans="1:2" x14ac:dyDescent="0.3">
      <c r="A35">
        <f t="shared" si="4"/>
        <v>22</v>
      </c>
      <c r="B35">
        <f t="shared" si="3"/>
        <v>1.7207429028118781</v>
      </c>
    </row>
    <row r="36" spans="1:2" x14ac:dyDescent="0.3">
      <c r="A36">
        <f t="shared" si="4"/>
        <v>24</v>
      </c>
      <c r="B36">
        <f t="shared" si="3"/>
        <v>1.7138715277470482</v>
      </c>
    </row>
    <row r="37" spans="1:2" x14ac:dyDescent="0.3">
      <c r="A37">
        <f t="shared" si="4"/>
        <v>26</v>
      </c>
      <c r="B37">
        <f t="shared" si="3"/>
        <v>1.7081407612518986</v>
      </c>
    </row>
    <row r="38" spans="1:2" x14ac:dyDescent="0.3">
      <c r="A38">
        <f t="shared" si="4"/>
        <v>28</v>
      </c>
      <c r="B38">
        <f t="shared" si="3"/>
        <v>1.7032884457221271</v>
      </c>
    </row>
    <row r="39" spans="1:2" x14ac:dyDescent="0.3">
      <c r="A39">
        <f t="shared" si="4"/>
        <v>30</v>
      </c>
      <c r="B39">
        <f t="shared" si="3"/>
        <v>1.6991270265334968</v>
      </c>
    </row>
    <row r="40" spans="1:2" x14ac:dyDescent="0.3">
      <c r="A40">
        <f t="shared" si="4"/>
        <v>32</v>
      </c>
      <c r="B40">
        <f t="shared" si="3"/>
        <v>1.6955187825458644</v>
      </c>
    </row>
    <row r="41" spans="1:2" x14ac:dyDescent="0.3">
      <c r="A41">
        <f t="shared" si="4"/>
        <v>34</v>
      </c>
      <c r="B41">
        <f t="shared" si="3"/>
        <v>1.6923603090303434</v>
      </c>
    </row>
    <row r="42" spans="1:2" x14ac:dyDescent="0.3">
      <c r="A42">
        <f t="shared" si="4"/>
        <v>36</v>
      </c>
      <c r="B42">
        <f t="shared" si="3"/>
        <v>1.6895724577802647</v>
      </c>
    </row>
    <row r="43" spans="1:2" x14ac:dyDescent="0.3">
      <c r="A43">
        <f t="shared" si="4"/>
        <v>38</v>
      </c>
      <c r="B43">
        <f t="shared" si="3"/>
        <v>1.6870936195962629</v>
      </c>
    </row>
    <row r="44" spans="1:2" x14ac:dyDescent="0.3">
      <c r="A44">
        <f t="shared" si="4"/>
        <v>40</v>
      </c>
      <c r="B44">
        <f t="shared" si="3"/>
        <v>1.6848751217112248</v>
      </c>
    </row>
    <row r="45" spans="1:2" x14ac:dyDescent="0.3">
      <c r="A45">
        <f t="shared" si="4"/>
        <v>42</v>
      </c>
      <c r="B45">
        <f t="shared" si="3"/>
        <v>1.6828780021327077</v>
      </c>
    </row>
    <row r="46" spans="1:2" x14ac:dyDescent="0.3">
      <c r="A46">
        <f t="shared" si="4"/>
        <v>44</v>
      </c>
      <c r="B46">
        <f t="shared" si="3"/>
        <v>1.6810707032025196</v>
      </c>
    </row>
    <row r="47" spans="1:2" x14ac:dyDescent="0.3">
      <c r="A47">
        <f>A46+2</f>
        <v>46</v>
      </c>
      <c r="B47">
        <f t="shared" si="3"/>
        <v>1.6794273926523535</v>
      </c>
    </row>
    <row r="48" spans="1:2" x14ac:dyDescent="0.3">
      <c r="A48">
        <f t="shared" si="4"/>
        <v>48</v>
      </c>
      <c r="B48">
        <f t="shared" si="3"/>
        <v>1.6779267216418594</v>
      </c>
    </row>
    <row r="49" spans="1:2" x14ac:dyDescent="0.3">
      <c r="A49">
        <f t="shared" si="4"/>
        <v>50</v>
      </c>
      <c r="B49">
        <f t="shared" si="3"/>
        <v>1.6765508926168529</v>
      </c>
    </row>
    <row r="50" spans="1:2" x14ac:dyDescent="0.3">
      <c r="A50">
        <f t="shared" si="4"/>
        <v>52</v>
      </c>
      <c r="B50">
        <f t="shared" si="3"/>
        <v>1.6752849504249088</v>
      </c>
    </row>
    <row r="51" spans="1:2" x14ac:dyDescent="0.3">
      <c r="A51">
        <f t="shared" si="4"/>
        <v>54</v>
      </c>
      <c r="B51">
        <f t="shared" si="3"/>
        <v>1.6741162367030993</v>
      </c>
    </row>
    <row r="52" spans="1:2" x14ac:dyDescent="0.3">
      <c r="A52">
        <f t="shared" si="4"/>
        <v>56</v>
      </c>
      <c r="B52">
        <f t="shared" si="3"/>
        <v>1.673033965289912</v>
      </c>
    </row>
    <row r="53" spans="1:2" x14ac:dyDescent="0.3">
      <c r="A53">
        <f>A52+2</f>
        <v>58</v>
      </c>
      <c r="B53">
        <f t="shared" si="3"/>
        <v>1.6720288884609551</v>
      </c>
    </row>
    <row r="54" spans="1:2" x14ac:dyDescent="0.3">
      <c r="A54">
        <f>A53+2</f>
        <v>60</v>
      </c>
      <c r="B54">
        <f t="shared" si="3"/>
        <v>1.6710930321038919</v>
      </c>
    </row>
    <row r="55" spans="1:2" x14ac:dyDescent="0.3">
      <c r="A55">
        <f t="shared" ref="A55:A61" si="5">A54+2</f>
        <v>62</v>
      </c>
      <c r="B55">
        <f t="shared" si="3"/>
        <v>1.6702194837737363</v>
      </c>
    </row>
    <row r="56" spans="1:2" x14ac:dyDescent="0.3">
      <c r="A56">
        <f t="shared" si="5"/>
        <v>64</v>
      </c>
      <c r="B56">
        <f t="shared" si="3"/>
        <v>1.6694022217068125</v>
      </c>
    </row>
    <row r="57" spans="1:2" x14ac:dyDescent="0.3">
      <c r="A57">
        <f t="shared" si="5"/>
        <v>66</v>
      </c>
      <c r="B57">
        <f t="shared" si="3"/>
        <v>1.6686359758475535</v>
      </c>
    </row>
    <row r="58" spans="1:2" x14ac:dyDescent="0.3">
      <c r="A58">
        <f t="shared" si="5"/>
        <v>68</v>
      </c>
      <c r="B58">
        <f t="shared" si="3"/>
        <v>1.6679161141074239</v>
      </c>
    </row>
    <row r="59" spans="1:2" x14ac:dyDescent="0.3">
      <c r="A59">
        <f t="shared" si="5"/>
        <v>70</v>
      </c>
      <c r="B59">
        <f t="shared" si="3"/>
        <v>1.6672385486685533</v>
      </c>
    </row>
    <row r="60" spans="1:2" x14ac:dyDescent="0.3">
      <c r="A60">
        <f t="shared" si="5"/>
        <v>72</v>
      </c>
      <c r="B60">
        <f t="shared" si="3"/>
        <v>1.6665996583285314</v>
      </c>
    </row>
    <row r="61" spans="1:2" x14ac:dyDescent="0.3">
      <c r="A61">
        <f t="shared" si="5"/>
        <v>74</v>
      </c>
      <c r="B61">
        <f t="shared" si="3"/>
        <v>1.6659962237714305</v>
      </c>
    </row>
    <row r="62" spans="1:2" x14ac:dyDescent="0.3">
      <c r="A62">
        <f>A61+2</f>
        <v>76</v>
      </c>
      <c r="B62">
        <f t="shared" si="3"/>
        <v>1.6654253733225626</v>
      </c>
    </row>
    <row r="63" spans="1:2" x14ac:dyDescent="0.3">
      <c r="A63">
        <f t="shared" ref="A63:A74" si="6">A62+2</f>
        <v>78</v>
      </c>
      <c r="B63">
        <f t="shared" si="3"/>
        <v>1.6648845372582033</v>
      </c>
    </row>
    <row r="64" spans="1:2" x14ac:dyDescent="0.3">
      <c r="A64">
        <f t="shared" si="6"/>
        <v>80</v>
      </c>
      <c r="B64">
        <f t="shared" si="3"/>
        <v>1.6643714091365507</v>
      </c>
    </row>
    <row r="65" spans="1:2" x14ac:dyDescent="0.3">
      <c r="A65">
        <f t="shared" si="6"/>
        <v>82</v>
      </c>
      <c r="B65">
        <f t="shared" si="3"/>
        <v>1.6638839129226006</v>
      </c>
    </row>
    <row r="66" spans="1:2" x14ac:dyDescent="0.3">
      <c r="A66">
        <f t="shared" si="6"/>
        <v>84</v>
      </c>
      <c r="B66">
        <f t="shared" si="3"/>
        <v>1.6634201749188866</v>
      </c>
    </row>
    <row r="67" spans="1:2" x14ac:dyDescent="0.3">
      <c r="A67">
        <f t="shared" si="6"/>
        <v>86</v>
      </c>
      <c r="B67">
        <f t="shared" si="3"/>
        <v>1.6629784997019019</v>
      </c>
    </row>
    <row r="68" spans="1:2" x14ac:dyDescent="0.3">
      <c r="A68">
        <f t="shared" si="6"/>
        <v>88</v>
      </c>
      <c r="B68">
        <f t="shared" si="3"/>
        <v>1.662557349412876</v>
      </c>
    </row>
    <row r="69" spans="1:2" x14ac:dyDescent="0.3">
      <c r="A69">
        <f t="shared" si="6"/>
        <v>90</v>
      </c>
      <c r="B69">
        <f t="shared" si="3"/>
        <v>1.6621553258697011</v>
      </c>
    </row>
    <row r="70" spans="1:2" x14ac:dyDescent="0.3">
      <c r="A70">
        <f t="shared" si="6"/>
        <v>92</v>
      </c>
      <c r="B70">
        <f t="shared" si="3"/>
        <v>1.6617711550616978</v>
      </c>
    </row>
    <row r="71" spans="1:2" x14ac:dyDescent="0.3">
      <c r="A71">
        <f t="shared" si="6"/>
        <v>94</v>
      </c>
      <c r="B71">
        <f t="shared" si="3"/>
        <v>1.6614036736648974</v>
      </c>
    </row>
    <row r="72" spans="1:2" x14ac:dyDescent="0.3">
      <c r="A72">
        <f t="shared" si="6"/>
        <v>96</v>
      </c>
      <c r="B72">
        <f t="shared" si="3"/>
        <v>1.6610518172772404</v>
      </c>
    </row>
    <row r="73" spans="1:2" x14ac:dyDescent="0.3">
      <c r="A73">
        <f t="shared" si="6"/>
        <v>98</v>
      </c>
      <c r="B73">
        <f t="shared" si="3"/>
        <v>1.6607146101230255</v>
      </c>
    </row>
    <row r="74" spans="1:2" x14ac:dyDescent="0.3">
      <c r="A74">
        <f t="shared" si="6"/>
        <v>100</v>
      </c>
      <c r="B74">
        <f t="shared" si="3"/>
        <v>1.6603911560169928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2" sqref="E12:E14"/>
    </sheetView>
  </sheetViews>
  <sheetFormatPr defaultRowHeight="14.4" x14ac:dyDescent="0.3"/>
  <cols>
    <col min="1" max="1" width="4.6640625" customWidth="1"/>
    <col min="2" max="2" width="14.5546875" customWidth="1"/>
    <col min="4" max="4" width="19.21875" customWidth="1"/>
    <col min="5" max="5" width="33.5546875" style="6" customWidth="1"/>
  </cols>
  <sheetData>
    <row r="1" spans="1:5" x14ac:dyDescent="0.3">
      <c r="A1" t="s">
        <v>23</v>
      </c>
      <c r="B1" t="s">
        <v>22</v>
      </c>
      <c r="D1" s="7" t="s">
        <v>24</v>
      </c>
      <c r="E1" s="7"/>
    </row>
    <row r="2" spans="1:5" x14ac:dyDescent="0.3">
      <c r="A2">
        <v>1</v>
      </c>
      <c r="B2">
        <v>44</v>
      </c>
      <c r="D2" s="7" t="s">
        <v>25</v>
      </c>
      <c r="E2" s="7"/>
    </row>
    <row r="3" spans="1:5" x14ac:dyDescent="0.3">
      <c r="A3">
        <v>2</v>
      </c>
      <c r="B3">
        <v>43</v>
      </c>
      <c r="D3" t="s">
        <v>26</v>
      </c>
      <c r="E3" s="6">
        <f>AVERAGE(B2:B21)</f>
        <v>43.95</v>
      </c>
    </row>
    <row r="4" spans="1:5" x14ac:dyDescent="0.3">
      <c r="A4">
        <v>3</v>
      </c>
      <c r="B4">
        <v>45</v>
      </c>
      <c r="D4" t="s">
        <v>27</v>
      </c>
      <c r="E4" s="6">
        <v>45</v>
      </c>
    </row>
    <row r="5" spans="1:5" x14ac:dyDescent="0.3">
      <c r="A5">
        <v>4</v>
      </c>
      <c r="B5">
        <v>46</v>
      </c>
      <c r="D5" t="s">
        <v>28</v>
      </c>
      <c r="E5" s="6">
        <f>STDEV(B2:B21)</f>
        <v>2.282081229238369</v>
      </c>
    </row>
    <row r="6" spans="1:5" x14ac:dyDescent="0.3">
      <c r="A6">
        <v>5</v>
      </c>
      <c r="B6">
        <v>48</v>
      </c>
      <c r="D6" t="s">
        <v>29</v>
      </c>
      <c r="E6" s="6">
        <f>COUNT(B2:B21)</f>
        <v>20</v>
      </c>
    </row>
    <row r="7" spans="1:5" x14ac:dyDescent="0.3">
      <c r="A7">
        <v>6</v>
      </c>
      <c r="B7">
        <v>40</v>
      </c>
      <c r="D7" t="s">
        <v>32</v>
      </c>
      <c r="E7" s="8">
        <v>0.05</v>
      </c>
    </row>
    <row r="8" spans="1:5" x14ac:dyDescent="0.3">
      <c r="A8">
        <v>7</v>
      </c>
      <c r="B8">
        <v>43</v>
      </c>
      <c r="D8" t="s">
        <v>33</v>
      </c>
      <c r="E8" s="8">
        <f>1-E7</f>
        <v>0.95</v>
      </c>
    </row>
    <row r="9" spans="1:5" x14ac:dyDescent="0.3">
      <c r="A9">
        <v>8</v>
      </c>
      <c r="B9">
        <v>44</v>
      </c>
      <c r="D9" s="7" t="s">
        <v>30</v>
      </c>
      <c r="E9" s="7"/>
    </row>
    <row r="10" spans="1:5" x14ac:dyDescent="0.3">
      <c r="A10">
        <v>9</v>
      </c>
      <c r="B10">
        <v>45</v>
      </c>
      <c r="D10" t="s">
        <v>31</v>
      </c>
      <c r="E10" s="6">
        <f>(E3-E4)/(E5/SQRT(E6))</f>
        <v>-2.057658023994493</v>
      </c>
    </row>
    <row r="11" spans="1:5" x14ac:dyDescent="0.3">
      <c r="A11">
        <v>10</v>
      </c>
      <c r="B11">
        <v>46</v>
      </c>
      <c r="D11" t="s">
        <v>34</v>
      </c>
      <c r="E11" s="6">
        <f>_xlfn.T.INV(E7/2,E6-1)</f>
        <v>-2.0930240544083096</v>
      </c>
    </row>
    <row r="12" spans="1:5" x14ac:dyDescent="0.3">
      <c r="A12">
        <v>11</v>
      </c>
      <c r="B12">
        <v>44</v>
      </c>
      <c r="D12" t="s">
        <v>35</v>
      </c>
      <c r="E12" s="6" t="str">
        <f>IF(ABS(E11)&lt;ABS(E10),"Rejeita H0","Não Rejeita H0")</f>
        <v>Não Rejeita H0</v>
      </c>
    </row>
    <row r="13" spans="1:5" x14ac:dyDescent="0.3">
      <c r="A13">
        <v>12</v>
      </c>
      <c r="B13">
        <v>40</v>
      </c>
      <c r="D13" t="s">
        <v>36</v>
      </c>
      <c r="E13" s="9">
        <f>2*(1-_xlfn.T.DIST(ABS(E10),E6-1,TRUE))</f>
        <v>5.3610263105920541E-2</v>
      </c>
    </row>
    <row r="14" spans="1:5" x14ac:dyDescent="0.3">
      <c r="A14">
        <v>13</v>
      </c>
      <c r="B14">
        <v>42</v>
      </c>
      <c r="D14" t="s">
        <v>35</v>
      </c>
      <c r="E14" s="6" t="str">
        <f>IF(E13&lt;E7,"Rejeito H0","Não Rejeito H0")</f>
        <v>Não Rejeito H0</v>
      </c>
    </row>
    <row r="15" spans="1:5" x14ac:dyDescent="0.3">
      <c r="A15">
        <v>14</v>
      </c>
      <c r="B15">
        <v>41</v>
      </c>
    </row>
    <row r="16" spans="1:5" x14ac:dyDescent="0.3">
      <c r="A16">
        <v>15</v>
      </c>
      <c r="B16">
        <v>43</v>
      </c>
      <c r="D16" s="7" t="s">
        <v>37</v>
      </c>
      <c r="E16" s="7"/>
    </row>
    <row r="17" spans="1:5" x14ac:dyDescent="0.3">
      <c r="A17">
        <v>16</v>
      </c>
      <c r="B17">
        <v>42</v>
      </c>
      <c r="D17" t="s">
        <v>31</v>
      </c>
      <c r="E17" s="6">
        <f>(E3-E4)/(E5/SQRT(E6))</f>
        <v>-2.057658023994493</v>
      </c>
    </row>
    <row r="18" spans="1:5" x14ac:dyDescent="0.3">
      <c r="A18">
        <v>17</v>
      </c>
      <c r="B18">
        <v>48</v>
      </c>
      <c r="D18" t="s">
        <v>38</v>
      </c>
      <c r="E18" s="6">
        <f>_xlfn.T.INV(E7,E6-1)</f>
        <v>-1.7291328115213698</v>
      </c>
    </row>
    <row r="19" spans="1:5" x14ac:dyDescent="0.3">
      <c r="A19">
        <v>18</v>
      </c>
      <c r="B19">
        <v>46</v>
      </c>
      <c r="D19" t="s">
        <v>39</v>
      </c>
      <c r="E19" s="6">
        <f>_xlfn.T.INV(1-E7,E6-1)</f>
        <v>1.7291328115213698</v>
      </c>
    </row>
    <row r="20" spans="1:5" x14ac:dyDescent="0.3">
      <c r="A20">
        <v>19</v>
      </c>
      <c r="B20">
        <v>45</v>
      </c>
      <c r="D20" t="s">
        <v>40</v>
      </c>
      <c r="E20" s="6" t="str">
        <f>IF(E17&lt;E18,"Média Amostral &lt; Média Hipotética","Não Rejeita H0")</f>
        <v>Média Amostral &lt; Média Hipotética</v>
      </c>
    </row>
    <row r="21" spans="1:5" x14ac:dyDescent="0.3">
      <c r="A21">
        <v>20</v>
      </c>
      <c r="B21">
        <v>44</v>
      </c>
      <c r="D21" t="s">
        <v>41</v>
      </c>
      <c r="E21" s="6" t="str">
        <f>IF(E17&gt;E19,"Média Amostral &gt; Média Hipotética","Não Rejeita H0")</f>
        <v>Não Rejeita H0</v>
      </c>
    </row>
    <row r="22" spans="1:5" x14ac:dyDescent="0.3">
      <c r="D22" t="s">
        <v>42</v>
      </c>
      <c r="E22" s="9">
        <f>_xlfn.T.DIST(E17,E6-1,TRUE)</f>
        <v>2.6805131552960233E-2</v>
      </c>
    </row>
    <row r="23" spans="1:5" x14ac:dyDescent="0.3">
      <c r="D23" t="s">
        <v>43</v>
      </c>
      <c r="E23" s="9">
        <f>1-_xlfn.T.DIST(E17,E6-1,TRUE)</f>
        <v>0.97319486844703973</v>
      </c>
    </row>
    <row r="24" spans="1:5" x14ac:dyDescent="0.3">
      <c r="D24" t="s">
        <v>40</v>
      </c>
      <c r="E24" s="6" t="str">
        <f>IF(E22&lt;E7,"Média Amostral &lt; Média Hipotética","Não Rejeita H0")</f>
        <v>Média Amostral &lt; Média Hipotética</v>
      </c>
    </row>
    <row r="25" spans="1:5" x14ac:dyDescent="0.3">
      <c r="D25" t="s">
        <v>41</v>
      </c>
      <c r="E25" s="6" t="str">
        <f>IF(E23&lt;E7,"Média Amostral &gt; Média Hipotética","Não Rejeita H0")</f>
        <v>Não Rejeita H0</v>
      </c>
    </row>
  </sheetData>
  <mergeCells count="4">
    <mergeCell ref="D1:E1"/>
    <mergeCell ref="D2:E2"/>
    <mergeCell ref="D9:E9"/>
    <mergeCell ref="D16:E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Intervalos Média</vt:lpstr>
      <vt:lpstr>Proporções</vt:lpstr>
      <vt:lpstr>Teste de Uma Amostra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Moacir</dc:creator>
  <cp:lastModifiedBy>Moacir</cp:lastModifiedBy>
  <dcterms:created xsi:type="dcterms:W3CDTF">2020-05-02T13:33:00Z</dcterms:created>
  <dcterms:modified xsi:type="dcterms:W3CDTF">2020-06-06T19:49:52Z</dcterms:modified>
</cp:coreProperties>
</file>