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Excel Avançado\Aula 1\"/>
    </mc:Choice>
  </mc:AlternateContent>
  <xr:revisionPtr revIDLastSave="0" documentId="13_ncr:1_{12CE759F-EB1D-4DF6-ABB0-BD1458EADF04}" xr6:coauthVersionLast="47" xr6:coauthVersionMax="47" xr10:uidLastSave="{00000000-0000-0000-0000-000000000000}"/>
  <bookViews>
    <workbookView xWindow="0" yWindow="0" windowWidth="28800" windowHeight="12225" firstSheet="5" activeTab="5" xr2:uid="{00000000-000D-0000-FFFF-FFFF00000000}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F4" i="5" l="1"/>
  <c r="G4" i="5" s="1"/>
  <c r="F5" i="5"/>
  <c r="G5" i="5" s="1"/>
  <c r="H5" i="5" s="1"/>
  <c r="F6" i="5"/>
  <c r="G6" i="5" s="1"/>
  <c r="H6" i="5" s="1"/>
  <c r="F7" i="5"/>
  <c r="G7" i="5" s="1"/>
  <c r="H7" i="5" s="1"/>
  <c r="F8" i="5"/>
  <c r="G8" i="5" s="1"/>
  <c r="H8" i="5" s="1"/>
  <c r="B16" i="4"/>
  <c r="B17" i="4"/>
  <c r="B15" i="4"/>
  <c r="B14" i="4"/>
  <c r="B13" i="4"/>
  <c r="B12" i="4"/>
  <c r="G5" i="4"/>
  <c r="G6" i="4"/>
  <c r="G7" i="4"/>
  <c r="H7" i="4" s="1"/>
  <c r="G8" i="4"/>
  <c r="H8" i="4" s="1"/>
  <c r="G9" i="4"/>
  <c r="G4" i="4"/>
  <c r="H4" i="4" s="1"/>
  <c r="E5" i="3"/>
  <c r="E6" i="3"/>
  <c r="E7" i="3"/>
  <c r="E8" i="3"/>
  <c r="E4" i="3"/>
  <c r="C36" i="2"/>
  <c r="C37" i="2"/>
  <c r="C38" i="2"/>
  <c r="C39" i="2"/>
  <c r="C40" i="2"/>
  <c r="C35" i="2"/>
  <c r="E22" i="2"/>
  <c r="E23" i="2"/>
  <c r="E24" i="2"/>
  <c r="E25" i="2"/>
  <c r="E26" i="2"/>
  <c r="E27" i="2"/>
  <c r="E5" i="2"/>
  <c r="E6" i="2"/>
  <c r="E7" i="2"/>
  <c r="E8" i="2"/>
  <c r="E9" i="2"/>
  <c r="E4" i="2"/>
  <c r="C5" i="2"/>
  <c r="C6" i="2"/>
  <c r="C7" i="2"/>
  <c r="C8" i="2"/>
  <c r="C9" i="2"/>
  <c r="C4" i="2"/>
  <c r="D3" i="1"/>
  <c r="D4" i="1"/>
  <c r="D5" i="1"/>
  <c r="D6" i="1"/>
  <c r="D7" i="1"/>
  <c r="D8" i="1"/>
  <c r="D9" i="1"/>
  <c r="D10" i="1"/>
  <c r="D11" i="1"/>
  <c r="D2" i="1"/>
  <c r="B14" i="1" l="1"/>
  <c r="B13" i="1"/>
  <c r="B22" i="4"/>
  <c r="H9" i="4"/>
  <c r="B23" i="4"/>
  <c r="H6" i="4"/>
  <c r="B21" i="4"/>
  <c r="H5" i="4"/>
  <c r="H4" i="5"/>
  <c r="H5" i="6"/>
  <c r="J12" i="5"/>
  <c r="J8" i="5"/>
  <c r="J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H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VL. TOTAL FOR MAIOR QUE 1000; RESPONDER "PRODUTO CARO";SE VL. TOTAL FOR MENOR QUE 500; RESPONDER "BARATO";"PROMOÇÃO"</t>
        </r>
      </text>
    </comment>
    <comment ref="J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BUSCAR VALOR MENOR NA COLUNA DE VL. 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BUSCAR VALOR MAIOR NA COLUNA DE VL. TOTAL</t>
        </r>
      </text>
    </comment>
    <comment ref="J1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CALCULAR MÉDIA DOS VALORES TOTAIS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E5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DIGITE O CÓDIGO DO PRODUTO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PROCURAR POR PRODUTO NA TABELA MATRIZ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PROCURAR POR QTDE NA TABELA MATRIZ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PROCURAR POR VL. TOTAL NA TABELA MATRIZ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<sst xmlns="http://schemas.openxmlformats.org/spreadsheetml/2006/main" count="146" uniqueCount="120">
  <si>
    <t>Funcionário</t>
  </si>
  <si>
    <t>Tempo na Empresa</t>
  </si>
  <si>
    <t>Avaliação da Empresa</t>
  </si>
  <si>
    <t>Aumento</t>
  </si>
  <si>
    <t>Marcos</t>
  </si>
  <si>
    <t>Nicoly</t>
  </si>
  <si>
    <t>Promover um funcionário</t>
  </si>
  <si>
    <t>Julio</t>
  </si>
  <si>
    <t>Se tempo na empresa  for maior que 8 OU avaliação for maior que 80; SIM; NÃO</t>
  </si>
  <si>
    <t>Danilo</t>
  </si>
  <si>
    <t>Pedro</t>
  </si>
  <si>
    <t>Justin</t>
  </si>
  <si>
    <t>Criar uma tabela para indicar quantos tiveram aumentos na empresa e quanto ainda não</t>
  </si>
  <si>
    <t>Maraya</t>
  </si>
  <si>
    <t>Joel</t>
  </si>
  <si>
    <t>Bruno</t>
  </si>
  <si>
    <t>Rene</t>
  </si>
  <si>
    <t>AUMENTOS</t>
  </si>
  <si>
    <t>NÃO AUMENTO</t>
  </si>
  <si>
    <t>PARCELAMENTO DE DESCONTOS</t>
  </si>
  <si>
    <t>COMPRADOR</t>
  </si>
  <si>
    <t>VAL. COMPRA</t>
  </si>
  <si>
    <t>PARCELAS</t>
  </si>
  <si>
    <t>CATEGORIA</t>
  </si>
  <si>
    <t>DESCONTO</t>
  </si>
  <si>
    <t>RENATO</t>
  </si>
  <si>
    <t>COMUM</t>
  </si>
  <si>
    <t>CLÁUDIO</t>
  </si>
  <si>
    <t>ESPECIAL</t>
  </si>
  <si>
    <t>ALBETO</t>
  </si>
  <si>
    <t>RODRIGO</t>
  </si>
  <si>
    <t>GERALDO</t>
  </si>
  <si>
    <t>DENILSOM</t>
  </si>
  <si>
    <t>REGRA DA LOJA PARA PARCELAMENTO:</t>
  </si>
  <si>
    <t>SE O VALOR DA COMPRA FOR MAIOR QUE R$ 1.000,00; ESTÁ PODERÁ SER PAGA EM 2 PARCELAS; SENÃO TERÁ QUE SER PAGA Á VISTA</t>
  </si>
  <si>
    <t>REGRA DA LOJA PARA DESCONTOS:</t>
  </si>
  <si>
    <t>SE A CATEGORIA DO CLIENTE FOR IGUAL À "COMUM"; 5% DE DESCONTO; SENÃO 10%.</t>
  </si>
  <si>
    <t>SELEÇÃO PARA EMPREGO</t>
  </si>
  <si>
    <t>NOME</t>
  </si>
  <si>
    <t>IDADE</t>
  </si>
  <si>
    <t>ESCOLARIDADE</t>
  </si>
  <si>
    <t>CIDADE</t>
  </si>
  <si>
    <t>CONTRATADO</t>
  </si>
  <si>
    <t>CAROLINA</t>
  </si>
  <si>
    <t>CAMPINAS</t>
  </si>
  <si>
    <t>VANESSA</t>
  </si>
  <si>
    <t>LIMEIRA</t>
  </si>
  <si>
    <t>WAGNER</t>
  </si>
  <si>
    <t>ALESSANDRO</t>
  </si>
  <si>
    <t>CAMILA</t>
  </si>
  <si>
    <t>AMERICANA</t>
  </si>
  <si>
    <t>REGIANE</t>
  </si>
  <si>
    <t>REGRAS DA EMPRESA PARA CONTRATAÇÃO:</t>
  </si>
  <si>
    <t>SE IDADE &gt;=20 E ESCOLARIDADE &gt;=2 E CIDADE="LIMEIRA";"SIM";SENÃO "NÃO"</t>
  </si>
  <si>
    <t>CLASSIFICAÇÃO POR IDADE</t>
  </si>
  <si>
    <t>VACINAR</t>
  </si>
  <si>
    <t>JOÃO</t>
  </si>
  <si>
    <t>MARIA</t>
  </si>
  <si>
    <t>GUILHERME</t>
  </si>
  <si>
    <t>ROBERTA</t>
  </si>
  <si>
    <t>MATEUS</t>
  </si>
  <si>
    <t>ANA</t>
  </si>
  <si>
    <t>ESTÁ É UMA CAMPANHA ESPECIAL DE VACINAÇÃO:</t>
  </si>
  <si>
    <t>SE A IDADE &lt;=10 OU IDADE &gt;=60;"SIM"; SENÃO "NÃO"</t>
  </si>
  <si>
    <t>Controle de Estoque</t>
  </si>
  <si>
    <t>Produto</t>
  </si>
  <si>
    <t>Saldo Atual</t>
  </si>
  <si>
    <t>Estoque Mínimo</t>
  </si>
  <si>
    <t>Estoque Máximo</t>
  </si>
  <si>
    <t>Mensagem</t>
  </si>
  <si>
    <t>Régua</t>
  </si>
  <si>
    <t>Caneta</t>
  </si>
  <si>
    <t>Caderno</t>
  </si>
  <si>
    <t>Lápis</t>
  </si>
  <si>
    <t>Borracha</t>
  </si>
  <si>
    <t>Obs: Indicar na coluna mensagem SE saldo atual for menor que estoque mínimo;”Repor Material”; SE saldo atual for maior que estoque máximo; “Estoque Alto” senão; “Normal”</t>
  </si>
  <si>
    <t>Torneio de Futsal</t>
  </si>
  <si>
    <t>Casa</t>
  </si>
  <si>
    <t>X</t>
  </si>
  <si>
    <t>Visitante</t>
  </si>
  <si>
    <t>Resultado</t>
  </si>
  <si>
    <t>Pontos</t>
  </si>
  <si>
    <t>Time Casa</t>
  </si>
  <si>
    <t>x</t>
  </si>
  <si>
    <t>Rigesa</t>
  </si>
  <si>
    <t>Jatobá</t>
  </si>
  <si>
    <t>Gessy</t>
  </si>
  <si>
    <t>Gentec</t>
  </si>
  <si>
    <t>São Bento</t>
  </si>
  <si>
    <t>Paulista</t>
  </si>
  <si>
    <t>Desempenho da</t>
  </si>
  <si>
    <t>Gols Pró</t>
  </si>
  <si>
    <t>Gols Contra</t>
  </si>
  <si>
    <t>Média Gols Pró</t>
  </si>
  <si>
    <t>Média Gols Contra</t>
  </si>
  <si>
    <t>Maior nº Gols</t>
  </si>
  <si>
    <t>Menor nº Gols</t>
  </si>
  <si>
    <t>Campanha</t>
  </si>
  <si>
    <t>Nº Vitórias</t>
  </si>
  <si>
    <t>Nº Derrotas</t>
  </si>
  <si>
    <t>Nº Empates</t>
  </si>
  <si>
    <t>LOJA DE CALÇADOS BEM DE LADO</t>
  </si>
  <si>
    <t>PREÇO BAIXO</t>
  </si>
  <si>
    <t>COD</t>
  </si>
  <si>
    <t>PRODUTOS</t>
  </si>
  <si>
    <t>QTDE</t>
  </si>
  <si>
    <t>VL. COMPRA</t>
  </si>
  <si>
    <t>ACRES.</t>
  </si>
  <si>
    <t>VL. ACRES</t>
  </si>
  <si>
    <t>VL. TOTAL</t>
  </si>
  <si>
    <t>MENSAGEM</t>
  </si>
  <si>
    <t>TENIS NIKE</t>
  </si>
  <si>
    <t>TENIS MIZUNO</t>
  </si>
  <si>
    <t>TENIS ADIDAS</t>
  </si>
  <si>
    <t>PREÇO ALTO</t>
  </si>
  <si>
    <t>TAMANCO</t>
  </si>
  <si>
    <t>SAPATINHO</t>
  </si>
  <si>
    <t>MÉDIA</t>
  </si>
  <si>
    <t>PESQUISA POR PRODUTOS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</si>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</sst>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indexed="8"/>
      <name val="Calibri"/>
      <family val="2"/>
    </font>
    <font>
      <b/>
      <i/>
      <sz val="12"/>
      <color indexed="8"/>
      <name val="Calibri"/>
      <family val="2"/>
    </font>
    <font>
      <sz val="14"/>
      <color indexed="8"/>
      <name val="Calibri"/>
      <family val="2"/>
    </font>
    <font>
      <b/>
      <i/>
      <sz val="10"/>
      <color indexed="8"/>
      <name val="Calibri"/>
      <family val="2"/>
    </font>
    <font>
      <b/>
      <sz val="2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i/>
      <sz val="22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3"/>
        <bgColor indexed="44"/>
      </patternFill>
    </fill>
    <fill>
      <patternFill patternType="solid">
        <fgColor indexed="10"/>
        <bgColor indexed="64"/>
      </patternFill>
    </fill>
    <fill>
      <patternFill patternType="solid">
        <fgColor rgb="FF93CDDD"/>
        <bgColor rgb="FFC0C0C0"/>
      </patternFill>
    </fill>
    <fill>
      <patternFill patternType="solid">
        <fgColor theme="0"/>
        <bgColor indexed="6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10" borderId="7" xfId="10" applyBorder="1" applyAlignment="1">
      <alignment horizontal="center" vertical="center"/>
    </xf>
    <xf numFmtId="0" fontId="2" fillId="2" borderId="1" xfId="2" applyAlignment="1">
      <alignment horizontal="center" vertical="center"/>
    </xf>
    <xf numFmtId="9" fontId="2" fillId="2" borderId="1" xfId="2" applyNumberFormat="1" applyAlignment="1">
      <alignment horizontal="center" vertical="center"/>
    </xf>
    <xf numFmtId="0" fontId="2" fillId="15" borderId="1" xfId="2" applyFill="1" applyAlignment="1">
      <alignment horizontal="center" vertical="center"/>
    </xf>
    <xf numFmtId="0" fontId="2" fillId="15" borderId="1" xfId="2" applyFill="1" applyAlignment="1">
      <alignment horizontal="center" vertical="center" wrapText="1"/>
    </xf>
    <xf numFmtId="0" fontId="1" fillId="7" borderId="7" xfId="7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horizontal="center"/>
    </xf>
    <xf numFmtId="0" fontId="10" fillId="18" borderId="17" xfId="0" applyFont="1" applyFill="1" applyBorder="1" applyAlignment="1">
      <alignment horizontal="center"/>
    </xf>
    <xf numFmtId="0" fontId="10" fillId="0" borderId="0" xfId="0" applyFont="1"/>
    <xf numFmtId="0" fontId="10" fillId="18" borderId="19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0" fillId="0" borderId="28" xfId="0" applyBorder="1" applyAlignment="1">
      <alignment horizontal="right"/>
    </xf>
    <xf numFmtId="0" fontId="0" fillId="0" borderId="30" xfId="0" applyBorder="1"/>
    <xf numFmtId="0" fontId="0" fillId="0" borderId="31" xfId="0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0" fillId="0" borderId="32" xfId="0" applyBorder="1" applyAlignment="1">
      <alignment horizontal="right"/>
    </xf>
    <xf numFmtId="0" fontId="10" fillId="18" borderId="16" xfId="0" applyFont="1" applyFill="1" applyBorder="1"/>
    <xf numFmtId="0" fontId="10" fillId="18" borderId="18" xfId="0" applyFont="1" applyFill="1" applyBorder="1"/>
    <xf numFmtId="0" fontId="0" fillId="0" borderId="33" xfId="0" applyBorder="1"/>
    <xf numFmtId="0" fontId="0" fillId="0" borderId="2" xfId="0" applyBorder="1" applyAlignment="1">
      <alignment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vertical="center"/>
    </xf>
    <xf numFmtId="0" fontId="12" fillId="6" borderId="27" xfId="6" applyFont="1" applyBorder="1" applyAlignment="1">
      <alignment horizontal="center"/>
    </xf>
    <xf numFmtId="0" fontId="4" fillId="14" borderId="27" xfId="14" applyBorder="1" applyAlignment="1">
      <alignment horizontal="center" vertical="center"/>
    </xf>
    <xf numFmtId="0" fontId="4" fillId="6" borderId="27" xfId="6" applyBorder="1" applyAlignment="1">
      <alignment horizontal="center" vertical="center"/>
    </xf>
    <xf numFmtId="0" fontId="1" fillId="13" borderId="27" xfId="13" applyBorder="1" applyAlignment="1">
      <alignment horizontal="center" vertical="center"/>
    </xf>
    <xf numFmtId="44" fontId="1" fillId="13" borderId="27" xfId="13" applyNumberFormat="1" applyBorder="1" applyAlignment="1">
      <alignment horizontal="center" vertical="center"/>
    </xf>
    <xf numFmtId="9" fontId="1" fillId="13" borderId="27" xfId="13" applyNumberFormat="1" applyBorder="1" applyAlignment="1">
      <alignment horizontal="center" vertical="center"/>
    </xf>
    <xf numFmtId="44" fontId="4" fillId="6" borderId="27" xfId="6" applyNumberFormat="1" applyBorder="1" applyAlignment="1">
      <alignment horizontal="center" vertical="center"/>
    </xf>
    <xf numFmtId="0" fontId="12" fillId="6" borderId="27" xfId="6" applyFont="1" applyBorder="1" applyAlignment="1">
      <alignment horizontal="center" vertical="center"/>
    </xf>
    <xf numFmtId="0" fontId="3" fillId="12" borderId="27" xfId="12" applyFont="1" applyBorder="1" applyAlignment="1">
      <alignment horizontal="center" vertical="center"/>
    </xf>
    <xf numFmtId="0" fontId="8" fillId="19" borderId="10" xfId="0" applyFont="1" applyFill="1" applyBorder="1" applyAlignment="1">
      <alignment horizontal="center"/>
    </xf>
    <xf numFmtId="0" fontId="1" fillId="10" borderId="34" xfId="10" applyBorder="1" applyAlignment="1">
      <alignment horizontal="center" vertical="center"/>
    </xf>
    <xf numFmtId="44" fontId="1" fillId="10" borderId="27" xfId="1" applyFill="1" applyBorder="1" applyAlignment="1">
      <alignment horizontal="center" vertical="center"/>
    </xf>
    <xf numFmtId="0" fontId="1" fillId="10" borderId="27" xfId="10" applyBorder="1" applyAlignment="1">
      <alignment horizontal="center" vertical="center"/>
    </xf>
    <xf numFmtId="44" fontId="1" fillId="10" borderId="31" xfId="1" applyFill="1" applyBorder="1" applyAlignment="1">
      <alignment horizontal="center" vertical="center"/>
    </xf>
    <xf numFmtId="0" fontId="1" fillId="10" borderId="31" xfId="10" applyBorder="1" applyAlignment="1">
      <alignment horizontal="center" vertical="center"/>
    </xf>
    <xf numFmtId="0" fontId="4" fillId="5" borderId="27" xfId="5" applyBorder="1" applyAlignment="1">
      <alignment vertical="center"/>
    </xf>
    <xf numFmtId="0" fontId="1" fillId="4" borderId="27" xfId="4" applyBorder="1" applyAlignment="1">
      <alignment horizontal="center" vertical="center"/>
    </xf>
    <xf numFmtId="0" fontId="1" fillId="7" borderId="34" xfId="7" applyBorder="1" applyAlignment="1">
      <alignment horizontal="center" vertical="center"/>
    </xf>
    <xf numFmtId="0" fontId="1" fillId="7" borderId="27" xfId="7" applyBorder="1" applyAlignment="1">
      <alignment horizontal="center" vertical="center"/>
    </xf>
    <xf numFmtId="0" fontId="1" fillId="7" borderId="31" xfId="7" applyBorder="1" applyAlignment="1">
      <alignment horizontal="center" vertical="center"/>
    </xf>
    <xf numFmtId="0" fontId="2" fillId="21" borderId="27" xfId="2" applyFill="1" applyBorder="1" applyAlignment="1">
      <alignment horizontal="center" vertical="center"/>
    </xf>
    <xf numFmtId="0" fontId="1" fillId="21" borderId="27" xfId="10" applyFill="1" applyBorder="1" applyAlignment="1">
      <alignment horizontal="center" vertical="center"/>
    </xf>
    <xf numFmtId="44" fontId="0" fillId="0" borderId="0" xfId="0" applyNumberFormat="1"/>
    <xf numFmtId="0" fontId="1" fillId="21" borderId="28" xfId="10" applyFill="1" applyBorder="1" applyAlignment="1">
      <alignment horizontal="center" vertical="center"/>
    </xf>
    <xf numFmtId="0" fontId="1" fillId="21" borderId="28" xfId="7" applyFill="1" applyBorder="1" applyAlignment="1">
      <alignment horizontal="center" vertical="center"/>
    </xf>
    <xf numFmtId="0" fontId="1" fillId="21" borderId="27" xfId="4" applyFill="1" applyBorder="1" applyAlignment="1">
      <alignment horizontal="center" vertical="center"/>
    </xf>
    <xf numFmtId="0" fontId="0" fillId="21" borderId="25" xfId="0" applyFill="1" applyBorder="1" applyAlignment="1">
      <alignment horizontal="center"/>
    </xf>
    <xf numFmtId="164" fontId="0" fillId="21" borderId="23" xfId="0" applyNumberFormat="1" applyFill="1" applyBorder="1"/>
    <xf numFmtId="164" fontId="0" fillId="21" borderId="28" xfId="0" applyNumberFormat="1" applyFill="1" applyBorder="1"/>
    <xf numFmtId="164" fontId="0" fillId="21" borderId="32" xfId="0" applyNumberFormat="1" applyFill="1" applyBorder="1"/>
    <xf numFmtId="0" fontId="0" fillId="21" borderId="29" xfId="0" applyFill="1" applyBorder="1" applyAlignment="1">
      <alignment horizontal="center"/>
    </xf>
    <xf numFmtId="0" fontId="0" fillId="21" borderId="37" xfId="0" applyFill="1" applyBorder="1" applyAlignment="1">
      <alignment horizontal="center"/>
    </xf>
    <xf numFmtId="0" fontId="0" fillId="20" borderId="2" xfId="0" applyFill="1" applyBorder="1" applyAlignment="1">
      <alignment horizontal="center" wrapText="1"/>
    </xf>
    <xf numFmtId="0" fontId="0" fillId="20" borderId="0" xfId="0" applyFill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0" fillId="20" borderId="5" xfId="0" applyFill="1" applyBorder="1" applyAlignment="1">
      <alignment horizontal="center" wrapText="1"/>
    </xf>
    <xf numFmtId="0" fontId="0" fillId="20" borderId="6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13" borderId="2" xfId="13" applyBorder="1" applyAlignment="1">
      <alignment horizontal="center" wrapText="1"/>
    </xf>
    <xf numFmtId="0" fontId="1" fillId="13" borderId="0" xfId="13" applyBorder="1" applyAlignment="1">
      <alignment horizontal="center" wrapText="1"/>
    </xf>
    <xf numFmtId="0" fontId="1" fillId="13" borderId="3" xfId="13" applyBorder="1" applyAlignment="1">
      <alignment horizontal="center" wrapText="1"/>
    </xf>
    <xf numFmtId="0" fontId="1" fillId="13" borderId="4" xfId="13" applyBorder="1" applyAlignment="1">
      <alignment horizontal="center" wrapText="1"/>
    </xf>
    <xf numFmtId="0" fontId="1" fillId="13" borderId="5" xfId="13" applyBorder="1" applyAlignment="1">
      <alignment horizontal="center" wrapText="1"/>
    </xf>
    <xf numFmtId="0" fontId="1" fillId="13" borderId="6" xfId="13" applyBorder="1" applyAlignment="1">
      <alignment horizontal="center" wrapText="1"/>
    </xf>
    <xf numFmtId="0" fontId="1" fillId="13" borderId="4" xfId="13" applyBorder="1" applyAlignment="1">
      <alignment horizontal="center"/>
    </xf>
    <xf numFmtId="0" fontId="1" fillId="13" borderId="5" xfId="13" applyBorder="1" applyAlignment="1">
      <alignment horizontal="center"/>
    </xf>
    <xf numFmtId="0" fontId="1" fillId="13" borderId="6" xfId="13" applyBorder="1" applyAlignment="1">
      <alignment horizontal="center"/>
    </xf>
    <xf numFmtId="0" fontId="4" fillId="14" borderId="4" xfId="14" applyBorder="1" applyAlignment="1">
      <alignment horizontal="center"/>
    </xf>
    <xf numFmtId="0" fontId="4" fillId="14" borderId="5" xfId="14" applyBorder="1" applyAlignment="1">
      <alignment horizontal="center"/>
    </xf>
    <xf numFmtId="0" fontId="4" fillId="14" borderId="6" xfId="14" applyBorder="1" applyAlignment="1">
      <alignment horizontal="center"/>
    </xf>
    <xf numFmtId="0" fontId="4" fillId="6" borderId="5" xfId="6" applyBorder="1" applyAlignment="1">
      <alignment horizontal="center"/>
    </xf>
    <xf numFmtId="0" fontId="0" fillId="17" borderId="0" xfId="0" applyFill="1" applyAlignment="1">
      <alignment horizontal="center" vertical="center" wrapText="1"/>
    </xf>
    <xf numFmtId="0" fontId="10" fillId="18" borderId="15" xfId="0" applyFont="1" applyFill="1" applyBorder="1" applyAlignment="1">
      <alignment horizontal="center"/>
    </xf>
    <xf numFmtId="0" fontId="10" fillId="18" borderId="16" xfId="0" applyFont="1" applyFill="1" applyBorder="1" applyAlignment="1">
      <alignment horizontal="center"/>
    </xf>
    <xf numFmtId="0" fontId="10" fillId="18" borderId="18" xfId="0" applyFont="1" applyFill="1" applyBorder="1" applyAlignment="1">
      <alignment horizontal="center"/>
    </xf>
    <xf numFmtId="0" fontId="11" fillId="9" borderId="27" xfId="9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4" fillId="12" borderId="41" xfId="12" applyBorder="1" applyAlignment="1">
      <alignment horizontal="center"/>
    </xf>
    <xf numFmtId="0" fontId="4" fillId="12" borderId="42" xfId="12" applyBorder="1" applyAlignment="1">
      <alignment horizontal="center"/>
    </xf>
    <xf numFmtId="0" fontId="4" fillId="12" borderId="43" xfId="12" applyBorder="1" applyAlignment="1">
      <alignment horizontal="center"/>
    </xf>
    <xf numFmtId="0" fontId="1" fillId="11" borderId="44" xfId="11" applyBorder="1" applyAlignment="1">
      <alignment horizontal="center" vertical="center"/>
    </xf>
    <xf numFmtId="0" fontId="1" fillId="11" borderId="45" xfId="11" applyBorder="1" applyAlignment="1">
      <alignment horizontal="center" vertical="center"/>
    </xf>
    <xf numFmtId="0" fontId="1" fillId="11" borderId="46" xfId="11" applyBorder="1" applyAlignment="1">
      <alignment horizontal="center" vertical="center"/>
    </xf>
    <xf numFmtId="0" fontId="1" fillId="13" borderId="38" xfId="13" applyBorder="1" applyAlignment="1">
      <alignment horizontal="center"/>
    </xf>
    <xf numFmtId="0" fontId="1" fillId="13" borderId="39" xfId="13" applyBorder="1" applyAlignment="1">
      <alignment horizontal="center"/>
    </xf>
    <xf numFmtId="0" fontId="1" fillId="13" borderId="40" xfId="13" applyBorder="1" applyAlignment="1">
      <alignment horizontal="center"/>
    </xf>
    <xf numFmtId="0" fontId="4" fillId="3" borderId="38" xfId="3" applyBorder="1" applyAlignment="1">
      <alignment horizontal="center" vertical="center"/>
    </xf>
    <xf numFmtId="0" fontId="4" fillId="3" borderId="39" xfId="3" applyBorder="1" applyAlignment="1">
      <alignment horizontal="center" vertical="center"/>
    </xf>
    <xf numFmtId="0" fontId="4" fillId="3" borderId="40" xfId="3" applyBorder="1" applyAlignment="1">
      <alignment horizontal="center" vertical="center"/>
    </xf>
    <xf numFmtId="0" fontId="1" fillId="8" borderId="44" xfId="8" applyBorder="1" applyAlignment="1">
      <alignment horizontal="center" vertical="center"/>
    </xf>
    <xf numFmtId="0" fontId="1" fillId="8" borderId="45" xfId="8" applyBorder="1" applyAlignment="1">
      <alignment horizontal="center" vertical="center"/>
    </xf>
    <xf numFmtId="0" fontId="1" fillId="8" borderId="46" xfId="8" applyBorder="1" applyAlignment="1">
      <alignment horizontal="center" vertical="center"/>
    </xf>
    <xf numFmtId="0" fontId="4" fillId="14" borderId="38" xfId="14" applyBorder="1" applyAlignment="1">
      <alignment horizontal="center"/>
    </xf>
    <xf numFmtId="0" fontId="4" fillId="14" borderId="39" xfId="14" applyBorder="1" applyAlignment="1">
      <alignment horizontal="center"/>
    </xf>
    <xf numFmtId="0" fontId="4" fillId="14" borderId="40" xfId="14" applyBorder="1" applyAlignment="1">
      <alignment horizontal="center"/>
    </xf>
    <xf numFmtId="0" fontId="16" fillId="16" borderId="47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0" fillId="17" borderId="0" xfId="0" applyFill="1" applyAlignment="1"/>
    <xf numFmtId="0" fontId="9" fillId="0" borderId="51" xfId="0" applyFont="1" applyBorder="1" applyAlignment="1">
      <alignment horizontal="center" vertical="center"/>
    </xf>
    <xf numFmtId="0" fontId="10" fillId="18" borderId="51" xfId="0" applyFont="1" applyFill="1" applyBorder="1" applyAlignment="1">
      <alignment horizontal="center"/>
    </xf>
    <xf numFmtId="0" fontId="0" fillId="0" borderId="52" xfId="0" applyBorder="1"/>
    <xf numFmtId="0" fontId="0" fillId="21" borderId="53" xfId="0" applyFill="1" applyBorder="1" applyAlignment="1">
      <alignment horizontal="center"/>
    </xf>
  </cellXfs>
  <cellStyles count="15">
    <cellStyle name="20% - Ênfase1" xfId="4" builtinId="30"/>
    <cellStyle name="20% - Ênfase2" xfId="7" builtinId="34"/>
    <cellStyle name="20% - Ênfase3" xfId="10" builtinId="38"/>
    <cellStyle name="40% - Ênfase2" xfId="8" builtinId="35"/>
    <cellStyle name="40% - Ênfase3" xfId="11" builtinId="39"/>
    <cellStyle name="40% - Ênfase4" xfId="13" builtinId="43"/>
    <cellStyle name="60% - Ênfase1" xfId="5" builtinId="32"/>
    <cellStyle name="60% - Ênfase3" xfId="12" builtinId="40"/>
    <cellStyle name="60% - Ênfase4" xfId="14" builtinId="44"/>
    <cellStyle name="Cálculo" xfId="2" builtinId="22"/>
    <cellStyle name="Ênfase1" xfId="3" builtinId="29"/>
    <cellStyle name="Ênfase2" xfId="6" builtinId="33"/>
    <cellStyle name="Ênfase3" xfId="9" builtinId="37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10</xdr:row>
      <xdr:rowOff>9525</xdr:rowOff>
    </xdr:from>
    <xdr:to>
      <xdr:col>8</xdr:col>
      <xdr:colOff>57150</xdr:colOff>
      <xdr:row>15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38600" y="2228850"/>
          <a:ext cx="1885950" cy="10382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/>
            <a:t>Resultado:</a:t>
          </a:r>
        </a:p>
        <a:p>
          <a:r>
            <a:rPr lang="pt-BR" sz="1100"/>
            <a:t>Se Casa for Menor que Visitante; "Derrota"; Se</a:t>
          </a:r>
          <a:r>
            <a:rPr lang="pt-BR" sz="1100" baseline="0"/>
            <a:t> Casa for maior que Visitante ;"Vitória";"Empate"</a:t>
          </a:r>
          <a:endParaRPr lang="pt-BR" sz="1100"/>
        </a:p>
      </xdr:txBody>
    </xdr:sp>
    <xdr:clientData/>
  </xdr:twoCellAnchor>
  <xdr:twoCellAnchor>
    <xdr:from>
      <xdr:col>8</xdr:col>
      <xdr:colOff>133350</xdr:colOff>
      <xdr:row>3</xdr:row>
      <xdr:rowOff>28575</xdr:rowOff>
    </xdr:from>
    <xdr:to>
      <xdr:col>11</xdr:col>
      <xdr:colOff>476250</xdr:colOff>
      <xdr:row>8</xdr:row>
      <xdr:rowOff>114300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000750" y="876300"/>
          <a:ext cx="2085975" cy="10477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/>
            <a:t>Pontos:</a:t>
          </a:r>
        </a:p>
        <a:p>
          <a:r>
            <a:rPr lang="pt-BR" sz="1100"/>
            <a:t>Se Resultado</a:t>
          </a:r>
          <a:r>
            <a:rPr lang="pt-BR" sz="1100" baseline="0"/>
            <a:t> for igual "Vitória"; 3;Se Resultado for igual "Empate";1;0</a:t>
          </a:r>
          <a:endParaRPr lang="pt-BR" sz="1100"/>
        </a:p>
      </xdr:txBody>
    </xdr:sp>
    <xdr:clientData/>
  </xdr:twoCellAnchor>
  <xdr:twoCellAnchor>
    <xdr:from>
      <xdr:col>2</xdr:col>
      <xdr:colOff>66675</xdr:colOff>
      <xdr:row>11</xdr:row>
      <xdr:rowOff>123824</xdr:rowOff>
    </xdr:from>
    <xdr:to>
      <xdr:col>4</xdr:col>
      <xdr:colOff>800100</xdr:colOff>
      <xdr:row>15</xdr:row>
      <xdr:rowOff>190499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09750" y="2533649"/>
          <a:ext cx="1895475" cy="82867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Somar os gols pró e contra, média dos gols pró e contra, buscar valores máximos e mínimos</a:t>
          </a:r>
        </a:p>
      </xdr:txBody>
    </xdr:sp>
    <xdr:clientData/>
  </xdr:twoCellAnchor>
  <xdr:twoCellAnchor>
    <xdr:from>
      <xdr:col>2</xdr:col>
      <xdr:colOff>152400</xdr:colOff>
      <xdr:row>19</xdr:row>
      <xdr:rowOff>161925</xdr:rowOff>
    </xdr:from>
    <xdr:to>
      <xdr:col>4</xdr:col>
      <xdr:colOff>314326</xdr:colOff>
      <xdr:row>22</xdr:row>
      <xdr:rowOff>152401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895475" y="4095750"/>
          <a:ext cx="1323976" cy="561976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/>
            <a:t>Contar as vitórias, derrotas e empates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50" zoomScaleNormal="150" workbookViewId="0">
      <selection activeCell="D2" sqref="D2"/>
    </sheetView>
  </sheetViews>
  <sheetFormatPr defaultRowHeight="15"/>
  <cols>
    <col min="1" max="1" width="15.140625" bestFit="1" customWidth="1"/>
    <col min="2" max="2" width="12.42578125" customWidth="1"/>
    <col min="3" max="3" width="12.7109375" customWidth="1"/>
    <col min="4" max="4" width="10.140625" customWidth="1"/>
  </cols>
  <sheetData>
    <row r="1" spans="1:9" s="1" customFormat="1" ht="30">
      <c r="A1" s="5" t="s">
        <v>0</v>
      </c>
      <c r="B1" s="6" t="s">
        <v>1</v>
      </c>
      <c r="C1" s="6" t="s">
        <v>2</v>
      </c>
      <c r="D1" s="5" t="s">
        <v>3</v>
      </c>
    </row>
    <row r="2" spans="1:9" ht="15.75" thickBot="1">
      <c r="A2" s="3" t="s">
        <v>4</v>
      </c>
      <c r="B2" s="3">
        <v>7</v>
      </c>
      <c r="C2" s="4">
        <v>0.9</v>
      </c>
      <c r="D2" s="3" t="str">
        <f>IF(B2&gt;8,"SIM",IF(C2&gt;80%,"SIM","NÃO"))</f>
        <v>SIM</v>
      </c>
    </row>
    <row r="3" spans="1:9">
      <c r="A3" s="3" t="s">
        <v>5</v>
      </c>
      <c r="B3" s="3">
        <v>8</v>
      </c>
      <c r="C3" s="4">
        <v>0.8</v>
      </c>
      <c r="D3" s="3" t="str">
        <f t="shared" ref="D3:D11" si="0">IF(B3&gt;8,"SIM",IF(C3&gt;80%,"SIM","NÃO"))</f>
        <v>NÃO</v>
      </c>
      <c r="F3" s="100" t="s">
        <v>6</v>
      </c>
      <c r="G3" s="101"/>
      <c r="H3" s="101"/>
      <c r="I3" s="102"/>
    </row>
    <row r="4" spans="1:9">
      <c r="A4" s="3" t="s">
        <v>7</v>
      </c>
      <c r="B4" s="3">
        <v>9</v>
      </c>
      <c r="C4" s="4">
        <v>0.92</v>
      </c>
      <c r="D4" s="3" t="str">
        <f t="shared" si="0"/>
        <v>SIM</v>
      </c>
      <c r="F4" s="70" t="s">
        <v>8</v>
      </c>
      <c r="G4" s="71"/>
      <c r="H4" s="71"/>
      <c r="I4" s="72"/>
    </row>
    <row r="5" spans="1:9" ht="15.75" thickBot="1">
      <c r="A5" s="3" t="s">
        <v>9</v>
      </c>
      <c r="B5" s="3">
        <v>8</v>
      </c>
      <c r="C5" s="4">
        <v>0.91</v>
      </c>
      <c r="D5" s="3" t="str">
        <f t="shared" si="0"/>
        <v>SIM</v>
      </c>
      <c r="F5" s="73"/>
      <c r="G5" s="74"/>
      <c r="H5" s="74"/>
      <c r="I5" s="75"/>
    </row>
    <row r="6" spans="1:9" ht="15.75" thickBot="1">
      <c r="A6" s="3" t="s">
        <v>10</v>
      </c>
      <c r="B6" s="3">
        <v>9</v>
      </c>
      <c r="C6" s="4">
        <v>0.68</v>
      </c>
      <c r="D6" s="3" t="str">
        <f t="shared" si="0"/>
        <v>SIM</v>
      </c>
    </row>
    <row r="7" spans="1:9">
      <c r="A7" s="3" t="s">
        <v>11</v>
      </c>
      <c r="B7" s="3">
        <v>6</v>
      </c>
      <c r="C7" s="4">
        <v>0.8</v>
      </c>
      <c r="D7" s="3" t="str">
        <f t="shared" si="0"/>
        <v>NÃO</v>
      </c>
      <c r="F7" s="103" t="s">
        <v>12</v>
      </c>
      <c r="G7" s="104"/>
      <c r="H7" s="104"/>
      <c r="I7" s="105"/>
    </row>
    <row r="8" spans="1:9">
      <c r="A8" s="3" t="s">
        <v>13</v>
      </c>
      <c r="B8" s="3">
        <v>8</v>
      </c>
      <c r="C8" s="4">
        <v>0.2</v>
      </c>
      <c r="D8" s="3" t="str">
        <f t="shared" si="0"/>
        <v>NÃO</v>
      </c>
      <c r="F8" s="76"/>
      <c r="G8" s="77"/>
      <c r="H8" s="77"/>
      <c r="I8" s="78"/>
    </row>
    <row r="9" spans="1:9" ht="15.75" thickBot="1">
      <c r="A9" s="3" t="s">
        <v>14</v>
      </c>
      <c r="B9" s="3">
        <v>7</v>
      </c>
      <c r="C9" s="4">
        <v>0.45</v>
      </c>
      <c r="D9" s="3" t="str">
        <f t="shared" si="0"/>
        <v>NÃO</v>
      </c>
      <c r="F9" s="79"/>
      <c r="G9" s="80"/>
      <c r="H9" s="80"/>
      <c r="I9" s="81"/>
    </row>
    <row r="10" spans="1:9">
      <c r="A10" s="3" t="s">
        <v>15</v>
      </c>
      <c r="B10" s="3">
        <v>8</v>
      </c>
      <c r="C10" s="4">
        <v>0.65</v>
      </c>
      <c r="D10" s="3" t="str">
        <f t="shared" si="0"/>
        <v>NÃO</v>
      </c>
    </row>
    <row r="11" spans="1:9">
      <c r="A11" s="3" t="s">
        <v>16</v>
      </c>
      <c r="B11" s="3">
        <v>1</v>
      </c>
      <c r="C11" s="4">
        <v>0.7</v>
      </c>
      <c r="D11" s="3" t="str">
        <f t="shared" si="0"/>
        <v>NÃO</v>
      </c>
    </row>
    <row r="13" spans="1:9">
      <c r="A13" s="58" t="s">
        <v>17</v>
      </c>
      <c r="B13" s="58">
        <f>COUNTIF($D$2:$D$11,"SIM")</f>
        <v>4</v>
      </c>
    </row>
    <row r="14" spans="1:9">
      <c r="A14" s="58" t="s">
        <v>18</v>
      </c>
      <c r="B14" s="58">
        <f>COUNTIF($D$2:$D$11,"NÃO")</f>
        <v>6</v>
      </c>
    </row>
  </sheetData>
  <mergeCells count="3">
    <mergeCell ref="F4:I5"/>
    <mergeCell ref="F3:I3"/>
    <mergeCell ref="F7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16" zoomScale="130" zoomScaleNormal="130" workbookViewId="0">
      <selection activeCell="E22" sqref="E22"/>
    </sheetView>
  </sheetViews>
  <sheetFormatPr defaultRowHeight="15"/>
  <cols>
    <col min="1" max="1" width="12.85546875" customWidth="1"/>
    <col min="2" max="2" width="13.42578125" bestFit="1" customWidth="1"/>
    <col min="3" max="3" width="14.42578125" bestFit="1" customWidth="1"/>
    <col min="4" max="4" width="12.7109375" customWidth="1"/>
    <col min="5" max="5" width="16.7109375" customWidth="1"/>
    <col min="8" max="8" width="11" bestFit="1" customWidth="1"/>
  </cols>
  <sheetData>
    <row r="1" spans="1:8" ht="15.75" thickBot="1">
      <c r="A1" s="106" t="s">
        <v>19</v>
      </c>
      <c r="B1" s="107"/>
      <c r="C1" s="107"/>
      <c r="D1" s="107"/>
      <c r="E1" s="108"/>
    </row>
    <row r="2" spans="1:8" ht="15.75" thickBot="1"/>
    <row r="3" spans="1:8">
      <c r="A3" s="109" t="s">
        <v>20</v>
      </c>
      <c r="B3" s="110" t="s">
        <v>21</v>
      </c>
      <c r="C3" s="110" t="s">
        <v>22</v>
      </c>
      <c r="D3" s="110" t="s">
        <v>23</v>
      </c>
      <c r="E3" s="111" t="s">
        <v>24</v>
      </c>
    </row>
    <row r="4" spans="1:8">
      <c r="A4" s="48" t="s">
        <v>25</v>
      </c>
      <c r="B4" s="49">
        <v>600</v>
      </c>
      <c r="C4" s="59" t="str">
        <f>IF(B4&gt;1000,"2 PARCELAS","Á VISTA")</f>
        <v>Á VISTA</v>
      </c>
      <c r="D4" s="50" t="s">
        <v>26</v>
      </c>
      <c r="E4" s="61" t="str">
        <f>IF(D4="COMUM","5%","10%")</f>
        <v>5%</v>
      </c>
      <c r="H4" s="60"/>
    </row>
    <row r="5" spans="1:8">
      <c r="A5" s="48" t="s">
        <v>27</v>
      </c>
      <c r="B5" s="49">
        <v>1200</v>
      </c>
      <c r="C5" s="59" t="str">
        <f t="shared" ref="C5:C9" si="0">IF(B5&gt;1000,"2 PARCELAS","Á VISTA")</f>
        <v>2 PARCELAS</v>
      </c>
      <c r="D5" s="50" t="s">
        <v>28</v>
      </c>
      <c r="E5" s="61" t="str">
        <f t="shared" ref="E5:E9" si="1">IF(D5="COMUM","5%","10%")</f>
        <v>10%</v>
      </c>
    </row>
    <row r="6" spans="1:8">
      <c r="A6" s="48" t="s">
        <v>29</v>
      </c>
      <c r="B6" s="49">
        <v>500</v>
      </c>
      <c r="C6" s="59" t="str">
        <f t="shared" si="0"/>
        <v>Á VISTA</v>
      </c>
      <c r="D6" s="50" t="s">
        <v>26</v>
      </c>
      <c r="E6" s="61" t="str">
        <f t="shared" si="1"/>
        <v>5%</v>
      </c>
    </row>
    <row r="7" spans="1:8">
      <c r="A7" s="48" t="s">
        <v>30</v>
      </c>
      <c r="B7" s="49">
        <v>1700</v>
      </c>
      <c r="C7" s="59" t="str">
        <f t="shared" si="0"/>
        <v>2 PARCELAS</v>
      </c>
      <c r="D7" s="50" t="s">
        <v>28</v>
      </c>
      <c r="E7" s="61" t="str">
        <f t="shared" si="1"/>
        <v>10%</v>
      </c>
    </row>
    <row r="8" spans="1:8">
      <c r="A8" s="48" t="s">
        <v>31</v>
      </c>
      <c r="B8" s="49">
        <v>895</v>
      </c>
      <c r="C8" s="59" t="str">
        <f t="shared" si="0"/>
        <v>Á VISTA</v>
      </c>
      <c r="D8" s="50" t="s">
        <v>26</v>
      </c>
      <c r="E8" s="61" t="str">
        <f t="shared" si="1"/>
        <v>5%</v>
      </c>
    </row>
    <row r="9" spans="1:8" ht="15.75" thickBot="1">
      <c r="A9" s="2" t="s">
        <v>32</v>
      </c>
      <c r="B9" s="51">
        <v>2000</v>
      </c>
      <c r="C9" s="59" t="str">
        <f t="shared" si="0"/>
        <v>2 PARCELAS</v>
      </c>
      <c r="D9" s="52" t="s">
        <v>28</v>
      </c>
      <c r="E9" s="61" t="str">
        <f t="shared" si="1"/>
        <v>10%</v>
      </c>
    </row>
    <row r="10" spans="1:8" ht="15.75" thickBot="1"/>
    <row r="11" spans="1:8">
      <c r="A11" s="112" t="s">
        <v>33</v>
      </c>
      <c r="B11" s="113"/>
      <c r="C11" s="113"/>
      <c r="D11" s="113"/>
      <c r="E11" s="114"/>
    </row>
    <row r="12" spans="1:8">
      <c r="A12" s="82" t="s">
        <v>34</v>
      </c>
      <c r="B12" s="83"/>
      <c r="C12" s="83"/>
      <c r="D12" s="83"/>
      <c r="E12" s="84"/>
    </row>
    <row r="13" spans="1:8" ht="15.75" thickBot="1">
      <c r="A13" s="85"/>
      <c r="B13" s="86"/>
      <c r="C13" s="86"/>
      <c r="D13" s="86"/>
      <c r="E13" s="87"/>
    </row>
    <row r="14" spans="1:8" ht="15.75" thickBot="1"/>
    <row r="15" spans="1:8">
      <c r="A15" s="112" t="s">
        <v>35</v>
      </c>
      <c r="B15" s="113"/>
      <c r="C15" s="113"/>
      <c r="D15" s="113"/>
      <c r="E15" s="114"/>
    </row>
    <row r="16" spans="1:8">
      <c r="A16" s="82" t="s">
        <v>36</v>
      </c>
      <c r="B16" s="83"/>
      <c r="C16" s="83"/>
      <c r="D16" s="83"/>
      <c r="E16" s="84"/>
    </row>
    <row r="17" spans="1:5" ht="15.75" thickBot="1">
      <c r="A17" s="85"/>
      <c r="B17" s="86"/>
      <c r="C17" s="86"/>
      <c r="D17" s="86"/>
      <c r="E17" s="87"/>
    </row>
    <row r="19" spans="1:5" ht="15.75" thickBot="1"/>
    <row r="20" spans="1:5">
      <c r="A20" s="115" t="s">
        <v>37</v>
      </c>
      <c r="B20" s="116"/>
      <c r="C20" s="116"/>
      <c r="D20" s="116"/>
      <c r="E20" s="117"/>
    </row>
    <row r="21" spans="1:5">
      <c r="A21" s="53" t="s">
        <v>38</v>
      </c>
      <c r="B21" s="53" t="s">
        <v>39</v>
      </c>
      <c r="C21" s="53" t="s">
        <v>40</v>
      </c>
      <c r="D21" s="53" t="s">
        <v>41</v>
      </c>
      <c r="E21" s="53" t="s">
        <v>42</v>
      </c>
    </row>
    <row r="22" spans="1:5">
      <c r="A22" s="54" t="s">
        <v>43</v>
      </c>
      <c r="B22" s="54">
        <v>18</v>
      </c>
      <c r="C22" s="54">
        <v>1</v>
      </c>
      <c r="D22" s="54" t="s">
        <v>44</v>
      </c>
      <c r="E22" s="63" t="str">
        <f>IF(AND(B22&gt;=20,C22&gt;=2,D22="LIMEIRA"),"SIM","NÃO")</f>
        <v>NÃO</v>
      </c>
    </row>
    <row r="23" spans="1:5">
      <c r="A23" s="54" t="s">
        <v>45</v>
      </c>
      <c r="B23" s="54">
        <v>23</v>
      </c>
      <c r="C23" s="54">
        <v>2</v>
      </c>
      <c r="D23" s="54" t="s">
        <v>46</v>
      </c>
      <c r="E23" s="63" t="str">
        <f t="shared" ref="E23:E27" si="2">IF(AND(B23&gt;=20,C23&gt;=2,D23="LIMEIRA"),"SIM","NÃO")</f>
        <v>SIM</v>
      </c>
    </row>
    <row r="24" spans="1:5">
      <c r="A24" s="54" t="s">
        <v>47</v>
      </c>
      <c r="B24" s="54">
        <v>25</v>
      </c>
      <c r="C24" s="54">
        <v>2</v>
      </c>
      <c r="D24" s="54" t="s">
        <v>46</v>
      </c>
      <c r="E24" s="63" t="str">
        <f t="shared" si="2"/>
        <v>SIM</v>
      </c>
    </row>
    <row r="25" spans="1:5">
      <c r="A25" s="54" t="s">
        <v>48</v>
      </c>
      <c r="B25" s="54">
        <v>33</v>
      </c>
      <c r="C25" s="54">
        <v>1</v>
      </c>
      <c r="D25" s="54" t="s">
        <v>46</v>
      </c>
      <c r="E25" s="63" t="str">
        <f t="shared" si="2"/>
        <v>NÃO</v>
      </c>
    </row>
    <row r="26" spans="1:5">
      <c r="A26" s="54" t="s">
        <v>49</v>
      </c>
      <c r="B26" s="54">
        <v>19</v>
      </c>
      <c r="C26" s="54">
        <v>2</v>
      </c>
      <c r="D26" s="54" t="s">
        <v>50</v>
      </c>
      <c r="E26" s="63" t="str">
        <f t="shared" si="2"/>
        <v>NÃO</v>
      </c>
    </row>
    <row r="27" spans="1:5">
      <c r="A27" s="54" t="s">
        <v>51</v>
      </c>
      <c r="B27" s="54">
        <v>28</v>
      </c>
      <c r="C27" s="54">
        <v>3</v>
      </c>
      <c r="D27" s="54" t="s">
        <v>50</v>
      </c>
      <c r="E27" s="63" t="str">
        <f t="shared" si="2"/>
        <v>NÃO</v>
      </c>
    </row>
    <row r="28" spans="1:5" ht="15.75" thickBot="1"/>
    <row r="29" spans="1:5">
      <c r="A29" s="112" t="s">
        <v>52</v>
      </c>
      <c r="B29" s="113"/>
      <c r="C29" s="113"/>
      <c r="D29" s="113"/>
      <c r="E29" s="114"/>
    </row>
    <row r="30" spans="1:5" ht="15.75" thickBot="1">
      <c r="A30" s="88" t="s">
        <v>53</v>
      </c>
      <c r="B30" s="89"/>
      <c r="C30" s="89"/>
      <c r="D30" s="89"/>
      <c r="E30" s="90"/>
    </row>
    <row r="33" spans="1:5" ht="15.75" thickBot="1">
      <c r="A33" s="94" t="s">
        <v>54</v>
      </c>
      <c r="B33" s="94"/>
      <c r="C33" s="94"/>
    </row>
    <row r="34" spans="1:5">
      <c r="A34" s="118" t="s">
        <v>38</v>
      </c>
      <c r="B34" s="119" t="s">
        <v>39</v>
      </c>
      <c r="C34" s="120" t="s">
        <v>55</v>
      </c>
    </row>
    <row r="35" spans="1:5">
      <c r="A35" s="55" t="s">
        <v>56</v>
      </c>
      <c r="B35" s="56">
        <v>63</v>
      </c>
      <c r="C35" s="62" t="str">
        <f>IF(OR(B35&lt;=10,B35&gt;=60),"SIM","NÃO")</f>
        <v>SIM</v>
      </c>
    </row>
    <row r="36" spans="1:5">
      <c r="A36" s="55" t="s">
        <v>57</v>
      </c>
      <c r="B36" s="56">
        <v>65</v>
      </c>
      <c r="C36" s="62" t="str">
        <f t="shared" ref="C36:C40" si="3">IF(OR(B36&lt;=10,B36&gt;=60),"SIM","NÃO")</f>
        <v>SIM</v>
      </c>
    </row>
    <row r="37" spans="1:5">
      <c r="A37" s="55" t="s">
        <v>58</v>
      </c>
      <c r="B37" s="56">
        <v>18</v>
      </c>
      <c r="C37" s="62" t="str">
        <f t="shared" si="3"/>
        <v>NÃO</v>
      </c>
    </row>
    <row r="38" spans="1:5">
      <c r="A38" s="55" t="s">
        <v>59</v>
      </c>
      <c r="B38" s="56">
        <v>6</v>
      </c>
      <c r="C38" s="62" t="str">
        <f t="shared" si="3"/>
        <v>SIM</v>
      </c>
    </row>
    <row r="39" spans="1:5">
      <c r="A39" s="55" t="s">
        <v>60</v>
      </c>
      <c r="B39" s="56">
        <v>25</v>
      </c>
      <c r="C39" s="62" t="str">
        <f t="shared" si="3"/>
        <v>NÃO</v>
      </c>
    </row>
    <row r="40" spans="1:5" ht="15.75" thickBot="1">
      <c r="A40" s="7" t="s">
        <v>61</v>
      </c>
      <c r="B40" s="57">
        <v>43</v>
      </c>
      <c r="C40" s="62" t="str">
        <f t="shared" si="3"/>
        <v>NÃO</v>
      </c>
    </row>
    <row r="41" spans="1:5" ht="15.75" thickBot="1"/>
    <row r="42" spans="1:5">
      <c r="A42" s="121" t="s">
        <v>62</v>
      </c>
      <c r="B42" s="122"/>
      <c r="C42" s="122"/>
      <c r="D42" s="122"/>
      <c r="E42" s="123"/>
    </row>
    <row r="43" spans="1:5" ht="15.75" thickBot="1">
      <c r="A43" s="91" t="s">
        <v>63</v>
      </c>
      <c r="B43" s="92"/>
      <c r="C43" s="92"/>
      <c r="D43" s="92"/>
      <c r="E43" s="93"/>
    </row>
  </sheetData>
  <mergeCells count="11">
    <mergeCell ref="A20:E20"/>
    <mergeCell ref="A29:E29"/>
    <mergeCell ref="A30:E30"/>
    <mergeCell ref="A42:E42"/>
    <mergeCell ref="A43:E43"/>
    <mergeCell ref="A33:C33"/>
    <mergeCell ref="A1:E1"/>
    <mergeCell ref="A12:E13"/>
    <mergeCell ref="A11:E11"/>
    <mergeCell ref="A15:E15"/>
    <mergeCell ref="A16:E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Normal="100" workbookViewId="0">
      <selection activeCell="E4" sqref="E4"/>
    </sheetView>
  </sheetViews>
  <sheetFormatPr defaultRowHeight="15"/>
  <cols>
    <col min="1" max="1" width="11.28515625" bestFit="1" customWidth="1"/>
    <col min="2" max="2" width="15.42578125" bestFit="1" customWidth="1"/>
    <col min="3" max="3" width="11.28515625" customWidth="1"/>
    <col min="4" max="4" width="12.7109375" customWidth="1"/>
    <col min="5" max="5" width="21.7109375" customWidth="1"/>
  </cols>
  <sheetData>
    <row r="1" spans="1:5" ht="29.25" thickBot="1">
      <c r="A1" s="124" t="s">
        <v>64</v>
      </c>
      <c r="B1" s="124"/>
      <c r="C1" s="124"/>
      <c r="D1" s="124"/>
      <c r="E1" s="124"/>
    </row>
    <row r="2" spans="1:5" ht="15.75" thickBot="1"/>
    <row r="3" spans="1:5" ht="38.25" thickBot="1">
      <c r="A3" s="125" t="s">
        <v>65</v>
      </c>
      <c r="B3" s="126" t="s">
        <v>66</v>
      </c>
      <c r="C3" s="127" t="s">
        <v>67</v>
      </c>
      <c r="D3" s="127" t="s">
        <v>68</v>
      </c>
      <c r="E3" s="128" t="s">
        <v>69</v>
      </c>
    </row>
    <row r="4" spans="1:5" ht="18.75">
      <c r="A4" s="8" t="s">
        <v>70</v>
      </c>
      <c r="B4" s="9">
        <v>300</v>
      </c>
      <c r="C4" s="9">
        <v>50</v>
      </c>
      <c r="D4" s="9">
        <v>500</v>
      </c>
      <c r="E4" s="47" t="str">
        <f>IF(B4&lt;C4,"REPOR MATERIAL",IF(B4&gt;D4,"ESTOQUE ALTO","NORMAL"))</f>
        <v>NORMAL</v>
      </c>
    </row>
    <row r="5" spans="1:5" ht="18.75">
      <c r="A5" s="10" t="s">
        <v>71</v>
      </c>
      <c r="B5" s="11">
        <v>20</v>
      </c>
      <c r="C5" s="11">
        <v>50</v>
      </c>
      <c r="D5" s="11">
        <v>500</v>
      </c>
      <c r="E5" s="47" t="str">
        <f t="shared" ref="E5:E8" si="0">IF(B5&lt;C5,"REPOR MATERIAL",IF(B5&gt;D5,"ESTOQUE ALTO","NORMAL"))</f>
        <v>REPOR MATERIAL</v>
      </c>
    </row>
    <row r="6" spans="1:5" ht="18.75">
      <c r="A6" s="10" t="s">
        <v>72</v>
      </c>
      <c r="B6" s="11">
        <v>50</v>
      </c>
      <c r="C6" s="11">
        <v>10</v>
      </c>
      <c r="D6" s="11">
        <v>30</v>
      </c>
      <c r="E6" s="47" t="str">
        <f t="shared" si="0"/>
        <v>ESTOQUE ALTO</v>
      </c>
    </row>
    <row r="7" spans="1:5" ht="18.75">
      <c r="A7" s="10" t="s">
        <v>73</v>
      </c>
      <c r="B7" s="11">
        <v>500</v>
      </c>
      <c r="C7" s="11">
        <v>50</v>
      </c>
      <c r="D7" s="11">
        <v>500</v>
      </c>
      <c r="E7" s="47" t="str">
        <f t="shared" si="0"/>
        <v>NORMAL</v>
      </c>
    </row>
    <row r="8" spans="1:5" ht="19.5" thickBot="1">
      <c r="A8" s="12" t="s">
        <v>74</v>
      </c>
      <c r="B8" s="13">
        <v>900</v>
      </c>
      <c r="C8" s="13">
        <v>50</v>
      </c>
      <c r="D8" s="13">
        <v>500</v>
      </c>
      <c r="E8" s="47" t="str">
        <f t="shared" si="0"/>
        <v>ESTOQUE ALTO</v>
      </c>
    </row>
    <row r="9" spans="1:5" ht="15.75" thickTop="1">
      <c r="A9" s="95" t="s">
        <v>75</v>
      </c>
      <c r="B9" s="95"/>
      <c r="C9" s="95"/>
      <c r="D9" s="95"/>
      <c r="E9" s="95"/>
    </row>
    <row r="10" spans="1:5">
      <c r="A10" s="129"/>
      <c r="B10" s="129"/>
      <c r="C10" s="129"/>
      <c r="D10" s="129"/>
      <c r="E10" s="129"/>
    </row>
    <row r="11" spans="1:5">
      <c r="A11" s="129"/>
      <c r="B11" s="129"/>
      <c r="C11" s="129"/>
      <c r="D11" s="129"/>
      <c r="E11" s="129"/>
    </row>
  </sheetData>
  <mergeCells count="2">
    <mergeCell ref="A1:E1"/>
    <mergeCell ref="A9:E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H19" sqref="H19"/>
    </sheetView>
  </sheetViews>
  <sheetFormatPr defaultRowHeight="15"/>
  <cols>
    <col min="1" max="1" width="17.42578125" bestFit="1" customWidth="1"/>
    <col min="5" max="5" width="9.85546875" bestFit="1" customWidth="1"/>
    <col min="7" max="7" width="12.28515625" customWidth="1"/>
    <col min="8" max="8" width="12" customWidth="1"/>
  </cols>
  <sheetData>
    <row r="1" spans="1:8" ht="34.5" thickBot="1">
      <c r="A1" s="130" t="s">
        <v>76</v>
      </c>
      <c r="B1" s="130"/>
      <c r="C1" s="130"/>
      <c r="D1" s="130"/>
      <c r="E1" s="130"/>
      <c r="F1" s="130"/>
      <c r="G1" s="130"/>
      <c r="H1" s="130"/>
    </row>
    <row r="2" spans="1:8" ht="15.75" thickBot="1"/>
    <row r="3" spans="1:8" ht="16.5" thickTop="1" thickBot="1">
      <c r="A3" s="96" t="s">
        <v>77</v>
      </c>
      <c r="B3" s="97"/>
      <c r="C3" s="14" t="s">
        <v>78</v>
      </c>
      <c r="D3" s="98" t="s">
        <v>79</v>
      </c>
      <c r="E3" s="98"/>
      <c r="F3" s="15"/>
      <c r="G3" s="16" t="s">
        <v>80</v>
      </c>
      <c r="H3" s="17" t="s">
        <v>81</v>
      </c>
    </row>
    <row r="4" spans="1:8" ht="15.75" thickTop="1">
      <c r="A4" s="18" t="s">
        <v>82</v>
      </c>
      <c r="B4" s="19">
        <v>2</v>
      </c>
      <c r="C4" s="20" t="s">
        <v>83</v>
      </c>
      <c r="D4" s="19">
        <v>2</v>
      </c>
      <c r="E4" s="21" t="s">
        <v>84</v>
      </c>
      <c r="G4" s="22" t="str">
        <f>IF(B4&lt;D4,"DERROTA",IF(B4&gt;D4,"VITÓRIA","EMPATE"))</f>
        <v>EMPATE</v>
      </c>
      <c r="H4" s="64" t="str">
        <f>IF(G4="VITÓRIA","3 PONTOS",IF(G4="EMPATE","1 PONTO","EMPATE"))</f>
        <v>1 PONTO</v>
      </c>
    </row>
    <row r="5" spans="1:8">
      <c r="A5" s="23" t="s">
        <v>82</v>
      </c>
      <c r="B5" s="24">
        <v>6</v>
      </c>
      <c r="C5" s="25" t="s">
        <v>83</v>
      </c>
      <c r="D5" s="24">
        <v>0</v>
      </c>
      <c r="E5" s="26" t="s">
        <v>85</v>
      </c>
      <c r="G5" s="22" t="str">
        <f t="shared" ref="G5:G9" si="0">IF(B5&lt;D5,"DERROTA",IF(B5&gt;D5,"VITÓRIA","EMPATE"))</f>
        <v>VITÓRIA</v>
      </c>
      <c r="H5" s="64" t="str">
        <f t="shared" ref="H5:H8" si="1">IF(G5="VITÓRIA","3 PONTOS",IF(G5="EMPATE","1 PONTO","EMPATE"))</f>
        <v>3 PONTOS</v>
      </c>
    </row>
    <row r="6" spans="1:8">
      <c r="A6" s="23" t="s">
        <v>82</v>
      </c>
      <c r="B6" s="24">
        <v>1</v>
      </c>
      <c r="C6" s="25" t="s">
        <v>83</v>
      </c>
      <c r="D6" s="24">
        <v>1</v>
      </c>
      <c r="E6" s="26" t="s">
        <v>86</v>
      </c>
      <c r="G6" s="22" t="str">
        <f t="shared" si="0"/>
        <v>EMPATE</v>
      </c>
      <c r="H6" s="64" t="str">
        <f t="shared" si="1"/>
        <v>1 PONTO</v>
      </c>
    </row>
    <row r="7" spans="1:8">
      <c r="A7" s="23" t="s">
        <v>82</v>
      </c>
      <c r="B7" s="24">
        <v>4</v>
      </c>
      <c r="C7" s="25" t="s">
        <v>83</v>
      </c>
      <c r="D7" s="24">
        <v>0</v>
      </c>
      <c r="E7" s="26" t="s">
        <v>87</v>
      </c>
      <c r="G7" s="22" t="str">
        <f t="shared" si="0"/>
        <v>VITÓRIA</v>
      </c>
      <c r="H7" s="64" t="str">
        <f t="shared" si="1"/>
        <v>3 PONTOS</v>
      </c>
    </row>
    <row r="8" spans="1:8">
      <c r="A8" s="23" t="s">
        <v>82</v>
      </c>
      <c r="B8" s="24">
        <v>5</v>
      </c>
      <c r="C8" s="25" t="s">
        <v>83</v>
      </c>
      <c r="D8" s="24">
        <v>2</v>
      </c>
      <c r="E8" s="26" t="s">
        <v>88</v>
      </c>
      <c r="G8" s="22" t="str">
        <f t="shared" si="0"/>
        <v>VITÓRIA</v>
      </c>
      <c r="H8" s="64" t="str">
        <f t="shared" si="1"/>
        <v>3 PONTOS</v>
      </c>
    </row>
    <row r="9" spans="1:8" ht="15.75" thickBot="1">
      <c r="A9" s="27" t="s">
        <v>82</v>
      </c>
      <c r="B9" s="28">
        <v>1</v>
      </c>
      <c r="C9" s="29" t="s">
        <v>83</v>
      </c>
      <c r="D9" s="28">
        <v>3</v>
      </c>
      <c r="E9" s="30" t="s">
        <v>89</v>
      </c>
      <c r="G9" s="22" t="str">
        <f t="shared" si="0"/>
        <v>DERROTA</v>
      </c>
      <c r="H9" s="64" t="str">
        <f>IF(G9="VITÓRIA","3 PONTOS",IF(G9="EMPATE","1 PONTO","0 PONTOS"))</f>
        <v>0 PONTOS</v>
      </c>
    </row>
    <row r="10" spans="1:8" ht="16.5" thickTop="1" thickBot="1"/>
    <row r="11" spans="1:8" ht="16.5" thickTop="1" thickBot="1">
      <c r="A11" s="31" t="s">
        <v>90</v>
      </c>
      <c r="B11" s="32" t="s">
        <v>77</v>
      </c>
    </row>
    <row r="12" spans="1:8" ht="15.75" thickTop="1">
      <c r="A12" s="33" t="s">
        <v>91</v>
      </c>
      <c r="B12" s="65">
        <f>SUM(B4:B9)</f>
        <v>19</v>
      </c>
      <c r="C12" s="34"/>
    </row>
    <row r="13" spans="1:8">
      <c r="A13" s="35" t="s">
        <v>92</v>
      </c>
      <c r="B13" s="66">
        <f>-SUM(D4:D9)</f>
        <v>-8</v>
      </c>
      <c r="C13" s="34"/>
    </row>
    <row r="14" spans="1:8">
      <c r="A14" s="35" t="s">
        <v>93</v>
      </c>
      <c r="B14" s="66">
        <f>AVERAGE(B4:B9)</f>
        <v>3.1666666666666665</v>
      </c>
      <c r="C14" s="34"/>
    </row>
    <row r="15" spans="1:8">
      <c r="A15" s="35" t="s">
        <v>94</v>
      </c>
      <c r="B15" s="66">
        <f>AVERAGE(D4:D9)</f>
        <v>1.3333333333333333</v>
      </c>
      <c r="C15" s="34"/>
    </row>
    <row r="16" spans="1:8">
      <c r="A16" s="35" t="s">
        <v>95</v>
      </c>
      <c r="B16" s="66">
        <f>MAX(B4:B9,D4:D9)</f>
        <v>6</v>
      </c>
      <c r="C16" s="34"/>
    </row>
    <row r="17" spans="1:3" ht="15.75" thickBot="1">
      <c r="A17" s="36" t="s">
        <v>96</v>
      </c>
      <c r="B17" s="67">
        <f>MIN(B4:B9,D4:D9)</f>
        <v>0</v>
      </c>
      <c r="C17" s="34"/>
    </row>
    <row r="19" spans="1:3" ht="15.75" thickBot="1"/>
    <row r="20" spans="1:3" ht="15.75" thickBot="1">
      <c r="A20" s="131" t="s">
        <v>97</v>
      </c>
      <c r="B20" s="131"/>
    </row>
    <row r="21" spans="1:3">
      <c r="A21" s="132" t="s">
        <v>98</v>
      </c>
      <c r="B21" s="133">
        <f>COUNTIF(G4:G9,G5)</f>
        <v>3</v>
      </c>
      <c r="C21" s="37"/>
    </row>
    <row r="22" spans="1:3">
      <c r="A22" s="23" t="s">
        <v>99</v>
      </c>
      <c r="B22" s="68">
        <f>COUNTIF(G4:G9,G9)</f>
        <v>1</v>
      </c>
      <c r="C22" s="37"/>
    </row>
    <row r="23" spans="1:3" ht="15.75" thickBot="1">
      <c r="A23" s="27" t="s">
        <v>100</v>
      </c>
      <c r="B23" s="69">
        <f>COUNTIF(G4:G9,G6)</f>
        <v>2</v>
      </c>
      <c r="C23" s="37"/>
    </row>
    <row r="24" spans="1:3" ht="15.75" thickTop="1"/>
  </sheetData>
  <mergeCells count="4">
    <mergeCell ref="A1:H1"/>
    <mergeCell ref="A3:B3"/>
    <mergeCell ref="D3:E3"/>
    <mergeCell ref="A20:B2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zoomScale="140" zoomScaleNormal="140" workbookViewId="0">
      <selection activeCell="J13" sqref="J13"/>
    </sheetView>
  </sheetViews>
  <sheetFormatPr defaultRowHeight="15"/>
  <cols>
    <col min="1" max="1" width="4.85546875" bestFit="1" customWidth="1"/>
    <col min="2" max="2" width="14" bestFit="1" customWidth="1"/>
    <col min="3" max="3" width="5.7109375" bestFit="1" customWidth="1"/>
    <col min="4" max="4" width="13.42578125" customWidth="1"/>
    <col min="6" max="6" width="17.7109375" customWidth="1"/>
    <col min="7" max="7" width="15" customWidth="1"/>
    <col min="8" max="8" width="11.42578125" bestFit="1" customWidth="1"/>
    <col min="10" max="10" width="13.5703125" bestFit="1" customWidth="1"/>
  </cols>
  <sheetData>
    <row r="1" spans="1:10" ht="18.75">
      <c r="A1" s="99" t="s">
        <v>101</v>
      </c>
      <c r="B1" s="99"/>
      <c r="C1" s="99"/>
      <c r="D1" s="99"/>
      <c r="E1" s="99"/>
      <c r="F1" s="99"/>
      <c r="G1" s="99"/>
      <c r="H1" s="99"/>
    </row>
    <row r="2" spans="1:10">
      <c r="J2" s="38" t="s">
        <v>102</v>
      </c>
    </row>
    <row r="3" spans="1:10">
      <c r="A3" s="39" t="s">
        <v>103</v>
      </c>
      <c r="B3" s="39" t="s">
        <v>104</v>
      </c>
      <c r="C3" s="39" t="s">
        <v>105</v>
      </c>
      <c r="D3" s="39" t="s">
        <v>106</v>
      </c>
      <c r="E3" s="39" t="s">
        <v>107</v>
      </c>
      <c r="F3" s="39" t="s">
        <v>108</v>
      </c>
      <c r="G3" s="39" t="s">
        <v>109</v>
      </c>
      <c r="H3" s="39" t="s">
        <v>110</v>
      </c>
      <c r="J3" s="40" t="s">
        <v>104</v>
      </c>
    </row>
    <row r="4" spans="1:10">
      <c r="A4" s="41">
        <v>1</v>
      </c>
      <c r="B4" s="41" t="s">
        <v>111</v>
      </c>
      <c r="C4" s="41">
        <v>2</v>
      </c>
      <c r="D4" s="42">
        <v>300</v>
      </c>
      <c r="E4" s="43">
        <v>0.4</v>
      </c>
      <c r="F4" s="42">
        <f>D4*E4</f>
        <v>120</v>
      </c>
      <c r="G4" s="42">
        <f>(C4*D4)+F4</f>
        <v>720</v>
      </c>
      <c r="H4" s="41" t="str">
        <f>IF(G4&gt;1000,"CARO",IF(G4&lt;500,"BARATO","PROMOÇÃO"))</f>
        <v>PROMOÇÃO</v>
      </c>
      <c r="J4" s="44">
        <f>MIN(G4:G8)</f>
        <v>720</v>
      </c>
    </row>
    <row r="5" spans="1:10">
      <c r="A5" s="41">
        <v>2</v>
      </c>
      <c r="B5" s="41" t="s">
        <v>112</v>
      </c>
      <c r="C5" s="41">
        <v>3</v>
      </c>
      <c r="D5" s="42">
        <v>350</v>
      </c>
      <c r="E5" s="43">
        <v>0.4</v>
      </c>
      <c r="F5" s="42">
        <f t="shared" ref="F5:F8" si="0">D5*E5</f>
        <v>140</v>
      </c>
      <c r="G5" s="42">
        <f t="shared" ref="G5:G8" si="1">(C5*D5)+F5</f>
        <v>1190</v>
      </c>
      <c r="H5" s="41" t="str">
        <f t="shared" ref="H5:H8" si="2">IF(G5&gt;1000,"CARO",IF(G5&lt;500,"BARATO","PROMOÇÃO"))</f>
        <v>CARO</v>
      </c>
    </row>
    <row r="6" spans="1:10">
      <c r="A6" s="41">
        <v>3</v>
      </c>
      <c r="B6" s="41" t="s">
        <v>113</v>
      </c>
      <c r="C6" s="41">
        <v>4</v>
      </c>
      <c r="D6" s="42">
        <v>199</v>
      </c>
      <c r="E6" s="43">
        <v>0.45</v>
      </c>
      <c r="F6" s="42">
        <f t="shared" si="0"/>
        <v>89.55</v>
      </c>
      <c r="G6" s="42">
        <f t="shared" si="1"/>
        <v>885.55</v>
      </c>
      <c r="H6" s="41" t="str">
        <f t="shared" si="2"/>
        <v>PROMOÇÃO</v>
      </c>
      <c r="J6" s="45" t="s">
        <v>114</v>
      </c>
    </row>
    <row r="7" spans="1:10">
      <c r="A7" s="41">
        <v>4</v>
      </c>
      <c r="B7" s="41" t="s">
        <v>115</v>
      </c>
      <c r="C7" s="41">
        <v>5</v>
      </c>
      <c r="D7" s="42">
        <v>200</v>
      </c>
      <c r="E7" s="43">
        <v>0.5</v>
      </c>
      <c r="F7" s="42">
        <f t="shared" si="0"/>
        <v>100</v>
      </c>
      <c r="G7" s="42">
        <f t="shared" si="1"/>
        <v>1100</v>
      </c>
      <c r="H7" s="41" t="str">
        <f t="shared" si="2"/>
        <v>CARO</v>
      </c>
      <c r="J7" s="40" t="s">
        <v>104</v>
      </c>
    </row>
    <row r="8" spans="1:10">
      <c r="A8" s="41">
        <v>5</v>
      </c>
      <c r="B8" s="41" t="s">
        <v>116</v>
      </c>
      <c r="C8" s="41">
        <v>10</v>
      </c>
      <c r="D8" s="42">
        <v>80</v>
      </c>
      <c r="E8" s="43">
        <v>0.6</v>
      </c>
      <c r="F8" s="42">
        <f t="shared" si="0"/>
        <v>48</v>
      </c>
      <c r="G8" s="42">
        <f t="shared" si="1"/>
        <v>848</v>
      </c>
      <c r="H8" s="41" t="str">
        <f t="shared" si="2"/>
        <v>PROMOÇÃO</v>
      </c>
      <c r="J8" s="44">
        <f>MAX(G4:G8)</f>
        <v>1190</v>
      </c>
    </row>
    <row r="10" spans="1:10">
      <c r="J10" s="45" t="s">
        <v>117</v>
      </c>
    </row>
    <row r="11" spans="1:10">
      <c r="J11" s="40" t="s">
        <v>104</v>
      </c>
    </row>
    <row r="12" spans="1:10">
      <c r="J12" s="44">
        <f>AVERAGE(G4:G8)</f>
        <v>948.71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5E04-5261-4FED-A945-0DB4EE8EE84D}">
  <dimension ref="C3:J5"/>
  <sheetViews>
    <sheetView tabSelected="1" workbookViewId="0">
      <selection activeCell="H6" sqref="H6"/>
    </sheetView>
  </sheetViews>
  <sheetFormatPr defaultRowHeight="15"/>
  <cols>
    <col min="5" max="5" width="10.85546875" customWidth="1"/>
    <col min="6" max="6" width="14.28515625" customWidth="1"/>
    <col min="7" max="7" width="11.42578125" customWidth="1"/>
    <col min="8" max="8" width="15.42578125" customWidth="1"/>
  </cols>
  <sheetData>
    <row r="3" spans="3:10" ht="18.75">
      <c r="C3" s="99" t="s">
        <v>118</v>
      </c>
      <c r="D3" s="99"/>
      <c r="E3" s="99"/>
      <c r="F3" s="99"/>
      <c r="G3" s="99"/>
      <c r="H3" s="99"/>
      <c r="I3" s="99"/>
      <c r="J3" s="99"/>
    </row>
    <row r="4" spans="3:10">
      <c r="E4" s="46" t="s">
        <v>103</v>
      </c>
      <c r="F4" s="46" t="s">
        <v>119</v>
      </c>
      <c r="G4" s="46" t="s">
        <v>105</v>
      </c>
      <c r="H4" s="46" t="s">
        <v>109</v>
      </c>
    </row>
    <row r="5" spans="3:10">
      <c r="E5" s="46">
        <v>1</v>
      </c>
      <c r="F5" s="46" t="str">
        <f>VLOOKUP($E$5,Plan5!$A$4:$H$8,2,TRUE)</f>
        <v>TENIS NIKE</v>
      </c>
      <c r="G5" s="46">
        <f>VLOOKUP($E$5,Plan5!$A$4:$H$8,3,TRUE)</f>
        <v>2</v>
      </c>
      <c r="H5" s="46">
        <f>VLOOKUP($E$5,Plan5!$A$4:$H$8,7,TRUE)</f>
        <v>720</v>
      </c>
    </row>
  </sheetData>
  <mergeCells count="1">
    <mergeCell ref="C3:J3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DE SOUSA MOURA</cp:lastModifiedBy>
  <cp:revision/>
  <dcterms:created xsi:type="dcterms:W3CDTF">2014-07-16T19:12:26Z</dcterms:created>
  <dcterms:modified xsi:type="dcterms:W3CDTF">2023-07-15T13:18:42Z</dcterms:modified>
  <cp:category/>
  <cp:contentStatus/>
</cp:coreProperties>
</file>