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868C787-8B13-49F2-9C75-ECFA8F4A218D}" xr6:coauthVersionLast="47" xr6:coauthVersionMax="47" xr10:uidLastSave="{00000000-0000-0000-0000-000000000000}"/>
  <bookViews>
    <workbookView xWindow="-120" yWindow="-120" windowWidth="29040" windowHeight="15720" tabRatio="0" xr2:uid="{C62E69A1-F9C1-44F4-A569-4332309C7CD3}"/>
  </bookViews>
  <sheets>
    <sheet name="INÍCIO" sheetId="1" r:id="rId1"/>
    <sheet name="CÁLCULOS" sheetId="2" r:id="rId2"/>
    <sheet name="Planilha3" sheetId="3" state="hidden" r:id="rId3"/>
  </sheets>
  <definedNames>
    <definedName name="aporte">CÁLCULOS!$D$13</definedName>
    <definedName name="nome">INÍCIO!$H$6</definedName>
    <definedName name="patrimonio">CÁLCULOS!$D$16</definedName>
    <definedName name="preiodo_investimento">INÍCIO!$H$22</definedName>
    <definedName name="qtd_anos">CÁLCULOS!$D$14</definedName>
    <definedName name="rendimento_carteira">CÁLCULOS!$D$8</definedName>
    <definedName name="sugestao_investimento">INÍCIO!$H$18</definedName>
    <definedName name="taxa_mensal">CÁLCULOS!$D$15</definedName>
    <definedName name="valor_investimento">INÍCIO!$H$20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B20" i="1" s="1"/>
  <c r="D7" i="2"/>
  <c r="H19" i="2" s="1"/>
  <c r="I18" i="1"/>
  <c r="B24" i="1"/>
  <c r="B2" i="2" s="1"/>
  <c r="B3" i="2" s="1"/>
  <c r="D14" i="2"/>
  <c r="D13" i="2"/>
  <c r="H8" i="2" s="1"/>
  <c r="B22" i="1"/>
  <c r="D6" i="2"/>
  <c r="B18" i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16" i="1"/>
  <c r="B11" i="1"/>
  <c r="B12" i="1" s="1"/>
  <c r="B8" i="1"/>
  <c r="B9" i="1" s="1"/>
  <c r="D16" i="2" l="1"/>
  <c r="D17" i="2" s="1"/>
  <c r="H18" i="2"/>
  <c r="H17" i="2"/>
  <c r="H16" i="2"/>
  <c r="H15" i="2"/>
  <c r="I13" i="2"/>
  <c r="I19" i="2" s="1"/>
  <c r="H6" i="2"/>
  <c r="I6" i="2" s="1"/>
  <c r="H9" i="2"/>
  <c r="I9" i="2" s="1"/>
  <c r="H10" i="2"/>
  <c r="I10" i="2" s="1"/>
  <c r="H7" i="2"/>
  <c r="I7" i="2" s="1"/>
  <c r="D9" i="2"/>
  <c r="D14" i="1"/>
  <c r="D13" i="1"/>
  <c r="D12" i="1"/>
  <c r="I8" i="2"/>
  <c r="I18" i="2" l="1"/>
  <c r="I16" i="2"/>
  <c r="I15" i="2"/>
  <c r="I17" i="2"/>
</calcChain>
</file>

<file path=xl/sharedStrings.xml><?xml version="1.0" encoding="utf-8"?>
<sst xmlns="http://schemas.openxmlformats.org/spreadsheetml/2006/main" count="65" uniqueCount="37">
  <si>
    <t>Seja muito bem-vindo(a)</t>
  </si>
  <si>
    <t>Antes, vamos nos conhecer melhor. Qual o seu nome?</t>
  </si>
  <si>
    <t>Conservador</t>
  </si>
  <si>
    <t>Rendimento Carteira</t>
  </si>
  <si>
    <t>Sugestão de Investimento (30%)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</si>
  <si>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</si>
  <si>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</si>
  <si>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</si>
  <si>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</si>
  <si>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</si>
  <si>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</si>
  <si>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</si>
  <si>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</si>
  <si>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</si>
  <si>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</si>
  <si>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</si>
  <si>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</si>
  <si>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CHAVE</t>
  </si>
  <si>
    <t>PERFIL</t>
  </si>
  <si>
    <t>TIPO DE FII</t>
  </si>
  <si>
    <t>%</t>
  </si>
  <si>
    <t>Moderado</t>
  </si>
  <si>
    <t>Agressivo</t>
  </si>
  <si>
    <t>Renda Mensal</t>
  </si>
  <si>
    <t>DADOS GERAIS</t>
  </si>
  <si>
    <t>INVESTIMENTOS</t>
  </si>
  <si>
    <t>FII's</t>
  </si>
  <si>
    <t>VALOR A SER INVESTIDO POR MÊS</t>
  </si>
  <si>
    <t>FII</t>
  </si>
  <si>
    <t>PERCENTUAL</t>
  </si>
  <si>
    <t>VALORES</t>
  </si>
  <si>
    <t>KNRI11 - Lajes/Logístico</t>
  </si>
  <si>
    <t>HGLG11 - Logístico</t>
  </si>
  <si>
    <t>BCFF11 - Fundo de Fundos</t>
  </si>
  <si>
    <t>VISC11 - Shopping</t>
  </si>
  <si>
    <t>MXRF11 - Híbrido/Renda</t>
  </si>
  <si>
    <t>Perfil de Investidor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</si>
</sst>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rgb="FF00CC99"/>
      <name val="Segoe UI Black"/>
      <family val="2"/>
    </font>
    <font>
      <sz val="11"/>
      <color theme="1"/>
      <name val="Segoe UI"/>
      <family val="2"/>
    </font>
    <font>
      <sz val="11"/>
      <color rgb="FF2B2B2B"/>
      <name val="Segoe UI"/>
      <family val="2"/>
    </font>
    <font>
      <b/>
      <sz val="11"/>
      <color theme="1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1"/>
      <color theme="0"/>
      <name val="Calibri"/>
      <family val="2"/>
      <scheme val="minor"/>
    </font>
    <font>
      <b/>
      <sz val="18"/>
      <color theme="1"/>
      <name val="Segoe UI"/>
      <family val="2"/>
    </font>
    <font>
      <b/>
      <sz val="20"/>
      <color theme="1"/>
      <name val="Segoe UI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3" fillId="2" borderId="0" xfId="0" applyFont="1" applyFill="1"/>
    <xf numFmtId="0" fontId="8" fillId="4" borderId="0" xfId="0" applyFont="1" applyFill="1"/>
    <xf numFmtId="0" fontId="8" fillId="4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4" xfId="0" applyBorder="1"/>
    <xf numFmtId="9" fontId="0" fillId="0" borderId="4" xfId="0" applyNumberFormat="1" applyBorder="1" applyAlignment="1">
      <alignment horizontal="center"/>
    </xf>
    <xf numFmtId="0" fontId="9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2" borderId="10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/>
    </xf>
    <xf numFmtId="9" fontId="3" fillId="2" borderId="12" xfId="0" applyNumberFormat="1" applyFont="1" applyFill="1" applyBorder="1" applyAlignment="1">
      <alignment horizontal="center" vertical="center" wrapText="1"/>
    </xf>
    <xf numFmtId="9" fontId="3" fillId="2" borderId="14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164" fontId="3" fillId="2" borderId="17" xfId="0" applyNumberFormat="1" applyFont="1" applyFill="1" applyBorder="1" applyAlignment="1">
      <alignment horizontal="center"/>
    </xf>
    <xf numFmtId="164" fontId="3" fillId="2" borderId="18" xfId="0" applyNumberFormat="1" applyFont="1" applyFill="1" applyBorder="1" applyAlignment="1">
      <alignment horizontal="center"/>
    </xf>
    <xf numFmtId="164" fontId="3" fillId="2" borderId="19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left" indent="3"/>
    </xf>
    <xf numFmtId="0" fontId="3" fillId="2" borderId="16" xfId="0" applyFont="1" applyFill="1" applyBorder="1" applyAlignment="1">
      <alignment horizontal="left" indent="3"/>
    </xf>
    <xf numFmtId="164" fontId="3" fillId="2" borderId="11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left" indent="3"/>
    </xf>
    <xf numFmtId="164" fontId="3" fillId="2" borderId="21" xfId="0" applyNumberFormat="1" applyFont="1" applyFill="1" applyBorder="1" applyAlignment="1">
      <alignment horizontal="center"/>
    </xf>
    <xf numFmtId="164" fontId="3" fillId="2" borderId="13" xfId="0" applyNumberFormat="1" applyFont="1" applyFill="1" applyBorder="1" applyAlignment="1">
      <alignment horizontal="center"/>
    </xf>
    <xf numFmtId="164" fontId="3" fillId="2" borderId="22" xfId="0" applyNumberFormat="1" applyFont="1" applyFill="1" applyBorder="1" applyAlignment="1">
      <alignment horizontal="center"/>
    </xf>
    <xf numFmtId="164" fontId="5" fillId="2" borderId="18" xfId="0" applyNumberFormat="1" applyFont="1" applyFill="1" applyBorder="1" applyAlignment="1">
      <alignment horizontal="center"/>
    </xf>
    <xf numFmtId="10" fontId="5" fillId="2" borderId="10" xfId="0" applyNumberFormat="1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8" fontId="5" fillId="2" borderId="30" xfId="0" applyNumberFormat="1" applyFont="1" applyFill="1" applyBorder="1" applyAlignment="1">
      <alignment horizontal="center"/>
    </xf>
    <xf numFmtId="8" fontId="5" fillId="2" borderId="32" xfId="0" applyNumberFormat="1" applyFont="1" applyFill="1" applyBorder="1" applyAlignment="1">
      <alignment horizontal="center"/>
    </xf>
    <xf numFmtId="164" fontId="3" fillId="2" borderId="34" xfId="1" applyNumberFormat="1" applyFont="1" applyFill="1" applyBorder="1" applyAlignment="1">
      <alignment horizontal="center"/>
    </xf>
    <xf numFmtId="164" fontId="3" fillId="2" borderId="18" xfId="1" applyNumberFormat="1" applyFont="1" applyFill="1" applyBorder="1" applyAlignment="1">
      <alignment horizontal="center"/>
    </xf>
    <xf numFmtId="10" fontId="3" fillId="2" borderId="21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3" fillId="2" borderId="36" xfId="0" applyFont="1" applyFill="1" applyBorder="1" applyAlignment="1">
      <alignment horizontal="center" vertical="center" wrapText="1"/>
    </xf>
    <xf numFmtId="9" fontId="3" fillId="2" borderId="36" xfId="0" applyNumberFormat="1" applyFont="1" applyFill="1" applyBorder="1" applyAlignment="1">
      <alignment horizontal="center" vertical="center" wrapText="1"/>
    </xf>
    <xf numFmtId="164" fontId="3" fillId="2" borderId="34" xfId="0" applyNumberFormat="1" applyFont="1" applyFill="1" applyBorder="1" applyAlignment="1">
      <alignment horizontal="center"/>
    </xf>
    <xf numFmtId="164" fontId="5" fillId="6" borderId="5" xfId="0" applyNumberFormat="1" applyFont="1" applyFill="1" applyBorder="1" applyAlignment="1">
      <alignment horizontal="center" vertical="center"/>
    </xf>
    <xf numFmtId="0" fontId="11" fillId="2" borderId="0" xfId="0" applyFont="1" applyFill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3" borderId="0" xfId="0" applyFont="1" applyFill="1" applyProtection="1">
      <protection locked="0"/>
    </xf>
    <xf numFmtId="0" fontId="4" fillId="3" borderId="0" xfId="0" applyFont="1" applyFill="1" applyAlignment="1" applyProtection="1">
      <alignment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64" fontId="0" fillId="0" borderId="0" xfId="1" applyNumberFormat="1" applyFont="1" applyFill="1" applyAlignment="1" applyProtection="1">
      <alignment horizontal="center" vertical="center"/>
      <protection locked="0"/>
    </xf>
    <xf numFmtId="164" fontId="0" fillId="2" borderId="0" xfId="1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Protection="1">
      <protection locked="0"/>
    </xf>
    <xf numFmtId="164" fontId="0" fillId="0" borderId="0" xfId="0" applyNumberFormat="1" applyAlignment="1">
      <alignment horizontal="center" vertic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66675</xdr:colOff>
      <xdr:row>0</xdr:row>
      <xdr:rowOff>28574</xdr:rowOff>
    </xdr:from>
    <xdr:to>
      <xdr:col>20</xdr:col>
      <xdr:colOff>581025</xdr:colOff>
      <xdr:row>24</xdr:row>
      <xdr:rowOff>50057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3367075-3427-DDBA-F7CC-C14916BC0C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318" t="17944" r="21682" b="21308"/>
        <a:stretch/>
      </xdr:blipFill>
      <xdr:spPr>
        <a:xfrm>
          <a:off x="9020175" y="28574"/>
          <a:ext cx="4781550" cy="48411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209549</xdr:colOff>
      <xdr:row>2</xdr:row>
      <xdr:rowOff>0</xdr:rowOff>
    </xdr:from>
    <xdr:to>
      <xdr:col>7</xdr:col>
      <xdr:colOff>1237124</xdr:colOff>
      <xdr:row>2</xdr:row>
      <xdr:rowOff>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F2A28ED7-4DE8-99FD-E786-5149F6D797CD}"/>
            </a:ext>
          </a:extLst>
        </xdr:cNvPr>
        <xdr:cNvCxnSpPr/>
      </xdr:nvCxnSpPr>
      <xdr:spPr>
        <a:xfrm>
          <a:off x="209549" y="542925"/>
          <a:ext cx="9000000" cy="0"/>
        </a:xfrm>
        <a:prstGeom prst="line">
          <a:avLst/>
        </a:prstGeom>
        <a:ln w="38100">
          <a:solidFill>
            <a:srgbClr val="00CC9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1C3D9-23A0-434A-B9A9-18C6951D6050}">
  <dimension ref="A1:AE141"/>
  <sheetViews>
    <sheetView showGridLines="0" showRowColHeaders="0" tabSelected="1" workbookViewId="0">
      <selection activeCell="H6" sqref="H6"/>
    </sheetView>
  </sheetViews>
  <sheetFormatPr defaultRowHeight="15" x14ac:dyDescent="0.25"/>
  <cols>
    <col min="1" max="1" width="3.85546875" style="48" customWidth="1"/>
    <col min="2" max="2" width="25.28515625" style="48" customWidth="1"/>
    <col min="3" max="3" width="0.28515625" style="48" customWidth="1"/>
    <col min="4" max="4" width="7.42578125" style="48" customWidth="1"/>
    <col min="5" max="5" width="9.140625" style="48"/>
    <col min="6" max="6" width="9.140625" style="48" customWidth="1"/>
    <col min="7" max="7" width="16.28515625" style="48" customWidth="1"/>
    <col min="8" max="8" width="23" style="48" customWidth="1"/>
    <col min="9" max="9" width="1.140625" style="48" customWidth="1"/>
    <col min="10" max="10" width="11.28515625" style="48" customWidth="1"/>
    <col min="11" max="16384" width="9.140625" style="48"/>
  </cols>
  <sheetData>
    <row r="1" spans="1:31" ht="8.25" customHeigh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31" ht="7.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</row>
    <row r="3" spans="1:31" ht="6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</row>
    <row r="4" spans="1:31" ht="30.75" x14ac:dyDescent="0.55000000000000004">
      <c r="A4" s="47"/>
      <c r="B4" s="49" t="s">
        <v>0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</row>
    <row r="5" spans="1:31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</row>
    <row r="6" spans="1:31" ht="16.5" x14ac:dyDescent="0.3">
      <c r="A6" s="47"/>
      <c r="B6" s="50" t="s">
        <v>1</v>
      </c>
      <c r="C6" s="50"/>
      <c r="D6" s="50"/>
      <c r="E6" s="47"/>
      <c r="F6" s="47"/>
      <c r="G6" s="47"/>
      <c r="H6" s="51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</row>
    <row r="7" spans="1:31" ht="16.5" x14ac:dyDescent="0.3">
      <c r="A7" s="47"/>
      <c r="B7" s="50"/>
      <c r="C7" s="50"/>
      <c r="D7" s="50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</row>
    <row r="8" spans="1:31" ht="16.5" x14ac:dyDescent="0.3">
      <c r="A8" s="47"/>
      <c r="B8" s="50" t="str">
        <f>IF(H6="","","É um prazer te conhecer "&amp;H6&amp;"! Temos muita coisa pela frente juntos, mas quero entender melhor o que iremos conquistar.")</f>
        <v/>
      </c>
      <c r="C8" s="50"/>
      <c r="D8" s="50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</row>
    <row r="9" spans="1:31" ht="16.5" x14ac:dyDescent="0.3">
      <c r="A9" s="47"/>
      <c r="B9" s="52" t="str">
        <f>IF(B8="","","Fique tranquilo com as perguntas abaixo. Você pode editar isso a qualquer momento. Ok?    --&gt;")</f>
        <v/>
      </c>
      <c r="C9" s="50"/>
      <c r="D9" s="50"/>
      <c r="E9" s="47"/>
      <c r="F9" s="47"/>
      <c r="G9" s="47"/>
      <c r="H9" s="47"/>
      <c r="I9" s="47"/>
      <c r="J9" s="51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</row>
    <row r="10" spans="1:31" ht="16.5" x14ac:dyDescent="0.3">
      <c r="A10" s="47"/>
      <c r="B10" s="50"/>
      <c r="C10" s="50"/>
      <c r="D10" s="50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</row>
    <row r="11" spans="1:31" ht="16.5" x14ac:dyDescent="0.3">
      <c r="A11" s="47"/>
      <c r="B11" s="53" t="str">
        <f>IF(J9="","","Qual desses perfis melhor te representa?*")</f>
        <v/>
      </c>
      <c r="C11" s="50"/>
      <c r="D11" s="50"/>
      <c r="E11" s="47"/>
      <c r="F11" s="47"/>
      <c r="G11" s="47"/>
      <c r="H11" s="51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</row>
    <row r="12" spans="1:31" ht="16.5" x14ac:dyDescent="0.3">
      <c r="A12" s="47"/>
      <c r="B12" s="50" t="str">
        <f>IF(B11="","","    *Só para esclarecer:")</f>
        <v/>
      </c>
      <c r="C12" s="50"/>
      <c r="D12" s="50" t="str">
        <f>IF(B12="","","Conservador: Busca segurança, baixo risco, estabilidade, liquidez, rentabilidade previsível, renda fixa, cautela.")</f>
        <v/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</row>
    <row r="13" spans="1:31" ht="16.5" x14ac:dyDescent="0.3">
      <c r="A13" s="47"/>
      <c r="B13" s="50"/>
      <c r="C13" s="50"/>
      <c r="D13" s="50" t="str">
        <f>IF(B12="","","Moderado: Equilibra segurança e risco, aceita oscilações, busca ganhos consistentes, diversificação.")</f>
        <v/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</row>
    <row r="14" spans="1:31" ht="16.5" x14ac:dyDescent="0.3">
      <c r="A14" s="47"/>
      <c r="B14" s="50"/>
      <c r="C14" s="50"/>
      <c r="D14" s="50" t="str">
        <f>IF(B12="","","Agressivo: Aceita altos riscos, busca máxima rentabilidade, volatilidade, foco em crescimento rápido.")</f>
        <v/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</row>
    <row r="15" spans="1:31" ht="16.5" x14ac:dyDescent="0.3">
      <c r="A15" s="47"/>
      <c r="B15" s="50"/>
      <c r="C15" s="50"/>
      <c r="D15" s="50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</row>
    <row r="16" spans="1:31" ht="16.5" x14ac:dyDescent="0.3">
      <c r="A16" s="47"/>
      <c r="B16" s="50" t="str">
        <f>IF(H11="","","Agora, me diga, qual é a sua renda mensal?")</f>
        <v/>
      </c>
      <c r="C16" s="50"/>
      <c r="D16" s="50"/>
      <c r="E16" s="47"/>
      <c r="F16" s="47"/>
      <c r="G16" s="47"/>
      <c r="H16" s="54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</row>
    <row r="17" spans="1:31" ht="16.5" x14ac:dyDescent="0.3">
      <c r="A17" s="47"/>
      <c r="B17" s="50"/>
      <c r="C17" s="50"/>
      <c r="D17" s="50"/>
      <c r="E17" s="47"/>
      <c r="F17" s="47"/>
      <c r="G17" s="47"/>
      <c r="H17" s="55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</row>
    <row r="18" spans="1:31" ht="16.5" x14ac:dyDescent="0.3">
      <c r="A18" s="47"/>
      <c r="B18" s="50" t="str">
        <f>IF(H16="","","Certo. Nós indicamos que você comece investindo aproximadamente:")</f>
        <v/>
      </c>
      <c r="C18" s="50"/>
      <c r="D18" s="50"/>
      <c r="E18" s="47"/>
      <c r="F18" s="47"/>
      <c r="G18" s="47"/>
      <c r="H18" s="59">
        <f>H16*30%</f>
        <v>0</v>
      </c>
      <c r="I18" s="47" t="str">
        <f>IF(H16="","","  por mês.")</f>
        <v/>
      </c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</row>
    <row r="19" spans="1:31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</row>
    <row r="20" spans="1:31" ht="16.5" x14ac:dyDescent="0.3">
      <c r="A20" s="47"/>
      <c r="B20" s="50" t="str">
        <f>IF(H18&gt;=1,"Mas me diz, qual o valor que você pretende investir por mês?","")</f>
        <v/>
      </c>
      <c r="C20" s="47"/>
      <c r="D20" s="47"/>
      <c r="E20" s="47"/>
      <c r="F20" s="47"/>
      <c r="G20" s="47"/>
      <c r="H20" s="5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</row>
    <row r="21" spans="1:31" ht="16.5" x14ac:dyDescent="0.3">
      <c r="A21" s="47"/>
      <c r="B21" s="50"/>
      <c r="C21" s="47"/>
      <c r="D21" s="47"/>
      <c r="E21" s="47"/>
      <c r="F21" s="47"/>
      <c r="G21" s="47"/>
      <c r="H21" s="5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</row>
    <row r="22" spans="1:31" ht="16.5" x14ac:dyDescent="0.3">
      <c r="A22" s="47"/>
      <c r="B22" s="50" t="str">
        <f>IF(H20&gt;=1,"E por quantos anos pretende investir esse valor mensalmente?","")</f>
        <v/>
      </c>
      <c r="C22" s="47"/>
      <c r="D22" s="47"/>
      <c r="E22" s="47"/>
      <c r="F22" s="47"/>
      <c r="G22" s="47"/>
      <c r="H22" s="51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</row>
    <row r="23" spans="1:31" ht="16.5" x14ac:dyDescent="0.3">
      <c r="A23" s="47"/>
      <c r="B23" s="50"/>
      <c r="C23" s="47"/>
      <c r="D23" s="47"/>
      <c r="E23" s="47"/>
      <c r="F23" s="47"/>
      <c r="G23" s="47"/>
      <c r="H23" s="55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</row>
    <row r="24" spans="1:31" ht="16.5" x14ac:dyDescent="0.3">
      <c r="A24" s="47"/>
      <c r="B24" s="58" t="str">
        <f>IF(H22&lt;&gt;"",HYPERLINK("#Cálculos!A1","Ótimo! Clique aqui e veja quais seriam os resultados e recomendações para o seu investimento"),"")</f>
        <v/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</row>
    <row r="25" spans="1:31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</row>
    <row r="26" spans="1:31" x14ac:dyDescent="0.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</row>
    <row r="27" spans="1:31" x14ac:dyDescent="0.2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</row>
    <row r="28" spans="1:31" x14ac:dyDescent="0.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</row>
    <row r="29" spans="1:31" x14ac:dyDescent="0.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</row>
    <row r="30" spans="1:31" x14ac:dyDescent="0.2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</row>
    <row r="31" spans="1:3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</row>
    <row r="32" spans="1:31" x14ac:dyDescent="0.2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</row>
    <row r="33" spans="1:31" x14ac:dyDescent="0.2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</row>
    <row r="34" spans="1:31" x14ac:dyDescent="0.2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</row>
    <row r="35" spans="1:31" x14ac:dyDescent="0.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</row>
    <row r="36" spans="1:31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</row>
    <row r="37" spans="1:31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</row>
    <row r="38" spans="1:31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</row>
    <row r="39" spans="1:31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</row>
    <row r="40" spans="1:31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</row>
    <row r="41" spans="1:31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</row>
    <row r="42" spans="1:31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</row>
    <row r="43" spans="1:31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</row>
    <row r="44" spans="1:31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</row>
    <row r="45" spans="1:31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</row>
    <row r="46" spans="1:31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</row>
    <row r="47" spans="1:31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31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</row>
    <row r="49" spans="1:31" x14ac:dyDescent="0.2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</row>
    <row r="50" spans="1:31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</row>
    <row r="51" spans="1:31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</row>
    <row r="52" spans="1:31" x14ac:dyDescent="0.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</row>
    <row r="53" spans="1:31" x14ac:dyDescent="0.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</row>
    <row r="54" spans="1:31" x14ac:dyDescent="0.2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</row>
    <row r="55" spans="1:31" x14ac:dyDescent="0.2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</row>
    <row r="56" spans="1:31" x14ac:dyDescent="0.2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</row>
    <row r="57" spans="1:31" x14ac:dyDescent="0.2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</row>
    <row r="58" spans="1:31" x14ac:dyDescent="0.2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</row>
    <row r="59" spans="1:31" x14ac:dyDescent="0.2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</row>
    <row r="60" spans="1:31" x14ac:dyDescent="0.2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</row>
    <row r="61" spans="1:31" x14ac:dyDescent="0.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</row>
    <row r="62" spans="1:31" x14ac:dyDescent="0.2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</row>
    <row r="63" spans="1:31" x14ac:dyDescent="0.2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</row>
    <row r="64" spans="1:31" x14ac:dyDescent="0.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</row>
    <row r="65" spans="1:31" x14ac:dyDescent="0.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</row>
    <row r="66" spans="1:31" x14ac:dyDescent="0.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</row>
    <row r="67" spans="1:31" x14ac:dyDescent="0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</row>
    <row r="68" spans="1:31" x14ac:dyDescent="0.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</row>
    <row r="69" spans="1:31" x14ac:dyDescent="0.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</row>
    <row r="70" spans="1:31" x14ac:dyDescent="0.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</row>
    <row r="71" spans="1:31" x14ac:dyDescent="0.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</row>
    <row r="72" spans="1:31" x14ac:dyDescent="0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</row>
    <row r="73" spans="1:31" x14ac:dyDescent="0.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</row>
    <row r="74" spans="1:31" x14ac:dyDescent="0.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</row>
    <row r="75" spans="1:31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</row>
    <row r="76" spans="1:31" x14ac:dyDescent="0.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</row>
    <row r="77" spans="1:31" x14ac:dyDescent="0.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</row>
    <row r="78" spans="1:31" x14ac:dyDescent="0.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</row>
    <row r="79" spans="1:31" x14ac:dyDescent="0.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</row>
    <row r="80" spans="1:31" x14ac:dyDescent="0.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</row>
    <row r="81" spans="1:31" x14ac:dyDescent="0.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</row>
    <row r="82" spans="1:31" x14ac:dyDescent="0.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</row>
    <row r="83" spans="1:31" x14ac:dyDescent="0.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</row>
    <row r="84" spans="1:31" x14ac:dyDescent="0.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</row>
    <row r="85" spans="1:31" x14ac:dyDescent="0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</row>
    <row r="86" spans="1:31" x14ac:dyDescent="0.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</row>
    <row r="87" spans="1:31" x14ac:dyDescent="0.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</row>
    <row r="88" spans="1:31" x14ac:dyDescent="0.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</row>
    <row r="89" spans="1:31" x14ac:dyDescent="0.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</row>
    <row r="90" spans="1:31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</row>
    <row r="91" spans="1:31" x14ac:dyDescent="0.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</row>
    <row r="92" spans="1:31" x14ac:dyDescent="0.2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</row>
    <row r="93" spans="1:31" x14ac:dyDescent="0.2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</row>
    <row r="94" spans="1:31" x14ac:dyDescent="0.2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</row>
    <row r="95" spans="1:31" x14ac:dyDescent="0.2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</row>
    <row r="96" spans="1:31" x14ac:dyDescent="0.2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</row>
    <row r="97" spans="1:31" x14ac:dyDescent="0.2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</row>
    <row r="98" spans="1:31" x14ac:dyDescent="0.2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</row>
    <row r="99" spans="1:31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</row>
    <row r="100" spans="1:31" x14ac:dyDescent="0.2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</row>
    <row r="101" spans="1:31" x14ac:dyDescent="0.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</row>
    <row r="102" spans="1:31" x14ac:dyDescent="0.2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</row>
    <row r="103" spans="1:31" x14ac:dyDescent="0.2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</row>
    <row r="104" spans="1:31" x14ac:dyDescent="0.2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</row>
    <row r="105" spans="1:31" x14ac:dyDescent="0.2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</row>
    <row r="106" spans="1:31" x14ac:dyDescent="0.2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</row>
    <row r="107" spans="1:31" x14ac:dyDescent="0.2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</row>
    <row r="108" spans="1:31" x14ac:dyDescent="0.2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</row>
    <row r="109" spans="1:31" x14ac:dyDescent="0.2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</row>
    <row r="110" spans="1:31" x14ac:dyDescent="0.2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</row>
    <row r="111" spans="1:31" x14ac:dyDescent="0.2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</row>
    <row r="112" spans="1:31" x14ac:dyDescent="0.2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</row>
    <row r="113" spans="1:31" x14ac:dyDescent="0.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</row>
    <row r="114" spans="1:31" x14ac:dyDescent="0.2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</row>
    <row r="115" spans="1:31" x14ac:dyDescent="0.2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</row>
    <row r="116" spans="1:31" x14ac:dyDescent="0.2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</row>
    <row r="117" spans="1:31" x14ac:dyDescent="0.2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</row>
    <row r="118" spans="1:31" x14ac:dyDescent="0.2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</row>
    <row r="119" spans="1:31" x14ac:dyDescent="0.2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</row>
    <row r="120" spans="1:31" x14ac:dyDescent="0.2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</row>
    <row r="121" spans="1:31" x14ac:dyDescent="0.2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</row>
    <row r="122" spans="1:31" x14ac:dyDescent="0.2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</row>
    <row r="123" spans="1:31" x14ac:dyDescent="0.2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</row>
    <row r="124" spans="1:31" x14ac:dyDescent="0.2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</row>
    <row r="125" spans="1:31" x14ac:dyDescent="0.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</row>
    <row r="126" spans="1:31" x14ac:dyDescent="0.2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</row>
    <row r="127" spans="1:31" x14ac:dyDescent="0.2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</row>
    <row r="128" spans="1:31" x14ac:dyDescent="0.2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</row>
    <row r="129" spans="1:31" x14ac:dyDescent="0.2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</row>
    <row r="130" spans="1:31" x14ac:dyDescent="0.2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</row>
    <row r="131" spans="1:31" x14ac:dyDescent="0.2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</row>
    <row r="132" spans="1:31" x14ac:dyDescent="0.2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</row>
    <row r="133" spans="1:31" x14ac:dyDescent="0.2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</row>
    <row r="134" spans="1:31" x14ac:dyDescent="0.2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</row>
    <row r="135" spans="1:31" x14ac:dyDescent="0.2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</row>
    <row r="136" spans="1:31" x14ac:dyDescent="0.2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</row>
    <row r="137" spans="1:31" x14ac:dyDescent="0.2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</row>
    <row r="138" spans="1:31" x14ac:dyDescent="0.2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</row>
    <row r="139" spans="1:31" x14ac:dyDescent="0.2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</row>
    <row r="140" spans="1:31" x14ac:dyDescent="0.2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</row>
    <row r="141" spans="1:31" x14ac:dyDescent="0.2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</row>
  </sheetData>
  <sheetProtection sheet="1" objects="1" scenarios="1"/>
  <dataValidations count="2">
    <dataValidation type="list" allowBlank="1" showInputMessage="1" showErrorMessage="1" sqref="J9" xr:uid="{6A2F7E7F-46AE-4654-8D11-AF57328D5162}">
      <formula1>"Ok"</formula1>
    </dataValidation>
    <dataValidation type="list" allowBlank="1" showInputMessage="1" showErrorMessage="1" sqref="H11" xr:uid="{219CB49C-359C-42D2-B13F-FA5DAED56159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B141-E809-4D7D-A180-AC0B8F4EB3AB}">
  <dimension ref="A2:AA34"/>
  <sheetViews>
    <sheetView showGridLines="0" showRowColHeaders="0" workbookViewId="0">
      <selection activeCell="B3" sqref="B3"/>
    </sheetView>
  </sheetViews>
  <sheetFormatPr defaultRowHeight="16.5" x14ac:dyDescent="0.3"/>
  <cols>
    <col min="1" max="1" width="3.140625" style="1" customWidth="1"/>
    <col min="2" max="2" width="36.28515625" style="1" customWidth="1"/>
    <col min="3" max="3" width="15.7109375" style="1" bestFit="1" customWidth="1"/>
    <col min="4" max="4" width="28.7109375" style="1" customWidth="1"/>
    <col min="5" max="5" width="0" style="1" hidden="1" customWidth="1"/>
    <col min="6" max="6" width="9.140625" style="1"/>
    <col min="7" max="7" width="26.5703125" style="2" bestFit="1" customWidth="1"/>
    <col min="8" max="8" width="24.85546875" style="2" customWidth="1"/>
    <col min="9" max="9" width="21.7109375" style="2" customWidth="1"/>
    <col min="10" max="27" width="9.140625" style="1"/>
  </cols>
  <sheetData>
    <row r="2" spans="2:9" ht="26.25" x14ac:dyDescent="0.3">
      <c r="B2" s="8" t="str">
        <f>IF(INÍCIO!B24&gt;=1,"Veja como você pode investir e multiplicar seu dinheiro, "&amp;nome&amp;"!","")</f>
        <v>Veja como você pode investir e multiplicar seu dinheiro, !</v>
      </c>
    </row>
    <row r="3" spans="2:9" ht="21" customHeight="1" x14ac:dyDescent="0.3">
      <c r="B3" s="46" t="str">
        <f>IF(B2&lt;&gt;"",HYPERLINK("#INÍCIO!A1","Obs.: Para alterar os valores, clique aqui"),"")</f>
        <v>Obs.: Para alterar os valores, clique aqui</v>
      </c>
    </row>
    <row r="4" spans="2:9" ht="17.25" thickBot="1" x14ac:dyDescent="0.35"/>
    <row r="5" spans="2:9" ht="27" thickBot="1" x14ac:dyDescent="0.3">
      <c r="B5" s="67" t="s">
        <v>24</v>
      </c>
      <c r="C5" s="68"/>
      <c r="D5" s="69"/>
      <c r="G5" s="76" t="s">
        <v>10</v>
      </c>
      <c r="H5" s="77"/>
      <c r="I5" s="17" t="s">
        <v>11</v>
      </c>
    </row>
    <row r="6" spans="2:9" ht="17.25" x14ac:dyDescent="0.3">
      <c r="B6" s="78" t="s">
        <v>23</v>
      </c>
      <c r="C6" s="79"/>
      <c r="D6" s="38">
        <f>INÍCIO!H16</f>
        <v>0</v>
      </c>
      <c r="G6" s="25" t="s">
        <v>12</v>
      </c>
      <c r="H6" s="24">
        <f>FV(rendimento_carteira,$D$14*12,$D$13*-1)</f>
        <v>0</v>
      </c>
      <c r="I6" s="23">
        <f>H6*rendimento_carteira</f>
        <v>0</v>
      </c>
    </row>
    <row r="7" spans="2:9" ht="17.25" x14ac:dyDescent="0.3">
      <c r="B7" s="65" t="s">
        <v>36</v>
      </c>
      <c r="C7" s="66"/>
      <c r="D7" s="37">
        <f>INÍCIO!H11</f>
        <v>0</v>
      </c>
      <c r="G7" s="26" t="s">
        <v>13</v>
      </c>
      <c r="H7" s="18">
        <f>FV(rendimento_carteira,E19*12,$D$13*-1)</f>
        <v>0</v>
      </c>
      <c r="I7" s="22">
        <f>H7*rendimento_carteira</f>
        <v>0</v>
      </c>
    </row>
    <row r="8" spans="2:9" ht="17.25" x14ac:dyDescent="0.3">
      <c r="B8" s="80" t="s">
        <v>3</v>
      </c>
      <c r="C8" s="81"/>
      <c r="D8" s="39">
        <v>0.01</v>
      </c>
      <c r="G8" s="26" t="s">
        <v>14</v>
      </c>
      <c r="H8" s="27">
        <f>FV(rendimento_carteira,E20*12,$D$13*-1)</f>
        <v>0</v>
      </c>
      <c r="I8" s="29">
        <f>H8*rendimento_carteira</f>
        <v>0</v>
      </c>
    </row>
    <row r="9" spans="2:9" ht="18" thickBot="1" x14ac:dyDescent="0.35">
      <c r="B9" s="82" t="s">
        <v>4</v>
      </c>
      <c r="C9" s="83"/>
      <c r="D9" s="16">
        <f>INÍCIO!H18</f>
        <v>0</v>
      </c>
      <c r="G9" s="26" t="s">
        <v>15</v>
      </c>
      <c r="H9" s="30">
        <f>FV(rendimento_carteira,E21*12,$D$13*-1)</f>
        <v>0</v>
      </c>
      <c r="I9" s="29">
        <f>H9*rendimento_carteira</f>
        <v>0</v>
      </c>
    </row>
    <row r="10" spans="2:9" ht="18" thickBot="1" x14ac:dyDescent="0.35">
      <c r="B10" s="14"/>
      <c r="C10" s="14"/>
      <c r="D10" s="15"/>
      <c r="G10" s="28" t="s">
        <v>16</v>
      </c>
      <c r="H10" s="31">
        <f>FV(rendimento_carteira,E22*12,$D$13*-1)</f>
        <v>0</v>
      </c>
      <c r="I10" s="16">
        <f>H10*rendimento_carteira</f>
        <v>0</v>
      </c>
    </row>
    <row r="11" spans="2:9" ht="17.25" thickBot="1" x14ac:dyDescent="0.35">
      <c r="B11" s="9"/>
      <c r="C11" s="9"/>
      <c r="D11" s="9"/>
    </row>
    <row r="12" spans="2:9" ht="31.5" thickBot="1" x14ac:dyDescent="0.3">
      <c r="B12" s="84" t="s">
        <v>25</v>
      </c>
      <c r="C12" s="85"/>
      <c r="D12" s="86"/>
      <c r="G12" s="62" t="s">
        <v>26</v>
      </c>
      <c r="H12" s="63"/>
      <c r="I12" s="64"/>
    </row>
    <row r="13" spans="2:9" ht="18" thickBot="1" x14ac:dyDescent="0.35">
      <c r="B13" s="78" t="s">
        <v>5</v>
      </c>
      <c r="C13" s="79"/>
      <c r="D13" s="32">
        <f>INÍCIO!H20</f>
        <v>0</v>
      </c>
      <c r="G13" s="60" t="s">
        <v>27</v>
      </c>
      <c r="H13" s="61"/>
      <c r="I13" s="45">
        <f>aporte</f>
        <v>0</v>
      </c>
    </row>
    <row r="14" spans="2:9" ht="18" thickBot="1" x14ac:dyDescent="0.35">
      <c r="B14" s="87" t="s">
        <v>6</v>
      </c>
      <c r="C14" s="88"/>
      <c r="D14" s="34">
        <f>INÍCIO!H22</f>
        <v>0</v>
      </c>
      <c r="G14" s="11" t="s">
        <v>28</v>
      </c>
      <c r="H14" s="11" t="s">
        <v>29</v>
      </c>
      <c r="I14" s="11" t="s">
        <v>30</v>
      </c>
    </row>
    <row r="15" spans="2:9" ht="18" thickBot="1" x14ac:dyDescent="0.35">
      <c r="B15" s="70" t="s">
        <v>7</v>
      </c>
      <c r="C15" s="71"/>
      <c r="D15" s="33">
        <v>1.0789999999999999E-2</v>
      </c>
      <c r="F15" s="41"/>
      <c r="G15" s="42" t="s">
        <v>31</v>
      </c>
      <c r="H15" s="43" t="e">
        <f>VLOOKUP($D$7&amp;"-"&amp;G15,Planilha3!$A:$D,4,FALSE)</f>
        <v>#N/A</v>
      </c>
      <c r="I15" s="44" t="e">
        <f>$I$13*H15</f>
        <v>#N/A</v>
      </c>
    </row>
    <row r="16" spans="2:9" ht="17.25" x14ac:dyDescent="0.3">
      <c r="B16" s="72" t="s">
        <v>8</v>
      </c>
      <c r="C16" s="73"/>
      <c r="D16" s="35">
        <f>FV(taxa_mensal,qtd_anos*12,aporte*-1)</f>
        <v>0</v>
      </c>
      <c r="F16" s="41"/>
      <c r="G16" s="40" t="s">
        <v>32</v>
      </c>
      <c r="H16" s="19" t="e">
        <f>VLOOKUP($D$7&amp;"-"&amp;G16,Planilha3!$A:$D,4,FALSE)</f>
        <v>#N/A</v>
      </c>
      <c r="I16" s="22" t="e">
        <f t="shared" ref="I16:I19" si="0">$I$13*H16</f>
        <v>#N/A</v>
      </c>
    </row>
    <row r="17" spans="2:9" ht="18" thickBot="1" x14ac:dyDescent="0.35">
      <c r="B17" s="74" t="s">
        <v>9</v>
      </c>
      <c r="C17" s="75"/>
      <c r="D17" s="36">
        <f>patrimonio*rendimento_carteira</f>
        <v>0</v>
      </c>
      <c r="F17" s="41"/>
      <c r="G17" s="40" t="s">
        <v>33</v>
      </c>
      <c r="H17" s="19" t="e">
        <f>VLOOKUP($D$7&amp;"-"&amp;G17,Planilha3!$A:$D,4,FALSE)</f>
        <v>#N/A</v>
      </c>
      <c r="I17" s="22" t="e">
        <f t="shared" si="0"/>
        <v>#N/A</v>
      </c>
    </row>
    <row r="18" spans="2:9" x14ac:dyDescent="0.3">
      <c r="B18" s="2"/>
      <c r="C18" s="2"/>
      <c r="D18" s="2"/>
      <c r="F18" s="41"/>
      <c r="G18" s="40" t="s">
        <v>34</v>
      </c>
      <c r="H18" s="19" t="e">
        <f>VLOOKUP($D$7&amp;"-"&amp;G18,Planilha3!$A:$D,4,FALSE)</f>
        <v>#N/A</v>
      </c>
      <c r="I18" s="22" t="e">
        <f t="shared" si="0"/>
        <v>#N/A</v>
      </c>
    </row>
    <row r="19" spans="2:9" ht="17.25" thickBot="1" x14ac:dyDescent="0.35">
      <c r="E19" s="1">
        <v>5</v>
      </c>
      <c r="G19" s="21" t="s">
        <v>35</v>
      </c>
      <c r="H19" s="20" t="e">
        <f>VLOOKUP($D$7&amp;"-"&amp;G19,Planilha3!$A:$D,4,FALSE)</f>
        <v>#N/A</v>
      </c>
      <c r="I19" s="16" t="e">
        <f t="shared" si="0"/>
        <v>#N/A</v>
      </c>
    </row>
    <row r="20" spans="2:9" x14ac:dyDescent="0.3">
      <c r="E20" s="1">
        <v>10</v>
      </c>
    </row>
    <row r="21" spans="2:9" x14ac:dyDescent="0.3">
      <c r="E21" s="1">
        <v>20</v>
      </c>
    </row>
    <row r="22" spans="2:9" x14ac:dyDescent="0.3">
      <c r="E22" s="1">
        <v>30</v>
      </c>
    </row>
    <row r="26" spans="2:9" x14ac:dyDescent="0.3">
      <c r="E26" s="1" t="s">
        <v>30</v>
      </c>
    </row>
    <row r="34" spans="3:3" x14ac:dyDescent="0.3">
      <c r="C34" s="10"/>
    </row>
  </sheetData>
  <sheetProtection sheet="1" objects="1" scenarios="1"/>
  <mergeCells count="14">
    <mergeCell ref="B16:C16"/>
    <mergeCell ref="B17:C17"/>
    <mergeCell ref="G5:H5"/>
    <mergeCell ref="B6:C6"/>
    <mergeCell ref="B8:C8"/>
    <mergeCell ref="B9:C9"/>
    <mergeCell ref="B12:D12"/>
    <mergeCell ref="B13:C13"/>
    <mergeCell ref="B14:C14"/>
    <mergeCell ref="G13:H13"/>
    <mergeCell ref="G12:I12"/>
    <mergeCell ref="B7:C7"/>
    <mergeCell ref="B5:D5"/>
    <mergeCell ref="B15:C1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3EB5-F7DB-4346-99ED-47307B5DCA52}">
  <dimension ref="A1:D16"/>
  <sheetViews>
    <sheetView workbookViewId="0">
      <selection activeCell="C29" sqref="C29"/>
    </sheetView>
  </sheetViews>
  <sheetFormatPr defaultRowHeight="15" x14ac:dyDescent="0.25"/>
  <cols>
    <col min="1" max="1" width="36.7109375" bestFit="1" customWidth="1"/>
    <col min="2" max="2" width="12.140625" bestFit="1" customWidth="1"/>
    <col min="3" max="3" width="28.7109375" customWidth="1"/>
    <col min="4" max="4" width="4.5703125" bestFit="1" customWidth="1"/>
  </cols>
  <sheetData>
    <row r="1" spans="1:4" x14ac:dyDescent="0.25">
      <c r="A1" s="3" t="s">
        <v>17</v>
      </c>
      <c r="B1" s="3" t="s">
        <v>18</v>
      </c>
      <c r="C1" s="4" t="s">
        <v>19</v>
      </c>
      <c r="D1" s="4" t="s">
        <v>20</v>
      </c>
    </row>
    <row r="2" spans="1:4" x14ac:dyDescent="0.25">
      <c r="A2" t="str">
        <f>B2&amp;"-"&amp;C2</f>
        <v>Conservador-KNRI11 - Lajes/Logístico</v>
      </c>
      <c r="B2" t="s">
        <v>2</v>
      </c>
      <c r="C2" s="12" t="s">
        <v>31</v>
      </c>
      <c r="D2" s="5">
        <v>0.25</v>
      </c>
    </row>
    <row r="3" spans="1:4" x14ac:dyDescent="0.25">
      <c r="A3" t="str">
        <f t="shared" ref="A3:A16" si="0">B3&amp;"-"&amp;C3</f>
        <v>Conservador-HGLG11 - Logístico</v>
      </c>
      <c r="B3" t="s">
        <v>2</v>
      </c>
      <c r="C3" s="12" t="s">
        <v>32</v>
      </c>
      <c r="D3" s="5">
        <v>0.25</v>
      </c>
    </row>
    <row r="4" spans="1:4" x14ac:dyDescent="0.25">
      <c r="A4" t="str">
        <f t="shared" si="0"/>
        <v>Conservador-BCFF11 - Fundo de Fundos</v>
      </c>
      <c r="B4" t="s">
        <v>2</v>
      </c>
      <c r="C4" s="12" t="s">
        <v>33</v>
      </c>
      <c r="D4" s="5">
        <v>0.2</v>
      </c>
    </row>
    <row r="5" spans="1:4" x14ac:dyDescent="0.25">
      <c r="A5" t="str">
        <f t="shared" si="0"/>
        <v>Conservador-VISC11 - Shopping</v>
      </c>
      <c r="B5" t="s">
        <v>2</v>
      </c>
      <c r="C5" s="12" t="s">
        <v>34</v>
      </c>
      <c r="D5" s="5">
        <v>0.15</v>
      </c>
    </row>
    <row r="6" spans="1:4" ht="15.75" thickBot="1" x14ac:dyDescent="0.3">
      <c r="A6" s="6" t="str">
        <f t="shared" si="0"/>
        <v>Conservador-MXRF11 - Híbrido/Renda</v>
      </c>
      <c r="B6" s="6" t="s">
        <v>2</v>
      </c>
      <c r="C6" s="13" t="s">
        <v>35</v>
      </c>
      <c r="D6" s="7">
        <v>0.15</v>
      </c>
    </row>
    <row r="7" spans="1:4" x14ac:dyDescent="0.25">
      <c r="A7" t="str">
        <f t="shared" si="0"/>
        <v>Moderado-KNRI11 - Lajes/Logístico</v>
      </c>
      <c r="B7" t="s">
        <v>21</v>
      </c>
      <c r="C7" s="12" t="s">
        <v>31</v>
      </c>
      <c r="D7" s="5">
        <v>0.2</v>
      </c>
    </row>
    <row r="8" spans="1:4" x14ac:dyDescent="0.25">
      <c r="A8" t="str">
        <f t="shared" si="0"/>
        <v>Moderado-HGLG11 - Logístico</v>
      </c>
      <c r="B8" t="s">
        <v>21</v>
      </c>
      <c r="C8" s="12" t="s">
        <v>32</v>
      </c>
      <c r="D8" s="5">
        <v>0.2</v>
      </c>
    </row>
    <row r="9" spans="1:4" x14ac:dyDescent="0.25">
      <c r="A9" t="str">
        <f t="shared" si="0"/>
        <v>Moderado-BCFF11 - Fundo de Fundos</v>
      </c>
      <c r="B9" t="s">
        <v>21</v>
      </c>
      <c r="C9" s="12" t="s">
        <v>33</v>
      </c>
      <c r="D9" s="5">
        <v>0.2</v>
      </c>
    </row>
    <row r="10" spans="1:4" x14ac:dyDescent="0.25">
      <c r="A10" t="str">
        <f t="shared" si="0"/>
        <v>Moderado-VISC11 - Shopping</v>
      </c>
      <c r="B10" t="s">
        <v>21</v>
      </c>
      <c r="C10" s="12" t="s">
        <v>34</v>
      </c>
      <c r="D10" s="5">
        <v>0.2</v>
      </c>
    </row>
    <row r="11" spans="1:4" ht="15.75" thickBot="1" x14ac:dyDescent="0.3">
      <c r="A11" s="6" t="str">
        <f t="shared" si="0"/>
        <v>Moderado-MXRF11 - Híbrido/Renda</v>
      </c>
      <c r="B11" s="6" t="s">
        <v>21</v>
      </c>
      <c r="C11" s="13" t="s">
        <v>35</v>
      </c>
      <c r="D11" s="7">
        <v>0.2</v>
      </c>
    </row>
    <row r="12" spans="1:4" x14ac:dyDescent="0.25">
      <c r="A12" t="str">
        <f t="shared" si="0"/>
        <v>Agressivo-KNRI11 - Lajes/Logístico</v>
      </c>
      <c r="B12" t="s">
        <v>22</v>
      </c>
      <c r="C12" s="12" t="s">
        <v>31</v>
      </c>
      <c r="D12" s="5">
        <v>0.25</v>
      </c>
    </row>
    <row r="13" spans="1:4" x14ac:dyDescent="0.25">
      <c r="A13" t="str">
        <f t="shared" si="0"/>
        <v>Agressivo-HGLG11 - Logístico</v>
      </c>
      <c r="B13" t="s">
        <v>22</v>
      </c>
      <c r="C13" s="12" t="s">
        <v>32</v>
      </c>
      <c r="D13" s="5">
        <v>0.25</v>
      </c>
    </row>
    <row r="14" spans="1:4" x14ac:dyDescent="0.25">
      <c r="A14" t="str">
        <f t="shared" si="0"/>
        <v>Agressivo-BCFF11 - Fundo de Fundos</v>
      </c>
      <c r="B14" t="s">
        <v>22</v>
      </c>
      <c r="C14" s="12" t="s">
        <v>33</v>
      </c>
      <c r="D14" s="5">
        <v>0.25</v>
      </c>
    </row>
    <row r="15" spans="1:4" x14ac:dyDescent="0.25">
      <c r="A15" t="str">
        <f t="shared" si="0"/>
        <v>Agressivo-VISC11 - Shopping</v>
      </c>
      <c r="B15" t="s">
        <v>22</v>
      </c>
      <c r="C15" s="12" t="s">
        <v>34</v>
      </c>
      <c r="D15" s="5">
        <v>0.15</v>
      </c>
    </row>
    <row r="16" spans="1:4" x14ac:dyDescent="0.25">
      <c r="A16" t="str">
        <f t="shared" si="0"/>
        <v>Agressivo-MXRF11 - Híbrido/Renda</v>
      </c>
      <c r="B16" t="s">
        <v>22</v>
      </c>
      <c r="C16" s="12" t="s">
        <v>35</v>
      </c>
      <c r="D16" s="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INÍCIO</vt:lpstr>
      <vt:lpstr>CÁLCULOS</vt:lpstr>
      <vt:lpstr>Planilha3</vt:lpstr>
      <vt:lpstr>aporte</vt:lpstr>
      <vt:lpstr>nome</vt:lpstr>
      <vt:lpstr>patrimonio</vt:lpstr>
      <vt:lpstr>preiodo_investimento</vt:lpstr>
      <vt:lpstr>qtd_anos</vt:lpstr>
      <vt:lpstr>rendimento_carteira</vt:lpstr>
      <vt:lpstr>sugestao_investimento</vt:lpstr>
      <vt:lpstr>taxa_mensal</vt:lpstr>
      <vt:lpstr>valor_investimento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Timavo Timavo</dc:creator>
  <cp:lastModifiedBy>Timavo Timavo</cp:lastModifiedBy>
  <dcterms:created xsi:type="dcterms:W3CDTF">2025-05-30T14:23:24Z</dcterms:created>
  <dcterms:modified xsi:type="dcterms:W3CDTF">2025-05-30T18:28:24Z</dcterms:modified>
</cp:coreProperties>
</file>