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 firstSheet="14" activeTab="16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Anual" sheetId="16" r:id="rId16"/>
    <sheet name="DashBoardFinanceiroAnualD" sheetId="17" r:id="rId17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52511" concurrentCalc="0"/>
  <pivotCaches>
    <pivotCache cacheId="9" r:id="rId18"/>
    <pivotCache cacheId="18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6" l="1"/>
  <c r="B8" i="16"/>
  <c r="D14" i="17"/>
  <c r="D13" i="1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C4" i="17"/>
  <c r="C8" i="17"/>
  <c r="C9" i="17"/>
  <c r="C10" i="17"/>
  <c r="C11" i="17"/>
  <c r="B5" i="16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C15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C17" i="9"/>
  <c r="C23" i="9"/>
  <c r="L4" i="7"/>
  <c r="L5" i="7"/>
  <c r="J16" i="9"/>
  <c r="J22" i="9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N16" i="9"/>
  <c r="N22" i="9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I16" i="9"/>
  <c r="I22" i="9"/>
  <c r="F16" i="9"/>
  <c r="F22" i="9"/>
  <c r="N17" i="9"/>
  <c r="N23" i="9"/>
  <c r="G17" i="9"/>
  <c r="G23" i="9"/>
  <c r="D17" i="9"/>
  <c r="D23" i="9"/>
  <c r="L17" i="9"/>
  <c r="L23" i="9"/>
  <c r="I17" i="9"/>
  <c r="I23" i="9"/>
  <c r="F17" i="9"/>
  <c r="F23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L10" i="9"/>
  <c r="H10" i="9"/>
  <c r="C10" i="9"/>
  <c r="G10" i="9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N9" i="9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F9" i="9"/>
  <c r="K9" i="9"/>
  <c r="E9" i="9"/>
  <c r="F10" i="9"/>
  <c r="E10" i="9"/>
  <c r="N10" i="9"/>
  <c r="J17" i="9"/>
  <c r="J23" i="9"/>
  <c r="M17" i="9"/>
  <c r="M23" i="9"/>
  <c r="E17" i="9"/>
  <c r="E23" i="9"/>
  <c r="H17" i="9"/>
  <c r="H23" i="9"/>
  <c r="K17" i="9"/>
  <c r="K23" i="9"/>
  <c r="M10" i="9"/>
  <c r="K10" i="9"/>
  <c r="J10" i="9"/>
  <c r="I10" i="9"/>
  <c r="D10" i="9"/>
  <c r="C8" i="9"/>
  <c r="J25" i="9"/>
  <c r="J24" i="9"/>
  <c r="F25" i="9"/>
  <c r="F24" i="9"/>
  <c r="N25" i="9"/>
  <c r="N24" i="9"/>
  <c r="I24" i="9"/>
  <c r="I25" i="9"/>
  <c r="L9" i="9"/>
  <c r="G9" i="9"/>
  <c r="M9" i="9"/>
  <c r="L16" i="9"/>
  <c r="L22" i="9"/>
  <c r="C16" i="9"/>
  <c r="G16" i="9"/>
  <c r="G22" i="9"/>
  <c r="H9" i="9"/>
  <c r="C9" i="9"/>
  <c r="M16" i="9"/>
  <c r="M22" i="9"/>
  <c r="E16" i="9"/>
  <c r="E22" i="9"/>
  <c r="I9" i="9"/>
  <c r="D9" i="9"/>
  <c r="J9" i="9"/>
  <c r="D16" i="9"/>
  <c r="D22" i="9"/>
  <c r="K16" i="9"/>
  <c r="K22" i="9"/>
  <c r="H16" i="9"/>
  <c r="H22" i="9"/>
  <c r="C11" i="9"/>
  <c r="D8" i="9"/>
  <c r="D11" i="9"/>
  <c r="E8" i="9"/>
  <c r="E11" i="9"/>
  <c r="F8" i="9"/>
  <c r="F11" i="9"/>
  <c r="G8" i="9"/>
  <c r="G11" i="9"/>
  <c r="H8" i="9"/>
  <c r="H11" i="9"/>
  <c r="I8" i="9"/>
  <c r="I11" i="9"/>
  <c r="J8" i="9"/>
  <c r="J11" i="9"/>
  <c r="K8" i="9"/>
  <c r="K11" i="9"/>
  <c r="L8" i="9"/>
  <c r="L11" i="9"/>
  <c r="M8" i="9"/>
  <c r="M11" i="9"/>
  <c r="N8" i="9"/>
  <c r="N11" i="9"/>
  <c r="K25" i="9"/>
  <c r="K24" i="9"/>
  <c r="E24" i="9"/>
  <c r="E25" i="9"/>
  <c r="G24" i="9"/>
  <c r="G25" i="9"/>
  <c r="M25" i="9"/>
  <c r="M24" i="9"/>
  <c r="C22" i="9"/>
  <c r="C18" i="9"/>
  <c r="D15" i="9"/>
  <c r="D18" i="9"/>
  <c r="E15" i="9"/>
  <c r="E18" i="9"/>
  <c r="F15" i="9"/>
  <c r="F18" i="9"/>
  <c r="G15" i="9"/>
  <c r="G18" i="9"/>
  <c r="H15" i="9"/>
  <c r="H18" i="9"/>
  <c r="I15" i="9"/>
  <c r="I18" i="9"/>
  <c r="J15" i="9"/>
  <c r="J18" i="9"/>
  <c r="K15" i="9"/>
  <c r="K18" i="9"/>
  <c r="L15" i="9"/>
  <c r="L18" i="9"/>
  <c r="M15" i="9"/>
  <c r="M18" i="9"/>
  <c r="N15" i="9"/>
  <c r="N18" i="9"/>
  <c r="D24" i="9"/>
  <c r="D25" i="9"/>
  <c r="H25" i="9"/>
  <c r="H24" i="9"/>
  <c r="L24" i="9"/>
  <c r="L25" i="9"/>
  <c r="C25" i="9"/>
  <c r="C24" i="9"/>
  <c r="C26" i="9"/>
  <c r="D26" i="9"/>
  <c r="E26" i="9"/>
  <c r="F26" i="9"/>
  <c r="G26" i="9"/>
  <c r="H26" i="9"/>
  <c r="I26" i="9"/>
  <c r="J26" i="9"/>
  <c r="K26" i="9"/>
  <c r="L26" i="9"/>
  <c r="M26" i="9"/>
  <c r="N26" i="9"/>
</calcChain>
</file>

<file path=xl/sharedStrings.xml><?xml version="1.0" encoding="utf-8"?>
<sst xmlns="http://schemas.openxmlformats.org/spreadsheetml/2006/main" count="1753" uniqueCount="605">
  <si>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</si>
  <si>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</si>
  <si>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</si>
  <si>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</si>
  <si>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</si>
  <si>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</si>
  <si>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</si>
  <si>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</si>
  <si>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</si>
  <si>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</si>
  <si>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</si>
  <si>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</si>
  <si>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</si>
  <si>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</si>
  <si>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</si>
  <si>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</si>
  <si>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</si>
  <si>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</si>
  <si>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</si>
  <si>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</si>
  <si>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</si>
  <si>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</si>
  <si>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</si>
  <si>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</si>
  <si>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</si>
  <si>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</si>
  <si>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</si>
  <si>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</si>
  <si>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</si>
  <si>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</si>
  <si>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</si>
  <si>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</si>
  <si>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</si>
  <si>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</si>
  <si>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</si>
  <si>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</si>
  <si>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</si>
  <si>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</si>
  <si>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</si>
  <si>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</si>
  <si>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</si>
  <si>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</si>
  <si>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</si>
  <si>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</si>
  <si>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</si>
  <si>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</si>
  <si>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</si>
  <si>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</si>
  <si>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</si>
  <si>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</si>
  <si>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</si>
  <si>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</si>
  <si>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</si>
  <si>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</si>
  <si>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</si>
  <si>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</si>
  <si>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</si>
  <si>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</si>
  <si>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</si>
  <si>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</si>
  <si>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</si>
  <si>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</si>
  <si>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</si>
  <si>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</si>
  <si>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</si>
  <si>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</si>
  <si>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</si>
  <si>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</si>
  <si>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</si>
  <si>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</si>
  <si>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</si>
  <si>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</si>
  <si>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</si>
  <si>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</si>
  <si>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</si>
  <si>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</si>
  <si>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</si>
  <si>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</si>
  <si>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</si>
  <si>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</si>
  <si>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</si>
  <si>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</si>
  <si>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</si>
  <si>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</si>
  <si>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</si>
  <si>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</si>
  <si>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</si>
  <si>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</si>
  <si>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</si>
  <si>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</si>
  <si>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</si>
  <si>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</si>
  <si>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</si>
  <si>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</si>
  <si>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</si>
  <si>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</si>
  <si>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</si>
  <si>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</si>
  <si>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</si>
  <si>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</si>
  <si>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</si>
  <si>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</si>
  <si>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</si>
  <si>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</si>
  <si>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</si>
  <si>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</si>
  <si>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</si>
  <si>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</si>
  <si>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</si>
  <si>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</si>
  <si>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</si>
  <si>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</si>
  <si>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</si>
  <si>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</si>
  <si>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</si>
  <si>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</si>
  <si>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</si>
  <si>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</si>
  <si>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</si>
  <si>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</si>
  <si>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</si>
  <si>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</si>
  <si>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</si>
  <si>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</si>
  <si>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</si>
  <si>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</si>
  <si>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</si>
  <si>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</si>
  <si>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</si>
  <si>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</si>
  <si>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</si>
  <si>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</si>
  <si>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</si>
  <si>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</si>
  <si>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</si>
  <si>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</si>
  <si>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</si>
  <si>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</si>
  <si>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</si>
  <si>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</si>
  <si>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</si>
  <si>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</si>
  <si>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</si>
  <si>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</si>
  <si>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</si>
  <si>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</si>
  <si>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</si>
  <si>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</si>
  <si>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</si>
  <si>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</si>
  <si>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</si>
  <si>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</si>
  <si>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</si>
  <si>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</si>
  <si>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</si>
  <si>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</si>
  <si>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</si>
  <si>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</si>
  <si>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</si>
  <si>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</si>
  <si>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</si>
  <si>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</si>
  <si>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</si>
  <si>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</si>
  <si>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</si>
  <si>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</si>
  <si>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</si>
  <si>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</si>
  <si>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</si>
  <si>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</si>
  <si>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</si>
  <si>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</si>
  <si>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</si>
  <si>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</si>
  <si>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</si>
  <si>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</si>
  <si>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</si>
  <si>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</si>
  <si>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</si>
  <si>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</si>
  <si>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</si>
  <si>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</si>
  <si>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</si>
  <si>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</si>
  <si>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</si>
  <si>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</si>
  <si>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</si>
  <si>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</si>
  <si>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</si>
  <si>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</si>
  <si>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</si>
  <si>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</si>
  <si>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</si>
  <si>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</si>
  <si>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</si>
  <si>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</si>
  <si>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</si>
  <si>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</si>
  <si>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</si>
  <si>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</si>
  <si>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</si>
  <si>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</si>
  <si>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</si>
  <si>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</si>
  <si>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</si>
  <si>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</si>
  <si>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</si>
  <si>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</si>
  <si>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</si>
  <si>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</si>
  <si>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</si>
  <si>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</si>
  <si>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</si>
  <si>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</si>
  <si>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</si>
  <si>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</si>
  <si>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</si>
  <si>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</si>
  <si>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</si>
  <si>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</si>
  <si>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</si>
  <si>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</si>
  <si>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</si>
  <si>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</si>
  <si>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</si>
  <si>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</si>
  <si>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</si>
  <si>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</si>
  <si>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</si>
  <si>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</si>
  <si>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</si>
  <si>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</si>
  <si>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</si>
  <si>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</si>
  <si>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</si>
  <si>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</si>
  <si>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</si>
  <si>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</si>
  <si>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</si>
  <si>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</si>
  <si>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</si>
  <si>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</si>
  <si>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</si>
  <si>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</si>
  <si>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</si>
  <si>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</si>
  <si>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</si>
  <si>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</si>
  <si>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</si>
  <si>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</si>
  <si>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</si>
  <si>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</si>
  <si>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</si>
  <si>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</si>
  <si>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</si>
  <si>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</si>
  <si>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</si>
  <si>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</si>
  <si>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</si>
  <si>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</si>
  <si>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</si>
  <si>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</si>
  <si>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</si>
  <si>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</si>
  <si>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</si>
  <si>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</si>
  <si>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</si>
  <si>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</si>
  <si>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</si>
  <si>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</si>
  <si>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</si>
  <si>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</si>
  <si>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</si>
  <si>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</si>
  <si>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</si>
  <si>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</si>
  <si>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</si>
  <si>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</si>
  <si>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</si>
  <si>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</si>
  <si>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</si>
  <si>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</si>
  <si>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</si>
  <si>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</si>
  <si>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</si>
  <si>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</si>
  <si>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</si>
  <si>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</si>
  <si>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</si>
  <si>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</si>
  <si>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</si>
  <si>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</si>
  <si>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</si>
  <si>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</si>
  <si>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</si>
  <si>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</si>
  <si>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</si>
  <si>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</si>
  <si>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</si>
  <si>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</si>
  <si>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</si>
  <si>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</si>
  <si>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</si>
  <si>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</si>
  <si>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</si>
  <si>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</si>
  <si>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</si>
  <si>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</si>
  <si>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</si>
  <si>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</si>
  <si>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</si>
  <si>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</si>
  <si>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</si>
  <si>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</si>
  <si>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</si>
  <si>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</si>
  <si>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</si>
  <si>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</si>
  <si>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</si>
  <si>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</si>
  <si>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</si>
  <si>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</si>
  <si>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</si>
  <si>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</si>
  <si>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</si>
  <si>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</si>
  <si>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</si>
  <si>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</si>
  <si>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</si>
  <si>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</si>
  <si>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</si>
  <si>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</si>
  <si>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</si>
  <si>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</si>
  <si>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</si>
  <si>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</si>
  <si>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</si>
  <si>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</si>
  <si>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</si>
  <si>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</si>
  <si>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</si>
  <si>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</si>
  <si>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</si>
  <si>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</si>
  <si>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</si>
  <si>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</si>
  <si>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</si>
  <si>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</si>
  <si>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</si>
  <si>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</si>
  <si>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</si>
  <si>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</si>
  <si>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</si>
  <si>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</si>
  <si>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</si>
  <si>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</si>
  <si>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</si>
  <si>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</si>
  <si>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</si>
  <si>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</si>
  <si>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</si>
  <si>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</si>
  <si>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</si>
  <si>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</si>
  <si>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</si>
  <si>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</si>
  <si>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</si>
  <si>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</si>
  <si>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</si>
  <si>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</si>
  <si>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</si>
  <si>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</si>
  <si>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</si>
  <si>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</si>
  <si>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</si>
  <si>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</si>
  <si>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</si>
  <si>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</si>
  <si>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</si>
  <si>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</si>
  <si>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</si>
  <si>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</si>
  <si>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</si>
  <si>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</si>
  <si>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</si>
  <si>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</si>
  <si>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</si>
  <si>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</si>
  <si>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</si>
  <si>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</si>
  <si>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</si>
  <si>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</si>
  <si>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</si>
  <si>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</si>
  <si>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</si>
  <si>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</si>
  <si>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</si>
  <si>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</si>
  <si>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</si>
  <si>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</si>
  <si>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</si>
  <si>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</si>
  <si>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</si>
  <si>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</si>
  <si>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</si>
  <si>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</si>
  <si>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</si>
  <si>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</si>
  <si>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</si>
  <si>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</si>
  <si>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</si>
  <si>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</si>
  <si>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</si>
  <si>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</si>
  <si>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</si>
  <si>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</si>
  <si>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</si>
  <si>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</si>
  <si>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</si>
  <si>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</si>
  <si>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</si>
  <si>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</si>
  <si>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</si>
  <si>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</si>
  <si>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</si>
  <si>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</si>
  <si>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</si>
  <si>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</si>
  <si>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</si>
  <si>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</si>
  <si>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</si>
  <si>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</si>
  <si>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</si>
  <si>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</si>
  <si>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</si>
  <si>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</si>
  <si>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</si>
  <si>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</si>
  <si>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</si>
  <si>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</si>
  <si>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</si>
  <si>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</si>
  <si>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</si>
  <si>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</si>
  <si>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</si>
  <si>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</si>
  <si>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</si>
  <si>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</si>
  <si>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</si>
  <si>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</si>
  <si>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</si>
  <si>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</si>
  <si>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</si>
  <si>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</si>
  <si>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</si>
  <si>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</si>
  <si>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</si>
  <si>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</si>
  <si>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</si>
  <si>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</si>
  <si>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</si>
  <si>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</si>
  <si>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</si>
  <si>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</si>
  <si>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</si>
  <si>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</si>
  <si>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</si>
  <si>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</si>
  <si>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</si>
  <si>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</si>
  <si>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</si>
  <si>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</si>
  <si>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</si>
  <si>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</si>
  <si>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</si>
  <si>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</si>
  <si>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</si>
  <si>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</si>
  <si>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</si>
  <si>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</si>
  <si>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</si>
  <si>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</si>
  <si>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</si>
  <si>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</si>
  <si>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</si>
  <si>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</si>
  <si>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</si>
  <si>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</si>
  <si>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</si>
  <si>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</si>
  <si>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</si>
  <si>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</si>
  <si>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</si>
  <si>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</si>
  <si>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</si>
  <si>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</si>
  <si>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</si>
  <si>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</si>
  <si>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</si>
  <si>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</si>
  <si>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</si>
  <si>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</si>
  <si>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</si>
  <si>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</si>
  <si>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</si>
  <si>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</si>
  <si>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</si>
  <si>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</si>
  <si>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</si>
  <si>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</si>
  <si>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</si>
  <si>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</si>
  <si>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</si>
  <si>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</si>
  <si>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</si>
  <si>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</si>
  <si>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</si>
  <si>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</si>
  <si>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</si>
  <si>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</si>
  <si>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</si>
  <si>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</si>
  <si>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</si>
  <si>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</si>
  <si>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</si>
  <si>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</si>
  <si>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</si>
  <si>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</si>
  <si>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</si>
  <si>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</si>
  <si>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</si>
  <si>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</si>
  <si>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</si>
  <si>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</si>
  <si>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</si>
  <si>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</si>
  <si>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</si>
  <si>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</si>
  <si>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</si>
  <si>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</si>
  <si>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</si>
  <si>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</si>
  <si>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</si>
  <si>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</si>
  <si>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</si>
  <si>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</si>
  <si>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</si>
  <si>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</si>
  <si>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</si>
  <si>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</si>
  <si>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</si>
  <si>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</si>
  <si>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</si>
  <si>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</si>
  <si>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</si>
  <si>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</si>
  <si>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</si>
  <si>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</si>
  <si>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</si>
  <si>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</si>
  <si>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</si>
  <si>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</si>
  <si>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</si>
  <si>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</si>
  <si>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</si>
  <si>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</si>
  <si>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</si>
  <si>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</si>
  <si>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</si>
  <si>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</si>
  <si>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</si>
  <si>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</si>
  <si>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</si>
  <si>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</si>
  <si>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</si>
  <si>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</si>
  <si>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</si>
  <si>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</si>
  <si>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</si>
  <si>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</si>
  <si>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</si>
  <si>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</si>
  <si>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</si>
  <si>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</si>
  <si>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</si>
  <si>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</si>
  <si>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</si>
  <si>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</si>
  <si>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</si>
  <si>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</si>
  <si>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</si>
  <si>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</si>
  <si>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</si>
  <si>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</si>
  <si>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</si>
  <si>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</si>
  <si>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Data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</si>
  <si>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</si>
  <si>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</si>
  <si>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</si>
  <si>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</si>
  <si>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</si>
  <si>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</si>
  <si>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</si>
  <si>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Saldo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</si>
</sst>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#,##0_ ;[Red]\-#,##0\ "/>
    <numFmt numFmtId="165" formatCode="&quot;R$&quot;\ #,##0;[Red]\-&quot;R$&quot;\ #,##0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 applyProtection="1">
      <alignment vertical="center"/>
    </xf>
    <xf numFmtId="0" fontId="0" fillId="4" borderId="0" xfId="0" applyFill="1" applyAlignment="1" applyProtection="1">
      <alignment vertical="center"/>
    </xf>
    <xf numFmtId="0" fontId="11" fillId="0" borderId="14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vertical="center"/>
    </xf>
    <xf numFmtId="0" fontId="11" fillId="0" borderId="16" xfId="0" applyFont="1" applyBorder="1" applyAlignment="1" applyProtection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5" fillId="0" borderId="20" xfId="0" applyFont="1" applyBorder="1" applyAlignment="1" applyProtection="1">
      <alignment vertical="center" wrapText="1"/>
    </xf>
    <xf numFmtId="0" fontId="0" fillId="0" borderId="14" xfId="0" applyBorder="1" applyAlignment="1" applyProtection="1">
      <alignment vertical="center"/>
    </xf>
    <xf numFmtId="165" fontId="15" fillId="0" borderId="20" xfId="0" applyNumberFormat="1" applyFont="1" applyBorder="1" applyAlignment="1" applyProtection="1">
      <alignment horizontal="center" vertical="center"/>
    </xf>
    <xf numFmtId="0" fontId="0" fillId="0" borderId="18" xfId="0" applyBorder="1" applyAlignment="1" applyProtection="1">
      <alignment vertical="center"/>
    </xf>
    <xf numFmtId="165" fontId="16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vertical="center"/>
    </xf>
    <xf numFmtId="0" fontId="0" fillId="0" borderId="21" xfId="0" applyBorder="1" applyProtection="1"/>
    <xf numFmtId="0" fontId="0" fillId="0" borderId="22" xfId="0" applyBorder="1" applyProtection="1"/>
    <xf numFmtId="0" fontId="0" fillId="0" borderId="22" xfId="0" applyBorder="1" applyAlignment="1" applyProtection="1">
      <alignment vertical="center"/>
    </xf>
    <xf numFmtId="165" fontId="16" fillId="0" borderId="23" xfId="0" applyNumberFormat="1" applyFont="1" applyBorder="1" applyAlignment="1" applyProtection="1">
      <alignment vertical="center"/>
    </xf>
    <xf numFmtId="0" fontId="0" fillId="0" borderId="0" xfId="0" applyProtection="1"/>
    <xf numFmtId="0" fontId="11" fillId="0" borderId="26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vertical="center"/>
    </xf>
    <xf numFmtId="0" fontId="11" fillId="0" borderId="20" xfId="0" applyFont="1" applyBorder="1" applyAlignment="1" applyProtection="1">
      <alignment horizontal="center" vertical="center"/>
    </xf>
    <xf numFmtId="165" fontId="17" fillId="0" borderId="29" xfId="0" applyNumberFormat="1" applyFont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vertical="center"/>
    </xf>
    <xf numFmtId="166" fontId="20" fillId="0" borderId="30" xfId="0" applyNumberFormat="1" applyFont="1" applyBorder="1" applyAlignment="1" applyProtection="1">
      <alignment horizontal="center" vertical="center"/>
    </xf>
    <xf numFmtId="0" fontId="0" fillId="0" borderId="30" xfId="0" applyBorder="1" applyAlignment="1" applyProtection="1">
      <alignment vertical="center"/>
    </xf>
    <xf numFmtId="167" fontId="21" fillId="0" borderId="31" xfId="0" applyNumberFormat="1" applyFont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0" fontId="0" fillId="0" borderId="23" xfId="0" applyBorder="1" applyAlignment="1" applyProtection="1">
      <alignment vertical="center"/>
    </xf>
    <xf numFmtId="0" fontId="0" fillId="0" borderId="33" xfId="0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43" fontId="0" fillId="0" borderId="0" xfId="1" applyFont="1" applyAlignment="1" applyProtection="1">
      <alignment vertical="center"/>
    </xf>
    <xf numFmtId="165" fontId="23" fillId="0" borderId="18" xfId="2" applyNumberFormat="1" applyFont="1" applyBorder="1" applyAlignment="1" applyProtection="1">
      <alignment horizontal="center" vertical="center"/>
    </xf>
    <xf numFmtId="165" fontId="24" fillId="0" borderId="18" xfId="2" applyNumberFormat="1" applyFont="1" applyBorder="1" applyAlignment="1" applyProtection="1">
      <alignment horizontal="center" vertical="center"/>
    </xf>
    <xf numFmtId="165" fontId="25" fillId="0" borderId="18" xfId="2" applyNumberFormat="1" applyFont="1" applyBorder="1" applyAlignment="1" applyProtection="1">
      <alignment horizontal="center" vertical="center"/>
    </xf>
    <xf numFmtId="167" fontId="21" fillId="0" borderId="28" xfId="0" applyNumberFormat="1" applyFont="1" applyBorder="1" applyAlignment="1" applyProtection="1">
      <alignment vertical="center"/>
    </xf>
    <xf numFmtId="0" fontId="22" fillId="0" borderId="31" xfId="0" applyFont="1" applyBorder="1" applyAlignment="1" applyProtection="1">
      <alignment vertical="center"/>
    </xf>
    <xf numFmtId="0" fontId="22" fillId="0" borderId="23" xfId="0" applyFont="1" applyBorder="1" applyAlignment="1" applyProtection="1">
      <alignment vertical="center"/>
    </xf>
    <xf numFmtId="0" fontId="22" fillId="0" borderId="28" xfId="0" applyFont="1" applyBorder="1" applyAlignment="1" applyProtection="1">
      <alignment horizontal="center" vertical="center"/>
    </xf>
    <xf numFmtId="0" fontId="22" fillId="0" borderId="20" xfId="0" applyFont="1" applyBorder="1" applyAlignment="1" applyProtection="1">
      <alignment horizontal="center" vertical="center"/>
    </xf>
    <xf numFmtId="3" fontId="18" fillId="0" borderId="28" xfId="0" applyNumberFormat="1" applyFont="1" applyBorder="1" applyAlignment="1" applyProtection="1">
      <alignment vertical="center"/>
    </xf>
    <xf numFmtId="0" fontId="18" fillId="0" borderId="28" xfId="0" applyFont="1" applyBorder="1" applyAlignment="1" applyProtection="1">
      <alignment vertical="center"/>
    </xf>
    <xf numFmtId="3" fontId="19" fillId="0" borderId="20" xfId="0" applyNumberFormat="1" applyFont="1" applyBorder="1" applyAlignment="1" applyProtection="1">
      <alignment vertical="center"/>
    </xf>
    <xf numFmtId="3" fontId="24" fillId="0" borderId="28" xfId="0" applyNumberFormat="1" applyFont="1" applyBorder="1" applyAlignment="1" applyProtection="1">
      <alignment horizontal="center" vertical="center"/>
    </xf>
    <xf numFmtId="3" fontId="16" fillId="0" borderId="20" xfId="0" applyNumberFormat="1" applyFont="1" applyBorder="1" applyAlignment="1" applyProtection="1">
      <alignment horizontal="center" vertical="center"/>
    </xf>
    <xf numFmtId="0" fontId="14" fillId="0" borderId="18" xfId="0" quotePrefix="1" applyFont="1" applyBorder="1" applyAlignment="1" applyProtection="1"/>
    <xf numFmtId="0" fontId="26" fillId="0" borderId="0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6" fillId="0" borderId="35" xfId="0" applyFont="1" applyFill="1" applyBorder="1" applyAlignment="1">
      <alignment vertical="center"/>
    </xf>
    <xf numFmtId="0" fontId="26" fillId="0" borderId="36" xfId="0" applyFont="1" applyFill="1" applyBorder="1" applyAlignment="1">
      <alignment horizontal="right" vertical="center"/>
    </xf>
    <xf numFmtId="0" fontId="26" fillId="0" borderId="36" xfId="0" applyFont="1" applyFill="1" applyBorder="1" applyAlignment="1">
      <alignment horizontal="right" vertical="center" wrapText="1"/>
    </xf>
    <xf numFmtId="0" fontId="26" fillId="0" borderId="35" xfId="0" applyFont="1" applyFill="1" applyBorder="1" applyAlignment="1">
      <alignment horizontal="right" vertical="center"/>
    </xf>
    <xf numFmtId="0" fontId="26" fillId="0" borderId="37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7" fillId="0" borderId="35" xfId="0" applyFont="1" applyFill="1" applyBorder="1" applyAlignment="1">
      <alignment vertical="center"/>
    </xf>
    <xf numFmtId="0" fontId="27" fillId="0" borderId="37" xfId="0" applyFont="1" applyFill="1" applyBorder="1" applyAlignment="1">
      <alignment vertical="center"/>
    </xf>
    <xf numFmtId="0" fontId="26" fillId="0" borderId="37" xfId="0" applyFont="1" applyFill="1" applyBorder="1" applyAlignment="1">
      <alignment horizontal="right" vertical="center"/>
    </xf>
    <xf numFmtId="14" fontId="26" fillId="0" borderId="0" xfId="0" applyNumberFormat="1" applyFont="1" applyFill="1" applyBorder="1" applyAlignment="1">
      <alignment vertical="center"/>
    </xf>
    <xf numFmtId="1" fontId="26" fillId="0" borderId="0" xfId="0" applyNumberFormat="1" applyFont="1" applyFill="1" applyBorder="1" applyAlignment="1">
      <alignment vertical="center"/>
    </xf>
    <xf numFmtId="14" fontId="26" fillId="0" borderId="35" xfId="0" applyNumberFormat="1" applyFont="1" applyFill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Border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4" fontId="26" fillId="4" borderId="38" xfId="0" applyNumberFormat="1" applyFont="1" applyFill="1" applyBorder="1" applyAlignment="1">
      <alignment horizontal="right" vertical="center"/>
    </xf>
    <xf numFmtId="166" fontId="26" fillId="4" borderId="38" xfId="0" applyNumberFormat="1" applyFont="1" applyFill="1" applyBorder="1" applyAlignment="1">
      <alignment horizontal="right" vertical="center"/>
    </xf>
    <xf numFmtId="165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30" fillId="4" borderId="0" xfId="0" applyNumberFormat="1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4"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7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25.799717592592" createdVersion="5" refreshedVersion="5" minRefreshableVersion="3" recordCount="229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07-18T15:53:56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09T02:03:08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lio" refreshedDate="43625.803340509257" createdVersion="5" refreshedVersion="5" minRefreshableVersion="3" recordCount="231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09-13T00:00:00"/>
    <d v="2017-09-13T00:00:00"/>
    <d v="2017-09-13T00:00:00"/>
    <x v="0"/>
    <x v="3"/>
    <s v="NF7275"/>
    <n v="4739"/>
    <x v="1"/>
    <n v="2017"/>
    <x v="1"/>
    <x v="0"/>
    <x v="1"/>
    <n v="2017"/>
  </r>
  <r>
    <d v="2017-09-14T00:00:00"/>
    <d v="2017-09-14T00:00:00"/>
    <d v="2017-09-14T00:00:00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s v=""/>
    <d v="2017-09-25T00:00:00"/>
    <d v="2017-10-07T21:33:11"/>
    <x v="0"/>
    <x v="1"/>
    <s v="NF9195"/>
    <n v="2784"/>
    <x v="2"/>
    <n v="0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7-11-03T14:25:06"/>
    <d v="2017-09-28T00:00:00"/>
    <d v="2017-11-03T14:25:06"/>
    <x v="0"/>
    <x v="2"/>
    <s v="NF5625"/>
    <n v="229"/>
    <x v="3"/>
    <n v="2017"/>
    <x v="1"/>
    <x v="0"/>
    <x v="2"/>
    <n v="2017"/>
  </r>
  <r>
    <d v="2017-10-01T00:00:00"/>
    <d v="2017-10-01T00:00:00"/>
    <d v="2017-10-01T00:00:00"/>
    <x v="0"/>
    <x v="1"/>
    <s v="NF7471"/>
    <n v="2894"/>
    <x v="0"/>
    <n v="2017"/>
    <x v="2"/>
    <x v="0"/>
    <x v="0"/>
    <n v="2017"/>
  </r>
  <r>
    <d v="2017-10-22T07:03:06"/>
    <d v="2017-10-04T00:00:00"/>
    <d v="2017-10-22T07:03:06"/>
    <x v="0"/>
    <x v="3"/>
    <s v="NF9225"/>
    <n v="4516"/>
    <x v="0"/>
    <n v="2017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07T23:41:34"/>
    <d v="2017-10-09T00:00:00"/>
    <d v="2017-11-07T23:41:34"/>
    <x v="0"/>
    <x v="4"/>
    <s v="NF9408"/>
    <n v="1509"/>
    <x v="3"/>
    <n v="2017"/>
    <x v="2"/>
    <x v="0"/>
    <x v="2"/>
    <n v="2017"/>
  </r>
  <r>
    <d v="2017-10-14T00:00:00"/>
    <d v="2017-10-14T00:00:00"/>
    <d v="2017-10-14T00:00:00"/>
    <x v="0"/>
    <x v="1"/>
    <s v="NF1517"/>
    <n v="145"/>
    <x v="0"/>
    <n v="2017"/>
    <x v="2"/>
    <x v="0"/>
    <x v="0"/>
    <n v="2017"/>
  </r>
  <r>
    <d v="2017-10-23T05:53:31"/>
    <d v="2017-10-16T00:00:00"/>
    <d v="2017-10-23T05:53:31"/>
    <x v="0"/>
    <x v="1"/>
    <s v="NF8626"/>
    <n v="1311"/>
    <x v="0"/>
    <n v="2017"/>
    <x v="2"/>
    <x v="0"/>
    <x v="0"/>
    <n v="2017"/>
  </r>
  <r>
    <d v="2017-10-18T00:00:00"/>
    <d v="2017-10-18T00:00:00"/>
    <d v="2017-10-18T00:00:00"/>
    <x v="0"/>
    <x v="1"/>
    <s v="NF4936"/>
    <n v="4182"/>
    <x v="0"/>
    <n v="2017"/>
    <x v="2"/>
    <x v="0"/>
    <x v="0"/>
    <n v="2017"/>
  </r>
  <r>
    <d v="2017-11-26T08:46:11"/>
    <d v="2017-10-24T00:00:00"/>
    <d v="2017-10-29T09:31:32"/>
    <x v="0"/>
    <x v="2"/>
    <s v="NF7062"/>
    <n v="339"/>
    <x v="3"/>
    <n v="2017"/>
    <x v="2"/>
    <x v="0"/>
    <x v="0"/>
    <n v="2017"/>
  </r>
  <r>
    <d v="2017-12-02T19:13:18"/>
    <d v="2017-10-29T00:00:00"/>
    <d v="2017-11-29T04:12:14"/>
    <x v="0"/>
    <x v="4"/>
    <s v="NF3172"/>
    <n v="1788"/>
    <x v="4"/>
    <n v="2017"/>
    <x v="2"/>
    <x v="0"/>
    <x v="2"/>
    <n v="2017"/>
  </r>
  <r>
    <d v="2017-12-20T01:06:12"/>
    <d v="2017-11-03T00:00:00"/>
    <d v="2017-12-20T01:06:12"/>
    <x v="0"/>
    <x v="3"/>
    <s v="NF5821"/>
    <n v="1171"/>
    <x v="4"/>
    <n v="2017"/>
    <x v="3"/>
    <x v="0"/>
    <x v="3"/>
    <n v="2017"/>
  </r>
  <r>
    <d v="2017-11-05T00:00:00"/>
    <d v="2017-11-05T00:00:00"/>
    <d v="2017-11-05T00:00:00"/>
    <x v="0"/>
    <x v="1"/>
    <s v="NF8137"/>
    <n v="4059"/>
    <x v="3"/>
    <n v="2017"/>
    <x v="3"/>
    <x v="0"/>
    <x v="2"/>
    <n v="2017"/>
  </r>
  <r>
    <d v="2017-11-08T00:00:00"/>
    <d v="2017-11-08T00:00:00"/>
    <d v="2017-11-08T00:00:00"/>
    <x v="0"/>
    <x v="0"/>
    <s v="NF8083"/>
    <n v="4919"/>
    <x v="3"/>
    <n v="2017"/>
    <x v="3"/>
    <x v="0"/>
    <x v="2"/>
    <n v="2017"/>
  </r>
  <r>
    <d v="2017-12-18T12:17:45"/>
    <d v="2017-11-12T00:00:00"/>
    <d v="2017-12-18T12:17:45"/>
    <x v="0"/>
    <x v="1"/>
    <s v="NF9597"/>
    <n v="3224"/>
    <x v="4"/>
    <n v="2017"/>
    <x v="3"/>
    <x v="0"/>
    <x v="3"/>
    <n v="2017"/>
  </r>
  <r>
    <d v="2017-12-26T03:29:57"/>
    <d v="2017-11-15T00:00:00"/>
    <d v="2017-12-26T03:29:57"/>
    <x v="0"/>
    <x v="3"/>
    <s v="NF2065"/>
    <n v="3725"/>
    <x v="4"/>
    <n v="2017"/>
    <x v="3"/>
    <x v="0"/>
    <x v="3"/>
    <n v="2017"/>
  </r>
  <r>
    <d v="2017-11-17T00:00:00"/>
    <d v="2017-11-17T00:00:00"/>
    <d v="2017-11-17T00:00:00"/>
    <x v="0"/>
    <x v="3"/>
    <s v="NF3192"/>
    <n v="312"/>
    <x v="3"/>
    <n v="2017"/>
    <x v="3"/>
    <x v="0"/>
    <x v="2"/>
    <n v="2017"/>
  </r>
  <r>
    <d v="2018-01-12T16:03:24"/>
    <d v="2017-11-18T00:00:00"/>
    <d v="2018-01-12T16:03:24"/>
    <x v="0"/>
    <x v="1"/>
    <s v="NF1977"/>
    <n v="4773"/>
    <x v="5"/>
    <n v="2018"/>
    <x v="3"/>
    <x v="0"/>
    <x v="4"/>
    <n v="2018"/>
  </r>
  <r>
    <d v="2018-01-01T16:46:57"/>
    <d v="2017-11-19T00:00:00"/>
    <d v="2017-11-19T00:00:00"/>
    <x v="0"/>
    <x v="0"/>
    <s v="NF3208"/>
    <n v="228"/>
    <x v="5"/>
    <n v="2018"/>
    <x v="3"/>
    <x v="0"/>
    <x v="2"/>
    <n v="2017"/>
  </r>
  <r>
    <d v="2017-11-22T00:00:00"/>
    <d v="2017-11-22T00:00:00"/>
    <d v="2017-11-22T00:00:00"/>
    <x v="0"/>
    <x v="1"/>
    <s v="NF9545"/>
    <n v="450"/>
    <x v="3"/>
    <n v="2017"/>
    <x v="3"/>
    <x v="0"/>
    <x v="2"/>
    <n v="2017"/>
  </r>
  <r>
    <d v="2018-01-03T09:48:25"/>
    <d v="2017-11-23T00:00:00"/>
    <d v="2018-01-03T09:48:25"/>
    <x v="0"/>
    <x v="1"/>
    <s v="NF3100"/>
    <n v="1155"/>
    <x v="5"/>
    <n v="2018"/>
    <x v="3"/>
    <x v="0"/>
    <x v="4"/>
    <n v="2018"/>
  </r>
  <r>
    <d v="2017-12-01T00:35:34"/>
    <d v="2017-11-30T00:00:00"/>
    <d v="2017-12-01T00:35:34"/>
    <x v="0"/>
    <x v="1"/>
    <s v="NF7746"/>
    <n v="1967"/>
    <x v="4"/>
    <n v="2017"/>
    <x v="3"/>
    <x v="0"/>
    <x v="3"/>
    <n v="2017"/>
  </r>
  <r>
    <d v="2017-12-27T02:18:23"/>
    <d v="2017-12-01T00:00:00"/>
    <d v="2017-12-27T02:18:23"/>
    <x v="0"/>
    <x v="4"/>
    <s v="NF1179"/>
    <n v="2741"/>
    <x v="4"/>
    <n v="2017"/>
    <x v="4"/>
    <x v="0"/>
    <x v="3"/>
    <n v="2017"/>
  </r>
  <r>
    <d v="2018-01-25T08:17:33"/>
    <d v="2017-12-02T00:00:00"/>
    <d v="2018-01-25T08:17:33"/>
    <x v="0"/>
    <x v="2"/>
    <s v="NF3829"/>
    <n v="1130"/>
    <x v="5"/>
    <n v="2018"/>
    <x v="4"/>
    <x v="0"/>
    <x v="4"/>
    <n v="2018"/>
  </r>
  <r>
    <d v="2017-12-06T00:00:00"/>
    <d v="2017-12-06T00:00:00"/>
    <d v="2017-12-06T00:00:00"/>
    <x v="0"/>
    <x v="3"/>
    <s v="NF6865"/>
    <n v="4835"/>
    <x v="4"/>
    <n v="2017"/>
    <x v="4"/>
    <x v="0"/>
    <x v="3"/>
    <n v="2017"/>
  </r>
  <r>
    <d v="2017-12-08T00:00:00"/>
    <d v="2017-12-08T00:00:00"/>
    <d v="2017-12-08T00:00:00"/>
    <x v="0"/>
    <x v="4"/>
    <s v="NF4400"/>
    <n v="1411"/>
    <x v="4"/>
    <n v="2017"/>
    <x v="4"/>
    <x v="0"/>
    <x v="3"/>
    <n v="2017"/>
  </r>
  <r>
    <d v="2017-12-30T15:10:06"/>
    <d v="2017-12-10T00:00:00"/>
    <d v="2017-12-30T15:10:06"/>
    <x v="0"/>
    <x v="1"/>
    <s v="NF9617"/>
    <n v="457"/>
    <x v="4"/>
    <n v="2017"/>
    <x v="4"/>
    <x v="0"/>
    <x v="3"/>
    <n v="2017"/>
  </r>
  <r>
    <s v=""/>
    <d v="2017-12-15T00:00:00"/>
    <d v="2018-02-11T14:39:25"/>
    <x v="0"/>
    <x v="2"/>
    <s v="NF5659"/>
    <n v="2623"/>
    <x v="2"/>
    <n v="0"/>
    <x v="4"/>
    <x v="0"/>
    <x v="5"/>
    <n v="2018"/>
  </r>
  <r>
    <d v="2017-12-29T04:49:13"/>
    <d v="2017-12-17T00:00:00"/>
    <d v="2017-12-29T04:49:13"/>
    <x v="0"/>
    <x v="4"/>
    <s v="NF6102"/>
    <n v="3440"/>
    <x v="4"/>
    <n v="2017"/>
    <x v="4"/>
    <x v="0"/>
    <x v="3"/>
    <n v="2017"/>
  </r>
  <r>
    <d v="2018-01-11T01:07:19"/>
    <d v="2017-12-20T00:00:00"/>
    <d v="2018-01-11T01:07:19"/>
    <x v="0"/>
    <x v="1"/>
    <s v="NF8162"/>
    <n v="3993"/>
    <x v="5"/>
    <n v="2018"/>
    <x v="4"/>
    <x v="0"/>
    <x v="4"/>
    <n v="2018"/>
  </r>
  <r>
    <d v="2018-02-20T10:10:35"/>
    <d v="2017-12-21T00:00:00"/>
    <d v="2018-02-17T01:10:28"/>
    <x v="0"/>
    <x v="1"/>
    <s v="NF4573"/>
    <n v="3273"/>
    <x v="6"/>
    <n v="2018"/>
    <x v="4"/>
    <x v="0"/>
    <x v="5"/>
    <n v="2018"/>
  </r>
  <r>
    <d v="2017-12-25T00:00:00"/>
    <d v="2017-12-25T00:00:00"/>
    <d v="2017-12-25T00:00:00"/>
    <x v="0"/>
    <x v="4"/>
    <s v="NF8503"/>
    <n v="4494"/>
    <x v="4"/>
    <n v="2017"/>
    <x v="4"/>
    <x v="0"/>
    <x v="3"/>
    <n v="2017"/>
  </r>
  <r>
    <d v="2018-01-24T22:12:42"/>
    <d v="2017-12-27T00:00:00"/>
    <d v="2018-01-24T22:12:42"/>
    <x v="0"/>
    <x v="0"/>
    <s v="NF3380"/>
    <n v="2511"/>
    <x v="5"/>
    <n v="2018"/>
    <x v="4"/>
    <x v="0"/>
    <x v="4"/>
    <n v="2018"/>
  </r>
  <r>
    <d v="2017-12-29T00:00:00"/>
    <d v="2017-12-29T00:00:00"/>
    <d v="2017-12-29T00:00:00"/>
    <x v="0"/>
    <x v="2"/>
    <s v="NF6566"/>
    <n v="2015"/>
    <x v="4"/>
    <n v="2017"/>
    <x v="4"/>
    <x v="0"/>
    <x v="3"/>
    <n v="2017"/>
  </r>
  <r>
    <s v=""/>
    <d v="2017-12-31T00:00:00"/>
    <d v="2018-02-20T08:29:43"/>
    <x v="0"/>
    <x v="3"/>
    <s v="NF5838"/>
    <n v="3413"/>
    <x v="2"/>
    <n v="0"/>
    <x v="4"/>
    <x v="0"/>
    <x v="5"/>
    <n v="2018"/>
  </r>
  <r>
    <d v="2018-01-08T20:21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5"/>
    <n v="2018"/>
    <x v="5"/>
    <x v="1"/>
    <x v="4"/>
    <n v="2018"/>
  </r>
  <r>
    <s v=""/>
    <d v="2018-01-09T00:00:00"/>
    <d v="2018-01-09T00:00:00"/>
    <x v="0"/>
    <x v="2"/>
    <s v="NF8563"/>
    <n v="3598"/>
    <x v="2"/>
    <n v="0"/>
    <x v="5"/>
    <x v="1"/>
    <x v="4"/>
    <n v="2018"/>
  </r>
  <r>
    <d v="2018-01-10T00:00:00"/>
    <d v="2018-01-10T00:00:00"/>
    <d v="2018-01-10T00:00:00"/>
    <x v="0"/>
    <x v="1"/>
    <s v="NF8237"/>
    <n v="4895"/>
    <x v="5"/>
    <n v="2018"/>
    <x v="5"/>
    <x v="1"/>
    <x v="4"/>
    <n v="2018"/>
  </r>
  <r>
    <s v=""/>
    <d v="2018-01-12T00:00:00"/>
    <d v="2018-01-12T00:00:00"/>
    <x v="0"/>
    <x v="1"/>
    <s v="NF4859"/>
    <n v="971"/>
    <x v="2"/>
    <n v="0"/>
    <x v="5"/>
    <x v="1"/>
    <x v="4"/>
    <n v="2018"/>
  </r>
  <r>
    <d v="2018-02-06T01:03:18"/>
    <d v="2018-01-13T00:00:00"/>
    <d v="2018-02-06T01:03:18"/>
    <x v="0"/>
    <x v="0"/>
    <s v="NF1529"/>
    <n v="556"/>
    <x v="6"/>
    <n v="2018"/>
    <x v="5"/>
    <x v="1"/>
    <x v="5"/>
    <n v="2018"/>
  </r>
  <r>
    <d v="2018-02-13T21:09:50"/>
    <d v="2018-01-14T00:00:00"/>
    <d v="2018-02-13T21:09:50"/>
    <x v="0"/>
    <x v="0"/>
    <s v="NF6931"/>
    <n v="1977"/>
    <x v="6"/>
    <n v="2018"/>
    <x v="5"/>
    <x v="1"/>
    <x v="5"/>
    <n v="2018"/>
  </r>
  <r>
    <d v="2018-01-16T00:00:00"/>
    <d v="2018-01-16T00:00:00"/>
    <d v="2018-01-16T00:00:00"/>
    <x v="0"/>
    <x v="1"/>
    <s v="NF7559"/>
    <n v="2951"/>
    <x v="5"/>
    <n v="2018"/>
    <x v="5"/>
    <x v="1"/>
    <x v="4"/>
    <n v="2018"/>
  </r>
  <r>
    <d v="2018-02-02T03:54:16"/>
    <d v="2018-01-20T00:00:00"/>
    <d v="2018-01-20T00:00:00"/>
    <x v="0"/>
    <x v="1"/>
    <s v="NF9620"/>
    <n v="2535"/>
    <x v="6"/>
    <n v="2018"/>
    <x v="5"/>
    <x v="1"/>
    <x v="4"/>
    <n v="2018"/>
  </r>
  <r>
    <d v="2018-02-10T13:54:37"/>
    <d v="2018-01-21T00:00:00"/>
    <d v="2018-02-10T13:54:37"/>
    <x v="0"/>
    <x v="4"/>
    <s v="NF4547"/>
    <n v="3057"/>
    <x v="6"/>
    <n v="2018"/>
    <x v="5"/>
    <x v="1"/>
    <x v="5"/>
    <n v="2018"/>
  </r>
  <r>
    <d v="2018-02-09T12:37:33"/>
    <d v="2018-01-23T00:00:00"/>
    <d v="2018-02-09T12:37:33"/>
    <x v="0"/>
    <x v="0"/>
    <s v="NF6004"/>
    <n v="3152"/>
    <x v="6"/>
    <n v="2018"/>
    <x v="5"/>
    <x v="1"/>
    <x v="5"/>
    <n v="2018"/>
  </r>
  <r>
    <s v=""/>
    <d v="2018-01-25T00:00:00"/>
    <d v="2018-01-25T00:00:00"/>
    <x v="0"/>
    <x v="3"/>
    <s v="NF3415"/>
    <n v="2247"/>
    <x v="2"/>
    <n v="0"/>
    <x v="5"/>
    <x v="1"/>
    <x v="4"/>
    <n v="2018"/>
  </r>
  <r>
    <d v="2018-03-19T21:04:16"/>
    <d v="2018-01-27T00:00:00"/>
    <d v="2018-01-27T00:00:00"/>
    <x v="0"/>
    <x v="2"/>
    <s v="NF1603"/>
    <n v="2456"/>
    <x v="7"/>
    <n v="2018"/>
    <x v="5"/>
    <x v="1"/>
    <x v="4"/>
    <n v="2018"/>
  </r>
  <r>
    <d v="2018-04-25T16:43:40"/>
    <d v="2018-01-29T00:00:00"/>
    <d v="2018-01-29T00:00:00"/>
    <x v="0"/>
    <x v="1"/>
    <s v="NF8784"/>
    <n v="3801"/>
    <x v="8"/>
    <n v="2018"/>
    <x v="5"/>
    <x v="1"/>
    <x v="4"/>
    <n v="2018"/>
  </r>
  <r>
    <d v="2018-01-31T00:00:00"/>
    <d v="2018-01-31T00:00:00"/>
    <d v="2018-01-31T00:00:00"/>
    <x v="0"/>
    <x v="0"/>
    <s v="NF1826"/>
    <n v="3049"/>
    <x v="5"/>
    <n v="2018"/>
    <x v="5"/>
    <x v="1"/>
    <x v="4"/>
    <n v="2018"/>
  </r>
  <r>
    <s v=""/>
    <d v="2018-02-04T00:00:00"/>
    <d v="2018-02-04T00:00:00"/>
    <x v="0"/>
    <x v="4"/>
    <s v="NF7390"/>
    <n v="3255"/>
    <x v="2"/>
    <n v="0"/>
    <x v="6"/>
    <x v="1"/>
    <x v="5"/>
    <n v="2018"/>
  </r>
  <r>
    <d v="2018-02-05T00:00:00"/>
    <d v="2018-02-05T00:00:00"/>
    <d v="2018-02-05T00:00:00"/>
    <x v="0"/>
    <x v="1"/>
    <s v="NF7009"/>
    <n v="2074"/>
    <x v="6"/>
    <n v="2018"/>
    <x v="6"/>
    <x v="1"/>
    <x v="5"/>
    <n v="2018"/>
  </r>
  <r>
    <d v="2018-02-06T00:00:00"/>
    <d v="2018-02-06T00:00:00"/>
    <d v="2018-02-06T00:00:00"/>
    <x v="0"/>
    <x v="1"/>
    <s v="NF7629"/>
    <n v="3606"/>
    <x v="6"/>
    <n v="2018"/>
    <x v="6"/>
    <x v="1"/>
    <x v="5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2-19T10:57:20"/>
    <d v="2018-02-14T00:00:00"/>
    <d v="2018-02-19T10:57:20"/>
    <x v="0"/>
    <x v="3"/>
    <s v="NF7680"/>
    <n v="2801"/>
    <x v="6"/>
    <n v="2018"/>
    <x v="6"/>
    <x v="1"/>
    <x v="5"/>
    <n v="2018"/>
  </r>
  <r>
    <d v="2018-04-29T23:13:45"/>
    <d v="2018-02-15T00:00:00"/>
    <d v="2018-03-10T18:40:49"/>
    <x v="0"/>
    <x v="1"/>
    <s v="NF9629"/>
    <n v="4438"/>
    <x v="8"/>
    <n v="2018"/>
    <x v="6"/>
    <x v="1"/>
    <x v="6"/>
    <n v="2018"/>
  </r>
  <r>
    <d v="2018-04-08T05:09:48"/>
    <d v="2018-02-20T00:00:00"/>
    <d v="2018-04-08T05:09:48"/>
    <x v="0"/>
    <x v="2"/>
    <s v="NF5978"/>
    <n v="3835"/>
    <x v="8"/>
    <n v="2018"/>
    <x v="6"/>
    <x v="1"/>
    <x v="7"/>
    <n v="2018"/>
  </r>
  <r>
    <d v="2018-03-01T00:00:00"/>
    <d v="2018-03-01T00:00:00"/>
    <d v="2018-03-01T00:00:00"/>
    <x v="0"/>
    <x v="1"/>
    <s v="NF5651"/>
    <n v="3893"/>
    <x v="7"/>
    <n v="2018"/>
    <x v="7"/>
    <x v="1"/>
    <x v="6"/>
    <n v="2018"/>
  </r>
  <r>
    <d v="2018-03-04T00:00:00"/>
    <d v="2018-03-04T00:00:00"/>
    <d v="2018-03-04T00:00:00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8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3-09T00:00:00"/>
    <d v="2018-03-09T00:00:00"/>
    <d v="2018-03-09T00:00:00"/>
    <x v="0"/>
    <x v="3"/>
    <s v="NF4115"/>
    <n v="3164"/>
    <x v="7"/>
    <n v="2018"/>
    <x v="7"/>
    <x v="1"/>
    <x v="6"/>
    <n v="2018"/>
  </r>
  <r>
    <d v="2018-03-14T00:00:00"/>
    <d v="2018-03-14T00:00:00"/>
    <d v="2018-03-14T00:00:00"/>
    <x v="0"/>
    <x v="1"/>
    <s v="NF5683"/>
    <n v="3113"/>
    <x v="7"/>
    <n v="2018"/>
    <x v="7"/>
    <x v="1"/>
    <x v="6"/>
    <n v="2018"/>
  </r>
  <r>
    <d v="2018-04-11T13:42:41"/>
    <d v="2018-03-17T00:00:00"/>
    <d v="2018-04-11T13:42:41"/>
    <x v="0"/>
    <x v="4"/>
    <s v="NF7027"/>
    <n v="789"/>
    <x v="8"/>
    <n v="2018"/>
    <x v="7"/>
    <x v="1"/>
    <x v="7"/>
    <n v="2018"/>
  </r>
  <r>
    <d v="2018-06-21T09:14:40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3-25T00:00:00"/>
    <d v="2018-03-25T00:00:00"/>
    <d v="2018-03-25T00:00:00"/>
    <x v="0"/>
    <x v="4"/>
    <s v="NF7283"/>
    <n v="1527"/>
    <x v="7"/>
    <n v="2018"/>
    <x v="7"/>
    <x v="1"/>
    <x v="6"/>
    <n v="2018"/>
  </r>
  <r>
    <d v="2018-05-14T12:32:29"/>
    <d v="2018-04-01T00:00:00"/>
    <d v="2018-05-14T12:32:29"/>
    <x v="0"/>
    <x v="4"/>
    <s v="NF6320"/>
    <n v="764"/>
    <x v="10"/>
    <n v="2018"/>
    <x v="8"/>
    <x v="1"/>
    <x v="8"/>
    <n v="2018"/>
  </r>
  <r>
    <d v="2018-04-12T02:48:23"/>
    <d v="2018-04-03T00:00:00"/>
    <d v="2018-04-12T02:48:23"/>
    <x v="0"/>
    <x v="2"/>
    <s v="NF7850"/>
    <n v="2463"/>
    <x v="8"/>
    <n v="2018"/>
    <x v="8"/>
    <x v="1"/>
    <x v="7"/>
    <n v="2018"/>
  </r>
  <r>
    <d v="2018-04-05T00:00:00"/>
    <d v="2018-04-05T00:00:00"/>
    <d v="2018-04-05T00:00:00"/>
    <x v="0"/>
    <x v="3"/>
    <s v="NF2420"/>
    <n v="2111"/>
    <x v="8"/>
    <n v="2018"/>
    <x v="8"/>
    <x v="1"/>
    <x v="7"/>
    <n v="2018"/>
  </r>
  <r>
    <d v="2018-04-06T00:00:00"/>
    <d v="2018-04-06T00:00:00"/>
    <d v="2018-04-06T00:00:00"/>
    <x v="0"/>
    <x v="1"/>
    <s v="NF6764"/>
    <n v="1144"/>
    <x v="8"/>
    <n v="2018"/>
    <x v="8"/>
    <x v="1"/>
    <x v="7"/>
    <n v="2018"/>
  </r>
  <r>
    <d v="2018-05-20T16:28:59"/>
    <d v="2018-04-10T00:00:00"/>
    <d v="2018-05-20T16:28:59"/>
    <x v="0"/>
    <x v="3"/>
    <s v="NF6382"/>
    <n v="597"/>
    <x v="10"/>
    <n v="2018"/>
    <x v="8"/>
    <x v="1"/>
    <x v="8"/>
    <n v="2018"/>
  </r>
  <r>
    <d v="2018-04-16T00:00:00"/>
    <d v="2018-04-16T00:00:00"/>
    <d v="2018-04-16T00:00:00"/>
    <x v="0"/>
    <x v="1"/>
    <s v="NF8079"/>
    <n v="3445"/>
    <x v="8"/>
    <n v="2018"/>
    <x v="8"/>
    <x v="1"/>
    <x v="7"/>
    <n v="2018"/>
  </r>
  <r>
    <s v=""/>
    <d v="2018-04-22T00:00:00"/>
    <d v="2018-05-02T07:19:37"/>
    <x v="0"/>
    <x v="4"/>
    <s v="NF2434"/>
    <n v="1996"/>
    <x v="2"/>
    <n v="0"/>
    <x v="8"/>
    <x v="1"/>
    <x v="8"/>
    <n v="2018"/>
  </r>
  <r>
    <d v="2018-04-28T00:00:00"/>
    <d v="2018-04-28T00:00:00"/>
    <d v="2018-04-28T00:00:00"/>
    <x v="0"/>
    <x v="3"/>
    <s v="NF3230"/>
    <n v="1254"/>
    <x v="8"/>
    <n v="2018"/>
    <x v="8"/>
    <x v="1"/>
    <x v="7"/>
    <n v="2018"/>
  </r>
  <r>
    <d v="2018-05-03T19:21:01"/>
    <d v="2018-04-29T00:00:00"/>
    <d v="2018-05-03T19:21:01"/>
    <x v="0"/>
    <x v="3"/>
    <s v="NF8847"/>
    <n v="905"/>
    <x v="10"/>
    <n v="2018"/>
    <x v="8"/>
    <x v="1"/>
    <x v="8"/>
    <n v="2018"/>
  </r>
  <r>
    <s v=""/>
    <d v="2018-05-02T00:00:00"/>
    <d v="2018-05-31T14:47:54"/>
    <x v="0"/>
    <x v="2"/>
    <s v="NF8053"/>
    <n v="2975"/>
    <x v="2"/>
    <n v="0"/>
    <x v="9"/>
    <x v="1"/>
    <x v="8"/>
    <n v="2018"/>
  </r>
  <r>
    <s v=""/>
    <d v="2018-05-03T00:00:00"/>
    <d v="2018-05-08T16:17:57"/>
    <x v="0"/>
    <x v="1"/>
    <s v="NF2454"/>
    <n v="4807"/>
    <x v="2"/>
    <n v="0"/>
    <x v="9"/>
    <x v="1"/>
    <x v="8"/>
    <n v="2018"/>
  </r>
  <r>
    <d v="2018-06-13T07:07:36"/>
    <d v="2018-05-10T00:00:00"/>
    <d v="2018-06-13T07:07:36"/>
    <x v="0"/>
    <x v="4"/>
    <s v="NF8252"/>
    <n v="1882"/>
    <x v="9"/>
    <n v="2018"/>
    <x v="9"/>
    <x v="1"/>
    <x v="9"/>
    <n v="2018"/>
  </r>
  <r>
    <d v="2018-06-27T19:00:08"/>
    <d v="2018-05-15T00:00:00"/>
    <d v="2018-06-27T19:00:08"/>
    <x v="0"/>
    <x v="0"/>
    <s v="NF6573"/>
    <n v="3932"/>
    <x v="9"/>
    <n v="2018"/>
    <x v="9"/>
    <x v="1"/>
    <x v="9"/>
    <n v="2018"/>
  </r>
  <r>
    <d v="2018-05-18T00:00:00"/>
    <d v="2018-05-18T00:00:00"/>
    <d v="2018-05-18T00:00:00"/>
    <x v="0"/>
    <x v="1"/>
    <s v="NF8780"/>
    <n v="701"/>
    <x v="10"/>
    <n v="2018"/>
    <x v="9"/>
    <x v="1"/>
    <x v="8"/>
    <n v="2018"/>
  </r>
  <r>
    <s v=""/>
    <d v="2018-05-19T00:00:00"/>
    <d v="2018-06-27T06:00:26"/>
    <x v="0"/>
    <x v="1"/>
    <s v="NF6166"/>
    <n v="2651"/>
    <x v="2"/>
    <n v="0"/>
    <x v="9"/>
    <x v="1"/>
    <x v="9"/>
    <n v="2018"/>
  </r>
  <r>
    <d v="2018-07-01T19:37:16"/>
    <d v="2018-05-26T00:00:00"/>
    <d v="2018-07-01T19:37:16"/>
    <x v="0"/>
    <x v="1"/>
    <s v="NF8437"/>
    <n v="3792"/>
    <x v="11"/>
    <n v="2018"/>
    <x v="9"/>
    <x v="1"/>
    <x v="10"/>
    <n v="2018"/>
  </r>
  <r>
    <d v="2018-07-25T13:16:52"/>
    <d v="2018-05-28T00:00:00"/>
    <d v="2018-07-25T13:16:52"/>
    <x v="0"/>
    <x v="0"/>
    <s v="NF6635"/>
    <n v="611"/>
    <x v="11"/>
    <n v="2018"/>
    <x v="9"/>
    <x v="1"/>
    <x v="10"/>
    <n v="2018"/>
  </r>
  <r>
    <d v="2018-07-11T14:55:40"/>
    <d v="2018-05-31T00:00:00"/>
    <d v="2018-07-11T14:55:40"/>
    <x v="0"/>
    <x v="2"/>
    <s v="NF8734"/>
    <n v="3431"/>
    <x v="11"/>
    <n v="2018"/>
    <x v="9"/>
    <x v="1"/>
    <x v="10"/>
    <n v="2018"/>
  </r>
  <r>
    <s v=""/>
    <d v="2018-06-02T00:00:00"/>
    <d v="2018-06-02T00:00:00"/>
    <x v="0"/>
    <x v="1"/>
    <s v="NF4208"/>
    <n v="3670"/>
    <x v="2"/>
    <n v="0"/>
    <x v="10"/>
    <x v="1"/>
    <x v="9"/>
    <n v="2018"/>
  </r>
  <r>
    <d v="2018-06-08T16:00:01"/>
    <d v="2018-06-04T00:00:00"/>
    <d v="2018-06-08T16:00:01"/>
    <x v="0"/>
    <x v="1"/>
    <s v="NF4923"/>
    <n v="4320"/>
    <x v="9"/>
    <n v="2018"/>
    <x v="10"/>
    <x v="1"/>
    <x v="9"/>
    <n v="2018"/>
  </r>
  <r>
    <d v="2018-06-05T00:00:00"/>
    <d v="2018-06-05T00:00:00"/>
    <d v="2018-06-05T00:00:00"/>
    <x v="0"/>
    <x v="2"/>
    <s v="NF6782"/>
    <n v="1809"/>
    <x v="9"/>
    <n v="2018"/>
    <x v="10"/>
    <x v="1"/>
    <x v="9"/>
    <n v="2018"/>
  </r>
  <r>
    <d v="2018-07-25T19:28:19"/>
    <d v="2018-06-07T00:00:00"/>
    <d v="2018-07-25T19:28:19"/>
    <x v="0"/>
    <x v="1"/>
    <s v="NF6280"/>
    <n v="667"/>
    <x v="11"/>
    <n v="2018"/>
    <x v="10"/>
    <x v="1"/>
    <x v="10"/>
    <n v="2018"/>
  </r>
  <r>
    <d v="2018-06-11T00:00:00"/>
    <d v="2018-06-11T00:00:00"/>
    <d v="2018-06-11T00:00:00"/>
    <x v="0"/>
    <x v="4"/>
    <s v="NF7827"/>
    <n v="1613"/>
    <x v="9"/>
    <n v="2018"/>
    <x v="10"/>
    <x v="1"/>
    <x v="9"/>
    <n v="2018"/>
  </r>
  <r>
    <d v="2018-07-28T05:48:11"/>
    <d v="2018-06-17T00:00:00"/>
    <d v="2018-07-28T05:48:11"/>
    <x v="0"/>
    <x v="0"/>
    <s v="NF5357"/>
    <n v="3756"/>
    <x v="11"/>
    <n v="2018"/>
    <x v="10"/>
    <x v="1"/>
    <x v="10"/>
    <n v="2018"/>
  </r>
  <r>
    <d v="2018-06-20T00:00:00"/>
    <d v="2018-06-20T00:00:00"/>
    <d v="2018-06-20T00:00:00"/>
    <x v="0"/>
    <x v="2"/>
    <s v="NF8188"/>
    <n v="3672"/>
    <x v="9"/>
    <n v="2018"/>
    <x v="10"/>
    <x v="1"/>
    <x v="9"/>
    <n v="2018"/>
  </r>
  <r>
    <s v=""/>
    <d v="2018-06-26T00:00:00"/>
    <d v="2018-07-07T00:58:52"/>
    <x v="0"/>
    <x v="1"/>
    <s v="NF4640"/>
    <n v="658"/>
    <x v="2"/>
    <n v="0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1"/>
    <n v="2018"/>
    <x v="11"/>
    <x v="1"/>
    <x v="10"/>
    <n v="2018"/>
  </r>
  <r>
    <s v=""/>
    <d v="2018-07-03T00:00:00"/>
    <d v="2018-07-24T04:31:40"/>
    <x v="0"/>
    <x v="2"/>
    <s v="NF4384"/>
    <n v="3411"/>
    <x v="2"/>
    <n v="0"/>
    <x v="11"/>
    <x v="1"/>
    <x v="10"/>
    <n v="2018"/>
  </r>
  <r>
    <d v="2018-07-24T10:25:52"/>
    <d v="2018-07-08T00:00:00"/>
    <d v="2018-07-24T10:25:52"/>
    <x v="0"/>
    <x v="2"/>
    <s v="NF8316"/>
    <n v="2524"/>
    <x v="11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7-15T00:00:00"/>
    <d v="2018-07-15T00:00:00"/>
    <d v="2018-07-15T00:00:00"/>
    <x v="0"/>
    <x v="1"/>
    <s v="NF4913"/>
    <n v="3181"/>
    <x v="11"/>
    <n v="2018"/>
    <x v="11"/>
    <x v="1"/>
    <x v="10"/>
    <n v="2018"/>
  </r>
  <r>
    <d v="2018-09-07T01:08:38"/>
    <d v="2018-07-16T00:00:00"/>
    <d v="2018-07-16T00:00:00"/>
    <x v="0"/>
    <x v="3"/>
    <s v="NF8526"/>
    <n v="1108"/>
    <x v="1"/>
    <n v="2018"/>
    <x v="11"/>
    <x v="1"/>
    <x v="10"/>
    <n v="2018"/>
  </r>
  <r>
    <s v=""/>
    <d v="2018-07-17T00:00:00"/>
    <d v="2018-07-17T00:00:00"/>
    <x v="0"/>
    <x v="1"/>
    <s v="NF9873"/>
    <n v="2777"/>
    <x v="2"/>
    <n v="0"/>
    <x v="11"/>
    <x v="1"/>
    <x v="10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d v="2018-08-12T21:19:56"/>
    <d v="2018-07-21T00:00:00"/>
    <d v="2018-08-12T21:19:56"/>
    <x v="0"/>
    <x v="2"/>
    <s v="NF5563"/>
    <n v="4217"/>
    <x v="12"/>
    <n v="2018"/>
    <x v="11"/>
    <x v="1"/>
    <x v="11"/>
    <n v="2018"/>
  </r>
  <r>
    <d v="2018-07-28T00:00:00"/>
    <d v="2018-07-28T00:00:00"/>
    <d v="2018-07-28T00:00:00"/>
    <x v="0"/>
    <x v="1"/>
    <s v="NF5510"/>
    <n v="4850"/>
    <x v="11"/>
    <n v="2018"/>
    <x v="11"/>
    <x v="1"/>
    <x v="10"/>
    <n v="2018"/>
  </r>
  <r>
    <d v="2018-07-30T00:00:00"/>
    <d v="2018-07-30T00:00:00"/>
    <d v="2018-07-30T00:00:00"/>
    <x v="0"/>
    <x v="2"/>
    <s v="NF1440"/>
    <n v="4309"/>
    <x v="11"/>
    <n v="2018"/>
    <x v="11"/>
    <x v="1"/>
    <x v="10"/>
    <n v="2018"/>
  </r>
  <r>
    <d v="2018-08-02T13:49:34"/>
    <d v="2018-08-01T00:00:00"/>
    <d v="2018-08-02T13:49:34"/>
    <x v="0"/>
    <x v="3"/>
    <s v="NF2709"/>
    <n v="4462"/>
    <x v="12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09-16T00:23:57"/>
    <d v="2018-08-22T00:00:00"/>
    <d v="2018-09-16T00:23:57"/>
    <x v="0"/>
    <x v="1"/>
    <s v="NF6599"/>
    <n v="1054"/>
    <x v="1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8-28T00:00:00"/>
    <d v="2018-08-28T00:00:00"/>
    <d v="2018-08-28T00:00:00"/>
    <x v="0"/>
    <x v="0"/>
    <s v="NF3529"/>
    <n v="1238"/>
    <x v="12"/>
    <n v="2018"/>
    <x v="0"/>
    <x v="1"/>
    <x v="1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0-29T18:42:30"/>
    <d v="2018-09-07T00:00:00"/>
    <d v="2018-10-29T18:42:30"/>
    <x v="0"/>
    <x v="4"/>
    <s v="NF3860"/>
    <n v="2936"/>
    <x v="0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s v=""/>
    <d v="2018-09-10T00:00:00"/>
    <d v="2018-09-10T00:00:00"/>
    <x v="0"/>
    <x v="3"/>
    <s v="NF2238"/>
    <n v="159"/>
    <x v="2"/>
    <n v="0"/>
    <x v="1"/>
    <x v="1"/>
    <x v="1"/>
    <n v="2018"/>
  </r>
  <r>
    <s v=""/>
    <d v="2018-09-15T00:00:00"/>
    <d v="2018-09-15T00:00:00"/>
    <x v="0"/>
    <x v="1"/>
    <s v="NF7342"/>
    <n v="2933"/>
    <x v="2"/>
    <n v="0"/>
    <x v="1"/>
    <x v="1"/>
    <x v="1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s v=""/>
    <d v="2018-10-01T00:00:00"/>
    <d v="2018-11-13T19:50:37"/>
    <x v="0"/>
    <x v="2"/>
    <s v="NF8344"/>
    <n v="819"/>
    <x v="2"/>
    <n v="0"/>
    <x v="2"/>
    <x v="1"/>
    <x v="2"/>
    <n v="2018"/>
  </r>
  <r>
    <d v="2018-10-04T00:00:00"/>
    <d v="2018-10-04T00:00:00"/>
    <d v="2018-10-04T00:00:00"/>
    <x v="0"/>
    <x v="0"/>
    <s v="NF8750"/>
    <n v="1260"/>
    <x v="0"/>
    <n v="2018"/>
    <x v="2"/>
    <x v="1"/>
    <x v="0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9-01-03T01:35:05"/>
    <d v="2018-10-12T00:00:00"/>
    <d v="2018-10-31T01:07:14"/>
    <x v="0"/>
    <x v="4"/>
    <s v="NF3536"/>
    <n v="4287"/>
    <x v="5"/>
    <n v="2019"/>
    <x v="2"/>
    <x v="1"/>
    <x v="0"/>
    <n v="2018"/>
  </r>
  <r>
    <d v="2018-12-14T08:19:27"/>
    <d v="2018-10-14T00:00:00"/>
    <d v="2018-10-14T00:00:00"/>
    <x v="0"/>
    <x v="3"/>
    <s v="NF9376"/>
    <n v="2015"/>
    <x v="4"/>
    <n v="2018"/>
    <x v="2"/>
    <x v="1"/>
    <x v="0"/>
    <n v="2018"/>
  </r>
  <r>
    <d v="2018-12-15T05:05:06"/>
    <d v="2018-10-20T00:00:00"/>
    <d v="2018-12-15T05:05:06"/>
    <x v="0"/>
    <x v="3"/>
    <s v="NF1222"/>
    <n v="3369"/>
    <x v="4"/>
    <n v="2018"/>
    <x v="2"/>
    <x v="1"/>
    <x v="3"/>
    <n v="2018"/>
  </r>
  <r>
    <d v="2018-10-21T00:00:00"/>
    <d v="2018-10-21T00:00:00"/>
    <d v="2018-10-21T00:00:00"/>
    <x v="0"/>
    <x v="1"/>
    <s v="NF3914"/>
    <n v="4851"/>
    <x v="0"/>
    <n v="2018"/>
    <x v="2"/>
    <x v="1"/>
    <x v="0"/>
    <n v="2018"/>
  </r>
  <r>
    <d v="2018-12-15T00:19:24"/>
    <d v="2018-10-25T00:00:00"/>
    <d v="2018-12-15T00:19:24"/>
    <x v="0"/>
    <x v="1"/>
    <s v="NF7447"/>
    <n v="2178"/>
    <x v="4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0-30T00:00:00"/>
    <d v="2018-10-30T00:00:00"/>
    <d v="2018-10-30T00:00:00"/>
    <x v="0"/>
    <x v="4"/>
    <s v="NF7858"/>
    <n v="2864"/>
    <x v="0"/>
    <n v="2018"/>
    <x v="2"/>
    <x v="1"/>
    <x v="0"/>
    <n v="2018"/>
  </r>
  <r>
    <d v="2018-12-27T21:24:18"/>
    <d v="2018-11-01T00:00:00"/>
    <d v="2018-12-27T21:24:18"/>
    <x v="0"/>
    <x v="1"/>
    <s v="NF7692"/>
    <n v="2425"/>
    <x v="4"/>
    <n v="2018"/>
    <x v="3"/>
    <x v="1"/>
    <x v="3"/>
    <n v="2018"/>
  </r>
  <r>
    <d v="2019-01-01T13:15:07"/>
    <d v="2018-11-03T00:00:00"/>
    <d v="2019-01-01T13:15:07"/>
    <x v="0"/>
    <x v="4"/>
    <s v="NF7390"/>
    <n v="1542"/>
    <x v="5"/>
    <n v="2019"/>
    <x v="3"/>
    <x v="1"/>
    <x v="4"/>
    <n v="2019"/>
  </r>
  <r>
    <d v="2018-12-12T17:38:41"/>
    <d v="2018-11-08T00:00:00"/>
    <d v="2018-12-12T17:38:41"/>
    <x v="0"/>
    <x v="1"/>
    <s v="NF6262"/>
    <n v="1736"/>
    <x v="4"/>
    <n v="2018"/>
    <x v="3"/>
    <x v="1"/>
    <x v="3"/>
    <n v="2018"/>
  </r>
  <r>
    <d v="2019-01-20T12:32:21"/>
    <d v="2018-11-11T00:00:00"/>
    <d v="2019-01-09T16:18:40"/>
    <x v="0"/>
    <x v="2"/>
    <s v="NF9573"/>
    <n v="1628"/>
    <x v="5"/>
    <n v="2019"/>
    <x v="3"/>
    <x v="1"/>
    <x v="4"/>
    <n v="2019"/>
  </r>
  <r>
    <s v=""/>
    <d v="2018-11-13T00:00:00"/>
    <d v="2018-11-13T00:00:00"/>
    <x v="0"/>
    <x v="1"/>
    <s v="NF8087"/>
    <n v="3853"/>
    <x v="2"/>
    <n v="0"/>
    <x v="3"/>
    <x v="1"/>
    <x v="2"/>
    <n v="2018"/>
  </r>
  <r>
    <d v="2018-12-17T04:53:47"/>
    <d v="2018-11-17T00:00:00"/>
    <d v="2018-12-17T04:53:47"/>
    <x v="0"/>
    <x v="2"/>
    <s v="NF5909"/>
    <n v="883"/>
    <x v="4"/>
    <n v="2018"/>
    <x v="3"/>
    <x v="1"/>
    <x v="3"/>
    <n v="2018"/>
  </r>
  <r>
    <d v="2018-11-27T23:06:18"/>
    <d v="2018-11-17T00:00:00"/>
    <d v="2018-11-17T00:00:00"/>
    <x v="0"/>
    <x v="1"/>
    <s v="NF4172"/>
    <n v="976"/>
    <x v="3"/>
    <n v="2018"/>
    <x v="3"/>
    <x v="1"/>
    <x v="2"/>
    <n v="2018"/>
  </r>
  <r>
    <d v="2018-11-20T00:00:00"/>
    <d v="2018-11-20T00:00:00"/>
    <d v="2018-11-20T00:00:00"/>
    <x v="0"/>
    <x v="2"/>
    <s v="NF8957"/>
    <n v="2663"/>
    <x v="3"/>
    <n v="2018"/>
    <x v="3"/>
    <x v="1"/>
    <x v="2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8-11-29T00:00:00"/>
    <d v="2018-11-29T00:00:00"/>
    <d v="2018-11-29T00:00:00"/>
    <x v="0"/>
    <x v="2"/>
    <s v="NF5104"/>
    <n v="2030"/>
    <x v="3"/>
    <n v="2018"/>
    <x v="3"/>
    <x v="1"/>
    <x v="2"/>
    <n v="2018"/>
  </r>
  <r>
    <d v="2019-01-20T19:42:08"/>
    <d v="2018-12-02T00:00:00"/>
    <d v="2019-01-20T19:42:08"/>
    <x v="0"/>
    <x v="1"/>
    <s v="NF3942"/>
    <n v="2117"/>
    <x v="5"/>
    <n v="2019"/>
    <x v="4"/>
    <x v="1"/>
    <x v="4"/>
    <n v="2019"/>
  </r>
  <r>
    <d v="2019-01-29T18:00:06"/>
    <d v="2018-12-04T00:00:00"/>
    <d v="2019-01-29T18:00:06"/>
    <x v="0"/>
    <x v="1"/>
    <s v="NF6376"/>
    <n v="1236"/>
    <x v="5"/>
    <n v="2019"/>
    <x v="4"/>
    <x v="1"/>
    <x v="4"/>
    <n v="2019"/>
  </r>
  <r>
    <d v="2018-12-31T17:55:32"/>
    <d v="2018-12-09T00:00:00"/>
    <d v="2018-12-31T17:55:32"/>
    <x v="0"/>
    <x v="1"/>
    <s v="NF7518"/>
    <n v="426"/>
    <x v="4"/>
    <n v="2018"/>
    <x v="4"/>
    <x v="1"/>
    <x v="3"/>
    <n v="2018"/>
  </r>
  <r>
    <d v="2018-12-10T00:00:00"/>
    <d v="2018-12-10T00:00:00"/>
    <d v="2018-12-10T00:00:00"/>
    <x v="0"/>
    <x v="4"/>
    <s v="NF5359"/>
    <n v="3956"/>
    <x v="4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8-12-15T00:00:00"/>
    <d v="2018-12-15T00:00:00"/>
    <d v="2018-12-15T00:00:00"/>
    <x v="0"/>
    <x v="1"/>
    <s v="NF3127"/>
    <n v="1434"/>
    <x v="4"/>
    <n v="2018"/>
    <x v="4"/>
    <x v="1"/>
    <x v="3"/>
    <n v="2018"/>
  </r>
  <r>
    <d v="2019-01-22T04:31:20"/>
    <d v="2018-12-18T00:00:00"/>
    <d v="2019-01-22T04:31:20"/>
    <x v="0"/>
    <x v="0"/>
    <s v="NF7641"/>
    <n v="1782"/>
    <x v="5"/>
    <n v="2019"/>
    <x v="4"/>
    <x v="1"/>
    <x v="4"/>
    <n v="2019"/>
  </r>
  <r>
    <d v="2019-02-18T09:40:35"/>
    <d v="2018-12-25T00:00:00"/>
    <d v="2019-02-18T09:40:35"/>
    <x v="0"/>
    <x v="1"/>
    <s v="NF2758"/>
    <n v="365"/>
    <x v="6"/>
    <n v="2019"/>
    <x v="4"/>
    <x v="1"/>
    <x v="5"/>
    <n v="2019"/>
  </r>
  <r>
    <d v="2019-01-26T16:18:05"/>
    <d v="2018-12-27T00:00:00"/>
    <d v="2019-01-26T16:18:05"/>
    <x v="0"/>
    <x v="1"/>
    <s v="NF9279"/>
    <n v="2757"/>
    <x v="5"/>
    <n v="2019"/>
    <x v="4"/>
    <x v="1"/>
    <x v="4"/>
    <n v="2019"/>
  </r>
  <r>
    <d v="2019-02-19T04:57:57"/>
    <d v="2018-12-30T00:00:00"/>
    <d v="2019-02-19T04:57:57"/>
    <x v="0"/>
    <x v="0"/>
    <s v="NF2386"/>
    <n v="2112"/>
    <x v="6"/>
    <n v="2019"/>
    <x v="4"/>
    <x v="1"/>
    <x v="5"/>
    <n v="2019"/>
  </r>
  <r>
    <d v="2019-01-02T00:00:00"/>
    <d v="2019-01-02T00:00:00"/>
    <d v="2019-01-02T00:00:00"/>
    <x v="0"/>
    <x v="0"/>
    <s v="NF6751"/>
    <n v="2190"/>
    <x v="5"/>
    <n v="2019"/>
    <x v="5"/>
    <x v="2"/>
    <x v="4"/>
    <n v="2019"/>
  </r>
  <r>
    <d v="2019-01-20T15:24:57"/>
    <d v="2019-01-04T00:00:00"/>
    <d v="2019-01-20T15:24:57"/>
    <x v="0"/>
    <x v="1"/>
    <s v="NF9460"/>
    <n v="2998"/>
    <x v="5"/>
    <n v="2019"/>
    <x v="5"/>
    <x v="2"/>
    <x v="4"/>
    <n v="2019"/>
  </r>
  <r>
    <d v="2019-02-05T00:47:03"/>
    <d v="2019-01-11T00:00:00"/>
    <d v="2019-02-05T00:47:03"/>
    <x v="0"/>
    <x v="1"/>
    <s v="NF5556"/>
    <n v="3808"/>
    <x v="6"/>
    <n v="2019"/>
    <x v="5"/>
    <x v="2"/>
    <x v="5"/>
    <n v="2019"/>
  </r>
  <r>
    <d v="2019-04-14T01:39:50"/>
    <d v="2019-01-14T00:00:00"/>
    <d v="2019-01-30T11:29:38"/>
    <x v="0"/>
    <x v="1"/>
    <s v="NF4918"/>
    <n v="4928"/>
    <x v="8"/>
    <n v="2019"/>
    <x v="5"/>
    <x v="2"/>
    <x v="4"/>
    <n v="2019"/>
  </r>
  <r>
    <d v="2019-01-17T00:00:00"/>
    <d v="2019-01-17T00:00:00"/>
    <d v="2019-01-17T00:00:00"/>
    <x v="0"/>
    <x v="0"/>
    <s v="NF1763"/>
    <n v="4179"/>
    <x v="5"/>
    <n v="2019"/>
    <x v="5"/>
    <x v="2"/>
    <x v="4"/>
    <n v="2019"/>
  </r>
  <r>
    <d v="2019-02-03T23:50:40"/>
    <d v="2019-01-19T00:00:00"/>
    <d v="2019-02-03T23:50:40"/>
    <x v="0"/>
    <x v="4"/>
    <s v="NF2024"/>
    <n v="4896"/>
    <x v="6"/>
    <n v="2019"/>
    <x v="5"/>
    <x v="2"/>
    <x v="5"/>
    <n v="2019"/>
  </r>
  <r>
    <d v="2019-01-22T00:00:00"/>
    <d v="2019-01-22T00:00:00"/>
    <d v="2019-01-22T00:00:00"/>
    <x v="0"/>
    <x v="0"/>
    <s v="NF8079"/>
    <n v="4092"/>
    <x v="5"/>
    <n v="2019"/>
    <x v="5"/>
    <x v="2"/>
    <x v="4"/>
    <n v="2019"/>
  </r>
  <r>
    <d v="2019-01-27T00:00:00"/>
    <d v="2019-01-27T00:00:00"/>
    <d v="2019-01-27T00:00:00"/>
    <x v="0"/>
    <x v="1"/>
    <s v="NF6383"/>
    <n v="2956"/>
    <x v="5"/>
    <n v="2019"/>
    <x v="5"/>
    <x v="2"/>
    <x v="4"/>
    <n v="2019"/>
  </r>
  <r>
    <s v=""/>
    <d v="2019-01-31T00:00:00"/>
    <d v="2019-02-13T18:40:14"/>
    <x v="0"/>
    <x v="0"/>
    <s v="NF3919"/>
    <n v="533"/>
    <x v="2"/>
    <n v="0"/>
    <x v="5"/>
    <x v="2"/>
    <x v="5"/>
    <n v="2019"/>
  </r>
  <r>
    <d v="2019-02-24T17:32:07"/>
    <d v="2019-02-01T00:00:00"/>
    <d v="2019-02-24T17:32:07"/>
    <x v="0"/>
    <x v="2"/>
    <s v="NF1390"/>
    <n v="3519"/>
    <x v="6"/>
    <n v="2019"/>
    <x v="6"/>
    <x v="2"/>
    <x v="5"/>
    <n v="2019"/>
  </r>
  <r>
    <d v="2019-02-03T00:00:00"/>
    <d v="2019-02-03T00:00:00"/>
    <d v="2019-02-03T00:00:00"/>
    <x v="0"/>
    <x v="4"/>
    <s v="NF2500"/>
    <n v="757"/>
    <x v="6"/>
    <n v="2019"/>
    <x v="6"/>
    <x v="2"/>
    <x v="5"/>
    <n v="2019"/>
  </r>
  <r>
    <s v=""/>
    <d v="2019-02-07T00:00:00"/>
    <d v="2019-02-07T00:00:00"/>
    <x v="0"/>
    <x v="1"/>
    <s v="NF2427"/>
    <n v="2688"/>
    <x v="2"/>
    <n v="0"/>
    <x v="6"/>
    <x v="2"/>
    <x v="5"/>
    <n v="2019"/>
  </r>
  <r>
    <d v="2019-02-09T00:00:00"/>
    <d v="2019-02-09T00:00:00"/>
    <d v="2019-02-09T00:00:00"/>
    <x v="0"/>
    <x v="3"/>
    <s v="NF4680"/>
    <n v="340"/>
    <x v="6"/>
    <n v="2019"/>
    <x v="6"/>
    <x v="2"/>
    <x v="5"/>
    <n v="2019"/>
  </r>
  <r>
    <d v="2019-02-12T14:13:18"/>
    <d v="2019-02-10T00:00:00"/>
    <d v="2019-02-12T14:13:18"/>
    <x v="0"/>
    <x v="3"/>
    <s v="NF7019"/>
    <n v="4204"/>
    <x v="6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2-21T00:00:00"/>
    <d v="2019-02-21T00:00:00"/>
    <d v="2019-02-21T00:00:00"/>
    <x v="0"/>
    <x v="0"/>
    <s v="NF4608"/>
    <n v="4148"/>
    <x v="6"/>
    <n v="2019"/>
    <x v="6"/>
    <x v="2"/>
    <x v="5"/>
    <n v="2019"/>
  </r>
  <r>
    <s v=""/>
    <d v="2019-02-25T00:00:00"/>
    <d v="2019-02-25T00:00:00"/>
    <x v="0"/>
    <x v="1"/>
    <s v="NF1913"/>
    <n v="4303"/>
    <x v="2"/>
    <n v="0"/>
    <x v="6"/>
    <x v="2"/>
    <x v="5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8"/>
    <n v="2019"/>
    <x v="7"/>
    <x v="2"/>
    <x v="7"/>
    <n v="2019"/>
  </r>
  <r>
    <d v="2019-04-12T18:11:29"/>
    <d v="2019-03-06T00:00:00"/>
    <d v="2019-04-12T18:11:29"/>
    <x v="0"/>
    <x v="4"/>
    <s v="NF6780"/>
    <n v="1854"/>
    <x v="8"/>
    <n v="2019"/>
    <x v="7"/>
    <x v="2"/>
    <x v="7"/>
    <n v="2019"/>
  </r>
  <r>
    <d v="2019-03-08T00:00:00"/>
    <d v="2019-03-08T00:00:00"/>
    <d v="2019-03-08T00:00:00"/>
    <x v="0"/>
    <x v="1"/>
    <s v="NF9599"/>
    <n v="2568"/>
    <x v="7"/>
    <n v="2019"/>
    <x v="7"/>
    <x v="2"/>
    <x v="6"/>
    <n v="2019"/>
  </r>
  <r>
    <s v=""/>
    <d v="2019-03-08T00:00:00"/>
    <d v="2019-04-17T14:18:26"/>
    <x v="0"/>
    <x v="1"/>
    <s v="NF8659"/>
    <n v="3690"/>
    <x v="2"/>
    <n v="0"/>
    <x v="7"/>
    <x v="2"/>
    <x v="7"/>
    <n v="2019"/>
  </r>
  <r>
    <d v="2019-04-15T12:56:12"/>
    <d v="2019-03-10T00:00:00"/>
    <d v="2019-04-15T12:56:12"/>
    <x v="0"/>
    <x v="0"/>
    <s v="NF4652"/>
    <n v="3746"/>
    <x v="8"/>
    <n v="2019"/>
    <x v="7"/>
    <x v="2"/>
    <x v="7"/>
    <n v="2019"/>
  </r>
  <r>
    <d v="2019-03-12T00:00:00"/>
    <d v="2019-03-12T00:00:00"/>
    <d v="2019-03-12T00:00:00"/>
    <x v="0"/>
    <x v="4"/>
    <s v="NF3068"/>
    <n v="4360"/>
    <x v="7"/>
    <n v="2019"/>
    <x v="7"/>
    <x v="2"/>
    <x v="6"/>
    <n v="2019"/>
  </r>
  <r>
    <d v="2019-04-21T09:02:46"/>
    <d v="2019-03-13T00:00:00"/>
    <d v="2019-04-21T09:02:46"/>
    <x v="0"/>
    <x v="0"/>
    <s v="NF7141"/>
    <n v="1753"/>
    <x v="8"/>
    <n v="2019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3-19T00:00:00"/>
    <d v="2019-03-19T00:00:00"/>
    <d v="2019-03-19T00:00:00"/>
    <x v="0"/>
    <x v="0"/>
    <s v="NF8853"/>
    <n v="3565"/>
    <x v="7"/>
    <n v="2019"/>
    <x v="7"/>
    <x v="2"/>
    <x v="6"/>
    <n v="2019"/>
  </r>
  <r>
    <d v="2019-05-01T11:33:58"/>
    <d v="2019-03-22T00:00:00"/>
    <d v="2019-05-01T11:33:58"/>
    <x v="0"/>
    <x v="1"/>
    <s v="NF7681"/>
    <n v="1961"/>
    <x v="10"/>
    <n v="2019"/>
    <x v="7"/>
    <x v="2"/>
    <x v="8"/>
    <n v="2019"/>
  </r>
  <r>
    <d v="2019-03-27T00:00:00"/>
    <d v="2019-03-27T00:00:00"/>
    <d v="2019-03-27T00:00:00"/>
    <x v="0"/>
    <x v="3"/>
    <s v="NF1441"/>
    <n v="4854"/>
    <x v="7"/>
    <n v="2019"/>
    <x v="7"/>
    <x v="2"/>
    <x v="6"/>
    <n v="2019"/>
  </r>
  <r>
    <d v="2019-04-02T00:00:00"/>
    <d v="2019-04-02T00:00:00"/>
    <d v="2019-04-02T00:00:00"/>
    <x v="0"/>
    <x v="4"/>
    <s v="NF9964"/>
    <n v="3453"/>
    <x v="8"/>
    <n v="2019"/>
    <x v="8"/>
    <x v="2"/>
    <x v="7"/>
    <n v="2019"/>
  </r>
  <r>
    <d v="2019-04-05T19:38:36"/>
    <d v="2019-04-03T00:00:00"/>
    <d v="2019-04-05T19:38:36"/>
    <x v="0"/>
    <x v="1"/>
    <s v="NF9101"/>
    <n v="3341"/>
    <x v="8"/>
    <n v="2019"/>
    <x v="8"/>
    <x v="2"/>
    <x v="7"/>
    <n v="2019"/>
  </r>
  <r>
    <s v=""/>
    <d v="2019-04-06T00:00:00"/>
    <d v="2019-05-20T20:46:13"/>
    <x v="0"/>
    <x v="3"/>
    <s v="NF3185"/>
    <n v="2707"/>
    <x v="2"/>
    <n v="0"/>
    <x v="8"/>
    <x v="2"/>
    <x v="8"/>
    <n v="2019"/>
  </r>
  <r>
    <d v="2019-07-01T17:24:55"/>
    <d v="2019-04-08T00:00:00"/>
    <d v="2019-05-18T16:24:37"/>
    <x v="0"/>
    <x v="1"/>
    <s v="NF2836"/>
    <n v="1582"/>
    <x v="11"/>
    <n v="2019"/>
    <x v="8"/>
    <x v="2"/>
    <x v="8"/>
    <n v="2019"/>
  </r>
  <r>
    <d v="2019-04-23T14:56:16"/>
    <d v="2019-04-10T00:00:00"/>
    <d v="2019-04-10T00:00:00"/>
    <x v="0"/>
    <x v="1"/>
    <s v="NF7779"/>
    <n v="3889"/>
    <x v="8"/>
    <n v="2019"/>
    <x v="8"/>
    <x v="2"/>
    <x v="7"/>
    <n v="2019"/>
  </r>
  <r>
    <d v="2019-04-29T13:39:41"/>
    <d v="2019-04-14T00:00:00"/>
    <d v="2019-04-29T13:39:41"/>
    <x v="0"/>
    <x v="1"/>
    <s v="NF5919"/>
    <n v="2303"/>
    <x v="8"/>
    <n v="2019"/>
    <x v="8"/>
    <x v="2"/>
    <x v="7"/>
    <n v="2019"/>
  </r>
  <r>
    <d v="2019-04-17T00:00:00"/>
    <d v="2019-04-17T00:00:00"/>
    <d v="2019-04-17T00:00:00"/>
    <x v="0"/>
    <x v="2"/>
    <s v="NF1620"/>
    <n v="802"/>
    <x v="8"/>
    <n v="2019"/>
    <x v="8"/>
    <x v="2"/>
    <x v="7"/>
    <n v="2019"/>
  </r>
  <r>
    <s v=""/>
    <d v="2019-04-19T00:00:00"/>
    <d v="2019-05-04T05:35:47"/>
    <x v="0"/>
    <x v="1"/>
    <s v="NF3801"/>
    <n v="4513"/>
    <x v="2"/>
    <n v="0"/>
    <x v="8"/>
    <x v="2"/>
    <x v="8"/>
    <n v="2019"/>
  </r>
  <r>
    <d v="2019-05-01T20:46:57"/>
    <d v="2019-04-21T00:00:00"/>
    <d v="2019-05-01T20:46:57"/>
    <x v="0"/>
    <x v="1"/>
    <s v="NF8086"/>
    <n v="3908"/>
    <x v="10"/>
    <n v="2019"/>
    <x v="8"/>
    <x v="2"/>
    <x v="8"/>
    <n v="2019"/>
  </r>
  <r>
    <d v="2019-07-15T01:28:23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9"/>
    <n v="2019"/>
    <x v="8"/>
    <x v="2"/>
    <x v="9"/>
    <n v="2019"/>
  </r>
  <r>
    <d v="2019-06-08T00:38:19"/>
    <d v="2019-05-03T00:00:00"/>
    <d v="2019-06-08T00:38:19"/>
    <x v="0"/>
    <x v="1"/>
    <s v="NF2333"/>
    <n v="3536"/>
    <x v="9"/>
    <n v="2019"/>
    <x v="9"/>
    <x v="2"/>
    <x v="9"/>
    <n v="2019"/>
  </r>
  <r>
    <d v="2019-05-10T16:48:12"/>
    <d v="2019-05-05T00:00:00"/>
    <d v="2019-05-10T16:48:12"/>
    <x v="0"/>
    <x v="1"/>
    <s v="NF7121"/>
    <n v="1809"/>
    <x v="10"/>
    <n v="2019"/>
    <x v="9"/>
    <x v="2"/>
    <x v="8"/>
    <n v="2019"/>
  </r>
  <r>
    <d v="2019-05-28T17:06:40"/>
    <d v="2019-05-06T00:00:00"/>
    <d v="2019-05-28T17:06:40"/>
    <x v="0"/>
    <x v="2"/>
    <s v="NF8208"/>
    <n v="4172"/>
    <x v="10"/>
    <n v="2019"/>
    <x v="9"/>
    <x v="2"/>
    <x v="8"/>
    <n v="2019"/>
  </r>
  <r>
    <d v="2019-06-07T11:58:12"/>
    <d v="2019-05-07T00:00:00"/>
    <d v="2019-06-07T11:58:12"/>
    <x v="0"/>
    <x v="2"/>
    <s v="NF1320"/>
    <n v="3827"/>
    <x v="9"/>
    <n v="2019"/>
    <x v="9"/>
    <x v="2"/>
    <x v="9"/>
    <n v="2019"/>
  </r>
  <r>
    <d v="2019-06-29T04:30:50"/>
    <d v="2019-05-09T00:00:00"/>
    <d v="2019-06-29T04:30:50"/>
    <x v="0"/>
    <x v="2"/>
    <s v="NF9162"/>
    <n v="1700"/>
    <x v="9"/>
    <n v="2019"/>
    <x v="9"/>
    <x v="2"/>
    <x v="9"/>
    <n v="2019"/>
  </r>
  <r>
    <d v="2019-05-29T18:19:47"/>
    <d v="2019-05-10T00:00:00"/>
    <d v="2019-05-29T18:19:47"/>
    <x v="0"/>
    <x v="2"/>
    <s v="NF1497"/>
    <n v="2090"/>
    <x v="10"/>
    <n v="2019"/>
    <x v="9"/>
    <x v="2"/>
    <x v="8"/>
    <n v="2019"/>
  </r>
  <r>
    <d v="2019-05-13T00:00:00"/>
    <d v="2019-05-13T00:00:00"/>
    <d v="2019-05-13T00:00:00"/>
    <x v="0"/>
    <x v="0"/>
    <s v="NF8398"/>
    <n v="3230"/>
    <x v="10"/>
    <n v="2019"/>
    <x v="9"/>
    <x v="2"/>
    <x v="8"/>
    <n v="2019"/>
  </r>
  <r>
    <d v="2019-05-16T00:00:00"/>
    <d v="2019-05-16T00:00:00"/>
    <d v="2019-05-16T00:00:00"/>
    <x v="0"/>
    <x v="1"/>
    <s v="NF1274"/>
    <n v="4030"/>
    <x v="10"/>
    <n v="2019"/>
    <x v="9"/>
    <x v="2"/>
    <x v="8"/>
    <n v="2019"/>
  </r>
  <r>
    <d v="2019-05-19T00:00:00"/>
    <d v="2019-05-19T00:00:00"/>
    <d v="2019-05-19T00:00:00"/>
    <x v="0"/>
    <x v="0"/>
    <s v="NF1599"/>
    <n v="1367"/>
    <x v="10"/>
    <n v="2019"/>
    <x v="9"/>
    <x v="2"/>
    <x v="8"/>
    <n v="2019"/>
  </r>
  <r>
    <d v="2019-06-10T05:29:09"/>
    <d v="2019-05-22T00:00:00"/>
    <d v="2019-06-10T05:29:09"/>
    <x v="0"/>
    <x v="1"/>
    <s v="NF6880"/>
    <n v="3945"/>
    <x v="9"/>
    <n v="2019"/>
    <x v="9"/>
    <x v="2"/>
    <x v="9"/>
    <n v="2019"/>
  </r>
  <r>
    <d v="2019-05-25T00:00:00"/>
    <d v="2019-05-25T00:00:00"/>
    <d v="2019-05-25T00:00:00"/>
    <x v="0"/>
    <x v="4"/>
    <s v="NF3246"/>
    <n v="4518"/>
    <x v="10"/>
    <n v="2019"/>
    <x v="9"/>
    <x v="2"/>
    <x v="8"/>
    <n v="2019"/>
  </r>
  <r>
    <s v=""/>
    <d v="2019-05-29T00:00:00"/>
    <d v="2019-06-29T12:11:45"/>
    <x v="0"/>
    <x v="1"/>
    <s v="NF4547"/>
    <n v="3086"/>
    <x v="2"/>
    <n v="0"/>
    <x v="9"/>
    <x v="2"/>
    <x v="9"/>
    <n v="2019"/>
  </r>
  <r>
    <d v="2019-06-12T23:15:53"/>
    <d v="2019-06-03T00:00:00"/>
    <d v="2019-06-12T23:15:53"/>
    <x v="0"/>
    <x v="2"/>
    <s v="NF5900"/>
    <n v="297"/>
    <x v="9"/>
    <n v="2019"/>
    <x v="10"/>
    <x v="2"/>
    <x v="9"/>
    <n v="2019"/>
  </r>
  <r>
    <d v="2019-06-23T04:37:25"/>
    <d v="2019-06-07T00:00:00"/>
    <d v="2019-06-23T04:37:25"/>
    <x v="0"/>
    <x v="0"/>
    <s v="NF2566"/>
    <n v="3226"/>
    <x v="9"/>
    <n v="2019"/>
    <x v="10"/>
    <x v="2"/>
    <x v="9"/>
    <n v="2019"/>
  </r>
  <r>
    <d v="2019-06-09T00:00:00"/>
    <d v="2019-06-09T00:00:00"/>
    <d v="2019-06-09T00:00:00"/>
    <x v="0"/>
    <x v="1"/>
    <s v="NF1823"/>
    <n v="2338"/>
    <x v="9"/>
    <n v="2019"/>
    <x v="10"/>
    <x v="2"/>
    <x v="9"/>
    <n v="2019"/>
  </r>
  <r>
    <d v="2019-07-18T15:53:56"/>
    <d v="2019-06-16T00:00:00"/>
    <d v="2019-07-18T15:53:56"/>
    <x v="0"/>
    <x v="0"/>
    <s v="NF9109"/>
    <n v="3773"/>
    <x v="11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6-21T00:00:00"/>
    <d v="2019-06-21T00:00:00"/>
    <d v="2019-06-21T00:00:00"/>
    <x v="0"/>
    <x v="0"/>
    <s v="NF9082"/>
    <n v="1425"/>
    <x v="9"/>
    <n v="2019"/>
    <x v="10"/>
    <x v="2"/>
    <x v="9"/>
    <n v="2019"/>
  </r>
  <r>
    <d v="2019-06-23T00:00:00"/>
    <d v="2019-06-23T00:00:00"/>
    <d v="2019-06-23T00:00:00"/>
    <x v="0"/>
    <x v="0"/>
    <s v="NF3611"/>
    <n v="332"/>
    <x v="9"/>
    <n v="2019"/>
    <x v="10"/>
    <x v="2"/>
    <x v="9"/>
    <n v="2019"/>
  </r>
  <r>
    <d v="2019-07-07T04:41:45"/>
    <d v="2019-06-30T00:00:00"/>
    <d v="2019-07-07T04:41:45"/>
    <x v="0"/>
    <x v="1"/>
    <s v="NF4931"/>
    <n v="2819"/>
    <x v="11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n v="2017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n v="2017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n v="2017"/>
    <x v="0"/>
  </r>
  <r>
    <s v=""/>
    <d v="2017-10-15T00:00:00"/>
    <d v="2017-11-06T02:31:43"/>
    <x v="0"/>
    <x v="1"/>
    <s v="NF7663"/>
    <n v="3425"/>
    <x v="4"/>
    <n v="0"/>
    <x v="2"/>
    <x v="0"/>
    <x v="3"/>
    <n v="2017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n v="2017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n v="2017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n v="2017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n v="2017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s v=""/>
    <d v="2017-11-01T00:00:00"/>
    <d v="2017-11-18T14:20:32"/>
    <x v="0"/>
    <x v="4"/>
    <s v="NF8690"/>
    <n v="1445"/>
    <x v="4"/>
    <n v="0"/>
    <x v="3"/>
    <x v="0"/>
    <x v="3"/>
    <n v="2017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n v="2017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n v="2017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n v="2017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n v="2018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n v="2017"/>
    <x v="0"/>
  </r>
  <r>
    <s v=""/>
    <d v="2017-11-18T00:00:00"/>
    <d v="2018-01-01T09:02:08"/>
    <x v="0"/>
    <x v="3"/>
    <s v="NF4449"/>
    <n v="4843"/>
    <x v="4"/>
    <n v="0"/>
    <x v="3"/>
    <x v="0"/>
    <x v="4"/>
    <n v="2018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n v="2017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n v="2017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n v="2018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n v="2017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n v="2017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n v="2017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n v="2017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n v="2017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n v="2018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n v="2018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n v="2018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n v="2017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n v="2018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n v="2017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n v="2018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n v="2018"/>
    <x v="0"/>
  </r>
  <r>
    <s v=""/>
    <d v="2018-01-03T00:00:00"/>
    <d v="2018-02-28T18:26:30"/>
    <x v="0"/>
    <x v="1"/>
    <s v="NF1631"/>
    <n v="1561"/>
    <x v="4"/>
    <n v="0"/>
    <x v="5"/>
    <x v="1"/>
    <x v="6"/>
    <n v="2018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n v="2018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n v="2018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n v="2018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n v="2018"/>
    <x v="0"/>
  </r>
  <r>
    <s v=""/>
    <d v="2018-02-05T00:00:00"/>
    <d v="2018-03-31T04:13:26"/>
    <x v="0"/>
    <x v="2"/>
    <s v="NF2493"/>
    <n v="964"/>
    <x v="4"/>
    <n v="0"/>
    <x v="6"/>
    <x v="1"/>
    <x v="7"/>
    <n v="2018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n v="2018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n v="2018"/>
    <x v="0"/>
  </r>
  <r>
    <s v=""/>
    <d v="2018-02-25T00:00:00"/>
    <d v="2018-04-15T18:04:54"/>
    <x v="0"/>
    <x v="0"/>
    <s v="NF8891"/>
    <n v="3998"/>
    <x v="4"/>
    <n v="0"/>
    <x v="6"/>
    <x v="1"/>
    <x v="8"/>
    <n v="2018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s v=""/>
    <d v="2018-03-03T00:00:00"/>
    <d v="2018-04-12T19:30:21"/>
    <x v="0"/>
    <x v="2"/>
    <s v="NF7869"/>
    <n v="1977"/>
    <x v="4"/>
    <n v="0"/>
    <x v="7"/>
    <x v="1"/>
    <x v="8"/>
    <n v="2018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n v="2018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n v="2018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n v="2018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n v="2018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n v="2018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n v="2018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n v="2018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n v="2018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n v="2018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n v="2018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n v="2018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n v="2018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n v="2018"/>
    <x v="0"/>
  </r>
  <r>
    <s v=""/>
    <d v="2018-04-11T00:00:00"/>
    <d v="2018-06-09T12:51:29"/>
    <x v="0"/>
    <x v="1"/>
    <s v="NF5208"/>
    <n v="2593"/>
    <x v="4"/>
    <n v="0"/>
    <x v="8"/>
    <x v="1"/>
    <x v="10"/>
    <n v="2018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n v="2018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n v="2018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n v="2018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n v="2018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n v="2018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n v="2018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n v="2018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n v="2018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n v="2018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n v="2018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n v="2018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n v="2018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n v="2018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n v="2018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n v="2018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n v="2018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n v="2018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n v="2018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n v="2018"/>
    <x v="0"/>
  </r>
  <r>
    <s v=""/>
    <d v="2018-07-18T00:00:00"/>
    <d v="2018-09-03T07:30:56"/>
    <x v="0"/>
    <x v="1"/>
    <s v="NF3604"/>
    <n v="2071"/>
    <x v="4"/>
    <n v="0"/>
    <x v="11"/>
    <x v="1"/>
    <x v="1"/>
    <n v="2018"/>
    <x v="1"/>
  </r>
  <r>
    <s v=""/>
    <d v="2018-07-23T00:00:00"/>
    <d v="2018-07-23T00:00:00"/>
    <x v="0"/>
    <x v="2"/>
    <s v="NF4605"/>
    <n v="4258"/>
    <x v="4"/>
    <n v="0"/>
    <x v="11"/>
    <x v="1"/>
    <x v="11"/>
    <n v="2018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n v="2018"/>
    <x v="0"/>
  </r>
  <r>
    <s v=""/>
    <d v="2018-07-29T00:00:00"/>
    <d v="2018-07-29T00:00:00"/>
    <x v="0"/>
    <x v="1"/>
    <s v="NF2800"/>
    <n v="1369"/>
    <x v="4"/>
    <n v="0"/>
    <x v="11"/>
    <x v="1"/>
    <x v="11"/>
    <n v="2018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n v="2018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n v="2018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n v="2018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n v="2018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n v="2018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n v="2018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n v="2018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n v="2018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n v="2018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s v=""/>
    <d v="2018-10-16T00:00:00"/>
    <d v="2018-12-04T03:16:57"/>
    <x v="0"/>
    <x v="2"/>
    <s v="NF9052"/>
    <n v="4061"/>
    <x v="4"/>
    <n v="0"/>
    <x v="2"/>
    <x v="1"/>
    <x v="5"/>
    <n v="2018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n v="2018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n v="2018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n v="2018"/>
    <x v="0"/>
  </r>
  <r>
    <s v=""/>
    <d v="2018-10-30T00:00:00"/>
    <d v="2018-10-30T00:00:00"/>
    <x v="0"/>
    <x v="1"/>
    <s v="NF5374"/>
    <n v="3787"/>
    <x v="4"/>
    <n v="0"/>
    <x v="2"/>
    <x v="1"/>
    <x v="2"/>
    <n v="2018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n v="2018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n v="2018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n v="2018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n v="2018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n v="2018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n v="2018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n v="2018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n v="2018"/>
    <x v="0"/>
  </r>
  <r>
    <s v=""/>
    <d v="2018-12-06T00:00:00"/>
    <d v="2019-01-22T09:22:29"/>
    <x v="0"/>
    <x v="1"/>
    <s v="NF9970"/>
    <n v="1209"/>
    <x v="4"/>
    <n v="0"/>
    <x v="4"/>
    <x v="1"/>
    <x v="4"/>
    <n v="2019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n v="2019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n v="2018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n v="2019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n v="2018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n v="2019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n v="2019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n v="2019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n v="2019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n v="2019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n v="2019"/>
    <x v="0"/>
  </r>
  <r>
    <s v=""/>
    <d v="2019-01-21T00:00:00"/>
    <d v="2019-02-26T14:45:57"/>
    <x v="0"/>
    <x v="1"/>
    <s v="NF1547"/>
    <n v="1815"/>
    <x v="4"/>
    <n v="0"/>
    <x v="5"/>
    <x v="2"/>
    <x v="6"/>
    <n v="2019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n v="2019"/>
    <x v="0"/>
  </r>
  <r>
    <s v=""/>
    <d v="2019-01-27T00:00:00"/>
    <d v="2019-02-17T10:09:23"/>
    <x v="0"/>
    <x v="1"/>
    <s v="NF5791"/>
    <n v="177"/>
    <x v="4"/>
    <n v="0"/>
    <x v="5"/>
    <x v="2"/>
    <x v="6"/>
    <n v="2019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n v="2019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n v="2019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n v="2019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n v="2019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n v="2019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n v="2019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n v="2019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n v="2019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n v="2019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n v="2019"/>
    <x v="0"/>
  </r>
  <r>
    <s v=""/>
    <d v="2019-03-27T00:00:00"/>
    <d v="2019-05-01T01:07:37"/>
    <x v="0"/>
    <x v="2"/>
    <s v="NF6770"/>
    <n v="4141"/>
    <x v="4"/>
    <n v="0"/>
    <x v="7"/>
    <x v="2"/>
    <x v="9"/>
    <n v="2019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n v="2019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n v="2019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n v="2019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n v="2019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n v="2019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n v="2019"/>
    <x v="0"/>
  </r>
  <r>
    <s v=""/>
    <d v="2019-04-18T00:00:00"/>
    <d v="2019-04-24T22:21:53"/>
    <x v="0"/>
    <x v="0"/>
    <s v="NF7700"/>
    <n v="4797"/>
    <x v="4"/>
    <n v="0"/>
    <x v="8"/>
    <x v="2"/>
    <x v="8"/>
    <n v="2019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n v="2019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n v="2019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n v="2019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n v="2019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n v="2019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n v="2019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n v="2019"/>
    <x v="0"/>
  </r>
  <r>
    <s v=""/>
    <d v="2019-05-26T00:00:00"/>
    <d v="2019-05-26T20:19:16"/>
    <x v="0"/>
    <x v="1"/>
    <s v="NF1516"/>
    <n v="2531"/>
    <x v="4"/>
    <n v="0"/>
    <x v="9"/>
    <x v="2"/>
    <x v="9"/>
    <n v="2019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n v="2019"/>
    <x v="0"/>
  </r>
  <r>
    <s v=""/>
    <d v="2019-05-30T00:00:00"/>
    <d v="2019-07-02T04:12:39"/>
    <x v="0"/>
    <x v="3"/>
    <s v="NF9904"/>
    <n v="4535"/>
    <x v="4"/>
    <n v="0"/>
    <x v="9"/>
    <x v="2"/>
    <x v="11"/>
    <n v="2019"/>
    <x v="0"/>
  </r>
  <r>
    <d v="2019-06-25T14:48:17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n v="2019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n v="2019"/>
    <x v="0"/>
  </r>
  <r>
    <s v=""/>
    <d v="2019-06-15T00:00:00"/>
    <d v="2019-06-15T00:00:00"/>
    <x v="0"/>
    <x v="4"/>
    <s v="NF4469"/>
    <n v="1482"/>
    <x v="4"/>
    <n v="0"/>
    <x v="10"/>
    <x v="2"/>
    <x v="10"/>
    <n v="2019"/>
    <x v="0"/>
  </r>
  <r>
    <d v="2019-07-01T14:28:40"/>
    <d v="2019-06-16T00:00:00"/>
    <d v="2019-07-01T14:28:40"/>
    <x v="0"/>
    <x v="2"/>
    <s v="NF6729"/>
    <n v="555"/>
    <x v="10"/>
    <n v="2019"/>
    <x v="10"/>
    <x v="2"/>
    <x v="11"/>
    <n v="2019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n v="2019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n v="2019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n v="2019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n v="2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8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9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9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H13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18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H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18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5">
    <i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5">
    <i>
      <x v="1"/>
      <x/>
    </i>
    <i r="1">
      <x v="2"/>
    </i>
    <i r="1">
      <x v="3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2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5" s="1"/>
        <i x="7" s="1"/>
        <i x="8" s="1"/>
        <i x="9" s="1"/>
        <i x="11" s="1"/>
        <i x="4" s="1" nd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3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6" s="1"/>
        <i x="8" s="1"/>
        <i x="9" s="1"/>
        <i x="10" s="1"/>
        <i x="11" s="1"/>
        <i x="4" s="1" nd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4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41300"/>
  <slicer name="Ano Competência 1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2" cache="SegmentaçãodeDados_Ano_Competência2" caption="Ano Competência" columnCount="2" rowHeight="241300"/>
  <slicer name="Mês Previsto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3" cache="SegmentaçãodeDados_Ano_Competência3" caption="Ano Competência" columnCount="2" rowHeight="241300"/>
  <slicer name="Mês Previsto 1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4" cache="SegmentaçãodeDados_Ano_Competência4" caption="Ano Competência" columnCount="3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33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32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31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30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O234" totalsRowShown="0" headerRowDxfId="29">
  <autoFilter ref="B3:O234"/>
  <tableColumns count="14">
    <tableColumn id="1" name="Data do Caixa Realizado" dataDxfId="28"/>
    <tableColumn id="2" name="Data da Competência" dataDxfId="27"/>
    <tableColumn id="3" name="Data do Caixa Previsto" dataDxfId="26"/>
    <tableColumn id="4" name="Conta Nível 1" dataDxfId="25"/>
    <tableColumn id="5" name="Conta Nível 2" dataDxfId="24"/>
    <tableColumn id="6" name="Histórico" dataDxfId="23"/>
    <tableColumn id="7" name="Valor" dataDxfId="22"/>
    <tableColumn id="8" name="Mês Caixa" dataDxfId="21">
      <calculatedColumnFormula>IF(TbRegistroEntradas[[#This Row],[Data do Caixa Realizado]]="",0,MONTH(TbRegistroEntradas[[#This Row],[Data do Caixa Realizado]]))</calculatedColumnFormula>
    </tableColumn>
    <tableColumn id="9" name="Ano Caixa" dataDxfId="20">
      <calculatedColumnFormula>IF(TbRegistroEntradas[[#This Row],[Data do Caixa Realizado]]="",0,YEAR(TbRegistroEntradas[[#This Row],[Data do Caixa Realizado]]))</calculatedColumnFormula>
    </tableColumn>
    <tableColumn id="10" name="Mês Competência" dataDxfId="19">
      <calculatedColumnFormula>IF(TbRegistroEntradas[[#This Row],[Data da Competência]]="",0,MONTH(TbRegistroEntradas[[#This Row],[Data da Competência]]))</calculatedColumnFormula>
    </tableColumn>
    <tableColumn id="11" name="Ano Competência" dataDxfId="18">
      <calculatedColumnFormula>IF(TbRegistroEntradas[[#This Row],[Data da Competência]]="",0,YEAR(TbRegistroEntradas[[#This Row],[Data da Competência]]))</calculatedColumnFormula>
    </tableColumn>
    <tableColumn id="12" name="Mês Previsto" dataDxfId="17">
      <calculatedColumnFormula>IF(TbRegistroEntradas[[#This Row],[Data do Caixa Previsto]]="",0,MONTH(TbRegistroEntradas[[#This Row],[Data do Caixa Previsto]]))</calculatedColumnFormula>
    </tableColumn>
    <tableColumn id="13" name="Ano Previsto" dataDxfId="16">
      <calculatedColumnFormula>IF(TbRegistroEntradas[[#This Row],[Data do Caixa Previsto]]="",0,YEAR(TbRegistroEntradas[[#This Row],[Data do Caixa Previsto]]))</calculatedColumnFormula>
    </tableColumn>
    <tableColumn id="14" name="Conta Vencida" dataDxfId="15">
      <calculatedColumnFormula>IF(AND(TbRegistroEntradas[[#This Row],[Data do Caixa Previsto]]&lt;TODAY(),TbRegistroEntradas[[#This Row],[Data do Caixa Realizado]]=""),"Vencida","Não Vencida")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N232" totalsRowShown="0" headerRowDxfId="14" headerRowBorderDxfId="13" tableBorderDxfId="12">
  <autoFilter ref="B3:N232"/>
  <tableColumns count="13">
    <tableColumn id="1" name="Data do Caixa Realizado" dataDxfId="11"/>
    <tableColumn id="2" name="Data da Competência" dataDxfId="10"/>
    <tableColumn id="3" name="Data do Caixa Previsto" dataDxfId="9"/>
    <tableColumn id="4" name="Conta Nível 1"/>
    <tableColumn id="5" name="Conta Nível 2"/>
    <tableColumn id="6" name="Histórico"/>
    <tableColumn id="7" name="Valor" dataDxfId="8"/>
    <tableColumn id="8" name="Mês Caixa" dataDxfId="7">
      <calculatedColumnFormula>IF(TbRegistroSaídas[[#This Row],[Data do Caixa Realizado]]="",0,MONTH(TbRegistroSaídas[[#This Row],[Data do Caixa Realizado]]))</calculatedColumnFormula>
    </tableColumn>
    <tableColumn id="9" name="Ano Caixa" dataDxfId="6">
      <calculatedColumnFormula>IF(TbRegistroSaídas[[#This Row],[Data do Caixa Realizado]]="",0,YEAR(TbRegistroSaídas[[#This Row],[Data do Caixa Realizado]]))</calculatedColumnFormula>
    </tableColumn>
    <tableColumn id="10" name="Mês Competência" dataDxfId="5">
      <calculatedColumnFormula>IF(TbRegistroSaídas[[#This Row],[Data da Competência]]="",0,MONTH(TbRegistroSaídas[[#This Row],[Data da Competência]]))</calculatedColumnFormula>
    </tableColumn>
    <tableColumn id="11" name="Ano Competência" dataDxfId="4">
      <calculatedColumnFormula>IF(TbRegistroSaídas[[#This Row],[Data da Competência]]="",0,YEAR(TbRegistroSaídas[[#This Row],[Data da Competência]]))</calculatedColumnFormula>
    </tableColumn>
    <tableColumn id="12" name="Mês Previsto" dataDxfId="3">
      <calculatedColumnFormula>IF(TbRegistroSaídas[[#This Row],[Data do Caixa Previsto]]="",0,MONTH(TbRegistroSaídas[[#This Row],[Data do Caixa Previsto]]))</calculatedColumnFormula>
    </tableColumn>
    <tableColumn id="13" name="Ano Previsto" dataDxfId="2">
      <calculatedColumnFormula>IF(TbRegistroSaídas[[#This Row],[Data do Caixa Previsto]]="",0,YEAR(TbRegistroSaídas[[#This Row],[Data do Caixa Previsto]]))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24</v>
      </c>
      <c r="C8" s="39">
        <v>20582</v>
      </c>
      <c r="D8" s="39">
        <v>24761</v>
      </c>
      <c r="E8" s="39">
        <v>37458</v>
      </c>
      <c r="F8" s="39">
        <v>30226</v>
      </c>
      <c r="G8" s="39">
        <v>19009</v>
      </c>
      <c r="H8" s="39">
        <v>28711</v>
      </c>
      <c r="I8" s="39">
        <v>33298</v>
      </c>
      <c r="J8" s="39">
        <v>22302</v>
      </c>
      <c r="K8" s="39">
        <v>26024</v>
      </c>
      <c r="L8" s="39">
        <v>29400</v>
      </c>
      <c r="M8" s="39">
        <v>30897</v>
      </c>
      <c r="N8" s="39">
        <v>17906</v>
      </c>
      <c r="O8" s="39">
        <v>320574</v>
      </c>
    </row>
    <row r="9" spans="1:15" ht="20.100000000000001" customHeight="1" x14ac:dyDescent="0.25">
      <c r="B9" s="38" t="s">
        <v>32</v>
      </c>
      <c r="C9" s="39">
        <v>1864</v>
      </c>
      <c r="D9" s="39"/>
      <c r="E9" s="39">
        <v>4800</v>
      </c>
      <c r="F9" s="39"/>
      <c r="G9" s="39">
        <v>6340</v>
      </c>
      <c r="H9" s="39">
        <v>6836</v>
      </c>
      <c r="I9" s="39">
        <v>2713</v>
      </c>
      <c r="J9" s="39">
        <v>3080</v>
      </c>
      <c r="K9" s="39"/>
      <c r="L9" s="39">
        <v>4922</v>
      </c>
      <c r="M9" s="39">
        <v>919</v>
      </c>
      <c r="N9" s="39"/>
      <c r="O9" s="39">
        <v>31474</v>
      </c>
    </row>
    <row r="10" spans="1:15" ht="20.100000000000001" customHeight="1" x14ac:dyDescent="0.25">
      <c r="B10" s="38" t="s">
        <v>33</v>
      </c>
      <c r="C10" s="39">
        <v>3843</v>
      </c>
      <c r="D10" s="39">
        <v>10345</v>
      </c>
      <c r="E10" s="39">
        <v>5629</v>
      </c>
      <c r="F10" s="39">
        <v>4467</v>
      </c>
      <c r="G10" s="39"/>
      <c r="H10" s="39">
        <v>2114</v>
      </c>
      <c r="I10" s="39">
        <v>8337</v>
      </c>
      <c r="J10" s="39">
        <v>4072</v>
      </c>
      <c r="K10" s="39">
        <v>5761</v>
      </c>
      <c r="L10" s="39">
        <v>7117</v>
      </c>
      <c r="M10" s="39">
        <v>3068</v>
      </c>
      <c r="N10" s="39">
        <v>2088</v>
      </c>
      <c r="O10" s="39">
        <v>56841</v>
      </c>
    </row>
    <row r="11" spans="1:15" ht="20.100000000000001" customHeight="1" x14ac:dyDescent="0.25">
      <c r="B11" s="38" t="s">
        <v>34</v>
      </c>
      <c r="C11" s="39"/>
      <c r="D11" s="39">
        <v>5718</v>
      </c>
      <c r="E11" s="39">
        <v>4918</v>
      </c>
      <c r="F11" s="39">
        <v>3446</v>
      </c>
      <c r="G11" s="39">
        <v>611</v>
      </c>
      <c r="H11" s="39">
        <v>3224</v>
      </c>
      <c r="I11" s="39">
        <v>1306</v>
      </c>
      <c r="J11" s="39"/>
      <c r="K11" s="39">
        <v>6637</v>
      </c>
      <c r="L11" s="39"/>
      <c r="M11" s="39">
        <v>1820</v>
      </c>
      <c r="N11" s="39"/>
      <c r="O11" s="39">
        <v>27680</v>
      </c>
    </row>
    <row r="12" spans="1:15" ht="20.100000000000001" customHeight="1" x14ac:dyDescent="0.25">
      <c r="B12" s="38" t="s">
        <v>35</v>
      </c>
      <c r="C12" s="39">
        <v>10164</v>
      </c>
      <c r="D12" s="39">
        <v>7734</v>
      </c>
      <c r="E12" s="39">
        <v>9984</v>
      </c>
      <c r="F12" s="39">
        <v>22313</v>
      </c>
      <c r="G12" s="39">
        <v>4850</v>
      </c>
      <c r="H12" s="39">
        <v>12262</v>
      </c>
      <c r="I12" s="39">
        <v>12594</v>
      </c>
      <c r="J12" s="39">
        <v>6006</v>
      </c>
      <c r="K12" s="39">
        <v>11235</v>
      </c>
      <c r="L12" s="39">
        <v>10633</v>
      </c>
      <c r="M12" s="39">
        <v>20451</v>
      </c>
      <c r="N12" s="39">
        <v>9738</v>
      </c>
      <c r="O12" s="39">
        <v>137964</v>
      </c>
    </row>
    <row r="13" spans="1:15" ht="20.100000000000001" customHeight="1" x14ac:dyDescent="0.25">
      <c r="B13" s="38" t="s">
        <v>36</v>
      </c>
      <c r="C13" s="39">
        <v>4711</v>
      </c>
      <c r="D13" s="39">
        <v>964</v>
      </c>
      <c r="E13" s="39">
        <v>12127</v>
      </c>
      <c r="F13" s="39"/>
      <c r="G13" s="39">
        <v>7208</v>
      </c>
      <c r="H13" s="39">
        <v>4275</v>
      </c>
      <c r="I13" s="39">
        <v>8348</v>
      </c>
      <c r="J13" s="39">
        <v>9144</v>
      </c>
      <c r="K13" s="39">
        <v>2391</v>
      </c>
      <c r="L13" s="39">
        <v>6728</v>
      </c>
      <c r="M13" s="39">
        <v>4639</v>
      </c>
      <c r="N13" s="39">
        <v>6080</v>
      </c>
      <c r="O13" s="39">
        <v>66615</v>
      </c>
    </row>
    <row r="14" spans="1:15" ht="20.100000000000001" customHeight="1" x14ac:dyDescent="0.25">
      <c r="B14" s="37" t="s">
        <v>543</v>
      </c>
      <c r="C14" s="39">
        <v>20582</v>
      </c>
      <c r="D14" s="39">
        <v>24761</v>
      </c>
      <c r="E14" s="39">
        <v>37458</v>
      </c>
      <c r="F14" s="39">
        <v>30226</v>
      </c>
      <c r="G14" s="39">
        <v>19009</v>
      </c>
      <c r="H14" s="39">
        <v>28711</v>
      </c>
      <c r="I14" s="39">
        <v>33298</v>
      </c>
      <c r="J14" s="39">
        <v>22302</v>
      </c>
      <c r="K14" s="39">
        <v>26024</v>
      </c>
      <c r="L14" s="39">
        <v>29400</v>
      </c>
      <c r="M14" s="39">
        <v>30897</v>
      </c>
      <c r="N14" s="39">
        <v>17906</v>
      </c>
      <c r="O14" s="39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15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  <c r="F4" s="1"/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38</v>
      </c>
      <c r="C8" s="39">
        <v>41773</v>
      </c>
      <c r="D8" s="39">
        <v>25578</v>
      </c>
      <c r="E8" s="39">
        <v>24127</v>
      </c>
      <c r="F8" s="39">
        <v>14679</v>
      </c>
      <c r="G8" s="39">
        <v>24782</v>
      </c>
      <c r="H8" s="39">
        <v>24927</v>
      </c>
      <c r="I8" s="39">
        <v>34065</v>
      </c>
      <c r="J8" s="39">
        <v>21727</v>
      </c>
      <c r="K8" s="39">
        <v>19948</v>
      </c>
      <c r="L8" s="39">
        <v>28693</v>
      </c>
      <c r="M8" s="39">
        <v>22624</v>
      </c>
      <c r="N8" s="39">
        <v>19227</v>
      </c>
      <c r="O8" s="39">
        <v>302150</v>
      </c>
    </row>
    <row r="9" spans="1:15" ht="20.100000000000001" customHeight="1" x14ac:dyDescent="0.25">
      <c r="B9" s="38" t="s">
        <v>32</v>
      </c>
      <c r="C9" s="39">
        <v>3057</v>
      </c>
      <c r="D9" s="39">
        <v>3255</v>
      </c>
      <c r="E9" s="39">
        <v>5837</v>
      </c>
      <c r="F9" s="39">
        <v>2760</v>
      </c>
      <c r="G9" s="39">
        <v>1882</v>
      </c>
      <c r="H9" s="39">
        <v>1613</v>
      </c>
      <c r="I9" s="39"/>
      <c r="J9" s="39">
        <v>9987</v>
      </c>
      <c r="K9" s="39">
        <v>5001</v>
      </c>
      <c r="L9" s="39">
        <v>10149</v>
      </c>
      <c r="M9" s="39">
        <v>1542</v>
      </c>
      <c r="N9" s="39">
        <v>3956</v>
      </c>
      <c r="O9" s="39">
        <v>49039</v>
      </c>
    </row>
    <row r="10" spans="1:15" ht="20.100000000000001" customHeight="1" x14ac:dyDescent="0.25">
      <c r="B10" s="38" t="s">
        <v>33</v>
      </c>
      <c r="C10" s="39">
        <v>6054</v>
      </c>
      <c r="D10" s="39">
        <v>8702</v>
      </c>
      <c r="E10" s="39">
        <v>474</v>
      </c>
      <c r="F10" s="39">
        <v>2463</v>
      </c>
      <c r="G10" s="39">
        <v>6406</v>
      </c>
      <c r="H10" s="39">
        <v>10243</v>
      </c>
      <c r="I10" s="39">
        <v>14461</v>
      </c>
      <c r="J10" s="39">
        <v>4084</v>
      </c>
      <c r="K10" s="39">
        <v>521</v>
      </c>
      <c r="L10" s="39">
        <v>819</v>
      </c>
      <c r="M10" s="39">
        <v>7204</v>
      </c>
      <c r="N10" s="39"/>
      <c r="O10" s="39">
        <v>61431</v>
      </c>
    </row>
    <row r="11" spans="1:15" ht="20.100000000000001" customHeight="1" x14ac:dyDescent="0.25">
      <c r="B11" s="38" t="s">
        <v>34</v>
      </c>
      <c r="C11" s="39">
        <v>2247</v>
      </c>
      <c r="D11" s="39">
        <v>3503</v>
      </c>
      <c r="E11" s="39">
        <v>3893</v>
      </c>
      <c r="F11" s="39">
        <v>4867</v>
      </c>
      <c r="G11" s="39"/>
      <c r="H11" s="39"/>
      <c r="I11" s="39">
        <v>1108</v>
      </c>
      <c r="J11" s="39">
        <v>4462</v>
      </c>
      <c r="K11" s="39">
        <v>159</v>
      </c>
      <c r="L11" s="39">
        <v>9436</v>
      </c>
      <c r="M11" s="39"/>
      <c r="N11" s="39"/>
      <c r="O11" s="39">
        <v>29675</v>
      </c>
    </row>
    <row r="12" spans="1:15" ht="20.100000000000001" customHeight="1" x14ac:dyDescent="0.25">
      <c r="B12" s="38" t="s">
        <v>36</v>
      </c>
      <c r="C12" s="39">
        <v>12821</v>
      </c>
      <c r="D12" s="39"/>
      <c r="E12" s="39"/>
      <c r="F12" s="39"/>
      <c r="G12" s="39">
        <v>4543</v>
      </c>
      <c r="H12" s="39">
        <v>3756</v>
      </c>
      <c r="I12" s="39">
        <v>7688</v>
      </c>
      <c r="J12" s="39">
        <v>2140</v>
      </c>
      <c r="K12" s="39">
        <v>4173</v>
      </c>
      <c r="L12" s="39">
        <v>1260</v>
      </c>
      <c r="M12" s="39"/>
      <c r="N12" s="39">
        <v>3894</v>
      </c>
      <c r="O12" s="39">
        <v>40275</v>
      </c>
    </row>
    <row r="13" spans="1:15" ht="20.100000000000001" customHeight="1" x14ac:dyDescent="0.25">
      <c r="B13" s="38" t="s">
        <v>45</v>
      </c>
      <c r="C13" s="39">
        <v>17594</v>
      </c>
      <c r="D13" s="39">
        <v>10118</v>
      </c>
      <c r="E13" s="39">
        <v>13923</v>
      </c>
      <c r="F13" s="39">
        <v>4589</v>
      </c>
      <c r="G13" s="39">
        <v>11951</v>
      </c>
      <c r="H13" s="39">
        <v>9315</v>
      </c>
      <c r="I13" s="39">
        <v>10808</v>
      </c>
      <c r="J13" s="39">
        <v>1054</v>
      </c>
      <c r="K13" s="39">
        <v>10094</v>
      </c>
      <c r="L13" s="39">
        <v>7029</v>
      </c>
      <c r="M13" s="39">
        <v>13878</v>
      </c>
      <c r="N13" s="39">
        <v>11377</v>
      </c>
      <c r="O13" s="39">
        <v>121730</v>
      </c>
    </row>
    <row r="14" spans="1:15" ht="20.100000000000001" customHeight="1" x14ac:dyDescent="0.25">
      <c r="B14" s="37" t="s">
        <v>543</v>
      </c>
      <c r="C14" s="39">
        <v>41773</v>
      </c>
      <c r="D14" s="39">
        <v>25578</v>
      </c>
      <c r="E14" s="39">
        <v>24127</v>
      </c>
      <c r="F14" s="39">
        <v>14679</v>
      </c>
      <c r="G14" s="39">
        <v>24782</v>
      </c>
      <c r="H14" s="39">
        <v>24927</v>
      </c>
      <c r="I14" s="39">
        <v>34065</v>
      </c>
      <c r="J14" s="39">
        <v>21727</v>
      </c>
      <c r="K14" s="39">
        <v>19948</v>
      </c>
      <c r="L14" s="39">
        <v>28693</v>
      </c>
      <c r="M14" s="39">
        <v>22624</v>
      </c>
      <c r="N14" s="39">
        <v>19227</v>
      </c>
      <c r="O14" s="39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13" sqref="H13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16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H7" t="s">
        <v>548</v>
      </c>
    </row>
    <row r="8" spans="1:15" ht="20.100000000000001" customHeight="1" x14ac:dyDescent="0.25">
      <c r="B8" s="36" t="s">
        <v>542</v>
      </c>
      <c r="C8">
        <v>2</v>
      </c>
      <c r="D8">
        <v>4</v>
      </c>
      <c r="E8">
        <v>5</v>
      </c>
      <c r="F8">
        <v>6</v>
      </c>
      <c r="G8">
        <v>8</v>
      </c>
    </row>
    <row r="9" spans="1:15" ht="20.100000000000001" customHeight="1" x14ac:dyDescent="0.25">
      <c r="B9" s="37" t="s">
        <v>38</v>
      </c>
      <c r="C9" s="39">
        <v>7524</v>
      </c>
      <c r="D9" s="39">
        <v>3690</v>
      </c>
      <c r="E9" s="39">
        <v>7220</v>
      </c>
      <c r="F9" s="39">
        <v>3086</v>
      </c>
      <c r="G9" s="39">
        <v>2759</v>
      </c>
      <c r="H9" s="39">
        <v>24279</v>
      </c>
    </row>
    <row r="10" spans="1:15" ht="20.100000000000001" customHeight="1" x14ac:dyDescent="0.25">
      <c r="B10" s="38" t="s">
        <v>34</v>
      </c>
      <c r="C10" s="39"/>
      <c r="D10" s="39"/>
      <c r="E10" s="39">
        <v>2707</v>
      </c>
      <c r="F10" s="39"/>
      <c r="G10" s="39"/>
      <c r="H10" s="39">
        <v>2707</v>
      </c>
    </row>
    <row r="11" spans="1:15" ht="20.100000000000001" customHeight="1" x14ac:dyDescent="0.25">
      <c r="B11" s="38" t="s">
        <v>36</v>
      </c>
      <c r="C11" s="39">
        <v>533</v>
      </c>
      <c r="D11" s="39"/>
      <c r="E11" s="39"/>
      <c r="F11" s="39"/>
      <c r="G11" s="39">
        <v>2759</v>
      </c>
      <c r="H11" s="39">
        <v>3292</v>
      </c>
    </row>
    <row r="12" spans="1:15" ht="20.100000000000001" customHeight="1" x14ac:dyDescent="0.25">
      <c r="B12" s="38" t="s">
        <v>45</v>
      </c>
      <c r="C12" s="39">
        <v>6991</v>
      </c>
      <c r="D12" s="39">
        <v>3690</v>
      </c>
      <c r="E12" s="39">
        <v>4513</v>
      </c>
      <c r="F12" s="39">
        <v>3086</v>
      </c>
      <c r="G12" s="39"/>
      <c r="H12" s="39">
        <v>18280</v>
      </c>
    </row>
    <row r="13" spans="1:15" ht="20.100000000000001" customHeight="1" x14ac:dyDescent="0.25">
      <c r="B13" s="37" t="s">
        <v>543</v>
      </c>
      <c r="C13" s="39">
        <v>7524</v>
      </c>
      <c r="D13" s="39">
        <v>3690</v>
      </c>
      <c r="E13" s="39">
        <v>7220</v>
      </c>
      <c r="F13" s="39">
        <v>3086</v>
      </c>
      <c r="G13" s="39">
        <v>2759</v>
      </c>
      <c r="H13" s="39">
        <v>24279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15" sqref="H15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17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H7" t="s">
        <v>548</v>
      </c>
    </row>
    <row r="8" spans="1:15" ht="20.100000000000001" customHeight="1" x14ac:dyDescent="0.25">
      <c r="B8" s="36" t="s">
        <v>542</v>
      </c>
      <c r="C8">
        <v>2</v>
      </c>
      <c r="D8">
        <v>4</v>
      </c>
      <c r="E8">
        <v>5</v>
      </c>
      <c r="F8">
        <v>6</v>
      </c>
      <c r="G8">
        <v>7</v>
      </c>
    </row>
    <row r="9" spans="1:15" ht="20.100000000000001" customHeight="1" x14ac:dyDescent="0.25">
      <c r="B9" s="37" t="s">
        <v>24</v>
      </c>
      <c r="C9" s="39">
        <v>1992</v>
      </c>
      <c r="D9" s="39">
        <v>4797</v>
      </c>
      <c r="E9" s="39">
        <v>6672</v>
      </c>
      <c r="F9" s="39">
        <v>1482</v>
      </c>
      <c r="G9" s="39">
        <v>4535</v>
      </c>
      <c r="H9" s="39">
        <v>19478</v>
      </c>
    </row>
    <row r="10" spans="1:15" ht="20.100000000000001" customHeight="1" x14ac:dyDescent="0.25">
      <c r="B10" s="38" t="s">
        <v>32</v>
      </c>
      <c r="C10" s="39"/>
      <c r="D10" s="39"/>
      <c r="E10" s="39"/>
      <c r="F10" s="39"/>
      <c r="G10" s="39">
        <v>4535</v>
      </c>
      <c r="H10" s="39">
        <v>4535</v>
      </c>
    </row>
    <row r="11" spans="1:15" ht="20.100000000000001" customHeight="1" x14ac:dyDescent="0.25">
      <c r="B11" s="38" t="s">
        <v>33</v>
      </c>
      <c r="C11" s="39"/>
      <c r="D11" s="39">
        <v>4797</v>
      </c>
      <c r="E11" s="39"/>
      <c r="F11" s="39"/>
      <c r="G11" s="39"/>
      <c r="H11" s="39">
        <v>4797</v>
      </c>
    </row>
    <row r="12" spans="1:15" ht="20.100000000000001" customHeight="1" x14ac:dyDescent="0.25">
      <c r="B12" s="38" t="s">
        <v>34</v>
      </c>
      <c r="C12" s="39"/>
      <c r="D12" s="39"/>
      <c r="E12" s="39"/>
      <c r="F12" s="39">
        <v>1482</v>
      </c>
      <c r="G12" s="39"/>
      <c r="H12" s="39">
        <v>1482</v>
      </c>
    </row>
    <row r="13" spans="1:15" ht="20.100000000000001" customHeight="1" x14ac:dyDescent="0.25">
      <c r="B13" s="38" t="s">
        <v>35</v>
      </c>
      <c r="C13" s="39">
        <v>1992</v>
      </c>
      <c r="D13" s="39"/>
      <c r="E13" s="39">
        <v>2531</v>
      </c>
      <c r="F13" s="39"/>
      <c r="G13" s="39"/>
      <c r="H13" s="39">
        <v>4523</v>
      </c>
    </row>
    <row r="14" spans="1:15" ht="20.100000000000001" customHeight="1" x14ac:dyDescent="0.25">
      <c r="B14" s="38" t="s">
        <v>36</v>
      </c>
      <c r="C14" s="39"/>
      <c r="D14" s="39"/>
      <c r="E14" s="39">
        <v>4141</v>
      </c>
      <c r="F14" s="39"/>
      <c r="G14" s="39"/>
      <c r="H14" s="39">
        <v>4141</v>
      </c>
    </row>
    <row r="15" spans="1:15" ht="20.100000000000001" customHeight="1" x14ac:dyDescent="0.25">
      <c r="B15" s="37" t="s">
        <v>543</v>
      </c>
      <c r="C15" s="39">
        <v>1992</v>
      </c>
      <c r="D15" s="39">
        <v>4797</v>
      </c>
      <c r="E15" s="39">
        <v>6672</v>
      </c>
      <c r="F15" s="39">
        <v>1482</v>
      </c>
      <c r="G15" s="39">
        <v>4535</v>
      </c>
      <c r="H15" s="39">
        <v>19478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18</v>
      </c>
    </row>
    <row r="2" spans="1:15" ht="56.2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0">
        <f ca="1">TODAY()</f>
        <v>43625</v>
      </c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 t="s">
        <v>550</v>
      </c>
      <c r="G7" t="s">
        <v>543</v>
      </c>
    </row>
    <row r="8" spans="1:15" ht="20.100000000000001" customHeight="1" x14ac:dyDescent="0.25">
      <c r="B8" s="36" t="s">
        <v>542</v>
      </c>
      <c r="C8">
        <v>1</v>
      </c>
      <c r="D8">
        <v>3</v>
      </c>
      <c r="E8">
        <v>4</v>
      </c>
      <c r="F8">
        <v>5</v>
      </c>
    </row>
    <row r="9" spans="1:15" ht="20.100000000000001" customHeight="1" x14ac:dyDescent="0.25">
      <c r="B9" s="37" t="s">
        <v>24</v>
      </c>
      <c r="C9" s="39">
        <v>1992</v>
      </c>
      <c r="D9" s="39">
        <v>4141</v>
      </c>
      <c r="E9" s="39">
        <v>4797</v>
      </c>
      <c r="F9" s="39">
        <v>2531</v>
      </c>
      <c r="G9" s="39">
        <v>13461</v>
      </c>
    </row>
    <row r="10" spans="1:15" ht="20.100000000000001" customHeight="1" x14ac:dyDescent="0.25">
      <c r="B10" s="38" t="s">
        <v>33</v>
      </c>
      <c r="C10" s="39"/>
      <c r="D10" s="39"/>
      <c r="E10" s="39">
        <v>4797</v>
      </c>
      <c r="F10" s="39"/>
      <c r="G10" s="39">
        <v>4797</v>
      </c>
    </row>
    <row r="11" spans="1:15" ht="20.100000000000001" customHeight="1" x14ac:dyDescent="0.25">
      <c r="B11" s="38" t="s">
        <v>35</v>
      </c>
      <c r="C11" s="39">
        <v>1992</v>
      </c>
      <c r="D11" s="39"/>
      <c r="E11" s="39"/>
      <c r="F11" s="39">
        <v>2531</v>
      </c>
      <c r="G11" s="39">
        <v>4523</v>
      </c>
    </row>
    <row r="12" spans="1:15" ht="20.100000000000001" customHeight="1" x14ac:dyDescent="0.25">
      <c r="B12" s="38" t="s">
        <v>36</v>
      </c>
      <c r="C12" s="39"/>
      <c r="D12" s="39">
        <v>4141</v>
      </c>
      <c r="E12" s="39"/>
      <c r="F12" s="39"/>
      <c r="G12" s="39">
        <v>4141</v>
      </c>
    </row>
    <row r="13" spans="1:15" ht="20.100000000000001" customHeight="1" x14ac:dyDescent="0.25">
      <c r="B13" s="37" t="s">
        <v>543</v>
      </c>
      <c r="C13" s="39">
        <v>1992</v>
      </c>
      <c r="D13" s="39">
        <v>4141</v>
      </c>
      <c r="E13" s="39">
        <v>4797</v>
      </c>
      <c r="F13" s="39">
        <v>2531</v>
      </c>
      <c r="G13" s="39">
        <v>13461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1" sqref="N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workbookViewId="0">
      <selection activeCell="B8" sqref="B8"/>
    </sheetView>
  </sheetViews>
  <sheetFormatPr defaultColWidth="0" defaultRowHeight="20.100000000000001" customHeight="1" x14ac:dyDescent="0.25"/>
  <cols>
    <col min="1" max="1" width="2.140625" style="41" customWidth="1"/>
    <col min="2" max="2" width="30.7109375" style="41" customWidth="1"/>
    <col min="3" max="3" width="1.7109375" style="41" customWidth="1"/>
    <col min="4" max="4" width="30.7109375" style="41" customWidth="1"/>
    <col min="5" max="5" width="5.7109375" style="41" customWidth="1"/>
    <col min="6" max="6" width="14.7109375" style="41" customWidth="1"/>
    <col min="7" max="7" width="17.85546875" style="41" customWidth="1"/>
    <col min="8" max="8" width="4.7109375" style="41" customWidth="1"/>
    <col min="9" max="9" width="34.42578125" style="41" customWidth="1"/>
    <col min="10" max="10" width="4.5703125" style="41" customWidth="1"/>
    <col min="11" max="11" width="37.7109375" style="41" customWidth="1"/>
    <col min="12" max="12" width="3" style="41" customWidth="1"/>
    <col min="13" max="15" width="9.140625" style="41" hidden="1" customWidth="1"/>
    <col min="16" max="17" width="0" style="41" hidden="1" customWidth="1"/>
    <col min="18" max="16384" width="9.140625" style="41" hidden="1"/>
  </cols>
  <sheetData>
    <row r="1" spans="1:11" customFormat="1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3" t="s">
        <v>603</v>
      </c>
    </row>
    <row r="2" spans="1:11" customFormat="1" ht="30" customHeight="1" x14ac:dyDescent="0.25">
      <c r="B2" s="7"/>
      <c r="C2" s="7"/>
      <c r="D2" s="7"/>
      <c r="E2" s="7"/>
      <c r="F2" s="7"/>
      <c r="G2" s="7"/>
      <c r="H2" s="7"/>
      <c r="I2" s="7"/>
      <c r="J2" s="7"/>
      <c r="K2" s="128">
        <v>2019</v>
      </c>
    </row>
    <row r="3" spans="1:11" ht="15" x14ac:dyDescent="0.25"/>
    <row r="4" spans="1:11" ht="18" customHeight="1" x14ac:dyDescent="0.25">
      <c r="B4" s="43" t="s">
        <v>600</v>
      </c>
      <c r="D4" s="44" t="s">
        <v>551</v>
      </c>
      <c r="F4" s="45"/>
      <c r="G4" s="46"/>
      <c r="H4" s="46"/>
      <c r="I4" s="47" t="s">
        <v>552</v>
      </c>
      <c r="J4" s="46"/>
      <c r="K4" s="48"/>
    </row>
    <row r="5" spans="1:11" ht="24.95" customHeight="1" x14ac:dyDescent="0.25">
      <c r="B5" s="81">
        <f>DashBoardFinanceiroAnualD!C11</f>
        <v>21057</v>
      </c>
      <c r="D5" s="94"/>
      <c r="F5" s="49"/>
      <c r="G5" s="50"/>
      <c r="H5" s="50"/>
      <c r="I5" s="51"/>
      <c r="J5" s="52"/>
      <c r="K5" s="53"/>
    </row>
    <row r="6" spans="1:11" ht="5.25" customHeight="1" x14ac:dyDescent="0.25">
      <c r="F6" s="49"/>
      <c r="G6" s="50"/>
      <c r="H6" s="50"/>
      <c r="I6" s="51"/>
      <c r="J6" s="51"/>
      <c r="K6" s="53"/>
    </row>
    <row r="7" spans="1:11" ht="18" customHeight="1" x14ac:dyDescent="0.25">
      <c r="B7" s="43" t="s">
        <v>601</v>
      </c>
      <c r="D7" s="54"/>
      <c r="F7" s="49"/>
      <c r="G7" s="50"/>
      <c r="H7" s="50"/>
      <c r="I7" s="51"/>
      <c r="J7" s="51"/>
      <c r="K7" s="55" t="s">
        <v>553</v>
      </c>
    </row>
    <row r="8" spans="1:11" ht="24.95" customHeight="1" x14ac:dyDescent="0.25">
      <c r="B8" s="82">
        <f>DashBoardFinanceiroAnualD!D13</f>
        <v>27321</v>
      </c>
      <c r="D8" s="56"/>
      <c r="F8" s="49"/>
      <c r="G8" s="50"/>
      <c r="H8" s="50"/>
      <c r="I8" s="51"/>
      <c r="J8" s="51"/>
      <c r="K8" s="57">
        <v>9999</v>
      </c>
    </row>
    <row r="9" spans="1:11" ht="5.25" customHeight="1" x14ac:dyDescent="0.25">
      <c r="F9" s="49"/>
      <c r="G9" s="50"/>
      <c r="H9" s="50"/>
      <c r="I9" s="51"/>
      <c r="J9" s="51"/>
      <c r="K9" s="58"/>
    </row>
    <row r="10" spans="1:11" ht="18" customHeight="1" x14ac:dyDescent="0.25">
      <c r="B10" s="43" t="s">
        <v>602</v>
      </c>
      <c r="D10" s="54"/>
      <c r="F10" s="49"/>
      <c r="G10" s="50"/>
      <c r="H10" s="50"/>
      <c r="I10" s="51"/>
      <c r="J10" s="51"/>
      <c r="K10" s="58"/>
    </row>
    <row r="11" spans="1:11" ht="24.95" customHeight="1" x14ac:dyDescent="0.25">
      <c r="B11" s="83">
        <f>DashBoardFinanceiroAnualD!D14</f>
        <v>20687</v>
      </c>
      <c r="D11" s="56"/>
      <c r="F11" s="59"/>
      <c r="G11" s="60"/>
      <c r="H11" s="60"/>
      <c r="I11" s="61"/>
      <c r="J11" s="61"/>
      <c r="K11" s="62"/>
    </row>
    <row r="12" spans="1:11" ht="11.25" customHeight="1" x14ac:dyDescent="0.25">
      <c r="F12" s="63"/>
      <c r="G12" s="63"/>
      <c r="H12" s="63"/>
    </row>
    <row r="13" spans="1:11" ht="20.100000000000001" customHeight="1" x14ac:dyDescent="0.25">
      <c r="B13" s="132" t="s">
        <v>554</v>
      </c>
      <c r="C13" s="133"/>
      <c r="D13" s="134"/>
      <c r="F13" s="132" t="s">
        <v>555</v>
      </c>
      <c r="G13" s="134"/>
      <c r="H13" s="63"/>
      <c r="I13" s="64" t="s">
        <v>556</v>
      </c>
      <c r="K13" s="65" t="s">
        <v>557</v>
      </c>
    </row>
    <row r="14" spans="1:11" ht="20.100000000000001" customHeight="1" x14ac:dyDescent="0.25">
      <c r="B14" s="66"/>
      <c r="C14" s="67"/>
      <c r="D14" s="68"/>
      <c r="F14" s="66" t="s">
        <v>558</v>
      </c>
      <c r="G14" s="69" t="s">
        <v>559</v>
      </c>
      <c r="H14" s="63"/>
      <c r="I14" s="70">
        <v>-9999</v>
      </c>
      <c r="K14" s="71"/>
    </row>
    <row r="15" spans="1:11" ht="15.95" customHeight="1" x14ac:dyDescent="0.25">
      <c r="B15" s="66"/>
      <c r="C15" s="51"/>
      <c r="D15" s="68"/>
      <c r="F15" s="89"/>
      <c r="G15" s="91"/>
      <c r="H15" s="63"/>
      <c r="I15" s="72"/>
      <c r="K15" s="73">
        <v>9999</v>
      </c>
    </row>
    <row r="16" spans="1:11" ht="20.100000000000001" customHeight="1" x14ac:dyDescent="0.25">
      <c r="B16" s="84">
        <v>9999</v>
      </c>
      <c r="C16" s="51"/>
      <c r="D16" s="68"/>
      <c r="F16" s="92">
        <v>99</v>
      </c>
      <c r="G16" s="93">
        <v>99</v>
      </c>
      <c r="H16" s="63"/>
      <c r="I16" s="72"/>
      <c r="K16" s="74"/>
    </row>
    <row r="17" spans="2:11" ht="15.95" customHeight="1" x14ac:dyDescent="0.25">
      <c r="B17" s="84"/>
      <c r="C17" s="51"/>
      <c r="D17" s="68"/>
      <c r="F17" s="90"/>
      <c r="G17" s="91"/>
      <c r="H17" s="63"/>
      <c r="I17" s="72"/>
      <c r="K17" s="74"/>
    </row>
    <row r="18" spans="2:11" ht="20.100000000000001" customHeight="1" x14ac:dyDescent="0.25">
      <c r="B18" s="66"/>
      <c r="C18" s="51"/>
      <c r="D18" s="68"/>
      <c r="F18" s="87" t="s">
        <v>560</v>
      </c>
      <c r="G18" s="88" t="s">
        <v>560</v>
      </c>
      <c r="H18" s="63"/>
      <c r="I18" s="72"/>
      <c r="K18" s="74"/>
    </row>
    <row r="19" spans="2:11" ht="20.100000000000001" customHeight="1" x14ac:dyDescent="0.25">
      <c r="B19" s="75"/>
      <c r="C19" s="76"/>
      <c r="D19" s="77"/>
      <c r="F19" s="85"/>
      <c r="G19" s="86"/>
      <c r="H19" s="63"/>
      <c r="I19" s="78"/>
      <c r="K19" s="79"/>
    </row>
    <row r="20" spans="2:11" ht="20.100000000000001" customHeight="1" x14ac:dyDescent="0.25">
      <c r="F20" s="63"/>
      <c r="G20" s="63"/>
      <c r="H20" s="63"/>
    </row>
    <row r="21" spans="2:11" ht="20.100000000000001" customHeight="1" x14ac:dyDescent="0.25"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7" spans="2:11" ht="15" x14ac:dyDescent="0.25">
      <c r="D27" s="80"/>
    </row>
    <row r="30" spans="2:11" ht="15" x14ac:dyDescent="0.25">
      <c r="C30" s="80"/>
    </row>
  </sheetData>
  <mergeCells count="2">
    <mergeCell ref="B13:D13"/>
    <mergeCell ref="F13:G13"/>
  </mergeCells>
  <conditionalFormatting sqref="I14">
    <cfRule type="cellIs" dxfId="1" priority="1" operator="lessThan">
      <formula>0</formula>
    </cfRule>
  </conditionalFormatting>
  <dataValidations count="2">
    <dataValidation allowBlank="1" showInputMessage="1" showErrorMessage="1" errorTitle="Conta Inexisente!" error="Selecione um item da conta." sqref="K4"/>
    <dataValidation allowBlank="1" showInputMessage="1" showErrorMessage="1" errorTitle="Conta Inexistente!" error="Selecione uma conta da lista." sqref="K14"/>
  </dataValidation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tabSelected="1" zoomScale="120" zoomScaleNormal="120" workbookViewId="0"/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95"/>
      <c r="B1" s="96" t="s">
        <v>561</v>
      </c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x14ac:dyDescent="0.25">
      <c r="A3" s="95"/>
      <c r="B3" s="95"/>
      <c r="C3" s="95"/>
      <c r="D3" s="95"/>
      <c r="E3" s="95"/>
      <c r="F3" s="97" t="s">
        <v>583</v>
      </c>
      <c r="G3" s="95"/>
      <c r="H3" s="95"/>
      <c r="I3" s="95"/>
      <c r="J3" s="97" t="s">
        <v>599</v>
      </c>
      <c r="K3" s="103" t="s">
        <v>598</v>
      </c>
      <c r="L3" s="118"/>
    </row>
    <row r="4" spans="1:12" x14ac:dyDescent="0.25">
      <c r="A4" s="95"/>
      <c r="B4" s="103" t="s">
        <v>597</v>
      </c>
      <c r="C4" s="127">
        <f>DashBoardFinanceiroAnual!K2</f>
        <v>2019</v>
      </c>
      <c r="D4" s="95"/>
      <c r="E4" s="95"/>
      <c r="F4" s="99" t="s">
        <v>562</v>
      </c>
      <c r="G4" s="100" t="s">
        <v>584</v>
      </c>
      <c r="H4" s="99" t="s">
        <v>585</v>
      </c>
      <c r="I4" s="95"/>
      <c r="J4" s="117"/>
      <c r="K4" s="99" t="s">
        <v>586</v>
      </c>
      <c r="L4" s="99" t="s">
        <v>562</v>
      </c>
    </row>
    <row r="5" spans="1:12" x14ac:dyDescent="0.25">
      <c r="A5" s="95"/>
      <c r="B5" s="95"/>
      <c r="C5" s="95"/>
      <c r="D5" s="95"/>
      <c r="E5" s="95"/>
      <c r="F5" s="98">
        <v>1</v>
      </c>
      <c r="G5" s="114"/>
      <c r="H5" s="114"/>
      <c r="I5" s="95"/>
      <c r="J5" s="114"/>
      <c r="K5" s="114"/>
      <c r="L5" s="101" t="s">
        <v>564</v>
      </c>
    </row>
    <row r="6" spans="1:12" x14ac:dyDescent="0.25">
      <c r="A6" s="95"/>
      <c r="B6" s="95"/>
      <c r="C6" s="95"/>
      <c r="D6" s="95"/>
      <c r="E6" s="95"/>
      <c r="F6" s="95">
        <v>2</v>
      </c>
      <c r="G6" s="115"/>
      <c r="H6" s="115"/>
      <c r="I6" s="95"/>
      <c r="J6" s="115"/>
      <c r="K6" s="115"/>
      <c r="L6" s="103" t="s">
        <v>565</v>
      </c>
    </row>
    <row r="7" spans="1:12" x14ac:dyDescent="0.25">
      <c r="A7" s="95"/>
      <c r="B7" s="97" t="s">
        <v>587</v>
      </c>
      <c r="C7" s="95"/>
      <c r="D7" s="95"/>
      <c r="E7" s="95"/>
      <c r="F7" s="95">
        <v>3</v>
      </c>
      <c r="G7" s="115"/>
      <c r="H7" s="115"/>
      <c r="I7" s="95"/>
      <c r="J7" s="115"/>
      <c r="K7" s="115"/>
      <c r="L7" s="103" t="s">
        <v>566</v>
      </c>
    </row>
    <row r="8" spans="1:12" x14ac:dyDescent="0.25">
      <c r="A8" s="95"/>
      <c r="B8" s="98" t="s">
        <v>604</v>
      </c>
      <c r="C8" s="110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8" s="95"/>
      <c r="E8" s="95"/>
      <c r="F8" s="95">
        <v>4</v>
      </c>
      <c r="G8" s="115"/>
      <c r="H8" s="115"/>
      <c r="I8" s="95"/>
      <c r="J8" s="115"/>
      <c r="K8" s="115"/>
      <c r="L8" s="103" t="s">
        <v>567</v>
      </c>
    </row>
    <row r="9" spans="1:12" x14ac:dyDescent="0.25">
      <c r="A9" s="95"/>
      <c r="B9" s="95" t="s">
        <v>573</v>
      </c>
      <c r="C9" s="111">
        <f>SUMIFS(TbRegistroEntradas[Valor],TbRegistroEntradas[Ano Caixa],"="&amp;C4)</f>
        <v>129286</v>
      </c>
      <c r="D9" s="95"/>
      <c r="E9" s="95"/>
      <c r="F9" s="95">
        <v>5</v>
      </c>
      <c r="G9" s="115"/>
      <c r="H9" s="115"/>
      <c r="I9" s="95"/>
      <c r="J9" s="115"/>
      <c r="K9" s="115"/>
      <c r="L9" s="103" t="s">
        <v>568</v>
      </c>
    </row>
    <row r="10" spans="1:12" x14ac:dyDescent="0.25">
      <c r="A10" s="95"/>
      <c r="B10" s="95" t="s">
        <v>576</v>
      </c>
      <c r="C10" s="111">
        <f>SUMIFS(TbRegistroSaídas[Valor],TbRegistroSaídas[Ano Caixa],"="&amp;C4)</f>
        <v>163337</v>
      </c>
      <c r="D10" s="95"/>
      <c r="E10" s="95"/>
      <c r="F10" s="95">
        <v>6</v>
      </c>
      <c r="G10" s="115"/>
      <c r="H10" s="115"/>
      <c r="I10" s="95"/>
      <c r="J10" s="115"/>
      <c r="K10" s="115"/>
      <c r="L10" s="103" t="s">
        <v>569</v>
      </c>
    </row>
    <row r="11" spans="1:12" x14ac:dyDescent="0.25">
      <c r="A11" s="95"/>
      <c r="B11" s="102" t="s">
        <v>588</v>
      </c>
      <c r="C11" s="112">
        <f>C8+C9-C10</f>
        <v>21057</v>
      </c>
      <c r="D11" s="95"/>
      <c r="E11" s="95"/>
      <c r="F11" s="95">
        <v>7</v>
      </c>
      <c r="G11" s="115"/>
      <c r="H11" s="115"/>
      <c r="I11" s="95"/>
      <c r="J11" s="115"/>
      <c r="K11" s="115"/>
      <c r="L11" s="103" t="s">
        <v>570</v>
      </c>
    </row>
    <row r="12" spans="1:12" x14ac:dyDescent="0.25">
      <c r="A12" s="95"/>
      <c r="B12" s="95"/>
      <c r="C12" s="95"/>
      <c r="D12" s="95"/>
      <c r="E12" s="95"/>
      <c r="F12" s="95">
        <v>8</v>
      </c>
      <c r="G12" s="115"/>
      <c r="H12" s="115"/>
      <c r="I12" s="95"/>
      <c r="J12" s="115"/>
      <c r="K12" s="115"/>
      <c r="L12" s="103" t="s">
        <v>572</v>
      </c>
    </row>
    <row r="13" spans="1:12" x14ac:dyDescent="0.25">
      <c r="A13" s="95"/>
      <c r="B13" s="104" t="s">
        <v>571</v>
      </c>
      <c r="C13" s="104"/>
      <c r="D13" s="110">
        <f>SUMIFS(TbRegistroSaídas[Valor],TbRegistroSaídas[Data do Caixa Realizado],"",TbRegistroSaídas[Ano Previsto],C4)</f>
        <v>27321</v>
      </c>
      <c r="E13" s="95"/>
      <c r="F13" s="95">
        <v>9</v>
      </c>
      <c r="G13" s="115"/>
      <c r="H13" s="115"/>
      <c r="I13" s="95"/>
      <c r="J13" s="115"/>
      <c r="K13" s="115"/>
      <c r="L13" s="103" t="s">
        <v>575</v>
      </c>
    </row>
    <row r="14" spans="1:12" x14ac:dyDescent="0.25">
      <c r="A14" s="95"/>
      <c r="B14" s="105" t="s">
        <v>574</v>
      </c>
      <c r="C14" s="105"/>
      <c r="D14" s="113">
        <f>SUMIFS(TbRegistroEntradas[Valor],TbRegistroEntradas[Data do Caixa Realizado],"",TbRegistroEntradas[Ano Previsto],C4)</f>
        <v>20687</v>
      </c>
      <c r="E14" s="95"/>
      <c r="F14" s="95">
        <v>10</v>
      </c>
      <c r="G14" s="115"/>
      <c r="H14" s="115"/>
      <c r="I14" s="95"/>
      <c r="J14" s="115"/>
      <c r="K14" s="115"/>
      <c r="L14" s="103" t="s">
        <v>577</v>
      </c>
    </row>
    <row r="15" spans="1:12" x14ac:dyDescent="0.25">
      <c r="A15" s="95"/>
      <c r="B15" s="95"/>
      <c r="C15" s="95"/>
      <c r="D15" s="95"/>
      <c r="E15" s="95"/>
      <c r="F15" s="95">
        <v>11</v>
      </c>
      <c r="G15" s="115"/>
      <c r="H15" s="115"/>
      <c r="I15" s="95"/>
      <c r="J15" s="115"/>
      <c r="K15" s="115"/>
      <c r="L15" s="103" t="s">
        <v>578</v>
      </c>
    </row>
    <row r="16" spans="1:12" x14ac:dyDescent="0.25">
      <c r="A16" s="95"/>
      <c r="B16" s="95"/>
      <c r="C16" s="95"/>
      <c r="D16" s="95"/>
      <c r="E16" s="95"/>
      <c r="F16" s="102">
        <v>12</v>
      </c>
      <c r="G16" s="116"/>
      <c r="H16" s="116"/>
      <c r="I16" s="95"/>
      <c r="J16" s="116"/>
      <c r="K16" s="116"/>
      <c r="L16" s="106" t="s">
        <v>579</v>
      </c>
    </row>
    <row r="17" spans="1:12" x14ac:dyDescent="0.25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</row>
    <row r="18" spans="1:12" x14ac:dyDescent="0.25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</row>
    <row r="19" spans="1:12" x14ac:dyDescent="0.25">
      <c r="A19" s="95"/>
      <c r="B19" s="95"/>
      <c r="C19" s="95"/>
      <c r="D19" s="95"/>
      <c r="E19" s="107"/>
      <c r="F19" s="95"/>
      <c r="G19" s="95"/>
      <c r="H19" s="95"/>
      <c r="I19" s="95"/>
      <c r="J19" s="95"/>
      <c r="K19" s="95"/>
      <c r="L19" s="95"/>
    </row>
    <row r="20" spans="1:12" x14ac:dyDescent="0.25">
      <c r="A20" s="95"/>
      <c r="B20" s="97" t="s">
        <v>589</v>
      </c>
      <c r="C20" s="95"/>
      <c r="D20" s="95"/>
      <c r="E20" s="100" t="s">
        <v>553</v>
      </c>
      <c r="F20" s="95"/>
      <c r="G20" s="95"/>
      <c r="H20" s="95"/>
      <c r="I20" s="95"/>
      <c r="J20" s="95"/>
      <c r="K20" s="95"/>
      <c r="L20" s="95"/>
    </row>
    <row r="21" spans="1:12" x14ac:dyDescent="0.25">
      <c r="A21" s="95"/>
      <c r="B21" s="99" t="s">
        <v>563</v>
      </c>
      <c r="C21" s="100" t="s">
        <v>590</v>
      </c>
      <c r="D21" s="100" t="s">
        <v>591</v>
      </c>
      <c r="E21" s="120"/>
      <c r="F21" s="95"/>
      <c r="G21" s="95"/>
      <c r="H21" s="95"/>
      <c r="I21" s="95"/>
      <c r="J21" s="95"/>
      <c r="K21" s="95"/>
      <c r="L21" s="95"/>
    </row>
    <row r="22" spans="1:12" x14ac:dyDescent="0.25">
      <c r="A22" s="95"/>
      <c r="B22" s="119"/>
      <c r="C22" s="120"/>
      <c r="D22" s="120"/>
      <c r="E22" s="95"/>
      <c r="F22" s="95"/>
      <c r="G22" s="95"/>
      <c r="H22" s="95"/>
      <c r="I22" s="95"/>
      <c r="J22" s="95"/>
      <c r="K22" s="95"/>
      <c r="L22" s="95"/>
    </row>
    <row r="23" spans="1:12" x14ac:dyDescent="0.25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</row>
    <row r="24" spans="1:12" x14ac:dyDescent="0.25">
      <c r="A24" s="95"/>
      <c r="B24" s="95"/>
      <c r="C24" s="95"/>
      <c r="D24" s="95"/>
      <c r="E24" s="95"/>
      <c r="F24" s="95"/>
      <c r="G24" s="97" t="s">
        <v>593</v>
      </c>
      <c r="H24" s="95"/>
      <c r="I24" s="95"/>
      <c r="J24" s="95"/>
      <c r="K24" s="95"/>
      <c r="L24" s="95"/>
    </row>
    <row r="25" spans="1:12" x14ac:dyDescent="0.25">
      <c r="A25" s="95"/>
      <c r="B25" s="97" t="s">
        <v>592</v>
      </c>
      <c r="C25" s="95"/>
      <c r="D25" s="95"/>
      <c r="E25" s="100" t="s">
        <v>582</v>
      </c>
      <c r="F25" s="95"/>
      <c r="G25" s="99" t="s">
        <v>563</v>
      </c>
      <c r="H25" s="100" t="s">
        <v>581</v>
      </c>
      <c r="I25" s="100" t="s">
        <v>560</v>
      </c>
      <c r="J25" s="100" t="s">
        <v>582</v>
      </c>
      <c r="K25" s="95"/>
      <c r="L25" s="95"/>
    </row>
    <row r="26" spans="1:12" x14ac:dyDescent="0.25">
      <c r="A26" s="95"/>
      <c r="B26" s="99" t="s">
        <v>563</v>
      </c>
      <c r="C26" s="100" t="s">
        <v>581</v>
      </c>
      <c r="D26" s="100" t="s">
        <v>560</v>
      </c>
      <c r="E26" s="121"/>
      <c r="F26" s="95"/>
      <c r="G26" s="119"/>
      <c r="H26" s="121"/>
      <c r="I26" s="121"/>
      <c r="J26" s="121"/>
      <c r="K26" s="95"/>
      <c r="L26" s="95"/>
    </row>
    <row r="27" spans="1:12" x14ac:dyDescent="0.25">
      <c r="A27" s="95"/>
      <c r="B27" s="119"/>
      <c r="C27" s="121"/>
      <c r="D27" s="121"/>
      <c r="E27" s="95"/>
      <c r="F27" s="95"/>
      <c r="G27" s="95"/>
      <c r="H27" s="95"/>
      <c r="I27" s="95"/>
      <c r="J27" s="95"/>
      <c r="K27" s="95"/>
      <c r="L27" s="95"/>
    </row>
    <row r="28" spans="1:12" x14ac:dyDescent="0.2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</row>
    <row r="29" spans="1:12" x14ac:dyDescent="0.25">
      <c r="A29" s="95"/>
      <c r="B29" s="95"/>
      <c r="C29" s="95"/>
      <c r="D29" s="95"/>
      <c r="E29" s="95"/>
      <c r="F29" s="95"/>
      <c r="G29" s="97" t="s">
        <v>595</v>
      </c>
      <c r="H29" s="108"/>
      <c r="I29" s="95"/>
      <c r="J29" s="95"/>
      <c r="K29" s="95"/>
      <c r="L29" s="95"/>
    </row>
    <row r="30" spans="1:12" x14ac:dyDescent="0.25">
      <c r="A30" s="95"/>
      <c r="B30" s="97" t="s">
        <v>594</v>
      </c>
      <c r="C30" s="95"/>
      <c r="D30" s="95"/>
      <c r="E30" s="101" t="s">
        <v>580</v>
      </c>
      <c r="F30" s="95"/>
      <c r="G30" s="99" t="s">
        <v>562</v>
      </c>
      <c r="H30" s="125"/>
      <c r="I30" s="95"/>
      <c r="J30" s="95"/>
      <c r="K30" s="95"/>
      <c r="L30" s="95"/>
    </row>
    <row r="31" spans="1:12" x14ac:dyDescent="0.25">
      <c r="A31" s="95"/>
      <c r="B31" s="109" t="s">
        <v>596</v>
      </c>
      <c r="C31" s="101" t="s">
        <v>573</v>
      </c>
      <c r="D31" s="101" t="s">
        <v>576</v>
      </c>
      <c r="E31" s="124"/>
      <c r="F31" s="95"/>
      <c r="G31" s="95">
        <v>1</v>
      </c>
      <c r="H31" s="115"/>
      <c r="I31" s="95"/>
      <c r="J31" s="95"/>
      <c r="K31" s="95"/>
      <c r="L31" s="95"/>
    </row>
    <row r="32" spans="1:12" x14ac:dyDescent="0.25">
      <c r="A32" s="95"/>
      <c r="B32" s="122"/>
      <c r="C32" s="123"/>
      <c r="D32" s="123"/>
      <c r="E32" s="95"/>
      <c r="F32" s="95"/>
      <c r="G32" s="95">
        <v>2</v>
      </c>
      <c r="H32" s="115"/>
      <c r="I32" s="95"/>
      <c r="J32" s="95"/>
      <c r="K32" s="95"/>
      <c r="L32" s="95"/>
    </row>
    <row r="33" spans="1:12" x14ac:dyDescent="0.25">
      <c r="A33" s="95"/>
      <c r="B33" s="95"/>
      <c r="C33" s="95"/>
      <c r="D33" s="95"/>
      <c r="E33" s="95"/>
      <c r="F33" s="95"/>
      <c r="G33" s="95">
        <v>3</v>
      </c>
      <c r="H33" s="115"/>
      <c r="I33" s="95"/>
      <c r="J33" s="95"/>
      <c r="K33" s="95"/>
      <c r="L33" s="95"/>
    </row>
    <row r="34" spans="1:12" x14ac:dyDescent="0.25">
      <c r="A34" s="95"/>
      <c r="B34" s="95"/>
      <c r="C34" s="95"/>
      <c r="D34" s="95"/>
      <c r="E34" s="95"/>
      <c r="F34" s="95"/>
      <c r="G34" s="95">
        <v>4</v>
      </c>
      <c r="H34" s="115"/>
      <c r="I34" s="95"/>
      <c r="J34" s="95"/>
      <c r="K34" s="95"/>
      <c r="L34" s="95"/>
    </row>
    <row r="35" spans="1:12" x14ac:dyDescent="0.25">
      <c r="A35" s="95"/>
      <c r="B35" s="95"/>
      <c r="C35" s="95"/>
      <c r="D35" s="95"/>
      <c r="E35" s="95"/>
      <c r="F35" s="95"/>
      <c r="G35" s="95">
        <v>5</v>
      </c>
      <c r="H35" s="115"/>
      <c r="I35" s="95"/>
      <c r="J35" s="95"/>
      <c r="K35" s="95"/>
      <c r="L35" s="95"/>
    </row>
    <row r="36" spans="1:12" x14ac:dyDescent="0.25">
      <c r="A36" s="95"/>
      <c r="B36" s="95"/>
      <c r="C36" s="95"/>
      <c r="D36" s="95"/>
      <c r="E36" s="95"/>
      <c r="F36" s="95"/>
      <c r="G36" s="95">
        <v>6</v>
      </c>
      <c r="H36" s="115"/>
      <c r="I36" s="95"/>
      <c r="J36" s="95"/>
      <c r="K36" s="95"/>
      <c r="L36" s="95"/>
    </row>
    <row r="37" spans="1:12" x14ac:dyDescent="0.25">
      <c r="A37" s="95"/>
      <c r="B37" s="95"/>
      <c r="C37" s="95"/>
      <c r="D37" s="95"/>
      <c r="E37" s="95"/>
      <c r="F37" s="95"/>
      <c r="G37" s="95">
        <v>7</v>
      </c>
      <c r="H37" s="115"/>
      <c r="I37" s="95"/>
      <c r="J37" s="95"/>
      <c r="K37" s="95"/>
      <c r="L37" s="95"/>
    </row>
    <row r="38" spans="1:12" x14ac:dyDescent="0.25">
      <c r="A38" s="95"/>
      <c r="B38" s="95"/>
      <c r="C38" s="95"/>
      <c r="D38" s="95"/>
      <c r="E38" s="95"/>
      <c r="F38" s="95"/>
      <c r="G38" s="95">
        <v>8</v>
      </c>
      <c r="H38" s="115"/>
      <c r="I38" s="95"/>
      <c r="J38" s="95"/>
      <c r="K38" s="95"/>
      <c r="L38" s="95"/>
    </row>
    <row r="39" spans="1:12" x14ac:dyDescent="0.25">
      <c r="A39" s="95"/>
      <c r="B39" s="95"/>
      <c r="C39" s="95"/>
      <c r="D39" s="95"/>
      <c r="E39" s="95"/>
      <c r="F39" s="95"/>
      <c r="G39" s="95">
        <v>9</v>
      </c>
      <c r="H39" s="115"/>
      <c r="I39" s="95"/>
      <c r="J39" s="95"/>
      <c r="K39" s="95"/>
      <c r="L39" s="95"/>
    </row>
    <row r="40" spans="1:12" x14ac:dyDescent="0.25">
      <c r="A40" s="95"/>
      <c r="B40" s="95"/>
      <c r="C40" s="95"/>
      <c r="D40" s="95"/>
      <c r="E40" s="95"/>
      <c r="F40" s="95"/>
      <c r="G40" s="95">
        <v>10</v>
      </c>
      <c r="H40" s="115"/>
      <c r="I40" s="95"/>
      <c r="J40" s="95"/>
      <c r="K40" s="95"/>
      <c r="L40" s="95"/>
    </row>
    <row r="41" spans="1:12" x14ac:dyDescent="0.25">
      <c r="A41" s="95"/>
      <c r="B41" s="95"/>
      <c r="C41" s="95"/>
      <c r="D41" s="95"/>
      <c r="E41" s="95"/>
      <c r="F41" s="95"/>
      <c r="G41" s="95">
        <v>11</v>
      </c>
      <c r="H41" s="115"/>
      <c r="I41" s="95"/>
      <c r="J41" s="95"/>
      <c r="K41" s="95"/>
      <c r="L41" s="95"/>
    </row>
    <row r="42" spans="1:12" x14ac:dyDescent="0.25">
      <c r="A42" s="95"/>
      <c r="B42" s="95"/>
      <c r="C42" s="95"/>
      <c r="D42" s="95"/>
      <c r="E42" s="95"/>
      <c r="F42" s="95"/>
      <c r="G42" s="102">
        <v>12</v>
      </c>
      <c r="H42" s="116"/>
      <c r="I42" s="95"/>
      <c r="J42" s="95"/>
      <c r="K42" s="95"/>
      <c r="L42" s="95"/>
    </row>
    <row r="43" spans="1:12" x14ac:dyDescent="0.25">
      <c r="A43" s="95"/>
      <c r="B43" s="95"/>
      <c r="C43" s="95"/>
      <c r="D43" s="95"/>
      <c r="E43" s="95"/>
      <c r="F43" s="95"/>
      <c r="G43" s="99" t="s">
        <v>553</v>
      </c>
      <c r="H43" s="126"/>
      <c r="I43" s="95"/>
      <c r="J43" s="95"/>
      <c r="K43" s="95"/>
      <c r="L43" s="95"/>
    </row>
    <row r="44" spans="1:12" x14ac:dyDescent="0.25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</row>
    <row r="45" spans="1:12" x14ac:dyDescent="0.25">
      <c r="A45" s="95"/>
      <c r="B45" s="95"/>
      <c r="C45" s="95"/>
      <c r="D45" s="95"/>
      <c r="F45" s="95"/>
      <c r="G45" s="95"/>
      <c r="H45" s="95"/>
      <c r="I45" s="95"/>
      <c r="J45" s="95"/>
      <c r="K45" s="95"/>
      <c r="L45" s="95"/>
    </row>
  </sheetData>
  <conditionalFormatting sqref="C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29" t="s">
        <v>27</v>
      </c>
      <c r="C3" s="130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29" t="s">
        <v>44</v>
      </c>
      <c r="C3" s="130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4" width="9.140625" customWidth="1"/>
    <col min="15" max="15" width="12.85546875" customWidth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5" ht="39.950000000000003" customHeight="1" x14ac:dyDescent="0.25">
      <c r="B2" s="7"/>
      <c r="C2" s="7"/>
      <c r="D2" s="7"/>
      <c r="E2" s="7"/>
      <c r="F2" s="7"/>
      <c r="G2" s="7"/>
      <c r="H2" s="7"/>
    </row>
    <row r="3" spans="1:15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538</v>
      </c>
      <c r="J3" s="14" t="s">
        <v>539</v>
      </c>
      <c r="K3" s="14" t="s">
        <v>540</v>
      </c>
      <c r="L3" s="14" t="s">
        <v>541</v>
      </c>
      <c r="M3" s="14" t="s">
        <v>547</v>
      </c>
      <c r="N3" s="14" t="s">
        <v>546</v>
      </c>
      <c r="O3" s="14" t="s">
        <v>549</v>
      </c>
    </row>
    <row r="4" spans="1:15" ht="20.100000000000001" customHeight="1" x14ac:dyDescent="0.25">
      <c r="B4" s="10">
        <v>42994.360242603791</v>
      </c>
      <c r="C4" s="10">
        <v>42957</v>
      </c>
      <c r="D4" s="10">
        <v>42972.730282070355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  <c r="M4" s="12">
        <f>IF(TbRegistroEntradas[[#This Row],[Data do Caixa Previsto]]="",0,MONTH(TbRegistroEntradas[[#This Row],[Data do Caixa Previsto]]))</f>
        <v>8</v>
      </c>
      <c r="N4" s="12">
        <f>IF(TbRegistroEntradas[[#This Row],[Data do Caixa Previsto]]="",0,YEAR(TbRegistroEntradas[[#This Row],[Data do Caixa Previsto]]))</f>
        <v>2017</v>
      </c>
      <c r="O4" s="12" t="str">
        <f ca="1">IF(AND(TbRegistroEntradas[[#This Row],[Data do Caixa Previsto]]&lt;TODAY(),TbRegistroEntradas[[#This Row],[Data do Caixa Realizado]]=""),"Vencida","Não Vencida")</f>
        <v>Não Vencida</v>
      </c>
    </row>
    <row r="5" spans="1:15" ht="20.100000000000001" customHeight="1" x14ac:dyDescent="0.25">
      <c r="B5" s="10">
        <v>42985.921072815276</v>
      </c>
      <c r="C5" s="10">
        <v>42960</v>
      </c>
      <c r="D5" s="10">
        <v>42985.08192799228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  <c r="M5" s="12">
        <f>IF(TbRegistroEntradas[[#This Row],[Data do Caixa Previsto]]="",0,MONTH(TbRegistroEntradas[[#This Row],[Data do Caixa Previsto]]))</f>
        <v>9</v>
      </c>
      <c r="N5" s="12">
        <f>IF(TbRegistroEntradas[[#This Row],[Data do Caixa Previsto]]="",0,YEAR(TbRegistroEntradas[[#This Row],[Data do Caixa Previsto]]))</f>
        <v>2017</v>
      </c>
      <c r="O5" s="12" t="str">
        <f ca="1">IF(AND(TbRegistroEntradas[[#This Row],[Data do Caixa Previsto]]&lt;TODAY(),TbRegistroEntradas[[#This Row],[Data do Caixa Realizado]]=""),"Vencida","Não Vencida")</f>
        <v>Não Vencida</v>
      </c>
    </row>
    <row r="6" spans="1:15" ht="20.100000000000001" customHeight="1" x14ac:dyDescent="0.25">
      <c r="B6" s="10">
        <v>43007.497531597422</v>
      </c>
      <c r="C6" s="10">
        <v>42964</v>
      </c>
      <c r="D6" s="10">
        <v>43001.085754998392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  <c r="M6" s="12">
        <f>IF(TbRegistroEntradas[[#This Row],[Data do Caixa Previsto]]="",0,MONTH(TbRegistroEntradas[[#This Row],[Data do Caixa Previsto]]))</f>
        <v>9</v>
      </c>
      <c r="N6" s="12">
        <f>IF(TbRegistroEntradas[[#This Row],[Data do Caixa Previsto]]="",0,YEAR(TbRegistroEntradas[[#This Row],[Data do Caixa Previsto]]))</f>
        <v>2017</v>
      </c>
      <c r="O6" s="12" t="str">
        <f ca="1">IF(AND(TbRegistroEntradas[[#This Row],[Data do Caixa Previsto]]&lt;TODAY(),TbRegistroEntradas[[#This Row],[Data do Caixa Realizado]]=""),"Vencida","Não Vencida")</f>
        <v>Não Vencida</v>
      </c>
    </row>
    <row r="7" spans="1:15" ht="20.100000000000001" customHeight="1" x14ac:dyDescent="0.25">
      <c r="B7" s="10">
        <v>43020.93099062844</v>
      </c>
      <c r="C7" s="10">
        <v>42969</v>
      </c>
      <c r="D7" s="10">
        <v>43020.93099062844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  <c r="M7" s="12">
        <f>IF(TbRegistroEntradas[[#This Row],[Data do Caixa Previsto]]="",0,MONTH(TbRegistroEntradas[[#This Row],[Data do Caixa Previsto]]))</f>
        <v>10</v>
      </c>
      <c r="N7" s="12">
        <f>IF(TbRegistroEntradas[[#This Row],[Data do Caixa Previsto]]="",0,YEAR(TbRegistroEntradas[[#This Row],[Data do Caixa Previsto]]))</f>
        <v>2017</v>
      </c>
      <c r="O7" s="12" t="str">
        <f ca="1">IF(AND(TbRegistroEntradas[[#This Row],[Data do Caixa Previsto]]&lt;TODAY(),TbRegistroEntradas[[#This Row],[Data do Caixa Realizado]]=""),"Vencida","Não Vencida")</f>
        <v>Não Vencida</v>
      </c>
    </row>
    <row r="8" spans="1:15" ht="20.100000000000001" customHeight="1" x14ac:dyDescent="0.25">
      <c r="B8" s="10">
        <v>43014.490029992223</v>
      </c>
      <c r="C8" s="10">
        <v>42972</v>
      </c>
      <c r="D8" s="10">
        <v>43014.490029992223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  <c r="M8" s="12">
        <f>IF(TbRegistroEntradas[[#This Row],[Data do Caixa Previsto]]="",0,MONTH(TbRegistroEntradas[[#This Row],[Data do Caixa Previsto]]))</f>
        <v>10</v>
      </c>
      <c r="N8" s="12">
        <f>IF(TbRegistroEntradas[[#This Row],[Data do Caixa Previsto]]="",0,YEAR(TbRegistroEntradas[[#This Row],[Data do Caixa Previsto]]))</f>
        <v>2017</v>
      </c>
      <c r="O8" s="12" t="str">
        <f ca="1">IF(AND(TbRegistroEntradas[[#This Row],[Data do Caixa Previsto]]&lt;TODAY(),TbRegistroEntradas[[#This Row],[Data do Caixa Realizado]]=""),"Vencida","Não Vencida")</f>
        <v>Não Vencida</v>
      </c>
    </row>
    <row r="9" spans="1:15" ht="20.100000000000001" customHeight="1" x14ac:dyDescent="0.25">
      <c r="B9" s="10">
        <v>43054.754604096757</v>
      </c>
      <c r="C9" s="10">
        <v>42974</v>
      </c>
      <c r="D9" s="10">
        <v>43030.597366701804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  <c r="M9" s="12">
        <f>IF(TbRegistroEntradas[[#This Row],[Data do Caixa Previsto]]="",0,MONTH(TbRegistroEntradas[[#This Row],[Data do Caixa Previsto]]))</f>
        <v>10</v>
      </c>
      <c r="N9" s="12">
        <f>IF(TbRegistroEntradas[[#This Row],[Data do Caixa Previsto]]="",0,YEAR(TbRegistroEntradas[[#This Row],[Data do Caixa Previsto]]))</f>
        <v>2017</v>
      </c>
      <c r="O9" s="12" t="str">
        <f ca="1">IF(AND(TbRegistroEntradas[[#This Row],[Data do Caixa Previsto]]&lt;TODAY(),TbRegistroEntradas[[#This Row],[Data do Caixa Realizado]]=""),"Vencida","Não Vencida")</f>
        <v>Não Vencida</v>
      </c>
    </row>
    <row r="10" spans="1:15" ht="20.100000000000001" customHeight="1" x14ac:dyDescent="0.25">
      <c r="B10" s="10">
        <v>43087.201387518355</v>
      </c>
      <c r="C10" s="10">
        <v>42979</v>
      </c>
      <c r="D10" s="10">
        <v>43009.803181410032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  <c r="M10" s="12">
        <f>IF(TbRegistroEntradas[[#This Row],[Data do Caixa Previsto]]="",0,MONTH(TbRegistroEntradas[[#This Row],[Data do Caixa Previsto]]))</f>
        <v>10</v>
      </c>
      <c r="N10" s="12">
        <f>IF(TbRegistroEntradas[[#This Row],[Data do Caixa Previsto]]="",0,YEAR(TbRegistroEntradas[[#This Row],[Data do Caixa Previsto]]))</f>
        <v>2017</v>
      </c>
      <c r="O10" s="12" t="str">
        <f ca="1">IF(AND(TbRegistroEntradas[[#This Row],[Data do Caixa Previsto]]&lt;TODAY(),TbRegistroEntradas[[#This Row],[Data do Caixa Realizado]]=""),"Vencida","Não Vencida")</f>
        <v>Não Vencida</v>
      </c>
    </row>
    <row r="11" spans="1:15" ht="20.100000000000001" customHeight="1" x14ac:dyDescent="0.25">
      <c r="B11" s="10">
        <v>43004.688402044558</v>
      </c>
      <c r="C11" s="10">
        <v>42980</v>
      </c>
      <c r="D11" s="10">
        <v>43004.688402044558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  <c r="M11" s="12">
        <f>IF(TbRegistroEntradas[[#This Row],[Data do Caixa Previsto]]="",0,MONTH(TbRegistroEntradas[[#This Row],[Data do Caixa Previsto]]))</f>
        <v>9</v>
      </c>
      <c r="N11" s="12">
        <f>IF(TbRegistroEntradas[[#This Row],[Data do Caixa Previsto]]="",0,YEAR(TbRegistroEntradas[[#This Row],[Data do Caixa Previsto]]))</f>
        <v>2017</v>
      </c>
      <c r="O11" s="12" t="str">
        <f ca="1">IF(AND(TbRegistroEntradas[[#This Row],[Data do Caixa Previsto]]&lt;TODAY(),TbRegistroEntradas[[#This Row],[Data do Caixa Realizado]]=""),"Vencida","Não Vencida")</f>
        <v>Não Vencida</v>
      </c>
    </row>
    <row r="12" spans="1:15" ht="20.100000000000001" customHeight="1" x14ac:dyDescent="0.25">
      <c r="B12" s="10">
        <v>43015.979718768547</v>
      </c>
      <c r="C12" s="10">
        <v>42984</v>
      </c>
      <c r="D12" s="10">
        <v>43015.979718768547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  <c r="M12" s="12">
        <f>IF(TbRegistroEntradas[[#This Row],[Data do Caixa Previsto]]="",0,MONTH(TbRegistroEntradas[[#This Row],[Data do Caixa Previsto]]))</f>
        <v>10</v>
      </c>
      <c r="N12" s="12">
        <f>IF(TbRegistroEntradas[[#This Row],[Data do Caixa Previsto]]="",0,YEAR(TbRegistroEntradas[[#This Row],[Data do Caixa Previsto]]))</f>
        <v>2017</v>
      </c>
      <c r="O12" s="12" t="str">
        <f ca="1">IF(AND(TbRegistroEntradas[[#This Row],[Data do Caixa Previsto]]&lt;TODAY(),TbRegistroEntradas[[#This Row],[Data do Caixa Realizado]]=""),"Vencida","Não Vencida")</f>
        <v>Não Vencida</v>
      </c>
    </row>
    <row r="13" spans="1:15" ht="20.100000000000001" customHeight="1" x14ac:dyDescent="0.25">
      <c r="B13" s="10" t="s">
        <v>69</v>
      </c>
      <c r="C13" s="10">
        <v>42988</v>
      </c>
      <c r="D13" s="10">
        <v>43013.954304648258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  <c r="M13" s="12">
        <f>IF(TbRegistroEntradas[[#This Row],[Data do Caixa Previsto]]="",0,MONTH(TbRegistroEntradas[[#This Row],[Data do Caixa Previsto]]))</f>
        <v>10</v>
      </c>
      <c r="N13" s="12">
        <f>IF(TbRegistroEntradas[[#This Row],[Data do Caixa Previsto]]="",0,YEAR(TbRegistroEntradas[[#This Row],[Data do Caixa Previsto]]))</f>
        <v>2017</v>
      </c>
      <c r="O13" s="12" t="str">
        <f ca="1">IF(AND(TbRegistroEntradas[[#This Row],[Data do Caixa Previsto]]&lt;TODAY(),TbRegistroEntradas[[#This Row],[Data do Caixa Realizado]]=""),"Vencida","Não Vencida")</f>
        <v>Vencida</v>
      </c>
    </row>
    <row r="14" spans="1:15" ht="20.100000000000001" customHeight="1" x14ac:dyDescent="0.25">
      <c r="B14" s="10">
        <v>42997.551902670813</v>
      </c>
      <c r="C14" s="10">
        <v>42990</v>
      </c>
      <c r="D14" s="10">
        <v>42997.551902670813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  <c r="M14" s="12">
        <f>IF(TbRegistroEntradas[[#This Row],[Data do Caixa Previsto]]="",0,MONTH(TbRegistroEntradas[[#This Row],[Data do Caixa Previsto]]))</f>
        <v>9</v>
      </c>
      <c r="N14" s="12">
        <f>IF(TbRegistroEntradas[[#This Row],[Data do Caixa Previsto]]="",0,YEAR(TbRegistroEntradas[[#This Row],[Data do Caixa Previsto]]))</f>
        <v>2017</v>
      </c>
      <c r="O14" s="12" t="str">
        <f ca="1">IF(AND(TbRegistroEntradas[[#This Row],[Data do Caixa Previsto]]&lt;TODAY(),TbRegistroEntradas[[#This Row],[Data do Caixa Realizado]]=""),"Vencida","Não Vencida")</f>
        <v>Não Vencida</v>
      </c>
    </row>
    <row r="15" spans="1:15" ht="20.100000000000001" customHeight="1" x14ac:dyDescent="0.25">
      <c r="B15" s="10">
        <v>43002.856606349254</v>
      </c>
      <c r="C15" s="10">
        <v>42994</v>
      </c>
      <c r="D15" s="10">
        <v>43002.856606349254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  <c r="M15" s="12">
        <f>IF(TbRegistroEntradas[[#This Row],[Data do Caixa Previsto]]="",0,MONTH(TbRegistroEntradas[[#This Row],[Data do Caixa Previsto]]))</f>
        <v>9</v>
      </c>
      <c r="N15" s="12">
        <f>IF(TbRegistroEntradas[[#This Row],[Data do Caixa Previsto]]="",0,YEAR(TbRegistroEntradas[[#This Row],[Data do Caixa Previsto]]))</f>
        <v>2017</v>
      </c>
      <c r="O15" s="12" t="str">
        <f ca="1">IF(AND(TbRegistroEntradas[[#This Row],[Data do Caixa Previsto]]&lt;TODAY(),TbRegistroEntradas[[#This Row],[Data do Caixa Realizado]]=""),"Vencida","Não Vencida")</f>
        <v>Não Vencida</v>
      </c>
    </row>
    <row r="16" spans="1:15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  <c r="M16" s="12">
        <f>IF(TbRegistroEntradas[[#This Row],[Data do Caixa Previsto]]="",0,MONTH(TbRegistroEntradas[[#This Row],[Data do Caixa Previsto]]))</f>
        <v>9</v>
      </c>
      <c r="N16" s="12">
        <f>IF(TbRegistroEntradas[[#This Row],[Data do Caixa Previsto]]="",0,YEAR(TbRegistroEntradas[[#This Row],[Data do Caixa Previsto]]))</f>
        <v>2017</v>
      </c>
      <c r="O16" s="12" t="str">
        <f ca="1">IF(AND(TbRegistroEntradas[[#This Row],[Data do Caixa Previsto]]&lt;TODAY(),TbRegistroEntradas[[#This Row],[Data do Caixa Realizado]]=""),"Vencida","Não Vencida")</f>
        <v>Não Vencida</v>
      </c>
    </row>
    <row r="17" spans="2:15" ht="20.100000000000001" customHeight="1" x14ac:dyDescent="0.25">
      <c r="B17" s="10">
        <v>43056.628172621648</v>
      </c>
      <c r="C17" s="10">
        <v>43004</v>
      </c>
      <c r="D17" s="10">
        <v>43056.628172621648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  <c r="M17" s="12">
        <f>IF(TbRegistroEntradas[[#This Row],[Data do Caixa Previsto]]="",0,MONTH(TbRegistroEntradas[[#This Row],[Data do Caixa Previsto]]))</f>
        <v>11</v>
      </c>
      <c r="N17" s="12">
        <f>IF(TbRegistroEntradas[[#This Row],[Data do Caixa Previsto]]="",0,YEAR(TbRegistroEntradas[[#This Row],[Data do Caixa Previsto]]))</f>
        <v>2017</v>
      </c>
      <c r="O17" s="12" t="str">
        <f ca="1">IF(AND(TbRegistroEntradas[[#This Row],[Data do Caixa Previsto]]&lt;TODAY(),TbRegistroEntradas[[#This Row],[Data do Caixa Realizado]]=""),"Vencida","Não Vencida")</f>
        <v>Não Vencida</v>
      </c>
    </row>
    <row r="18" spans="2:15" x14ac:dyDescent="0.25">
      <c r="B18" s="10">
        <v>43018.800773350056</v>
      </c>
      <c r="C18" s="10">
        <v>43005</v>
      </c>
      <c r="D18" s="10">
        <v>43018.800773350056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  <c r="M18" s="12">
        <f>IF(TbRegistroEntradas[[#This Row],[Data do Caixa Previsto]]="",0,MONTH(TbRegistroEntradas[[#This Row],[Data do Caixa Previsto]]))</f>
        <v>10</v>
      </c>
      <c r="N18" s="12">
        <f>IF(TbRegistroEntradas[[#This Row],[Data do Caixa Previsto]]="",0,YEAR(TbRegistroEntradas[[#This Row],[Data do Caixa Previsto]]))</f>
        <v>2017</v>
      </c>
      <c r="O18" s="12" t="str">
        <f ca="1">IF(AND(TbRegistroEntradas[[#This Row],[Data do Caixa Previsto]]&lt;TODAY(),TbRegistroEntradas[[#This Row],[Data do Caixa Realizado]]=""),"Vencida","Não Vencida")</f>
        <v>Não Vencida</v>
      </c>
    </row>
    <row r="19" spans="2:15" x14ac:dyDescent="0.25">
      <c r="B19" s="10">
        <v>43019.580095755031</v>
      </c>
      <c r="C19" s="10">
        <v>43008</v>
      </c>
      <c r="D19" s="10">
        <v>43019.580095755031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  <c r="M19" s="12">
        <f>IF(TbRegistroEntradas[[#This Row],[Data do Caixa Previsto]]="",0,MONTH(TbRegistroEntradas[[#This Row],[Data do Caixa Previsto]]))</f>
        <v>10</v>
      </c>
      <c r="N19" s="12">
        <f>IF(TbRegistroEntradas[[#This Row],[Data do Caixa Previsto]]="",0,YEAR(TbRegistroEntradas[[#This Row],[Data do Caixa Previsto]]))</f>
        <v>2017</v>
      </c>
      <c r="O19" s="12" t="str">
        <f ca="1">IF(AND(TbRegistroEntradas[[#This Row],[Data do Caixa Previsto]]&lt;TODAY(),TbRegistroEntradas[[#This Row],[Data do Caixa Realizado]]=""),"Vencida","Não Vencida")</f>
        <v>Não Vencida</v>
      </c>
    </row>
    <row r="20" spans="2:15" x14ac:dyDescent="0.25">
      <c r="B20" s="10">
        <v>43076.327812575037</v>
      </c>
      <c r="C20" s="10">
        <v>43012</v>
      </c>
      <c r="D20" s="10">
        <v>43025.995076094237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  <c r="M20" s="12">
        <f>IF(TbRegistroEntradas[[#This Row],[Data do Caixa Previsto]]="",0,MONTH(TbRegistroEntradas[[#This Row],[Data do Caixa Previsto]]))</f>
        <v>10</v>
      </c>
      <c r="N20" s="12">
        <f>IF(TbRegistroEntradas[[#This Row],[Data do Caixa Previsto]]="",0,YEAR(TbRegistroEntradas[[#This Row],[Data do Caixa Previsto]]))</f>
        <v>2017</v>
      </c>
      <c r="O20" s="12" t="str">
        <f ca="1">IF(AND(TbRegistroEntradas[[#This Row],[Data do Caixa Previsto]]&lt;TODAY(),TbRegistroEntradas[[#This Row],[Data do Caixa Realizado]]=""),"Vencida","Não Vencida")</f>
        <v>Não Vencida</v>
      </c>
    </row>
    <row r="21" spans="2:15" x14ac:dyDescent="0.25">
      <c r="B21" s="10">
        <v>43052.454388600381</v>
      </c>
      <c r="C21" s="10">
        <v>43015</v>
      </c>
      <c r="D21" s="10">
        <v>43052.454388600381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  <c r="M21" s="12">
        <f>IF(TbRegistroEntradas[[#This Row],[Data do Caixa Previsto]]="",0,MONTH(TbRegistroEntradas[[#This Row],[Data do Caixa Previsto]]))</f>
        <v>11</v>
      </c>
      <c r="N21" s="12">
        <f>IF(TbRegistroEntradas[[#This Row],[Data do Caixa Previsto]]="",0,YEAR(TbRegistroEntradas[[#This Row],[Data do Caixa Previsto]]))</f>
        <v>2017</v>
      </c>
      <c r="O21" s="12" t="str">
        <f ca="1">IF(AND(TbRegistroEntradas[[#This Row],[Data do Caixa Previsto]]&lt;TODAY(),TbRegistroEntradas[[#This Row],[Data do Caixa Realizado]]=""),"Vencida","Não Vencida")</f>
        <v>Não Vencida</v>
      </c>
    </row>
    <row r="22" spans="2:15" x14ac:dyDescent="0.25">
      <c r="B22" s="10">
        <v>43043.298497771881</v>
      </c>
      <c r="C22" s="10">
        <v>43017</v>
      </c>
      <c r="D22" s="10">
        <v>43043.298497771881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  <c r="M22" s="12">
        <f>IF(TbRegistroEntradas[[#This Row],[Data do Caixa Previsto]]="",0,MONTH(TbRegistroEntradas[[#This Row],[Data do Caixa Previsto]]))</f>
        <v>11</v>
      </c>
      <c r="N22" s="12">
        <f>IF(TbRegistroEntradas[[#This Row],[Data do Caixa Previsto]]="",0,YEAR(TbRegistroEntradas[[#This Row],[Data do Caixa Previsto]]))</f>
        <v>2017</v>
      </c>
      <c r="O22" s="12" t="str">
        <f ca="1">IF(AND(TbRegistroEntradas[[#This Row],[Data do Caixa Previsto]]&lt;TODAY(),TbRegistroEntradas[[#This Row],[Data do Caixa Realizado]]=""),"Vencida","Não Vencida")</f>
        <v>Não Vencida</v>
      </c>
    </row>
    <row r="23" spans="2:15" x14ac:dyDescent="0.25">
      <c r="B23" s="10">
        <v>43060.909367737389</v>
      </c>
      <c r="C23" s="10">
        <v>43019</v>
      </c>
      <c r="D23" s="10">
        <v>43060.909367737389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  <c r="M23" s="12">
        <f>IF(TbRegistroEntradas[[#This Row],[Data do Caixa Previsto]]="",0,MONTH(TbRegistroEntradas[[#This Row],[Data do Caixa Previsto]]))</f>
        <v>11</v>
      </c>
      <c r="N23" s="12">
        <f>IF(TbRegistroEntradas[[#This Row],[Data do Caixa Previsto]]="",0,YEAR(TbRegistroEntradas[[#This Row],[Data do Caixa Previsto]]))</f>
        <v>2017</v>
      </c>
      <c r="O23" s="12" t="str">
        <f ca="1">IF(AND(TbRegistroEntradas[[#This Row],[Data do Caixa Previsto]]&lt;TODAY(),TbRegistroEntradas[[#This Row],[Data do Caixa Realizado]]=""),"Vencida","Não Vencida")</f>
        <v>Não Vencida</v>
      </c>
    </row>
    <row r="24" spans="2:15" x14ac:dyDescent="0.25">
      <c r="B24" s="10" t="s">
        <v>69</v>
      </c>
      <c r="C24" s="10">
        <v>43023</v>
      </c>
      <c r="D24" s="10">
        <v>43045.105355406915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  <c r="M24" s="12">
        <f>IF(TbRegistroEntradas[[#This Row],[Data do Caixa Previsto]]="",0,MONTH(TbRegistroEntradas[[#This Row],[Data do Caixa Previsto]]))</f>
        <v>11</v>
      </c>
      <c r="N24" s="12">
        <f>IF(TbRegistroEntradas[[#This Row],[Data do Caixa Previsto]]="",0,YEAR(TbRegistroEntradas[[#This Row],[Data do Caixa Previsto]]))</f>
        <v>2017</v>
      </c>
      <c r="O24" s="12" t="str">
        <f ca="1">IF(AND(TbRegistroEntradas[[#This Row],[Data do Caixa Previsto]]&lt;TODAY(),TbRegistroEntradas[[#This Row],[Data do Caixa Realizado]]=""),"Vencida","Não Vencida")</f>
        <v>Vencida</v>
      </c>
    </row>
    <row r="25" spans="2:15" x14ac:dyDescent="0.25">
      <c r="B25" s="10">
        <v>43113.929289703236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  <c r="M25" s="12">
        <f>IF(TbRegistroEntradas[[#This Row],[Data do Caixa Previsto]]="",0,MONTH(TbRegistroEntradas[[#This Row],[Data do Caixa Previsto]]))</f>
        <v>10</v>
      </c>
      <c r="N25" s="12">
        <f>IF(TbRegistroEntradas[[#This Row],[Data do Caixa Previsto]]="",0,YEAR(TbRegistroEntradas[[#This Row],[Data do Caixa Previsto]]))</f>
        <v>2017</v>
      </c>
      <c r="O25" s="12" t="str">
        <f ca="1">IF(AND(TbRegistroEntradas[[#This Row],[Data do Caixa Previsto]]&lt;TODAY(),TbRegistroEntradas[[#This Row],[Data do Caixa Realizado]]=""),"Vencida","Não Vencida")</f>
        <v>Não Vencida</v>
      </c>
    </row>
    <row r="26" spans="2:15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  <c r="M26" s="12">
        <f>IF(TbRegistroEntradas[[#This Row],[Data do Caixa Previsto]]="",0,MONTH(TbRegistroEntradas[[#This Row],[Data do Caixa Previsto]]))</f>
        <v>10</v>
      </c>
      <c r="N26" s="12">
        <f>IF(TbRegistroEntradas[[#This Row],[Data do Caixa Previsto]]="",0,YEAR(TbRegistroEntradas[[#This Row],[Data do Caixa Previsto]]))</f>
        <v>2017</v>
      </c>
      <c r="O26" s="12" t="str">
        <f ca="1">IF(AND(TbRegistroEntradas[[#This Row],[Data do Caixa Previsto]]&lt;TODAY(),TbRegistroEntradas[[#This Row],[Data do Caixa Realizado]]=""),"Vencida","Não Vencida")</f>
        <v>Não Vencida</v>
      </c>
    </row>
    <row r="27" spans="2:15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  <c r="M27" s="12">
        <f>IF(TbRegistroEntradas[[#This Row],[Data do Caixa Previsto]]="",0,MONTH(TbRegistroEntradas[[#This Row],[Data do Caixa Previsto]]))</f>
        <v>10</v>
      </c>
      <c r="N27" s="12">
        <f>IF(TbRegistroEntradas[[#This Row],[Data do Caixa Previsto]]="",0,YEAR(TbRegistroEntradas[[#This Row],[Data do Caixa Previsto]]))</f>
        <v>2017</v>
      </c>
      <c r="O27" s="12" t="str">
        <f ca="1">IF(AND(TbRegistroEntradas[[#This Row],[Data do Caixa Previsto]]&lt;TODAY(),TbRegistroEntradas[[#This Row],[Data do Caixa Realizado]]=""),"Vencida","Não Vencida")</f>
        <v>Não Vencida</v>
      </c>
    </row>
    <row r="28" spans="2:15" x14ac:dyDescent="0.25">
      <c r="B28" s="10">
        <v>43122.591496581808</v>
      </c>
      <c r="C28" s="10">
        <v>43032</v>
      </c>
      <c r="D28" s="10">
        <v>43068.089414353737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  <c r="M28" s="12">
        <f>IF(TbRegistroEntradas[[#This Row],[Data do Caixa Previsto]]="",0,MONTH(TbRegistroEntradas[[#This Row],[Data do Caixa Previsto]]))</f>
        <v>11</v>
      </c>
      <c r="N28" s="12">
        <f>IF(TbRegistroEntradas[[#This Row],[Data do Caixa Previsto]]="",0,YEAR(TbRegistroEntradas[[#This Row],[Data do Caixa Previsto]]))</f>
        <v>2017</v>
      </c>
      <c r="O28" s="12" t="str">
        <f ca="1">IF(AND(TbRegistroEntradas[[#This Row],[Data do Caixa Previsto]]&lt;TODAY(),TbRegistroEntradas[[#This Row],[Data do Caixa Realizado]]=""),"Vencida","Não Vencida")</f>
        <v>Não Vencida</v>
      </c>
    </row>
    <row r="29" spans="2:15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  <c r="M29" s="12">
        <f>IF(TbRegistroEntradas[[#This Row],[Data do Caixa Previsto]]="",0,MONTH(TbRegistroEntradas[[#This Row],[Data do Caixa Previsto]]))</f>
        <v>10</v>
      </c>
      <c r="N29" s="12">
        <f>IF(TbRegistroEntradas[[#This Row],[Data do Caixa Previsto]]="",0,YEAR(TbRegistroEntradas[[#This Row],[Data do Caixa Previsto]]))</f>
        <v>2017</v>
      </c>
      <c r="O29" s="12" t="str">
        <f ca="1">IF(AND(TbRegistroEntradas[[#This Row],[Data do Caixa Previsto]]&lt;TODAY(),TbRegistroEntradas[[#This Row],[Data do Caixa Realizado]]=""),"Vencida","Não Vencida")</f>
        <v>Não Vencida</v>
      </c>
    </row>
    <row r="30" spans="2:15" x14ac:dyDescent="0.25">
      <c r="B30" s="10">
        <v>43052.461098465239</v>
      </c>
      <c r="C30" s="10">
        <v>43038</v>
      </c>
      <c r="D30" s="10">
        <v>43052.461098465239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  <c r="M30" s="12">
        <f>IF(TbRegistroEntradas[[#This Row],[Data do Caixa Previsto]]="",0,MONTH(TbRegistroEntradas[[#This Row],[Data do Caixa Previsto]]))</f>
        <v>11</v>
      </c>
      <c r="N30" s="12">
        <f>IF(TbRegistroEntradas[[#This Row],[Data do Caixa Previsto]]="",0,YEAR(TbRegistroEntradas[[#This Row],[Data do Caixa Previsto]]))</f>
        <v>2017</v>
      </c>
      <c r="O30" s="12" t="str">
        <f ca="1">IF(AND(TbRegistroEntradas[[#This Row],[Data do Caixa Previsto]]&lt;TODAY(),TbRegistroEntradas[[#This Row],[Data do Caixa Realizado]]=""),"Vencida","Não Vencida")</f>
        <v>Não Vencida</v>
      </c>
    </row>
    <row r="31" spans="2:15" x14ac:dyDescent="0.25">
      <c r="B31" s="10" t="s">
        <v>69</v>
      </c>
      <c r="C31" s="10">
        <v>43040</v>
      </c>
      <c r="D31" s="10">
        <v>43057.597589016004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  <c r="M31" s="12">
        <f>IF(TbRegistroEntradas[[#This Row],[Data do Caixa Previsto]]="",0,MONTH(TbRegistroEntradas[[#This Row],[Data do Caixa Previsto]]))</f>
        <v>11</v>
      </c>
      <c r="N31" s="12">
        <f>IF(TbRegistroEntradas[[#This Row],[Data do Caixa Previsto]]="",0,YEAR(TbRegistroEntradas[[#This Row],[Data do Caixa Previsto]]))</f>
        <v>2017</v>
      </c>
      <c r="O31" s="12" t="str">
        <f ca="1">IF(AND(TbRegistroEntradas[[#This Row],[Data do Caixa Previsto]]&lt;TODAY(),TbRegistroEntradas[[#This Row],[Data do Caixa Realizado]]=""),"Vencida","Não Vencida")</f>
        <v>Vencida</v>
      </c>
    </row>
    <row r="32" spans="2:15" x14ac:dyDescent="0.25">
      <c r="B32" s="10">
        <v>43117.112335916849</v>
      </c>
      <c r="C32" s="10">
        <v>43043</v>
      </c>
      <c r="D32" s="10">
        <v>43068.583109095191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  <c r="M32" s="12">
        <f>IF(TbRegistroEntradas[[#This Row],[Data do Caixa Previsto]]="",0,MONTH(TbRegistroEntradas[[#This Row],[Data do Caixa Previsto]]))</f>
        <v>11</v>
      </c>
      <c r="N32" s="12">
        <f>IF(TbRegistroEntradas[[#This Row],[Data do Caixa Previsto]]="",0,YEAR(TbRegistroEntradas[[#This Row],[Data do Caixa Previsto]]))</f>
        <v>2017</v>
      </c>
      <c r="O32" s="12" t="str">
        <f ca="1">IF(AND(TbRegistroEntradas[[#This Row],[Data do Caixa Previsto]]&lt;TODAY(),TbRegistroEntradas[[#This Row],[Data do Caixa Realizado]]=""),"Vencida","Não Vencida")</f>
        <v>Não Vencida</v>
      </c>
    </row>
    <row r="33" spans="2:15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  <c r="M33" s="12">
        <f>IF(TbRegistroEntradas[[#This Row],[Data do Caixa Previsto]]="",0,MONTH(TbRegistroEntradas[[#This Row],[Data do Caixa Previsto]]))</f>
        <v>11</v>
      </c>
      <c r="N33" s="12">
        <f>IF(TbRegistroEntradas[[#This Row],[Data do Caixa Previsto]]="",0,YEAR(TbRegistroEntradas[[#This Row],[Data do Caixa Previsto]]))</f>
        <v>2017</v>
      </c>
      <c r="O33" s="12" t="str">
        <f ca="1">IF(AND(TbRegistroEntradas[[#This Row],[Data do Caixa Previsto]]&lt;TODAY(),TbRegistroEntradas[[#This Row],[Data do Caixa Realizado]]=""),"Vencida","Não Vencida")</f>
        <v>Não Vencida</v>
      </c>
    </row>
    <row r="34" spans="2:15" x14ac:dyDescent="0.25">
      <c r="B34" s="10">
        <v>43077.008095981109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  <c r="M34" s="12">
        <f>IF(TbRegistroEntradas[[#This Row],[Data do Caixa Previsto]]="",0,MONTH(TbRegistroEntradas[[#This Row],[Data do Caixa Previsto]]))</f>
        <v>11</v>
      </c>
      <c r="N34" s="12">
        <f>IF(TbRegistroEntradas[[#This Row],[Data do Caixa Previsto]]="",0,YEAR(TbRegistroEntradas[[#This Row],[Data do Caixa Previsto]]))</f>
        <v>2017</v>
      </c>
      <c r="O34" s="12" t="str">
        <f ca="1">IF(AND(TbRegistroEntradas[[#This Row],[Data do Caixa Previsto]]&lt;TODAY(),TbRegistroEntradas[[#This Row],[Data do Caixa Realizado]]=""),"Vencida","Não Vencida")</f>
        <v>Não Vencida</v>
      </c>
    </row>
    <row r="35" spans="2:15" x14ac:dyDescent="0.25">
      <c r="B35" s="10">
        <v>43101.638058855067</v>
      </c>
      <c r="C35" s="10">
        <v>43053</v>
      </c>
      <c r="D35" s="10">
        <v>43101.638058855067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  <c r="M35" s="12">
        <f>IF(TbRegistroEntradas[[#This Row],[Data do Caixa Previsto]]="",0,MONTH(TbRegistroEntradas[[#This Row],[Data do Caixa Previsto]]))</f>
        <v>1</v>
      </c>
      <c r="N35" s="12">
        <f>IF(TbRegistroEntradas[[#This Row],[Data do Caixa Previsto]]="",0,YEAR(TbRegistroEntradas[[#This Row],[Data do Caixa Previsto]]))</f>
        <v>2018</v>
      </c>
      <c r="O35" s="12" t="str">
        <f ca="1">IF(AND(TbRegistroEntradas[[#This Row],[Data do Caixa Previsto]]&lt;TODAY(),TbRegistroEntradas[[#This Row],[Data do Caixa Realizado]]=""),"Vencida","Não Vencida")</f>
        <v>Não Vencida</v>
      </c>
    </row>
    <row r="36" spans="2:15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  <c r="M36" s="12">
        <f>IF(TbRegistroEntradas[[#This Row],[Data do Caixa Previsto]]="",0,MONTH(TbRegistroEntradas[[#This Row],[Data do Caixa Previsto]]))</f>
        <v>11</v>
      </c>
      <c r="N36" s="12">
        <f>IF(TbRegistroEntradas[[#This Row],[Data do Caixa Previsto]]="",0,YEAR(TbRegistroEntradas[[#This Row],[Data do Caixa Previsto]]))</f>
        <v>2017</v>
      </c>
      <c r="O36" s="12" t="str">
        <f ca="1">IF(AND(TbRegistroEntradas[[#This Row],[Data do Caixa Previsto]]&lt;TODAY(),TbRegistroEntradas[[#This Row],[Data do Caixa Realizado]]=""),"Vencida","Não Vencida")</f>
        <v>Não Vencida</v>
      </c>
    </row>
    <row r="37" spans="2:15" x14ac:dyDescent="0.25">
      <c r="B37" s="10" t="s">
        <v>69</v>
      </c>
      <c r="C37" s="10">
        <v>43057</v>
      </c>
      <c r="D37" s="10">
        <v>43101.376481739084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  <c r="M37" s="12">
        <f>IF(TbRegistroEntradas[[#This Row],[Data do Caixa Previsto]]="",0,MONTH(TbRegistroEntradas[[#This Row],[Data do Caixa Previsto]]))</f>
        <v>1</v>
      </c>
      <c r="N37" s="12">
        <f>IF(TbRegistroEntradas[[#This Row],[Data do Caixa Previsto]]="",0,YEAR(TbRegistroEntradas[[#This Row],[Data do Caixa Previsto]]))</f>
        <v>2018</v>
      </c>
      <c r="O37" s="12" t="str">
        <f ca="1">IF(AND(TbRegistroEntradas[[#This Row],[Data do Caixa Previsto]]&lt;TODAY(),TbRegistroEntradas[[#This Row],[Data do Caixa Realizado]]=""),"Vencida","Não Vencida")</f>
        <v>Vencida</v>
      </c>
    </row>
    <row r="38" spans="2:15" x14ac:dyDescent="0.25">
      <c r="B38" s="10">
        <v>43090.626109903205</v>
      </c>
      <c r="C38" s="10">
        <v>43058</v>
      </c>
      <c r="D38" s="10">
        <v>43090.626109903205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  <c r="M38" s="12">
        <f>IF(TbRegistroEntradas[[#This Row],[Data do Caixa Previsto]]="",0,MONTH(TbRegistroEntradas[[#This Row],[Data do Caixa Previsto]]))</f>
        <v>12</v>
      </c>
      <c r="N38" s="12">
        <f>IF(TbRegistroEntradas[[#This Row],[Data do Caixa Previsto]]="",0,YEAR(TbRegistroEntradas[[#This Row],[Data do Caixa Previsto]]))</f>
        <v>2017</v>
      </c>
      <c r="O38" s="12" t="str">
        <f ca="1">IF(AND(TbRegistroEntradas[[#This Row],[Data do Caixa Previsto]]&lt;TODAY(),TbRegistroEntradas[[#This Row],[Data do Caixa Realizado]]=""),"Vencida","Não Vencida")</f>
        <v>Não Vencida</v>
      </c>
    </row>
    <row r="39" spans="2:15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  <c r="M39" s="12">
        <f>IF(TbRegistroEntradas[[#This Row],[Data do Caixa Previsto]]="",0,MONTH(TbRegistroEntradas[[#This Row],[Data do Caixa Previsto]]))</f>
        <v>11</v>
      </c>
      <c r="N39" s="12">
        <f>IF(TbRegistroEntradas[[#This Row],[Data do Caixa Previsto]]="",0,YEAR(TbRegistroEntradas[[#This Row],[Data do Caixa Previsto]]))</f>
        <v>2017</v>
      </c>
      <c r="O39" s="12" t="str">
        <f ca="1">IF(AND(TbRegistroEntradas[[#This Row],[Data do Caixa Previsto]]&lt;TODAY(),TbRegistroEntradas[[#This Row],[Data do Caixa Realizado]]=""),"Vencida","Não Vencida")</f>
        <v>Não Vencida</v>
      </c>
    </row>
    <row r="40" spans="2:15" x14ac:dyDescent="0.25">
      <c r="B40" s="10">
        <v>43122.64068927092</v>
      </c>
      <c r="C40" s="10">
        <v>43063</v>
      </c>
      <c r="D40" s="10">
        <v>43122.64068927092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  <c r="M40" s="12">
        <f>IF(TbRegistroEntradas[[#This Row],[Data do Caixa Previsto]]="",0,MONTH(TbRegistroEntradas[[#This Row],[Data do Caixa Previsto]]))</f>
        <v>1</v>
      </c>
      <c r="N40" s="12">
        <f>IF(TbRegistroEntradas[[#This Row],[Data do Caixa Previsto]]="",0,YEAR(TbRegistroEntradas[[#This Row],[Data do Caixa Previsto]]))</f>
        <v>2018</v>
      </c>
      <c r="O40" s="12" t="str">
        <f ca="1">IF(AND(TbRegistroEntradas[[#This Row],[Data do Caixa Previsto]]&lt;TODAY(),TbRegistroEntradas[[#This Row],[Data do Caixa Realizado]]=""),"Vencida","Não Vencida")</f>
        <v>Não Vencida</v>
      </c>
    </row>
    <row r="41" spans="2:15" x14ac:dyDescent="0.25">
      <c r="B41" s="10">
        <v>43114.272202327113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  <c r="M41" s="12">
        <f>IF(TbRegistroEntradas[[#This Row],[Data do Caixa Previsto]]="",0,MONTH(TbRegistroEntradas[[#This Row],[Data do Caixa Previsto]]))</f>
        <v>11</v>
      </c>
      <c r="N41" s="12">
        <f>IF(TbRegistroEntradas[[#This Row],[Data do Caixa Previsto]]="",0,YEAR(TbRegistroEntradas[[#This Row],[Data do Caixa Previsto]]))</f>
        <v>2017</v>
      </c>
      <c r="O41" s="12" t="str">
        <f ca="1">IF(AND(TbRegistroEntradas[[#This Row],[Data do Caixa Previsto]]&lt;TODAY(),TbRegistroEntradas[[#This Row],[Data do Caixa Realizado]]=""),"Vencida","Não Vencida")</f>
        <v>Não Vencida</v>
      </c>
    </row>
    <row r="42" spans="2:15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  <c r="M42" s="12">
        <f>IF(TbRegistroEntradas[[#This Row],[Data do Caixa Previsto]]="",0,MONTH(TbRegistroEntradas[[#This Row],[Data do Caixa Previsto]]))</f>
        <v>12</v>
      </c>
      <c r="N42" s="12">
        <f>IF(TbRegistroEntradas[[#This Row],[Data do Caixa Previsto]]="",0,YEAR(TbRegistroEntradas[[#This Row],[Data do Caixa Previsto]]))</f>
        <v>2017</v>
      </c>
      <c r="O42" s="12" t="str">
        <f ca="1">IF(AND(TbRegistroEntradas[[#This Row],[Data do Caixa Previsto]]&lt;TODAY(),TbRegistroEntradas[[#This Row],[Data do Caixa Realizado]]=""),"Vencida","Não Vencida")</f>
        <v>Não Vencida</v>
      </c>
    </row>
    <row r="43" spans="2:15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  <c r="M43" s="12">
        <f>IF(TbRegistroEntradas[[#This Row],[Data do Caixa Previsto]]="",0,MONTH(TbRegistroEntradas[[#This Row],[Data do Caixa Previsto]]))</f>
        <v>12</v>
      </c>
      <c r="N43" s="12">
        <f>IF(TbRegistroEntradas[[#This Row],[Data do Caixa Previsto]]="",0,YEAR(TbRegistroEntradas[[#This Row],[Data do Caixa Previsto]]))</f>
        <v>2017</v>
      </c>
      <c r="O43" s="12" t="str">
        <f ca="1">IF(AND(TbRegistroEntradas[[#This Row],[Data do Caixa Previsto]]&lt;TODAY(),TbRegistroEntradas[[#This Row],[Data do Caixa Realizado]]=""),"Vencida","Não Vencida")</f>
        <v>Não Vencida</v>
      </c>
    </row>
    <row r="44" spans="2:15" x14ac:dyDescent="0.25">
      <c r="B44" s="10">
        <v>43103.570938486708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  <c r="M44" s="12">
        <f>IF(TbRegistroEntradas[[#This Row],[Data do Caixa Previsto]]="",0,MONTH(TbRegistroEntradas[[#This Row],[Data do Caixa Previsto]]))</f>
        <v>12</v>
      </c>
      <c r="N44" s="12">
        <f>IF(TbRegistroEntradas[[#This Row],[Data do Caixa Previsto]]="",0,YEAR(TbRegistroEntradas[[#This Row],[Data do Caixa Previsto]]))</f>
        <v>2017</v>
      </c>
      <c r="O44" s="12" t="str">
        <f ca="1">IF(AND(TbRegistroEntradas[[#This Row],[Data do Caixa Previsto]]&lt;TODAY(),TbRegistroEntradas[[#This Row],[Data do Caixa Realizado]]=""),"Vencida","Não Vencida")</f>
        <v>Não Vencida</v>
      </c>
    </row>
    <row r="45" spans="2:15" x14ac:dyDescent="0.25">
      <c r="B45" s="10">
        <v>43103.027346399656</v>
      </c>
      <c r="C45" s="10">
        <v>43082</v>
      </c>
      <c r="D45" s="10">
        <v>43103.027346399656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  <c r="M45" s="12">
        <f>IF(TbRegistroEntradas[[#This Row],[Data do Caixa Previsto]]="",0,MONTH(TbRegistroEntradas[[#This Row],[Data do Caixa Previsto]]))</f>
        <v>1</v>
      </c>
      <c r="N45" s="12">
        <f>IF(TbRegistroEntradas[[#This Row],[Data do Caixa Previsto]]="",0,YEAR(TbRegistroEntradas[[#This Row],[Data do Caixa Previsto]]))</f>
        <v>2018</v>
      </c>
      <c r="O45" s="12" t="str">
        <f ca="1">IF(AND(TbRegistroEntradas[[#This Row],[Data do Caixa Previsto]]&lt;TODAY(),TbRegistroEntradas[[#This Row],[Data do Caixa Realizado]]=""),"Vencida","Não Vencida")</f>
        <v>Não Vencida</v>
      </c>
    </row>
    <row r="46" spans="2:15" x14ac:dyDescent="0.25">
      <c r="B46" s="10">
        <v>43086.779201496618</v>
      </c>
      <c r="C46" s="10">
        <v>43083</v>
      </c>
      <c r="D46" s="10">
        <v>43086.779201496618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  <c r="M46" s="12">
        <f>IF(TbRegistroEntradas[[#This Row],[Data do Caixa Previsto]]="",0,MONTH(TbRegistroEntradas[[#This Row],[Data do Caixa Previsto]]))</f>
        <v>12</v>
      </c>
      <c r="N46" s="12">
        <f>IF(TbRegistroEntradas[[#This Row],[Data do Caixa Previsto]]="",0,YEAR(TbRegistroEntradas[[#This Row],[Data do Caixa Previsto]]))</f>
        <v>2017</v>
      </c>
      <c r="O46" s="12" t="str">
        <f ca="1">IF(AND(TbRegistroEntradas[[#This Row],[Data do Caixa Previsto]]&lt;TODAY(),TbRegistroEntradas[[#This Row],[Data do Caixa Realizado]]=""),"Vencida","Não Vencida")</f>
        <v>Não Vencida</v>
      </c>
    </row>
    <row r="47" spans="2:15" x14ac:dyDescent="0.25">
      <c r="B47" s="10">
        <v>43122.788615114718</v>
      </c>
      <c r="C47" s="10">
        <v>43085</v>
      </c>
      <c r="D47" s="10">
        <v>43122.788615114718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  <c r="M47" s="12">
        <f>IF(TbRegistroEntradas[[#This Row],[Data do Caixa Previsto]]="",0,MONTH(TbRegistroEntradas[[#This Row],[Data do Caixa Previsto]]))</f>
        <v>1</v>
      </c>
      <c r="N47" s="12">
        <f>IF(TbRegistroEntradas[[#This Row],[Data do Caixa Previsto]]="",0,YEAR(TbRegistroEntradas[[#This Row],[Data do Caixa Previsto]]))</f>
        <v>2018</v>
      </c>
      <c r="O47" s="12" t="str">
        <f ca="1">IF(AND(TbRegistroEntradas[[#This Row],[Data do Caixa Previsto]]&lt;TODAY(),TbRegistroEntradas[[#This Row],[Data do Caixa Realizado]]=""),"Vencida","Não Vencida")</f>
        <v>Não Vencida</v>
      </c>
    </row>
    <row r="48" spans="2:15" x14ac:dyDescent="0.25">
      <c r="B48" s="10">
        <v>43123.054998054176</v>
      </c>
      <c r="C48" s="10">
        <v>43086</v>
      </c>
      <c r="D48" s="10">
        <v>43123.054998054176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  <c r="M48" s="12">
        <f>IF(TbRegistroEntradas[[#This Row],[Data do Caixa Previsto]]="",0,MONTH(TbRegistroEntradas[[#This Row],[Data do Caixa Previsto]]))</f>
        <v>1</v>
      </c>
      <c r="N48" s="12">
        <f>IF(TbRegistroEntradas[[#This Row],[Data do Caixa Previsto]]="",0,YEAR(TbRegistroEntradas[[#This Row],[Data do Caixa Previsto]]))</f>
        <v>2018</v>
      </c>
      <c r="O48" s="12" t="str">
        <f ca="1">IF(AND(TbRegistroEntradas[[#This Row],[Data do Caixa Previsto]]&lt;TODAY(),TbRegistroEntradas[[#This Row],[Data do Caixa Realizado]]=""),"Vencida","Não Vencida")</f>
        <v>Não Vencida</v>
      </c>
    </row>
    <row r="49" spans="2:15" x14ac:dyDescent="0.25">
      <c r="B49" s="10">
        <v>43125.461755740398</v>
      </c>
      <c r="C49" s="10">
        <v>43088</v>
      </c>
      <c r="D49" s="10">
        <v>43125.461755740398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  <c r="M49" s="12">
        <f>IF(TbRegistroEntradas[[#This Row],[Data do Caixa Previsto]]="",0,MONTH(TbRegistroEntradas[[#This Row],[Data do Caixa Previsto]]))</f>
        <v>1</v>
      </c>
      <c r="N49" s="12">
        <f>IF(TbRegistroEntradas[[#This Row],[Data do Caixa Previsto]]="",0,YEAR(TbRegistroEntradas[[#This Row],[Data do Caixa Previsto]]))</f>
        <v>2018</v>
      </c>
      <c r="O49" s="12" t="str">
        <f ca="1">IF(AND(TbRegistroEntradas[[#This Row],[Data do Caixa Previsto]]&lt;TODAY(),TbRegistroEntradas[[#This Row],[Data do Caixa Realizado]]=""),"Vencida","Não Vencida")</f>
        <v>Não Vencida</v>
      </c>
    </row>
    <row r="50" spans="2:15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  <c r="M50" s="12">
        <f>IF(TbRegistroEntradas[[#This Row],[Data do Caixa Previsto]]="",0,MONTH(TbRegistroEntradas[[#This Row],[Data do Caixa Previsto]]))</f>
        <v>12</v>
      </c>
      <c r="N50" s="12">
        <f>IF(TbRegistroEntradas[[#This Row],[Data do Caixa Previsto]]="",0,YEAR(TbRegistroEntradas[[#This Row],[Data do Caixa Previsto]]))</f>
        <v>2017</v>
      </c>
      <c r="O50" s="12" t="str">
        <f ca="1">IF(AND(TbRegistroEntradas[[#This Row],[Data do Caixa Previsto]]&lt;TODAY(),TbRegistroEntradas[[#This Row],[Data do Caixa Realizado]]=""),"Vencida","Não Vencida")</f>
        <v>Não Vencida</v>
      </c>
    </row>
    <row r="51" spans="2:15" x14ac:dyDescent="0.25">
      <c r="B51" s="10">
        <v>43133.821281134544</v>
      </c>
      <c r="C51" s="10">
        <v>43091</v>
      </c>
      <c r="D51" s="10">
        <v>43133.821281134544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  <c r="M51" s="12">
        <f>IF(TbRegistroEntradas[[#This Row],[Data do Caixa Previsto]]="",0,MONTH(TbRegistroEntradas[[#This Row],[Data do Caixa Previsto]]))</f>
        <v>2</v>
      </c>
      <c r="N51" s="12">
        <f>IF(TbRegistroEntradas[[#This Row],[Data do Caixa Previsto]]="",0,YEAR(TbRegistroEntradas[[#This Row],[Data do Caixa Previsto]]))</f>
        <v>2018</v>
      </c>
      <c r="O51" s="12" t="str">
        <f ca="1">IF(AND(TbRegistroEntradas[[#This Row],[Data do Caixa Previsto]]&lt;TODAY(),TbRegistroEntradas[[#This Row],[Data do Caixa Realizado]]=""),"Vencida","Não Vencida")</f>
        <v>Não Vencida</v>
      </c>
    </row>
    <row r="52" spans="2:15" x14ac:dyDescent="0.25">
      <c r="B52" s="10">
        <v>43182.993743135186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  <c r="M52" s="12">
        <f>IF(TbRegistroEntradas[[#This Row],[Data do Caixa Previsto]]="",0,MONTH(TbRegistroEntradas[[#This Row],[Data do Caixa Previsto]]))</f>
        <v>12</v>
      </c>
      <c r="N52" s="12">
        <f>IF(TbRegistroEntradas[[#This Row],[Data do Caixa Previsto]]="",0,YEAR(TbRegistroEntradas[[#This Row],[Data do Caixa Previsto]]))</f>
        <v>2017</v>
      </c>
      <c r="O52" s="12" t="str">
        <f ca="1">IF(AND(TbRegistroEntradas[[#This Row],[Data do Caixa Previsto]]&lt;TODAY(),TbRegistroEntradas[[#This Row],[Data do Caixa Realizado]]=""),"Vencida","Não Vencida")</f>
        <v>Não Vencida</v>
      </c>
    </row>
    <row r="53" spans="2:15" x14ac:dyDescent="0.25">
      <c r="B53" s="10">
        <v>43101.6816504218</v>
      </c>
      <c r="C53" s="10">
        <v>43099</v>
      </c>
      <c r="D53" s="10">
        <v>43101.6816504218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  <c r="M53" s="12">
        <f>IF(TbRegistroEntradas[[#This Row],[Data do Caixa Previsto]]="",0,MONTH(TbRegistroEntradas[[#This Row],[Data do Caixa Previsto]]))</f>
        <v>1</v>
      </c>
      <c r="N53" s="12">
        <f>IF(TbRegistroEntradas[[#This Row],[Data do Caixa Previsto]]="",0,YEAR(TbRegistroEntradas[[#This Row],[Data do Caixa Previsto]]))</f>
        <v>2018</v>
      </c>
      <c r="O53" s="12" t="str">
        <f ca="1">IF(AND(TbRegistroEntradas[[#This Row],[Data do Caixa Previsto]]&lt;TODAY(),TbRegistroEntradas[[#This Row],[Data do Caixa Realizado]]=""),"Vencida","Não Vencida")</f>
        <v>Não Vencida</v>
      </c>
    </row>
    <row r="54" spans="2:15" x14ac:dyDescent="0.25">
      <c r="B54" s="10">
        <v>43144.070709460881</v>
      </c>
      <c r="C54" s="10">
        <v>43100</v>
      </c>
      <c r="D54" s="10">
        <v>43144.070709460881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  <c r="M54" s="12">
        <f>IF(TbRegistroEntradas[[#This Row],[Data do Caixa Previsto]]="",0,MONTH(TbRegistroEntradas[[#This Row],[Data do Caixa Previsto]]))</f>
        <v>2</v>
      </c>
      <c r="N54" s="12">
        <f>IF(TbRegistroEntradas[[#This Row],[Data do Caixa Previsto]]="",0,YEAR(TbRegistroEntradas[[#This Row],[Data do Caixa Previsto]]))</f>
        <v>2018</v>
      </c>
      <c r="O54" s="12" t="str">
        <f ca="1">IF(AND(TbRegistroEntradas[[#This Row],[Data do Caixa Previsto]]&lt;TODAY(),TbRegistroEntradas[[#This Row],[Data do Caixa Realizado]]=""),"Vencida","Não Vencida")</f>
        <v>Não Vencida</v>
      </c>
    </row>
    <row r="55" spans="2:15" x14ac:dyDescent="0.25">
      <c r="B55" s="10" t="s">
        <v>69</v>
      </c>
      <c r="C55" s="10">
        <v>43103</v>
      </c>
      <c r="D55" s="10">
        <v>43159.768399969107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  <c r="M55" s="12">
        <f>IF(TbRegistroEntradas[[#This Row],[Data do Caixa Previsto]]="",0,MONTH(TbRegistroEntradas[[#This Row],[Data do Caixa Previsto]]))</f>
        <v>2</v>
      </c>
      <c r="N55" s="12">
        <f>IF(TbRegistroEntradas[[#This Row],[Data do Caixa Previsto]]="",0,YEAR(TbRegistroEntradas[[#This Row],[Data do Caixa Previsto]]))</f>
        <v>2018</v>
      </c>
      <c r="O55" s="12" t="str">
        <f ca="1">IF(AND(TbRegistroEntradas[[#This Row],[Data do Caixa Previsto]]&lt;TODAY(),TbRegistroEntradas[[#This Row],[Data do Caixa Realizado]]=""),"Vencida","Não Vencida")</f>
        <v>Vencida</v>
      </c>
    </row>
    <row r="56" spans="2:15" x14ac:dyDescent="0.25">
      <c r="B56" s="10">
        <v>43155.100064187347</v>
      </c>
      <c r="C56" s="10">
        <v>43109</v>
      </c>
      <c r="D56" s="10">
        <v>43113.535870555577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  <c r="M56" s="12">
        <f>IF(TbRegistroEntradas[[#This Row],[Data do Caixa Previsto]]="",0,MONTH(TbRegistroEntradas[[#This Row],[Data do Caixa Previsto]]))</f>
        <v>1</v>
      </c>
      <c r="N56" s="12">
        <f>IF(TbRegistroEntradas[[#This Row],[Data do Caixa Previsto]]="",0,YEAR(TbRegistroEntradas[[#This Row],[Data do Caixa Previsto]]))</f>
        <v>2018</v>
      </c>
      <c r="O56" s="12" t="str">
        <f ca="1">IF(AND(TbRegistroEntradas[[#This Row],[Data do Caixa Previsto]]&lt;TODAY(),TbRegistroEntradas[[#This Row],[Data do Caixa Realizado]]=""),"Vencida","Não Vencida")</f>
        <v>Não Vencida</v>
      </c>
    </row>
    <row r="57" spans="2:15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  <c r="M57" s="12">
        <f>IF(TbRegistroEntradas[[#This Row],[Data do Caixa Previsto]]="",0,MONTH(TbRegistroEntradas[[#This Row],[Data do Caixa Previsto]]))</f>
        <v>1</v>
      </c>
      <c r="N57" s="12">
        <f>IF(TbRegistroEntradas[[#This Row],[Data do Caixa Previsto]]="",0,YEAR(TbRegistroEntradas[[#This Row],[Data do Caixa Previsto]]))</f>
        <v>2018</v>
      </c>
      <c r="O57" s="12" t="str">
        <f ca="1">IF(AND(TbRegistroEntradas[[#This Row],[Data do Caixa Previsto]]&lt;TODAY(),TbRegistroEntradas[[#This Row],[Data do Caixa Realizado]]=""),"Vencida","Não Vencida")</f>
        <v>Não Vencida</v>
      </c>
    </row>
    <row r="58" spans="2:15" x14ac:dyDescent="0.25">
      <c r="B58" s="10">
        <v>43166.506331380886</v>
      </c>
      <c r="C58" s="10">
        <v>43121</v>
      </c>
      <c r="D58" s="10">
        <v>43166.506331380886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  <c r="M58" s="12">
        <f>IF(TbRegistroEntradas[[#This Row],[Data do Caixa Previsto]]="",0,MONTH(TbRegistroEntradas[[#This Row],[Data do Caixa Previsto]]))</f>
        <v>3</v>
      </c>
      <c r="N58" s="12">
        <f>IF(TbRegistroEntradas[[#This Row],[Data do Caixa Previsto]]="",0,YEAR(TbRegistroEntradas[[#This Row],[Data do Caixa Previsto]]))</f>
        <v>2018</v>
      </c>
      <c r="O58" s="12" t="str">
        <f ca="1">IF(AND(TbRegistroEntradas[[#This Row],[Data do Caixa Previsto]]&lt;TODAY(),TbRegistroEntradas[[#This Row],[Data do Caixa Realizado]]=""),"Vencida","Não Vencida")</f>
        <v>Não Vencida</v>
      </c>
    </row>
    <row r="59" spans="2:15" x14ac:dyDescent="0.25">
      <c r="B59" s="10">
        <v>43145.930248245008</v>
      </c>
      <c r="C59" s="10">
        <v>43122</v>
      </c>
      <c r="D59" s="10">
        <v>43145.930248245008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  <c r="M59" s="12">
        <f>IF(TbRegistroEntradas[[#This Row],[Data do Caixa Previsto]]="",0,MONTH(TbRegistroEntradas[[#This Row],[Data do Caixa Previsto]]))</f>
        <v>2</v>
      </c>
      <c r="N59" s="12">
        <f>IF(TbRegistroEntradas[[#This Row],[Data do Caixa Previsto]]="",0,YEAR(TbRegistroEntradas[[#This Row],[Data do Caixa Previsto]]))</f>
        <v>2018</v>
      </c>
      <c r="O59" s="12" t="str">
        <f ca="1">IF(AND(TbRegistroEntradas[[#This Row],[Data do Caixa Previsto]]&lt;TODAY(),TbRegistroEntradas[[#This Row],[Data do Caixa Realizado]]=""),"Vencida","Não Vencida")</f>
        <v>Não Vencida</v>
      </c>
    </row>
    <row r="60" spans="2:15" x14ac:dyDescent="0.25">
      <c r="B60" s="10">
        <v>43142.713591319029</v>
      </c>
      <c r="C60" s="10">
        <v>43124</v>
      </c>
      <c r="D60" s="10">
        <v>43142.713591319029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  <c r="M60" s="12">
        <f>IF(TbRegistroEntradas[[#This Row],[Data do Caixa Previsto]]="",0,MONTH(TbRegistroEntradas[[#This Row],[Data do Caixa Previsto]]))</f>
        <v>2</v>
      </c>
      <c r="N60" s="12">
        <f>IF(TbRegistroEntradas[[#This Row],[Data do Caixa Previsto]]="",0,YEAR(TbRegistroEntradas[[#This Row],[Data do Caixa Previsto]]))</f>
        <v>2018</v>
      </c>
      <c r="O60" s="12" t="str">
        <f ca="1">IF(AND(TbRegistroEntradas[[#This Row],[Data do Caixa Previsto]]&lt;TODAY(),TbRegistroEntradas[[#This Row],[Data do Caixa Realizado]]=""),"Vencida","Não Vencida")</f>
        <v>Não Vencida</v>
      </c>
    </row>
    <row r="61" spans="2:15" x14ac:dyDescent="0.25">
      <c r="B61" s="10">
        <v>43206.953979998216</v>
      </c>
      <c r="C61" s="10">
        <v>43125</v>
      </c>
      <c r="D61" s="10">
        <v>43129.375302218272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  <c r="M61" s="12">
        <f>IF(TbRegistroEntradas[[#This Row],[Data do Caixa Previsto]]="",0,MONTH(TbRegistroEntradas[[#This Row],[Data do Caixa Previsto]]))</f>
        <v>1</v>
      </c>
      <c r="N61" s="12">
        <f>IF(TbRegistroEntradas[[#This Row],[Data do Caixa Previsto]]="",0,YEAR(TbRegistroEntradas[[#This Row],[Data do Caixa Previsto]]))</f>
        <v>2018</v>
      </c>
      <c r="O61" s="12" t="str">
        <f ca="1">IF(AND(TbRegistroEntradas[[#This Row],[Data do Caixa Previsto]]&lt;TODAY(),TbRegistroEntradas[[#This Row],[Data do Caixa Realizado]]=""),"Vencida","Não Vencida")</f>
        <v>Não Vencida</v>
      </c>
    </row>
    <row r="62" spans="2:15" x14ac:dyDescent="0.25">
      <c r="B62" s="10">
        <v>43137.816615801683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  <c r="M62" s="12">
        <f>IF(TbRegistroEntradas[[#This Row],[Data do Caixa Previsto]]="",0,MONTH(TbRegistroEntradas[[#This Row],[Data do Caixa Previsto]]))</f>
        <v>1</v>
      </c>
      <c r="N62" s="12">
        <f>IF(TbRegistroEntradas[[#This Row],[Data do Caixa Previsto]]="",0,YEAR(TbRegistroEntradas[[#This Row],[Data do Caixa Previsto]]))</f>
        <v>2018</v>
      </c>
      <c r="O62" s="12" t="str">
        <f ca="1">IF(AND(TbRegistroEntradas[[#This Row],[Data do Caixa Previsto]]&lt;TODAY(),TbRegistroEntradas[[#This Row],[Data do Caixa Realizado]]=""),"Vencida","Não Vencida")</f>
        <v>Não Vencida</v>
      </c>
    </row>
    <row r="63" spans="2:15" x14ac:dyDescent="0.25">
      <c r="B63" s="10">
        <v>43161.227605046144</v>
      </c>
      <c r="C63" s="10">
        <v>43129</v>
      </c>
      <c r="D63" s="10">
        <v>43161.227605046144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  <c r="M63" s="12">
        <f>IF(TbRegistroEntradas[[#This Row],[Data do Caixa Previsto]]="",0,MONTH(TbRegistroEntradas[[#This Row],[Data do Caixa Previsto]]))</f>
        <v>3</v>
      </c>
      <c r="N63" s="12">
        <f>IF(TbRegistroEntradas[[#This Row],[Data do Caixa Previsto]]="",0,YEAR(TbRegistroEntradas[[#This Row],[Data do Caixa Previsto]]))</f>
        <v>2018</v>
      </c>
      <c r="O63" s="12" t="str">
        <f ca="1">IF(AND(TbRegistroEntradas[[#This Row],[Data do Caixa Previsto]]&lt;TODAY(),TbRegistroEntradas[[#This Row],[Data do Caixa Realizado]]=""),"Vencida","Não Vencida")</f>
        <v>Não Vencida</v>
      </c>
    </row>
    <row r="64" spans="2:15" x14ac:dyDescent="0.25">
      <c r="B64" s="10">
        <v>43178.327075601032</v>
      </c>
      <c r="C64" s="10">
        <v>43130</v>
      </c>
      <c r="D64" s="10">
        <v>43178.327075601032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  <c r="M64" s="12">
        <f>IF(TbRegistroEntradas[[#This Row],[Data do Caixa Previsto]]="",0,MONTH(TbRegistroEntradas[[#This Row],[Data do Caixa Previsto]]))</f>
        <v>3</v>
      </c>
      <c r="N64" s="12">
        <f>IF(TbRegistroEntradas[[#This Row],[Data do Caixa Previsto]]="",0,YEAR(TbRegistroEntradas[[#This Row],[Data do Caixa Previsto]]))</f>
        <v>2018</v>
      </c>
      <c r="O64" s="12" t="str">
        <f ca="1">IF(AND(TbRegistroEntradas[[#This Row],[Data do Caixa Previsto]]&lt;TODAY(),TbRegistroEntradas[[#This Row],[Data do Caixa Realizado]]=""),"Vencida","Não Vencida")</f>
        <v>Não Vencida</v>
      </c>
    </row>
    <row r="65" spans="2:15" x14ac:dyDescent="0.25">
      <c r="B65" s="10">
        <v>43138.085439585935</v>
      </c>
      <c r="C65" s="10">
        <v>43133</v>
      </c>
      <c r="D65" s="10">
        <v>43138.085439585935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  <c r="M65" s="12">
        <f>IF(TbRegistroEntradas[[#This Row],[Data do Caixa Previsto]]="",0,MONTH(TbRegistroEntradas[[#This Row],[Data do Caixa Previsto]]))</f>
        <v>2</v>
      </c>
      <c r="N65" s="12">
        <f>IF(TbRegistroEntradas[[#This Row],[Data do Caixa Previsto]]="",0,YEAR(TbRegistroEntradas[[#This Row],[Data do Caixa Previsto]]))</f>
        <v>2018</v>
      </c>
      <c r="O65" s="12" t="str">
        <f ca="1">IF(AND(TbRegistroEntradas[[#This Row],[Data do Caixa Previsto]]&lt;TODAY(),TbRegistroEntradas[[#This Row],[Data do Caixa Realizado]]=""),"Vencida","Não Vencida")</f>
        <v>Não Vencida</v>
      </c>
    </row>
    <row r="66" spans="2:15" x14ac:dyDescent="0.25">
      <c r="B66" s="10" t="s">
        <v>69</v>
      </c>
      <c r="C66" s="10">
        <v>43136</v>
      </c>
      <c r="D66" s="10">
        <v>43190.17599100792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  <c r="M66" s="12">
        <f>IF(TbRegistroEntradas[[#This Row],[Data do Caixa Previsto]]="",0,MONTH(TbRegistroEntradas[[#This Row],[Data do Caixa Previsto]]))</f>
        <v>3</v>
      </c>
      <c r="N66" s="12">
        <f>IF(TbRegistroEntradas[[#This Row],[Data do Caixa Previsto]]="",0,YEAR(TbRegistroEntradas[[#This Row],[Data do Caixa Previsto]]))</f>
        <v>2018</v>
      </c>
      <c r="O66" s="12" t="str">
        <f ca="1">IF(AND(TbRegistroEntradas[[#This Row],[Data do Caixa Previsto]]&lt;TODAY(),TbRegistroEntradas[[#This Row],[Data do Caixa Realizado]]=""),"Vencida","Não Vencida")</f>
        <v>Vencida</v>
      </c>
    </row>
    <row r="67" spans="2:15" x14ac:dyDescent="0.25">
      <c r="B67" s="10">
        <v>43145.940969359632</v>
      </c>
      <c r="C67" s="10">
        <v>43140</v>
      </c>
      <c r="D67" s="10">
        <v>43145.940969359632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  <c r="M67" s="12">
        <f>IF(TbRegistroEntradas[[#This Row],[Data do Caixa Previsto]]="",0,MONTH(TbRegistroEntradas[[#This Row],[Data do Caixa Previsto]]))</f>
        <v>2</v>
      </c>
      <c r="N67" s="12">
        <f>IF(TbRegistroEntradas[[#This Row],[Data do Caixa Previsto]]="",0,YEAR(TbRegistroEntradas[[#This Row],[Data do Caixa Previsto]]))</f>
        <v>2018</v>
      </c>
      <c r="O67" s="12" t="str">
        <f ca="1">IF(AND(TbRegistroEntradas[[#This Row],[Data do Caixa Previsto]]&lt;TODAY(),TbRegistroEntradas[[#This Row],[Data do Caixa Realizado]]=""),"Vencida","Não Vencida")</f>
        <v>Não Vencida</v>
      </c>
    </row>
    <row r="68" spans="2:15" x14ac:dyDescent="0.25">
      <c r="B68" s="10">
        <v>43146.225751185812</v>
      </c>
      <c r="C68" s="10">
        <v>43142</v>
      </c>
      <c r="D68" s="10">
        <v>43146.225751185812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  <c r="M68" s="12">
        <f>IF(TbRegistroEntradas[[#This Row],[Data do Caixa Previsto]]="",0,MONTH(TbRegistroEntradas[[#This Row],[Data do Caixa Previsto]]))</f>
        <v>2</v>
      </c>
      <c r="N68" s="12">
        <f>IF(TbRegistroEntradas[[#This Row],[Data do Caixa Previsto]]="",0,YEAR(TbRegistroEntradas[[#This Row],[Data do Caixa Previsto]]))</f>
        <v>2018</v>
      </c>
      <c r="O68" s="12" t="str">
        <f ca="1">IF(AND(TbRegistroEntradas[[#This Row],[Data do Caixa Previsto]]&lt;TODAY(),TbRegistroEntradas[[#This Row],[Data do Caixa Realizado]]=""),"Vencida","Não Vencida")</f>
        <v>Não Vencida</v>
      </c>
    </row>
    <row r="69" spans="2:15" x14ac:dyDescent="0.25">
      <c r="B69" s="10">
        <v>43193.467827275977</v>
      </c>
      <c r="C69" s="10">
        <v>43148</v>
      </c>
      <c r="D69" s="10">
        <v>43193.467827275977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  <c r="M69" s="12">
        <f>IF(TbRegistroEntradas[[#This Row],[Data do Caixa Previsto]]="",0,MONTH(TbRegistroEntradas[[#This Row],[Data do Caixa Previsto]]))</f>
        <v>4</v>
      </c>
      <c r="N69" s="12">
        <f>IF(TbRegistroEntradas[[#This Row],[Data do Caixa Previsto]]="",0,YEAR(TbRegistroEntradas[[#This Row],[Data do Caixa Previsto]]))</f>
        <v>2018</v>
      </c>
      <c r="O69" s="12" t="str">
        <f ca="1">IF(AND(TbRegistroEntradas[[#This Row],[Data do Caixa Previsto]]&lt;TODAY(),TbRegistroEntradas[[#This Row],[Data do Caixa Realizado]]=""),"Vencida","Não Vencida")</f>
        <v>Não Vencida</v>
      </c>
    </row>
    <row r="70" spans="2:15" x14ac:dyDescent="0.25">
      <c r="B70" s="10">
        <v>43193.409618971542</v>
      </c>
      <c r="C70" s="10">
        <v>43151</v>
      </c>
      <c r="D70" s="10">
        <v>43193.409618971542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  <c r="M70" s="12">
        <f>IF(TbRegistroEntradas[[#This Row],[Data do Caixa Previsto]]="",0,MONTH(TbRegistroEntradas[[#This Row],[Data do Caixa Previsto]]))</f>
        <v>4</v>
      </c>
      <c r="N70" s="12">
        <f>IF(TbRegistroEntradas[[#This Row],[Data do Caixa Previsto]]="",0,YEAR(TbRegistroEntradas[[#This Row],[Data do Caixa Previsto]]))</f>
        <v>2018</v>
      </c>
      <c r="O70" s="12" t="str">
        <f ca="1">IF(AND(TbRegistroEntradas[[#This Row],[Data do Caixa Previsto]]&lt;TODAY(),TbRegistroEntradas[[#This Row],[Data do Caixa Realizado]]=""),"Vencida","Não Vencida")</f>
        <v>Não Vencida</v>
      </c>
    </row>
    <row r="71" spans="2:15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  <c r="M71" s="12">
        <f>IF(TbRegistroEntradas[[#This Row],[Data do Caixa Previsto]]="",0,MONTH(TbRegistroEntradas[[#This Row],[Data do Caixa Previsto]]))</f>
        <v>2</v>
      </c>
      <c r="N71" s="12">
        <f>IF(TbRegistroEntradas[[#This Row],[Data do Caixa Previsto]]="",0,YEAR(TbRegistroEntradas[[#This Row],[Data do Caixa Previsto]]))</f>
        <v>2018</v>
      </c>
      <c r="O71" s="12" t="str">
        <f ca="1">IF(AND(TbRegistroEntradas[[#This Row],[Data do Caixa Previsto]]&lt;TODAY(),TbRegistroEntradas[[#This Row],[Data do Caixa Realizado]]=""),"Vencida","Não Vencida")</f>
        <v>Não Vencida</v>
      </c>
    </row>
    <row r="72" spans="2:15" x14ac:dyDescent="0.25">
      <c r="B72" s="10" t="s">
        <v>69</v>
      </c>
      <c r="C72" s="10">
        <v>43156</v>
      </c>
      <c r="D72" s="10">
        <v>43205.753397319932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  <c r="M72" s="12">
        <f>IF(TbRegistroEntradas[[#This Row],[Data do Caixa Previsto]]="",0,MONTH(TbRegistroEntradas[[#This Row],[Data do Caixa Previsto]]))</f>
        <v>4</v>
      </c>
      <c r="N72" s="12">
        <f>IF(TbRegistroEntradas[[#This Row],[Data do Caixa Previsto]]="",0,YEAR(TbRegistroEntradas[[#This Row],[Data do Caixa Previsto]]))</f>
        <v>2018</v>
      </c>
      <c r="O72" s="12" t="str">
        <f ca="1">IF(AND(TbRegistroEntradas[[#This Row],[Data do Caixa Previsto]]&lt;TODAY(),TbRegistroEntradas[[#This Row],[Data do Caixa Realizado]]=""),"Vencida","Não Vencida")</f>
        <v>Vencida</v>
      </c>
    </row>
    <row r="73" spans="2:15" x14ac:dyDescent="0.25">
      <c r="B73" s="10">
        <v>43246.588095978033</v>
      </c>
      <c r="C73" s="10">
        <v>43158</v>
      </c>
      <c r="D73" s="10">
        <v>43188.829564949629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  <c r="M73" s="12">
        <f>IF(TbRegistroEntradas[[#This Row],[Data do Caixa Previsto]]="",0,MONTH(TbRegistroEntradas[[#This Row],[Data do Caixa Previsto]]))</f>
        <v>3</v>
      </c>
      <c r="N73" s="12">
        <f>IF(TbRegistroEntradas[[#This Row],[Data do Caixa Previsto]]="",0,YEAR(TbRegistroEntradas[[#This Row],[Data do Caixa Previsto]]))</f>
        <v>2018</v>
      </c>
      <c r="O73" s="12" t="str">
        <f ca="1">IF(AND(TbRegistroEntradas[[#This Row],[Data do Caixa Previsto]]&lt;TODAY(),TbRegistroEntradas[[#This Row],[Data do Caixa Realizado]]=""),"Vencida","Não Vencida")</f>
        <v>Não Vencida</v>
      </c>
    </row>
    <row r="74" spans="2:15" x14ac:dyDescent="0.25">
      <c r="B74" s="10">
        <v>43169.443907551016</v>
      </c>
      <c r="C74" s="10">
        <v>43160</v>
      </c>
      <c r="D74" s="10">
        <v>43169.443907551016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  <c r="M74" s="12">
        <f>IF(TbRegistroEntradas[[#This Row],[Data do Caixa Previsto]]="",0,MONTH(TbRegistroEntradas[[#This Row],[Data do Caixa Previsto]]))</f>
        <v>3</v>
      </c>
      <c r="N74" s="12">
        <f>IF(TbRegistroEntradas[[#This Row],[Data do Caixa Previsto]]="",0,YEAR(TbRegistroEntradas[[#This Row],[Data do Caixa Previsto]]))</f>
        <v>2018</v>
      </c>
      <c r="O74" s="12" t="str">
        <f ca="1">IF(AND(TbRegistroEntradas[[#This Row],[Data do Caixa Previsto]]&lt;TODAY(),TbRegistroEntradas[[#This Row],[Data do Caixa Realizado]]=""),"Vencida","Não Vencida")</f>
        <v>Não Vencida</v>
      </c>
    </row>
    <row r="75" spans="2:15" x14ac:dyDescent="0.25">
      <c r="B75" s="10" t="s">
        <v>69</v>
      </c>
      <c r="C75" s="10">
        <v>43162</v>
      </c>
      <c r="D75" s="10">
        <v>43202.812742183109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  <c r="M75" s="12">
        <f>IF(TbRegistroEntradas[[#This Row],[Data do Caixa Previsto]]="",0,MONTH(TbRegistroEntradas[[#This Row],[Data do Caixa Previsto]]))</f>
        <v>4</v>
      </c>
      <c r="N75" s="12">
        <f>IF(TbRegistroEntradas[[#This Row],[Data do Caixa Previsto]]="",0,YEAR(TbRegistroEntradas[[#This Row],[Data do Caixa Previsto]]))</f>
        <v>2018</v>
      </c>
      <c r="O75" s="12" t="str">
        <f ca="1">IF(AND(TbRegistroEntradas[[#This Row],[Data do Caixa Previsto]]&lt;TODAY(),TbRegistroEntradas[[#This Row],[Data do Caixa Realizado]]=""),"Vencida","Não Vencida")</f>
        <v>Vencida</v>
      </c>
    </row>
    <row r="76" spans="2:15" x14ac:dyDescent="0.25">
      <c r="B76" s="10">
        <v>43287.614168362117</v>
      </c>
      <c r="C76" s="10">
        <v>43163</v>
      </c>
      <c r="D76" s="10">
        <v>43211.113627447019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  <c r="M76" s="12">
        <f>IF(TbRegistroEntradas[[#This Row],[Data do Caixa Previsto]]="",0,MONTH(TbRegistroEntradas[[#This Row],[Data do Caixa Previsto]]))</f>
        <v>4</v>
      </c>
      <c r="N76" s="12">
        <f>IF(TbRegistroEntradas[[#This Row],[Data do Caixa Previsto]]="",0,YEAR(TbRegistroEntradas[[#This Row],[Data do Caixa Previsto]]))</f>
        <v>2018</v>
      </c>
      <c r="O76" s="12" t="str">
        <f ca="1">IF(AND(TbRegistroEntradas[[#This Row],[Data do Caixa Previsto]]&lt;TODAY(),TbRegistroEntradas[[#This Row],[Data do Caixa Realizado]]=""),"Vencida","Não Vencida")</f>
        <v>Não Vencida</v>
      </c>
    </row>
    <row r="77" spans="2:15" x14ac:dyDescent="0.25">
      <c r="B77" s="10">
        <v>43203.174471123319</v>
      </c>
      <c r="C77" s="10">
        <v>43166</v>
      </c>
      <c r="D77" s="10">
        <v>43203.174471123319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  <c r="M77" s="12">
        <f>IF(TbRegistroEntradas[[#This Row],[Data do Caixa Previsto]]="",0,MONTH(TbRegistroEntradas[[#This Row],[Data do Caixa Previsto]]))</f>
        <v>4</v>
      </c>
      <c r="N77" s="12">
        <f>IF(TbRegistroEntradas[[#This Row],[Data do Caixa Previsto]]="",0,YEAR(TbRegistroEntradas[[#This Row],[Data do Caixa Previsto]]))</f>
        <v>2018</v>
      </c>
      <c r="O77" s="12" t="str">
        <f ca="1">IF(AND(TbRegistroEntradas[[#This Row],[Data do Caixa Previsto]]&lt;TODAY(),TbRegistroEntradas[[#This Row],[Data do Caixa Realizado]]=""),"Vencida","Não Vencida")</f>
        <v>Não Vencida</v>
      </c>
    </row>
    <row r="78" spans="2:15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  <c r="M78" s="12">
        <f>IF(TbRegistroEntradas[[#This Row],[Data do Caixa Previsto]]="",0,MONTH(TbRegistroEntradas[[#This Row],[Data do Caixa Previsto]]))</f>
        <v>3</v>
      </c>
      <c r="N78" s="12">
        <f>IF(TbRegistroEntradas[[#This Row],[Data do Caixa Previsto]]="",0,YEAR(TbRegistroEntradas[[#This Row],[Data do Caixa Previsto]]))</f>
        <v>2018</v>
      </c>
      <c r="O78" s="12" t="str">
        <f ca="1">IF(AND(TbRegistroEntradas[[#This Row],[Data do Caixa Previsto]]&lt;TODAY(),TbRegistroEntradas[[#This Row],[Data do Caixa Realizado]]=""),"Vencida","Não Vencida")</f>
        <v>Não Vencida</v>
      </c>
    </row>
    <row r="79" spans="2:15" x14ac:dyDescent="0.25">
      <c r="B79" s="10">
        <v>43274.948349329374</v>
      </c>
      <c r="C79" s="10">
        <v>43171</v>
      </c>
      <c r="D79" s="10">
        <v>43200.147034627953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  <c r="M79" s="12">
        <f>IF(TbRegistroEntradas[[#This Row],[Data do Caixa Previsto]]="",0,MONTH(TbRegistroEntradas[[#This Row],[Data do Caixa Previsto]]))</f>
        <v>4</v>
      </c>
      <c r="N79" s="12">
        <f>IF(TbRegistroEntradas[[#This Row],[Data do Caixa Previsto]]="",0,YEAR(TbRegistroEntradas[[#This Row],[Data do Caixa Previsto]]))</f>
        <v>2018</v>
      </c>
      <c r="O79" s="12" t="str">
        <f ca="1">IF(AND(TbRegistroEntradas[[#This Row],[Data do Caixa Previsto]]&lt;TODAY(),TbRegistroEntradas[[#This Row],[Data do Caixa Realizado]]=""),"Vencida","Não Vencida")</f>
        <v>Não Vencida</v>
      </c>
    </row>
    <row r="80" spans="2:15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  <c r="M80" s="12">
        <f>IF(TbRegistroEntradas[[#This Row],[Data do Caixa Previsto]]="",0,MONTH(TbRegistroEntradas[[#This Row],[Data do Caixa Previsto]]))</f>
        <v>3</v>
      </c>
      <c r="N80" s="12">
        <f>IF(TbRegistroEntradas[[#This Row],[Data do Caixa Previsto]]="",0,YEAR(TbRegistroEntradas[[#This Row],[Data do Caixa Previsto]]))</f>
        <v>2018</v>
      </c>
      <c r="O80" s="12" t="str">
        <f ca="1">IF(AND(TbRegistroEntradas[[#This Row],[Data do Caixa Previsto]]&lt;TODAY(),TbRegistroEntradas[[#This Row],[Data do Caixa Realizado]]=""),"Vencida","Não Vencida")</f>
        <v>Não Vencida</v>
      </c>
    </row>
    <row r="81" spans="2:15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  <c r="M81" s="12">
        <f>IF(TbRegistroEntradas[[#This Row],[Data do Caixa Previsto]]="",0,MONTH(TbRegistroEntradas[[#This Row],[Data do Caixa Previsto]]))</f>
        <v>3</v>
      </c>
      <c r="N81" s="12">
        <f>IF(TbRegistroEntradas[[#This Row],[Data do Caixa Previsto]]="",0,YEAR(TbRegistroEntradas[[#This Row],[Data do Caixa Previsto]]))</f>
        <v>2018</v>
      </c>
      <c r="O81" s="12" t="str">
        <f ca="1">IF(AND(TbRegistroEntradas[[#This Row],[Data do Caixa Previsto]]&lt;TODAY(),TbRegistroEntradas[[#This Row],[Data do Caixa Realizado]]=""),"Vencida","Não Vencida")</f>
        <v>Não Vencida</v>
      </c>
    </row>
    <row r="82" spans="2:15" x14ac:dyDescent="0.25">
      <c r="B82" s="10">
        <v>43225.452196527214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  <c r="M82" s="12">
        <f>IF(TbRegistroEntradas[[#This Row],[Data do Caixa Previsto]]="",0,MONTH(TbRegistroEntradas[[#This Row],[Data do Caixa Previsto]]))</f>
        <v>3</v>
      </c>
      <c r="N82" s="12">
        <f>IF(TbRegistroEntradas[[#This Row],[Data do Caixa Previsto]]="",0,YEAR(TbRegistroEntradas[[#This Row],[Data do Caixa Previsto]]))</f>
        <v>2018</v>
      </c>
      <c r="O82" s="12" t="str">
        <f ca="1">IF(AND(TbRegistroEntradas[[#This Row],[Data do Caixa Previsto]]&lt;TODAY(),TbRegistroEntradas[[#This Row],[Data do Caixa Realizado]]=""),"Vencida","Não Vencida")</f>
        <v>Não Vencida</v>
      </c>
    </row>
    <row r="83" spans="2:15" x14ac:dyDescent="0.25">
      <c r="B83" s="10">
        <v>43199.063059084292</v>
      </c>
      <c r="C83" s="10">
        <v>43182</v>
      </c>
      <c r="D83" s="10">
        <v>43199.063059084292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  <c r="M83" s="12">
        <f>IF(TbRegistroEntradas[[#This Row],[Data do Caixa Previsto]]="",0,MONTH(TbRegistroEntradas[[#This Row],[Data do Caixa Previsto]]))</f>
        <v>4</v>
      </c>
      <c r="N83" s="12">
        <f>IF(TbRegistroEntradas[[#This Row],[Data do Caixa Previsto]]="",0,YEAR(TbRegistroEntradas[[#This Row],[Data do Caixa Previsto]]))</f>
        <v>2018</v>
      </c>
      <c r="O83" s="12" t="str">
        <f ca="1">IF(AND(TbRegistroEntradas[[#This Row],[Data do Caixa Previsto]]&lt;TODAY(),TbRegistroEntradas[[#This Row],[Data do Caixa Realizado]]=""),"Vencida","Não Vencida")</f>
        <v>Não Vencida</v>
      </c>
    </row>
    <row r="84" spans="2:15" x14ac:dyDescent="0.25">
      <c r="B84" s="10">
        <v>43187.544050679455</v>
      </c>
      <c r="C84" s="10">
        <v>43184</v>
      </c>
      <c r="D84" s="10">
        <v>43187.544050679455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  <c r="M84" s="12">
        <f>IF(TbRegistroEntradas[[#This Row],[Data do Caixa Previsto]]="",0,MONTH(TbRegistroEntradas[[#This Row],[Data do Caixa Previsto]]))</f>
        <v>3</v>
      </c>
      <c r="N84" s="12">
        <f>IF(TbRegistroEntradas[[#This Row],[Data do Caixa Previsto]]="",0,YEAR(TbRegistroEntradas[[#This Row],[Data do Caixa Previsto]]))</f>
        <v>2018</v>
      </c>
      <c r="O84" s="12" t="str">
        <f ca="1">IF(AND(TbRegistroEntradas[[#This Row],[Data do Caixa Previsto]]&lt;TODAY(),TbRegistroEntradas[[#This Row],[Data do Caixa Realizado]]=""),"Vencida","Não Vencida")</f>
        <v>Não Vencida</v>
      </c>
    </row>
    <row r="85" spans="2:15" x14ac:dyDescent="0.25">
      <c r="B85" s="10">
        <v>43257.290571168443</v>
      </c>
      <c r="C85" s="10">
        <v>43187</v>
      </c>
      <c r="D85" s="10">
        <v>43205.258677559352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  <c r="M85" s="12">
        <f>IF(TbRegistroEntradas[[#This Row],[Data do Caixa Previsto]]="",0,MONTH(TbRegistroEntradas[[#This Row],[Data do Caixa Previsto]]))</f>
        <v>4</v>
      </c>
      <c r="N85" s="12">
        <f>IF(TbRegistroEntradas[[#This Row],[Data do Caixa Previsto]]="",0,YEAR(TbRegistroEntradas[[#This Row],[Data do Caixa Previsto]]))</f>
        <v>2018</v>
      </c>
      <c r="O85" s="12" t="str">
        <f ca="1">IF(AND(TbRegistroEntradas[[#This Row],[Data do Caixa Previsto]]&lt;TODAY(),TbRegistroEntradas[[#This Row],[Data do Caixa Realizado]]=""),"Vencida","Não Vencida")</f>
        <v>Não Vencida</v>
      </c>
    </row>
    <row r="86" spans="2:15" x14ac:dyDescent="0.25">
      <c r="B86" s="10">
        <v>43214.579291437891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  <c r="M86" s="12">
        <f>IF(TbRegistroEntradas[[#This Row],[Data do Caixa Previsto]]="",0,MONTH(TbRegistroEntradas[[#This Row],[Data do Caixa Previsto]]))</f>
        <v>3</v>
      </c>
      <c r="N86" s="12">
        <f>IF(TbRegistroEntradas[[#This Row],[Data do Caixa Previsto]]="",0,YEAR(TbRegistroEntradas[[#This Row],[Data do Caixa Previsto]]))</f>
        <v>2018</v>
      </c>
      <c r="O86" s="12" t="str">
        <f ca="1">IF(AND(TbRegistroEntradas[[#This Row],[Data do Caixa Previsto]]&lt;TODAY(),TbRegistroEntradas[[#This Row],[Data do Caixa Realizado]]=""),"Vencida","Não Vencida")</f>
        <v>Não Vencida</v>
      </c>
    </row>
    <row r="87" spans="2:15" x14ac:dyDescent="0.25">
      <c r="B87" s="10">
        <v>43306.825006724808</v>
      </c>
      <c r="C87" s="10">
        <v>43190</v>
      </c>
      <c r="D87" s="10">
        <v>43228.526498585612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  <c r="M87" s="12">
        <f>IF(TbRegistroEntradas[[#This Row],[Data do Caixa Previsto]]="",0,MONTH(TbRegistroEntradas[[#This Row],[Data do Caixa Previsto]]))</f>
        <v>5</v>
      </c>
      <c r="N87" s="12">
        <f>IF(TbRegistroEntradas[[#This Row],[Data do Caixa Previsto]]="",0,YEAR(TbRegistroEntradas[[#This Row],[Data do Caixa Previsto]]))</f>
        <v>2018</v>
      </c>
      <c r="O87" s="12" t="str">
        <f ca="1">IF(AND(TbRegistroEntradas[[#This Row],[Data do Caixa Previsto]]&lt;TODAY(),TbRegistroEntradas[[#This Row],[Data do Caixa Realizado]]=""),"Vencida","Não Vencida")</f>
        <v>Não Vencida</v>
      </c>
    </row>
    <row r="88" spans="2:15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  <c r="M88" s="12">
        <f>IF(TbRegistroEntradas[[#This Row],[Data do Caixa Previsto]]="",0,MONTH(TbRegistroEntradas[[#This Row],[Data do Caixa Previsto]]))</f>
        <v>4</v>
      </c>
      <c r="N88" s="12">
        <f>IF(TbRegistroEntradas[[#This Row],[Data do Caixa Previsto]]="",0,YEAR(TbRegistroEntradas[[#This Row],[Data do Caixa Previsto]]))</f>
        <v>2018</v>
      </c>
      <c r="O88" s="12" t="str">
        <f ca="1">IF(AND(TbRegistroEntradas[[#This Row],[Data do Caixa Previsto]]&lt;TODAY(),TbRegistroEntradas[[#This Row],[Data do Caixa Realizado]]=""),"Vencida","Não Vencida")</f>
        <v>Não Vencida</v>
      </c>
    </row>
    <row r="89" spans="2:15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  <c r="M89" s="12">
        <f>IF(TbRegistroEntradas[[#This Row],[Data do Caixa Previsto]]="",0,MONTH(TbRegistroEntradas[[#This Row],[Data do Caixa Previsto]]))</f>
        <v>4</v>
      </c>
      <c r="N89" s="12">
        <f>IF(TbRegistroEntradas[[#This Row],[Data do Caixa Previsto]]="",0,YEAR(TbRegistroEntradas[[#This Row],[Data do Caixa Previsto]]))</f>
        <v>2018</v>
      </c>
      <c r="O89" s="12" t="str">
        <f ca="1">IF(AND(TbRegistroEntradas[[#This Row],[Data do Caixa Previsto]]&lt;TODAY(),TbRegistroEntradas[[#This Row],[Data do Caixa Realizado]]=""),"Vencida","Não Vencida")</f>
        <v>Não Vencida</v>
      </c>
    </row>
    <row r="90" spans="2:15" x14ac:dyDescent="0.25">
      <c r="B90" s="10">
        <v>43251.171133907985</v>
      </c>
      <c r="C90" s="10">
        <v>43199</v>
      </c>
      <c r="D90" s="10">
        <v>43251.171133907985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  <c r="M90" s="12">
        <f>IF(TbRegistroEntradas[[#This Row],[Data do Caixa Previsto]]="",0,MONTH(TbRegistroEntradas[[#This Row],[Data do Caixa Previsto]]))</f>
        <v>5</v>
      </c>
      <c r="N90" s="12">
        <f>IF(TbRegistroEntradas[[#This Row],[Data do Caixa Previsto]]="",0,YEAR(TbRegistroEntradas[[#This Row],[Data do Caixa Previsto]]))</f>
        <v>2018</v>
      </c>
      <c r="O90" s="12" t="str">
        <f ca="1">IF(AND(TbRegistroEntradas[[#This Row],[Data do Caixa Previsto]]&lt;TODAY(),TbRegistroEntradas[[#This Row],[Data do Caixa Realizado]]=""),"Vencida","Não Vencida")</f>
        <v>Não Vencida</v>
      </c>
    </row>
    <row r="91" spans="2:15" x14ac:dyDescent="0.25">
      <c r="B91" s="10" t="s">
        <v>69</v>
      </c>
      <c r="C91" s="10">
        <v>43201</v>
      </c>
      <c r="D91" s="10">
        <v>43260.535750034454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  <c r="M91" s="12">
        <f>IF(TbRegistroEntradas[[#This Row],[Data do Caixa Previsto]]="",0,MONTH(TbRegistroEntradas[[#This Row],[Data do Caixa Previsto]]))</f>
        <v>6</v>
      </c>
      <c r="N91" s="12">
        <f>IF(TbRegistroEntradas[[#This Row],[Data do Caixa Previsto]]="",0,YEAR(TbRegistroEntradas[[#This Row],[Data do Caixa Previsto]]))</f>
        <v>2018</v>
      </c>
      <c r="O91" s="12" t="str">
        <f ca="1">IF(AND(TbRegistroEntradas[[#This Row],[Data do Caixa Previsto]]&lt;TODAY(),TbRegistroEntradas[[#This Row],[Data do Caixa Realizado]]=""),"Vencida","Não Vencida")</f>
        <v>Vencida</v>
      </c>
    </row>
    <row r="92" spans="2:15" x14ac:dyDescent="0.25">
      <c r="B92" s="10">
        <v>43224.851474146271</v>
      </c>
      <c r="C92" s="10">
        <v>43204</v>
      </c>
      <c r="D92" s="10">
        <v>43224.851474146271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  <c r="M92" s="12">
        <f>IF(TbRegistroEntradas[[#This Row],[Data do Caixa Previsto]]="",0,MONTH(TbRegistroEntradas[[#This Row],[Data do Caixa Previsto]]))</f>
        <v>5</v>
      </c>
      <c r="N92" s="12">
        <f>IF(TbRegistroEntradas[[#This Row],[Data do Caixa Previsto]]="",0,YEAR(TbRegistroEntradas[[#This Row],[Data do Caixa Previsto]]))</f>
        <v>2018</v>
      </c>
      <c r="O92" s="12" t="str">
        <f ca="1">IF(AND(TbRegistroEntradas[[#This Row],[Data do Caixa Previsto]]&lt;TODAY(),TbRegistroEntradas[[#This Row],[Data do Caixa Realizado]]=""),"Vencida","Não Vencida")</f>
        <v>Não Vencida</v>
      </c>
    </row>
    <row r="93" spans="2:15" x14ac:dyDescent="0.25">
      <c r="B93" s="10">
        <v>43295.696952017293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  <c r="M93" s="12">
        <f>IF(TbRegistroEntradas[[#This Row],[Data do Caixa Previsto]]="",0,MONTH(TbRegistroEntradas[[#This Row],[Data do Caixa Previsto]]))</f>
        <v>4</v>
      </c>
      <c r="N93" s="12">
        <f>IF(TbRegistroEntradas[[#This Row],[Data do Caixa Previsto]]="",0,YEAR(TbRegistroEntradas[[#This Row],[Data do Caixa Previsto]]))</f>
        <v>2018</v>
      </c>
      <c r="O93" s="12" t="str">
        <f ca="1">IF(AND(TbRegistroEntradas[[#This Row],[Data do Caixa Previsto]]&lt;TODAY(),TbRegistroEntradas[[#This Row],[Data do Caixa Realizado]]=""),"Vencida","Não Vencida")</f>
        <v>Não Vencida</v>
      </c>
    </row>
    <row r="94" spans="2:15" x14ac:dyDescent="0.25">
      <c r="B94" s="10">
        <v>43234.087727619473</v>
      </c>
      <c r="C94" s="10">
        <v>43213</v>
      </c>
      <c r="D94" s="10">
        <v>43234.087727619473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  <c r="M94" s="12">
        <f>IF(TbRegistroEntradas[[#This Row],[Data do Caixa Previsto]]="",0,MONTH(TbRegistroEntradas[[#This Row],[Data do Caixa Previsto]]))</f>
        <v>5</v>
      </c>
      <c r="N94" s="12">
        <f>IF(TbRegistroEntradas[[#This Row],[Data do Caixa Previsto]]="",0,YEAR(TbRegistroEntradas[[#This Row],[Data do Caixa Previsto]]))</f>
        <v>2018</v>
      </c>
      <c r="O94" s="12" t="str">
        <f ca="1">IF(AND(TbRegistroEntradas[[#This Row],[Data do Caixa Previsto]]&lt;TODAY(),TbRegistroEntradas[[#This Row],[Data do Caixa Realizado]]=""),"Vencida","Não Vencida")</f>
        <v>Não Vencida</v>
      </c>
    </row>
    <row r="95" spans="2:15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  <c r="M95" s="12">
        <f>IF(TbRegistroEntradas[[#This Row],[Data do Caixa Previsto]]="",0,MONTH(TbRegistroEntradas[[#This Row],[Data do Caixa Previsto]]))</f>
        <v>4</v>
      </c>
      <c r="N95" s="12">
        <f>IF(TbRegistroEntradas[[#This Row],[Data do Caixa Previsto]]="",0,YEAR(TbRegistroEntradas[[#This Row],[Data do Caixa Previsto]]))</f>
        <v>2018</v>
      </c>
      <c r="O95" s="12" t="str">
        <f ca="1">IF(AND(TbRegistroEntradas[[#This Row],[Data do Caixa Previsto]]&lt;TODAY(),TbRegistroEntradas[[#This Row],[Data do Caixa Realizado]]=""),"Vencida","Não Vencida")</f>
        <v>Não Vencida</v>
      </c>
    </row>
    <row r="96" spans="2:15" x14ac:dyDescent="0.25">
      <c r="B96" s="10">
        <v>43226.996302594947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  <c r="M96" s="12">
        <f>IF(TbRegistroEntradas[[#This Row],[Data do Caixa Previsto]]="",0,MONTH(TbRegistroEntradas[[#This Row],[Data do Caixa Previsto]]))</f>
        <v>4</v>
      </c>
      <c r="N96" s="12">
        <f>IF(TbRegistroEntradas[[#This Row],[Data do Caixa Previsto]]="",0,YEAR(TbRegistroEntradas[[#This Row],[Data do Caixa Previsto]]))</f>
        <v>2018</v>
      </c>
      <c r="O96" s="12" t="str">
        <f ca="1">IF(AND(TbRegistroEntradas[[#This Row],[Data do Caixa Previsto]]&lt;TODAY(),TbRegistroEntradas[[#This Row],[Data do Caixa Realizado]]=""),"Vencida","Não Vencida")</f>
        <v>Não Vencida</v>
      </c>
    </row>
    <row r="97" spans="2:15" x14ac:dyDescent="0.25">
      <c r="B97" s="10">
        <v>43283.921086983224</v>
      </c>
      <c r="C97" s="10">
        <v>43228</v>
      </c>
      <c r="D97" s="10">
        <v>43283.921086983224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  <c r="M97" s="12">
        <f>IF(TbRegistroEntradas[[#This Row],[Data do Caixa Previsto]]="",0,MONTH(TbRegistroEntradas[[#This Row],[Data do Caixa Previsto]]))</f>
        <v>7</v>
      </c>
      <c r="N97" s="12">
        <f>IF(TbRegistroEntradas[[#This Row],[Data do Caixa Previsto]]="",0,YEAR(TbRegistroEntradas[[#This Row],[Data do Caixa Previsto]]))</f>
        <v>2018</v>
      </c>
      <c r="O97" s="12" t="str">
        <f ca="1">IF(AND(TbRegistroEntradas[[#This Row],[Data do Caixa Previsto]]&lt;TODAY(),TbRegistroEntradas[[#This Row],[Data do Caixa Realizado]]=""),"Vencida","Não Vencida")</f>
        <v>Não Vencida</v>
      </c>
    </row>
    <row r="98" spans="2:15" x14ac:dyDescent="0.25">
      <c r="B98" s="10">
        <v>43311.771640605511</v>
      </c>
      <c r="C98" s="10">
        <v>43231</v>
      </c>
      <c r="D98" s="10">
        <v>43279.381017407846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  <c r="M98" s="12">
        <f>IF(TbRegistroEntradas[[#This Row],[Data do Caixa Previsto]]="",0,MONTH(TbRegistroEntradas[[#This Row],[Data do Caixa Previsto]]))</f>
        <v>6</v>
      </c>
      <c r="N98" s="12">
        <f>IF(TbRegistroEntradas[[#This Row],[Data do Caixa Previsto]]="",0,YEAR(TbRegistroEntradas[[#This Row],[Data do Caixa Previsto]]))</f>
        <v>2018</v>
      </c>
      <c r="O98" s="12" t="str">
        <f ca="1">IF(AND(TbRegistroEntradas[[#This Row],[Data do Caixa Previsto]]&lt;TODAY(),TbRegistroEntradas[[#This Row],[Data do Caixa Realizado]]=""),"Vencida","Não Vencida")</f>
        <v>Não Vencida</v>
      </c>
    </row>
    <row r="99" spans="2:15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  <c r="M99" s="12">
        <f>IF(TbRegistroEntradas[[#This Row],[Data do Caixa Previsto]]="",0,MONTH(TbRegistroEntradas[[#This Row],[Data do Caixa Previsto]]))</f>
        <v>5</v>
      </c>
      <c r="N99" s="12">
        <f>IF(TbRegistroEntradas[[#This Row],[Data do Caixa Previsto]]="",0,YEAR(TbRegistroEntradas[[#This Row],[Data do Caixa Previsto]]))</f>
        <v>2018</v>
      </c>
      <c r="O99" s="12" t="str">
        <f ca="1">IF(AND(TbRegistroEntradas[[#This Row],[Data do Caixa Previsto]]&lt;TODAY(),TbRegistroEntradas[[#This Row],[Data do Caixa Realizado]]=""),"Vencida","Não Vencida")</f>
        <v>Não Vencida</v>
      </c>
    </row>
    <row r="100" spans="2:15" x14ac:dyDescent="0.25">
      <c r="B100" s="10">
        <v>43252.121501784946</v>
      </c>
      <c r="C100" s="10">
        <v>43241</v>
      </c>
      <c r="D100" s="10">
        <v>43252.121501784946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  <c r="M100" s="12">
        <f>IF(TbRegistroEntradas[[#This Row],[Data do Caixa Previsto]]="",0,MONTH(TbRegistroEntradas[[#This Row],[Data do Caixa Previsto]]))</f>
        <v>6</v>
      </c>
      <c r="N100" s="12">
        <f>IF(TbRegistroEntradas[[#This Row],[Data do Caixa Previsto]]="",0,YEAR(TbRegistroEntradas[[#This Row],[Data do Caixa Previsto]]))</f>
        <v>2018</v>
      </c>
      <c r="O100" s="12" t="str">
        <f ca="1">IF(AND(TbRegistroEntradas[[#This Row],[Data do Caixa Previsto]]&lt;TODAY(),TbRegistroEntradas[[#This Row],[Data do Caixa Realizado]]=""),"Vencida","Não Vencida")</f>
        <v>Não Vencida</v>
      </c>
    </row>
    <row r="101" spans="2:15" x14ac:dyDescent="0.25">
      <c r="B101" s="10">
        <v>43275.457463184524</v>
      </c>
      <c r="C101" s="10">
        <v>43244</v>
      </c>
      <c r="D101" s="10">
        <v>43275.457463184524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  <c r="M101" s="12">
        <f>IF(TbRegistroEntradas[[#This Row],[Data do Caixa Previsto]]="",0,MONTH(TbRegistroEntradas[[#This Row],[Data do Caixa Previsto]]))</f>
        <v>6</v>
      </c>
      <c r="N101" s="12">
        <f>IF(TbRegistroEntradas[[#This Row],[Data do Caixa Previsto]]="",0,YEAR(TbRegistroEntradas[[#This Row],[Data do Caixa Previsto]]))</f>
        <v>2018</v>
      </c>
      <c r="O101" s="12" t="str">
        <f ca="1">IF(AND(TbRegistroEntradas[[#This Row],[Data do Caixa Previsto]]&lt;TODAY(),TbRegistroEntradas[[#This Row],[Data do Caixa Realizado]]=""),"Vencida","Não Vencida")</f>
        <v>Não Vencida</v>
      </c>
    </row>
    <row r="102" spans="2:15" x14ac:dyDescent="0.25">
      <c r="B102" s="10">
        <v>43275.663970819842</v>
      </c>
      <c r="C102" s="10">
        <v>43249</v>
      </c>
      <c r="D102" s="10">
        <v>43275.663970819842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  <c r="M102" s="12">
        <f>IF(TbRegistroEntradas[[#This Row],[Data do Caixa Previsto]]="",0,MONTH(TbRegistroEntradas[[#This Row],[Data do Caixa Previsto]]))</f>
        <v>6</v>
      </c>
      <c r="N102" s="12">
        <f>IF(TbRegistroEntradas[[#This Row],[Data do Caixa Previsto]]="",0,YEAR(TbRegistroEntradas[[#This Row],[Data do Caixa Previsto]]))</f>
        <v>2018</v>
      </c>
      <c r="O102" s="12" t="str">
        <f ca="1">IF(AND(TbRegistroEntradas[[#This Row],[Data do Caixa Previsto]]&lt;TODAY(),TbRegistroEntradas[[#This Row],[Data do Caixa Realizado]]=""),"Vencida","Não Vencida")</f>
        <v>Não Vencida</v>
      </c>
    </row>
    <row r="103" spans="2:15" x14ac:dyDescent="0.25">
      <c r="B103" s="10">
        <v>43265.40932974538</v>
      </c>
      <c r="C103" s="10">
        <v>43250</v>
      </c>
      <c r="D103" s="10">
        <v>43265.40932974538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  <c r="M103" s="12">
        <f>IF(TbRegistroEntradas[[#This Row],[Data do Caixa Previsto]]="",0,MONTH(TbRegistroEntradas[[#This Row],[Data do Caixa Previsto]]))</f>
        <v>6</v>
      </c>
      <c r="N103" s="12">
        <f>IF(TbRegistroEntradas[[#This Row],[Data do Caixa Previsto]]="",0,YEAR(TbRegistroEntradas[[#This Row],[Data do Caixa Previsto]]))</f>
        <v>2018</v>
      </c>
      <c r="O103" s="12" t="str">
        <f ca="1">IF(AND(TbRegistroEntradas[[#This Row],[Data do Caixa Previsto]]&lt;TODAY(),TbRegistroEntradas[[#This Row],[Data do Caixa Realizado]]=""),"Vencida","Não Vencida")</f>
        <v>Não Vencida</v>
      </c>
    </row>
    <row r="104" spans="2:15" x14ac:dyDescent="0.25">
      <c r="B104" s="10">
        <v>43340.188642379559</v>
      </c>
      <c r="C104" s="10">
        <v>43254</v>
      </c>
      <c r="D104" s="10">
        <v>43313.778330733978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  <c r="M104" s="12">
        <f>IF(TbRegistroEntradas[[#This Row],[Data do Caixa Previsto]]="",0,MONTH(TbRegistroEntradas[[#This Row],[Data do Caixa Previsto]]))</f>
        <v>8</v>
      </c>
      <c r="N104" s="12">
        <f>IF(TbRegistroEntradas[[#This Row],[Data do Caixa Previsto]]="",0,YEAR(TbRegistroEntradas[[#This Row],[Data do Caixa Previsto]]))</f>
        <v>2018</v>
      </c>
      <c r="O104" s="12" t="str">
        <f ca="1">IF(AND(TbRegistroEntradas[[#This Row],[Data do Caixa Previsto]]&lt;TODAY(),TbRegistroEntradas[[#This Row],[Data do Caixa Realizado]]=""),"Vencida","Não Vencida")</f>
        <v>Não Vencida</v>
      </c>
    </row>
    <row r="105" spans="2:15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  <c r="M105" s="12">
        <f>IF(TbRegistroEntradas[[#This Row],[Data do Caixa Previsto]]="",0,MONTH(TbRegistroEntradas[[#This Row],[Data do Caixa Previsto]]))</f>
        <v>6</v>
      </c>
      <c r="N105" s="12">
        <f>IF(TbRegistroEntradas[[#This Row],[Data do Caixa Previsto]]="",0,YEAR(TbRegistroEntradas[[#This Row],[Data do Caixa Previsto]]))</f>
        <v>2018</v>
      </c>
      <c r="O105" s="12" t="str">
        <f ca="1">IF(AND(TbRegistroEntradas[[#This Row],[Data do Caixa Previsto]]&lt;TODAY(),TbRegistroEntradas[[#This Row],[Data do Caixa Realizado]]=""),"Vencida","Não Vencida")</f>
        <v>Não Vencida</v>
      </c>
    </row>
    <row r="106" spans="2:15" x14ac:dyDescent="0.25">
      <c r="B106" s="10">
        <v>43267.639792395334</v>
      </c>
      <c r="C106" s="10">
        <v>43256</v>
      </c>
      <c r="D106" s="10">
        <v>43267.639792395334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  <c r="M106" s="12">
        <f>IF(TbRegistroEntradas[[#This Row],[Data do Caixa Previsto]]="",0,MONTH(TbRegistroEntradas[[#This Row],[Data do Caixa Previsto]]))</f>
        <v>6</v>
      </c>
      <c r="N106" s="12">
        <f>IF(TbRegistroEntradas[[#This Row],[Data do Caixa Previsto]]="",0,YEAR(TbRegistroEntradas[[#This Row],[Data do Caixa Previsto]]))</f>
        <v>2018</v>
      </c>
      <c r="O106" s="12" t="str">
        <f ca="1">IF(AND(TbRegistroEntradas[[#This Row],[Data do Caixa Previsto]]&lt;TODAY(),TbRegistroEntradas[[#This Row],[Data do Caixa Realizado]]=""),"Vencida","Não Vencida")</f>
        <v>Não Vencida</v>
      </c>
    </row>
    <row r="107" spans="2:15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  <c r="M107" s="12">
        <f>IF(TbRegistroEntradas[[#This Row],[Data do Caixa Previsto]]="",0,MONTH(TbRegistroEntradas[[#This Row],[Data do Caixa Previsto]]))</f>
        <v>6</v>
      </c>
      <c r="N107" s="12">
        <f>IF(TbRegistroEntradas[[#This Row],[Data do Caixa Previsto]]="",0,YEAR(TbRegistroEntradas[[#This Row],[Data do Caixa Previsto]]))</f>
        <v>2018</v>
      </c>
      <c r="O107" s="12" t="str">
        <f ca="1">IF(AND(TbRegistroEntradas[[#This Row],[Data do Caixa Previsto]]&lt;TODAY(),TbRegistroEntradas[[#This Row],[Data do Caixa Realizado]]=""),"Vencida","Não Vencida")</f>
        <v>Não Vencida</v>
      </c>
    </row>
    <row r="108" spans="2:15" x14ac:dyDescent="0.25">
      <c r="B108" s="10">
        <v>43276.511490365912</v>
      </c>
      <c r="C108" s="10">
        <v>43261</v>
      </c>
      <c r="D108" s="10">
        <v>43276.511490365912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  <c r="M108" s="12">
        <f>IF(TbRegistroEntradas[[#This Row],[Data do Caixa Previsto]]="",0,MONTH(TbRegistroEntradas[[#This Row],[Data do Caixa Previsto]]))</f>
        <v>6</v>
      </c>
      <c r="N108" s="12">
        <f>IF(TbRegistroEntradas[[#This Row],[Data do Caixa Previsto]]="",0,YEAR(TbRegistroEntradas[[#This Row],[Data do Caixa Previsto]]))</f>
        <v>2018</v>
      </c>
      <c r="O108" s="12" t="str">
        <f ca="1">IF(AND(TbRegistroEntradas[[#This Row],[Data do Caixa Previsto]]&lt;TODAY(),TbRegistroEntradas[[#This Row],[Data do Caixa Realizado]]=""),"Vencida","Não Vencida")</f>
        <v>Não Vencida</v>
      </c>
    </row>
    <row r="109" spans="2:15" x14ac:dyDescent="0.25">
      <c r="B109" s="10">
        <v>43320.151513939236</v>
      </c>
      <c r="C109" s="10">
        <v>43264</v>
      </c>
      <c r="D109" s="10">
        <v>43320.151513939236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  <c r="M109" s="12">
        <f>IF(TbRegistroEntradas[[#This Row],[Data do Caixa Previsto]]="",0,MONTH(TbRegistroEntradas[[#This Row],[Data do Caixa Previsto]]))</f>
        <v>8</v>
      </c>
      <c r="N109" s="12">
        <f>IF(TbRegistroEntradas[[#This Row],[Data do Caixa Previsto]]="",0,YEAR(TbRegistroEntradas[[#This Row],[Data do Caixa Previsto]]))</f>
        <v>2018</v>
      </c>
      <c r="O109" s="12" t="str">
        <f ca="1">IF(AND(TbRegistroEntradas[[#This Row],[Data do Caixa Previsto]]&lt;TODAY(),TbRegistroEntradas[[#This Row],[Data do Caixa Realizado]]=""),"Vencida","Não Vencida")</f>
        <v>Não Vencida</v>
      </c>
    </row>
    <row r="110" spans="2:15" x14ac:dyDescent="0.25">
      <c r="B110" s="10">
        <v>43303.335943391627</v>
      </c>
      <c r="C110" s="10">
        <v>43265</v>
      </c>
      <c r="D110" s="10">
        <v>43303.335943391627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  <c r="M110" s="12">
        <f>IF(TbRegistroEntradas[[#This Row],[Data do Caixa Previsto]]="",0,MONTH(TbRegistroEntradas[[#This Row],[Data do Caixa Previsto]]))</f>
        <v>7</v>
      </c>
      <c r="N110" s="12">
        <f>IF(TbRegistroEntradas[[#This Row],[Data do Caixa Previsto]]="",0,YEAR(TbRegistroEntradas[[#This Row],[Data do Caixa Previsto]]))</f>
        <v>2018</v>
      </c>
      <c r="O110" s="12" t="str">
        <f ca="1">IF(AND(TbRegistroEntradas[[#This Row],[Data do Caixa Previsto]]&lt;TODAY(),TbRegistroEntradas[[#This Row],[Data do Caixa Realizado]]=""),"Vencida","Não Vencida")</f>
        <v>Não Vencida</v>
      </c>
    </row>
    <row r="111" spans="2:15" x14ac:dyDescent="0.25">
      <c r="B111" s="10">
        <v>43293.385542692129</v>
      </c>
      <c r="C111" s="10">
        <v>43266</v>
      </c>
      <c r="D111" s="10">
        <v>43293.385542692129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  <c r="M111" s="12">
        <f>IF(TbRegistroEntradas[[#This Row],[Data do Caixa Previsto]]="",0,MONTH(TbRegistroEntradas[[#This Row],[Data do Caixa Previsto]]))</f>
        <v>7</v>
      </c>
      <c r="N111" s="12">
        <f>IF(TbRegistroEntradas[[#This Row],[Data do Caixa Previsto]]="",0,YEAR(TbRegistroEntradas[[#This Row],[Data do Caixa Previsto]]))</f>
        <v>2018</v>
      </c>
      <c r="O111" s="12" t="str">
        <f ca="1">IF(AND(TbRegistroEntradas[[#This Row],[Data do Caixa Previsto]]&lt;TODAY(),TbRegistroEntradas[[#This Row],[Data do Caixa Realizado]]=""),"Vencida","Não Vencida")</f>
        <v>Não Vencida</v>
      </c>
    </row>
    <row r="112" spans="2:15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  <c r="M112" s="12">
        <f>IF(TbRegistroEntradas[[#This Row],[Data do Caixa Previsto]]="",0,MONTH(TbRegistroEntradas[[#This Row],[Data do Caixa Previsto]]))</f>
        <v>6</v>
      </c>
      <c r="N112" s="12">
        <f>IF(TbRegistroEntradas[[#This Row],[Data do Caixa Previsto]]="",0,YEAR(TbRegistroEntradas[[#This Row],[Data do Caixa Previsto]]))</f>
        <v>2018</v>
      </c>
      <c r="O112" s="12" t="str">
        <f ca="1">IF(AND(TbRegistroEntradas[[#This Row],[Data do Caixa Previsto]]&lt;TODAY(),TbRegistroEntradas[[#This Row],[Data do Caixa Realizado]]=""),"Vencida","Não Vencida")</f>
        <v>Não Vencida</v>
      </c>
    </row>
    <row r="113" spans="2:15" x14ac:dyDescent="0.25">
      <c r="B113" s="10">
        <v>43326.374496804972</v>
      </c>
      <c r="C113" s="10">
        <v>43272</v>
      </c>
      <c r="D113" s="10">
        <v>43309.393451525575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  <c r="M113" s="12">
        <f>IF(TbRegistroEntradas[[#This Row],[Data do Caixa Previsto]]="",0,MONTH(TbRegistroEntradas[[#This Row],[Data do Caixa Previsto]]))</f>
        <v>7</v>
      </c>
      <c r="N113" s="12">
        <f>IF(TbRegistroEntradas[[#This Row],[Data do Caixa Previsto]]="",0,YEAR(TbRegistroEntradas[[#This Row],[Data do Caixa Previsto]]))</f>
        <v>2018</v>
      </c>
      <c r="O113" s="12" t="str">
        <f ca="1">IF(AND(TbRegistroEntradas[[#This Row],[Data do Caixa Previsto]]&lt;TODAY(),TbRegistroEntradas[[#This Row],[Data do Caixa Realizado]]=""),"Vencida","Não Vencida")</f>
        <v>Não Vencida</v>
      </c>
    </row>
    <row r="114" spans="2:15" x14ac:dyDescent="0.25">
      <c r="B114" s="10">
        <v>43313.637699425337</v>
      </c>
      <c r="C114" s="10">
        <v>43275</v>
      </c>
      <c r="D114" s="10">
        <v>43313.637699425337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  <c r="M114" s="12">
        <f>IF(TbRegistroEntradas[[#This Row],[Data do Caixa Previsto]]="",0,MONTH(TbRegistroEntradas[[#This Row],[Data do Caixa Previsto]]))</f>
        <v>8</v>
      </c>
      <c r="N114" s="12">
        <f>IF(TbRegistroEntradas[[#This Row],[Data do Caixa Previsto]]="",0,YEAR(TbRegistroEntradas[[#This Row],[Data do Caixa Previsto]]))</f>
        <v>2018</v>
      </c>
      <c r="O114" s="12" t="str">
        <f ca="1">IF(AND(TbRegistroEntradas[[#This Row],[Data do Caixa Previsto]]&lt;TODAY(),TbRegistroEntradas[[#This Row],[Data do Caixa Realizado]]=""),"Vencida","Não Vencida")</f>
        <v>Não Vencida</v>
      </c>
    </row>
    <row r="115" spans="2:15" x14ac:dyDescent="0.25">
      <c r="B115" s="10">
        <v>43317.738042183715</v>
      </c>
      <c r="C115" s="10">
        <v>43276</v>
      </c>
      <c r="D115" s="10">
        <v>43317.738042183715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  <c r="M115" s="12">
        <f>IF(TbRegistroEntradas[[#This Row],[Data do Caixa Previsto]]="",0,MONTH(TbRegistroEntradas[[#This Row],[Data do Caixa Previsto]]))</f>
        <v>8</v>
      </c>
      <c r="N115" s="12">
        <f>IF(TbRegistroEntradas[[#This Row],[Data do Caixa Previsto]]="",0,YEAR(TbRegistroEntradas[[#This Row],[Data do Caixa Previsto]]))</f>
        <v>2018</v>
      </c>
      <c r="O115" s="12" t="str">
        <f ca="1">IF(AND(TbRegistroEntradas[[#This Row],[Data do Caixa Previsto]]&lt;TODAY(),TbRegistroEntradas[[#This Row],[Data do Caixa Realizado]]=""),"Vencida","Não Vencida")</f>
        <v>Não Vencida</v>
      </c>
    </row>
    <row r="116" spans="2:15" x14ac:dyDescent="0.25">
      <c r="B116" s="10">
        <v>43328.896220051167</v>
      </c>
      <c r="C116" s="10">
        <v>43280</v>
      </c>
      <c r="D116" s="10">
        <v>43328.896220051167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  <c r="M116" s="12">
        <f>IF(TbRegistroEntradas[[#This Row],[Data do Caixa Previsto]]="",0,MONTH(TbRegistroEntradas[[#This Row],[Data do Caixa Previsto]]))</f>
        <v>8</v>
      </c>
      <c r="N116" s="12">
        <f>IF(TbRegistroEntradas[[#This Row],[Data do Caixa Previsto]]="",0,YEAR(TbRegistroEntradas[[#This Row],[Data do Caixa Previsto]]))</f>
        <v>2018</v>
      </c>
      <c r="O116" s="12" t="str">
        <f ca="1">IF(AND(TbRegistroEntradas[[#This Row],[Data do Caixa Previsto]]&lt;TODAY(),TbRegistroEntradas[[#This Row],[Data do Caixa Realizado]]=""),"Vencida","Não Vencida")</f>
        <v>Não Vencida</v>
      </c>
    </row>
    <row r="117" spans="2:15" x14ac:dyDescent="0.25">
      <c r="B117" s="10">
        <v>43398.744454202555</v>
      </c>
      <c r="C117" s="10">
        <v>43284</v>
      </c>
      <c r="D117" s="10">
        <v>43310.362560784597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  <c r="M117" s="12">
        <f>IF(TbRegistroEntradas[[#This Row],[Data do Caixa Previsto]]="",0,MONTH(TbRegistroEntradas[[#This Row],[Data do Caixa Previsto]]))</f>
        <v>7</v>
      </c>
      <c r="N117" s="12">
        <f>IF(TbRegistroEntradas[[#This Row],[Data do Caixa Previsto]]="",0,YEAR(TbRegistroEntradas[[#This Row],[Data do Caixa Previsto]]))</f>
        <v>2018</v>
      </c>
      <c r="O117" s="12" t="str">
        <f ca="1">IF(AND(TbRegistroEntradas[[#This Row],[Data do Caixa Previsto]]&lt;TODAY(),TbRegistroEntradas[[#This Row],[Data do Caixa Realizado]]=""),"Vencida","Não Vencida")</f>
        <v>Não Vencida</v>
      </c>
    </row>
    <row r="118" spans="2:15" x14ac:dyDescent="0.25">
      <c r="B118" s="10">
        <v>43343.848263098727</v>
      </c>
      <c r="C118" s="10">
        <v>43285</v>
      </c>
      <c r="D118" s="10">
        <v>43343.848263098727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  <c r="M118" s="12">
        <f>IF(TbRegistroEntradas[[#This Row],[Data do Caixa Previsto]]="",0,MONTH(TbRegistroEntradas[[#This Row],[Data do Caixa Previsto]]))</f>
        <v>8</v>
      </c>
      <c r="N118" s="12">
        <f>IF(TbRegistroEntradas[[#This Row],[Data do Caixa Previsto]]="",0,YEAR(TbRegistroEntradas[[#This Row],[Data do Caixa Previsto]]))</f>
        <v>2018</v>
      </c>
      <c r="O118" s="12" t="str">
        <f ca="1">IF(AND(TbRegistroEntradas[[#This Row],[Data do Caixa Previsto]]&lt;TODAY(),TbRegistroEntradas[[#This Row],[Data do Caixa Realizado]]=""),"Vencida","Não Vencida")</f>
        <v>Não Vencida</v>
      </c>
    </row>
    <row r="119" spans="2:15" x14ac:dyDescent="0.25">
      <c r="B119" s="10">
        <v>43316.086897207155</v>
      </c>
      <c r="C119" s="10">
        <v>43286</v>
      </c>
      <c r="D119" s="10">
        <v>43316.086897207155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  <c r="M119" s="12">
        <f>IF(TbRegistroEntradas[[#This Row],[Data do Caixa Previsto]]="",0,MONTH(TbRegistroEntradas[[#This Row],[Data do Caixa Previsto]]))</f>
        <v>8</v>
      </c>
      <c r="N119" s="12">
        <f>IF(TbRegistroEntradas[[#This Row],[Data do Caixa Previsto]]="",0,YEAR(TbRegistroEntradas[[#This Row],[Data do Caixa Previsto]]))</f>
        <v>2018</v>
      </c>
      <c r="O119" s="12" t="str">
        <f ca="1">IF(AND(TbRegistroEntradas[[#This Row],[Data do Caixa Previsto]]&lt;TODAY(),TbRegistroEntradas[[#This Row],[Data do Caixa Realizado]]=""),"Vencida","Não Vencida")</f>
        <v>Não Vencida</v>
      </c>
    </row>
    <row r="120" spans="2:15" x14ac:dyDescent="0.25">
      <c r="B120" s="10">
        <v>43336.184362990563</v>
      </c>
      <c r="C120" s="10">
        <v>43288</v>
      </c>
      <c r="D120" s="10">
        <v>43336.184362990563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  <c r="M120" s="12">
        <f>IF(TbRegistroEntradas[[#This Row],[Data do Caixa Previsto]]="",0,MONTH(TbRegistroEntradas[[#This Row],[Data do Caixa Previsto]]))</f>
        <v>8</v>
      </c>
      <c r="N120" s="12">
        <f>IF(TbRegistroEntradas[[#This Row],[Data do Caixa Previsto]]="",0,YEAR(TbRegistroEntradas[[#This Row],[Data do Caixa Previsto]]))</f>
        <v>2018</v>
      </c>
      <c r="O120" s="12" t="str">
        <f ca="1">IF(AND(TbRegistroEntradas[[#This Row],[Data do Caixa Previsto]]&lt;TODAY(),TbRegistroEntradas[[#This Row],[Data do Caixa Realizado]]=""),"Vencida","Não Vencida")</f>
        <v>Não Vencida</v>
      </c>
    </row>
    <row r="121" spans="2:15" x14ac:dyDescent="0.25">
      <c r="B121" s="10">
        <v>43323.658986192779</v>
      </c>
      <c r="C121" s="10">
        <v>43292</v>
      </c>
      <c r="D121" s="10">
        <v>43323.658986192779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  <c r="M121" s="12">
        <f>IF(TbRegistroEntradas[[#This Row],[Data do Caixa Previsto]]="",0,MONTH(TbRegistroEntradas[[#This Row],[Data do Caixa Previsto]]))</f>
        <v>8</v>
      </c>
      <c r="N121" s="12">
        <f>IF(TbRegistroEntradas[[#This Row],[Data do Caixa Previsto]]="",0,YEAR(TbRegistroEntradas[[#This Row],[Data do Caixa Previsto]]))</f>
        <v>2018</v>
      </c>
      <c r="O121" s="12" t="str">
        <f ca="1">IF(AND(TbRegistroEntradas[[#This Row],[Data do Caixa Previsto]]&lt;TODAY(),TbRegistroEntradas[[#This Row],[Data do Caixa Realizado]]=""),"Vencida","Não Vencida")</f>
        <v>Não Vencida</v>
      </c>
    </row>
    <row r="122" spans="2:15" x14ac:dyDescent="0.25">
      <c r="B122" s="10">
        <v>43311.051743268465</v>
      </c>
      <c r="C122" s="10">
        <v>43293</v>
      </c>
      <c r="D122" s="10">
        <v>43311.051743268465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  <c r="M122" s="12">
        <f>IF(TbRegistroEntradas[[#This Row],[Data do Caixa Previsto]]="",0,MONTH(TbRegistroEntradas[[#This Row],[Data do Caixa Previsto]]))</f>
        <v>7</v>
      </c>
      <c r="N122" s="12">
        <f>IF(TbRegistroEntradas[[#This Row],[Data do Caixa Previsto]]="",0,YEAR(TbRegistroEntradas[[#This Row],[Data do Caixa Previsto]]))</f>
        <v>2018</v>
      </c>
      <c r="O122" s="12" t="str">
        <f ca="1">IF(AND(TbRegistroEntradas[[#This Row],[Data do Caixa Previsto]]&lt;TODAY(),TbRegistroEntradas[[#This Row],[Data do Caixa Realizado]]=""),"Vencida","Não Vencida")</f>
        <v>Não Vencida</v>
      </c>
    </row>
    <row r="123" spans="2:15" x14ac:dyDescent="0.25">
      <c r="B123" s="10">
        <v>43302.671415134202</v>
      </c>
      <c r="C123" s="10">
        <v>43297</v>
      </c>
      <c r="D123" s="10">
        <v>43302.671415134202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  <c r="M123" s="12">
        <f>IF(TbRegistroEntradas[[#This Row],[Data do Caixa Previsto]]="",0,MONTH(TbRegistroEntradas[[#This Row],[Data do Caixa Previsto]]))</f>
        <v>7</v>
      </c>
      <c r="N123" s="12">
        <f>IF(TbRegistroEntradas[[#This Row],[Data do Caixa Previsto]]="",0,YEAR(TbRegistroEntradas[[#This Row],[Data do Caixa Previsto]]))</f>
        <v>2018</v>
      </c>
      <c r="O123" s="12" t="str">
        <f ca="1">IF(AND(TbRegistroEntradas[[#This Row],[Data do Caixa Previsto]]&lt;TODAY(),TbRegistroEntradas[[#This Row],[Data do Caixa Realizado]]=""),"Vencida","Não Vencida")</f>
        <v>Não Vencida</v>
      </c>
    </row>
    <row r="124" spans="2:15" x14ac:dyDescent="0.25">
      <c r="B124" s="10" t="s">
        <v>69</v>
      </c>
      <c r="C124" s="10">
        <v>43299</v>
      </c>
      <c r="D124" s="10">
        <v>43346.313143570049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  <c r="M124" s="12">
        <f>IF(TbRegistroEntradas[[#This Row],[Data do Caixa Previsto]]="",0,MONTH(TbRegistroEntradas[[#This Row],[Data do Caixa Previsto]]))</f>
        <v>9</v>
      </c>
      <c r="N124" s="12">
        <f>IF(TbRegistroEntradas[[#This Row],[Data do Caixa Previsto]]="",0,YEAR(TbRegistroEntradas[[#This Row],[Data do Caixa Previsto]]))</f>
        <v>2018</v>
      </c>
      <c r="O124" s="12" t="str">
        <f ca="1">IF(AND(TbRegistroEntradas[[#This Row],[Data do Caixa Previsto]]&lt;TODAY(),TbRegistroEntradas[[#This Row],[Data do Caixa Realizado]]=""),"Vencida","Não Vencida")</f>
        <v>Vencida</v>
      </c>
    </row>
    <row r="125" spans="2:15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  <c r="M125" s="12">
        <f>IF(TbRegistroEntradas[[#This Row],[Data do Caixa Previsto]]="",0,MONTH(TbRegistroEntradas[[#This Row],[Data do Caixa Previsto]]))</f>
        <v>7</v>
      </c>
      <c r="N125" s="12">
        <f>IF(TbRegistroEntradas[[#This Row],[Data do Caixa Previsto]]="",0,YEAR(TbRegistroEntradas[[#This Row],[Data do Caixa Previsto]]))</f>
        <v>2018</v>
      </c>
      <c r="O125" s="12" t="str">
        <f ca="1">IF(AND(TbRegistroEntradas[[#This Row],[Data do Caixa Previsto]]&lt;TODAY(),TbRegistroEntradas[[#This Row],[Data do Caixa Realizado]]=""),"Vencida","Não Vencida")</f>
        <v>Vencida</v>
      </c>
    </row>
    <row r="126" spans="2:15" x14ac:dyDescent="0.25">
      <c r="B126" s="10">
        <v>43350.178253053913</v>
      </c>
      <c r="C126" s="10">
        <v>43306</v>
      </c>
      <c r="D126" s="10">
        <v>43350.178253053913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  <c r="M126" s="12">
        <f>IF(TbRegistroEntradas[[#This Row],[Data do Caixa Previsto]]="",0,MONTH(TbRegistroEntradas[[#This Row],[Data do Caixa Previsto]]))</f>
        <v>9</v>
      </c>
      <c r="N126" s="12">
        <f>IF(TbRegistroEntradas[[#This Row],[Data do Caixa Previsto]]="",0,YEAR(TbRegistroEntradas[[#This Row],[Data do Caixa Previsto]]))</f>
        <v>2018</v>
      </c>
      <c r="O126" s="12" t="str">
        <f ca="1">IF(AND(TbRegistroEntradas[[#This Row],[Data do Caixa Previsto]]&lt;TODAY(),TbRegistroEntradas[[#This Row],[Data do Caixa Realizado]]=""),"Vencida","Não Vencida")</f>
        <v>Não Vencida</v>
      </c>
    </row>
    <row r="127" spans="2:15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  <c r="M127" s="12">
        <f>IF(TbRegistroEntradas[[#This Row],[Data do Caixa Previsto]]="",0,MONTH(TbRegistroEntradas[[#This Row],[Data do Caixa Previsto]]))</f>
        <v>7</v>
      </c>
      <c r="N127" s="12">
        <f>IF(TbRegistroEntradas[[#This Row],[Data do Caixa Previsto]]="",0,YEAR(TbRegistroEntradas[[#This Row],[Data do Caixa Previsto]]))</f>
        <v>2018</v>
      </c>
      <c r="O127" s="12" t="str">
        <f ca="1">IF(AND(TbRegistroEntradas[[#This Row],[Data do Caixa Previsto]]&lt;TODAY(),TbRegistroEntradas[[#This Row],[Data do Caixa Realizado]]=""),"Vencida","Não Vencida")</f>
        <v>Vencida</v>
      </c>
    </row>
    <row r="128" spans="2:15" x14ac:dyDescent="0.25">
      <c r="B128" s="10">
        <v>43409.843724279854</v>
      </c>
      <c r="C128" s="10">
        <v>43315</v>
      </c>
      <c r="D128" s="10">
        <v>43357.5698549507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  <c r="M128" s="12">
        <f>IF(TbRegistroEntradas[[#This Row],[Data do Caixa Previsto]]="",0,MONTH(TbRegistroEntradas[[#This Row],[Data do Caixa Previsto]]))</f>
        <v>9</v>
      </c>
      <c r="N128" s="12">
        <f>IF(TbRegistroEntradas[[#This Row],[Data do Caixa Previsto]]="",0,YEAR(TbRegistroEntradas[[#This Row],[Data do Caixa Previsto]]))</f>
        <v>2018</v>
      </c>
      <c r="O128" s="12" t="str">
        <f ca="1">IF(AND(TbRegistroEntradas[[#This Row],[Data do Caixa Previsto]]&lt;TODAY(),TbRegistroEntradas[[#This Row],[Data do Caixa Realizado]]=""),"Vencida","Não Vencida")</f>
        <v>Não Vencida</v>
      </c>
    </row>
    <row r="129" spans="2:15" x14ac:dyDescent="0.25">
      <c r="B129" s="10">
        <v>43368.898087826492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  <c r="M129" s="12">
        <f>IF(TbRegistroEntradas[[#This Row],[Data do Caixa Previsto]]="",0,MONTH(TbRegistroEntradas[[#This Row],[Data do Caixa Previsto]]))</f>
        <v>8</v>
      </c>
      <c r="N129" s="12">
        <f>IF(TbRegistroEntradas[[#This Row],[Data do Caixa Previsto]]="",0,YEAR(TbRegistroEntradas[[#This Row],[Data do Caixa Previsto]]))</f>
        <v>2018</v>
      </c>
      <c r="O129" s="12" t="str">
        <f ca="1">IF(AND(TbRegistroEntradas[[#This Row],[Data do Caixa Previsto]]&lt;TODAY(),TbRegistroEntradas[[#This Row],[Data do Caixa Realizado]]=""),"Vencida","Não Vencida")</f>
        <v>Não Vencida</v>
      </c>
    </row>
    <row r="130" spans="2:15" x14ac:dyDescent="0.25">
      <c r="B130" s="10">
        <v>43341.446775987133</v>
      </c>
      <c r="C130" s="10">
        <v>43321</v>
      </c>
      <c r="D130" s="10">
        <v>43341.446775987133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  <c r="M130" s="12">
        <f>IF(TbRegistroEntradas[[#This Row],[Data do Caixa Previsto]]="",0,MONTH(TbRegistroEntradas[[#This Row],[Data do Caixa Previsto]]))</f>
        <v>8</v>
      </c>
      <c r="N130" s="12">
        <f>IF(TbRegistroEntradas[[#This Row],[Data do Caixa Previsto]]="",0,YEAR(TbRegistroEntradas[[#This Row],[Data do Caixa Previsto]]))</f>
        <v>2018</v>
      </c>
      <c r="O130" s="12" t="str">
        <f ca="1">IF(AND(TbRegistroEntradas[[#This Row],[Data do Caixa Previsto]]&lt;TODAY(),TbRegistroEntradas[[#This Row],[Data do Caixa Realizado]]=""),"Vencida","Não Vencida")</f>
        <v>Não Vencida</v>
      </c>
    </row>
    <row r="131" spans="2:15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  <c r="M131" s="12">
        <f>IF(TbRegistroEntradas[[#This Row],[Data do Caixa Previsto]]="",0,MONTH(TbRegistroEntradas[[#This Row],[Data do Caixa Previsto]]))</f>
        <v>8</v>
      </c>
      <c r="N131" s="12">
        <f>IF(TbRegistroEntradas[[#This Row],[Data do Caixa Previsto]]="",0,YEAR(TbRegistroEntradas[[#This Row],[Data do Caixa Previsto]]))</f>
        <v>2018</v>
      </c>
      <c r="O131" s="12" t="str">
        <f ca="1">IF(AND(TbRegistroEntradas[[#This Row],[Data do Caixa Previsto]]&lt;TODAY(),TbRegistroEntradas[[#This Row],[Data do Caixa Realizado]]=""),"Vencida","Não Vencida")</f>
        <v>Não Vencida</v>
      </c>
    </row>
    <row r="132" spans="2:15" x14ac:dyDescent="0.25">
      <c r="B132" s="10">
        <v>43360.32999077069</v>
      </c>
      <c r="C132" s="10">
        <v>43326</v>
      </c>
      <c r="D132" s="10">
        <v>43360.32999077069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  <c r="M132" s="12">
        <f>IF(TbRegistroEntradas[[#This Row],[Data do Caixa Previsto]]="",0,MONTH(TbRegistroEntradas[[#This Row],[Data do Caixa Previsto]]))</f>
        <v>9</v>
      </c>
      <c r="N132" s="12">
        <f>IF(TbRegistroEntradas[[#This Row],[Data do Caixa Previsto]]="",0,YEAR(TbRegistroEntradas[[#This Row],[Data do Caixa Previsto]]))</f>
        <v>2018</v>
      </c>
      <c r="O132" s="12" t="str">
        <f ca="1">IF(AND(TbRegistroEntradas[[#This Row],[Data do Caixa Previsto]]&lt;TODAY(),TbRegistroEntradas[[#This Row],[Data do Caixa Realizado]]=""),"Vencida","Não Vencida")</f>
        <v>Não Vencida</v>
      </c>
    </row>
    <row r="133" spans="2:15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  <c r="M133" s="12">
        <f>IF(TbRegistroEntradas[[#This Row],[Data do Caixa Previsto]]="",0,MONTH(TbRegistroEntradas[[#This Row],[Data do Caixa Previsto]]))</f>
        <v>8</v>
      </c>
      <c r="N133" s="12">
        <f>IF(TbRegistroEntradas[[#This Row],[Data do Caixa Previsto]]="",0,YEAR(TbRegistroEntradas[[#This Row],[Data do Caixa Previsto]]))</f>
        <v>2018</v>
      </c>
      <c r="O133" s="12" t="str">
        <f ca="1">IF(AND(TbRegistroEntradas[[#This Row],[Data do Caixa Previsto]]&lt;TODAY(),TbRegistroEntradas[[#This Row],[Data do Caixa Realizado]]=""),"Vencida","Não Vencida")</f>
        <v>Não Vencida</v>
      </c>
    </row>
    <row r="134" spans="2:15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  <c r="M134" s="12">
        <f>IF(TbRegistroEntradas[[#This Row],[Data do Caixa Previsto]]="",0,MONTH(TbRegistroEntradas[[#This Row],[Data do Caixa Previsto]]))</f>
        <v>8</v>
      </c>
      <c r="N134" s="12">
        <f>IF(TbRegistroEntradas[[#This Row],[Data do Caixa Previsto]]="",0,YEAR(TbRegistroEntradas[[#This Row],[Data do Caixa Previsto]]))</f>
        <v>2018</v>
      </c>
      <c r="O134" s="12" t="str">
        <f ca="1">IF(AND(TbRegistroEntradas[[#This Row],[Data do Caixa Previsto]]&lt;TODAY(),TbRegistroEntradas[[#This Row],[Data do Caixa Realizado]]=""),"Vencida","Não Vencida")</f>
        <v>Não Vencida</v>
      </c>
    </row>
    <row r="135" spans="2:15" x14ac:dyDescent="0.25">
      <c r="B135" s="10">
        <v>43475.322169976134</v>
      </c>
      <c r="C135" s="10">
        <v>43338</v>
      </c>
      <c r="D135" s="10">
        <v>43395.898810917068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  <c r="M135" s="12">
        <f>IF(TbRegistroEntradas[[#This Row],[Data do Caixa Previsto]]="",0,MONTH(TbRegistroEntradas[[#This Row],[Data do Caixa Previsto]]))</f>
        <v>10</v>
      </c>
      <c r="N135" s="12">
        <f>IF(TbRegistroEntradas[[#This Row],[Data do Caixa Previsto]]="",0,YEAR(TbRegistroEntradas[[#This Row],[Data do Caixa Previsto]]))</f>
        <v>2018</v>
      </c>
      <c r="O135" s="12" t="str">
        <f ca="1">IF(AND(TbRegistroEntradas[[#This Row],[Data do Caixa Previsto]]&lt;TODAY(),TbRegistroEntradas[[#This Row],[Data do Caixa Realizado]]=""),"Vencida","Não Vencida")</f>
        <v>Não Vencida</v>
      </c>
    </row>
    <row r="136" spans="2:15" x14ac:dyDescent="0.25">
      <c r="B136" s="10">
        <v>43393.910050358987</v>
      </c>
      <c r="C136" s="10">
        <v>43342</v>
      </c>
      <c r="D136" s="10">
        <v>43393.910050358987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  <c r="M136" s="12">
        <f>IF(TbRegistroEntradas[[#This Row],[Data do Caixa Previsto]]="",0,MONTH(TbRegistroEntradas[[#This Row],[Data do Caixa Previsto]]))</f>
        <v>10</v>
      </c>
      <c r="N136" s="12">
        <f>IF(TbRegistroEntradas[[#This Row],[Data do Caixa Previsto]]="",0,YEAR(TbRegistroEntradas[[#This Row],[Data do Caixa Previsto]]))</f>
        <v>2018</v>
      </c>
      <c r="O136" s="12" t="str">
        <f ca="1">IF(AND(TbRegistroEntradas[[#This Row],[Data do Caixa Previsto]]&lt;TODAY(),TbRegistroEntradas[[#This Row],[Data do Caixa Realizado]]=""),"Vencida","Não Vencida")</f>
        <v>Não Vencida</v>
      </c>
    </row>
    <row r="137" spans="2:15" x14ac:dyDescent="0.25">
      <c r="B137" s="10">
        <v>43405.581216074686</v>
      </c>
      <c r="C137" s="10">
        <v>43343</v>
      </c>
      <c r="D137" s="10">
        <v>43354.387651420941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  <c r="M137" s="12">
        <f>IF(TbRegistroEntradas[[#This Row],[Data do Caixa Previsto]]="",0,MONTH(TbRegistroEntradas[[#This Row],[Data do Caixa Previsto]]))</f>
        <v>9</v>
      </c>
      <c r="N137" s="12">
        <f>IF(TbRegistroEntradas[[#This Row],[Data do Caixa Previsto]]="",0,YEAR(TbRegistroEntradas[[#This Row],[Data do Caixa Previsto]]))</f>
        <v>2018</v>
      </c>
      <c r="O137" s="12" t="str">
        <f ca="1">IF(AND(TbRegistroEntradas[[#This Row],[Data do Caixa Previsto]]&lt;TODAY(),TbRegistroEntradas[[#This Row],[Data do Caixa Realizado]]=""),"Vencida","Não Vencida")</f>
        <v>Não Vencida</v>
      </c>
    </row>
    <row r="138" spans="2:15" x14ac:dyDescent="0.25">
      <c r="B138" s="10">
        <v>43370.663792328756</v>
      </c>
      <c r="C138" s="10">
        <v>43344</v>
      </c>
      <c r="D138" s="10">
        <v>43370.663792328756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  <c r="M138" s="12">
        <f>IF(TbRegistroEntradas[[#This Row],[Data do Caixa Previsto]]="",0,MONTH(TbRegistroEntradas[[#This Row],[Data do Caixa Previsto]]))</f>
        <v>9</v>
      </c>
      <c r="N138" s="12">
        <f>IF(TbRegistroEntradas[[#This Row],[Data do Caixa Previsto]]="",0,YEAR(TbRegistroEntradas[[#This Row],[Data do Caixa Previsto]]))</f>
        <v>2018</v>
      </c>
      <c r="O138" s="12" t="str">
        <f ca="1">IF(AND(TbRegistroEntradas[[#This Row],[Data do Caixa Previsto]]&lt;TODAY(),TbRegistroEntradas[[#This Row],[Data do Caixa Realizado]]=""),"Vencida","Não Vencida")</f>
        <v>Não Vencida</v>
      </c>
    </row>
    <row r="139" spans="2:15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  <c r="M139" s="12">
        <f>IF(TbRegistroEntradas[[#This Row],[Data do Caixa Previsto]]="",0,MONTH(TbRegistroEntradas[[#This Row],[Data do Caixa Previsto]]))</f>
        <v>9</v>
      </c>
      <c r="N139" s="12">
        <f>IF(TbRegistroEntradas[[#This Row],[Data do Caixa Previsto]]="",0,YEAR(TbRegistroEntradas[[#This Row],[Data do Caixa Previsto]]))</f>
        <v>2018</v>
      </c>
      <c r="O139" s="12" t="str">
        <f ca="1">IF(AND(TbRegistroEntradas[[#This Row],[Data do Caixa Previsto]]&lt;TODAY(),TbRegistroEntradas[[#This Row],[Data do Caixa Realizado]]=""),"Vencida","Não Vencida")</f>
        <v>Não Vencida</v>
      </c>
    </row>
    <row r="140" spans="2:15" x14ac:dyDescent="0.25">
      <c r="B140" s="10">
        <v>43365.799147030826</v>
      </c>
      <c r="C140" s="10">
        <v>43352</v>
      </c>
      <c r="D140" s="10">
        <v>43365.799147030826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  <c r="M140" s="12">
        <f>IF(TbRegistroEntradas[[#This Row],[Data do Caixa Previsto]]="",0,MONTH(TbRegistroEntradas[[#This Row],[Data do Caixa Previsto]]))</f>
        <v>9</v>
      </c>
      <c r="N140" s="12">
        <f>IF(TbRegistroEntradas[[#This Row],[Data do Caixa Previsto]]="",0,YEAR(TbRegistroEntradas[[#This Row],[Data do Caixa Previsto]]))</f>
        <v>2018</v>
      </c>
      <c r="O140" s="12" t="str">
        <f ca="1">IF(AND(TbRegistroEntradas[[#This Row],[Data do Caixa Previsto]]&lt;TODAY(),TbRegistroEntradas[[#This Row],[Data do Caixa Realizado]]=""),"Vencida","Não Vencida")</f>
        <v>Não Vencida</v>
      </c>
    </row>
    <row r="141" spans="2:15" x14ac:dyDescent="0.25">
      <c r="B141" s="10">
        <v>43383.231108677093</v>
      </c>
      <c r="C141" s="10">
        <v>43355</v>
      </c>
      <c r="D141" s="10">
        <v>43383.231108677093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  <c r="M141" s="12">
        <f>IF(TbRegistroEntradas[[#This Row],[Data do Caixa Previsto]]="",0,MONTH(TbRegistroEntradas[[#This Row],[Data do Caixa Previsto]]))</f>
        <v>10</v>
      </c>
      <c r="N141" s="12">
        <f>IF(TbRegistroEntradas[[#This Row],[Data do Caixa Previsto]]="",0,YEAR(TbRegistroEntradas[[#This Row],[Data do Caixa Previsto]]))</f>
        <v>2018</v>
      </c>
      <c r="O141" s="12" t="str">
        <f ca="1">IF(AND(TbRegistroEntradas[[#This Row],[Data do Caixa Previsto]]&lt;TODAY(),TbRegistroEntradas[[#This Row],[Data do Caixa Realizado]]=""),"Vencida","Não Vencida")</f>
        <v>Não Vencida</v>
      </c>
    </row>
    <row r="142" spans="2:15" x14ac:dyDescent="0.25">
      <c r="B142" s="10">
        <v>43412.045933493078</v>
      </c>
      <c r="C142" s="10">
        <v>43361</v>
      </c>
      <c r="D142" s="10">
        <v>43412.045933493078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  <c r="M142" s="12">
        <f>IF(TbRegistroEntradas[[#This Row],[Data do Caixa Previsto]]="",0,MONTH(TbRegistroEntradas[[#This Row],[Data do Caixa Previsto]]))</f>
        <v>11</v>
      </c>
      <c r="N142" s="12">
        <f>IF(TbRegistroEntradas[[#This Row],[Data do Caixa Previsto]]="",0,YEAR(TbRegistroEntradas[[#This Row],[Data do Caixa Previsto]]))</f>
        <v>2018</v>
      </c>
      <c r="O142" s="12" t="str">
        <f ca="1">IF(AND(TbRegistroEntradas[[#This Row],[Data do Caixa Previsto]]&lt;TODAY(),TbRegistroEntradas[[#This Row],[Data do Caixa Realizado]]=""),"Vencida","Não Vencida")</f>
        <v>Não Vencida</v>
      </c>
    </row>
    <row r="143" spans="2:15" x14ac:dyDescent="0.25">
      <c r="B143" s="10">
        <v>43374.505096957248</v>
      </c>
      <c r="C143" s="10">
        <v>43363</v>
      </c>
      <c r="D143" s="10">
        <v>43374.505096957248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  <c r="M143" s="12">
        <f>IF(TbRegistroEntradas[[#This Row],[Data do Caixa Previsto]]="",0,MONTH(TbRegistroEntradas[[#This Row],[Data do Caixa Previsto]]))</f>
        <v>10</v>
      </c>
      <c r="N143" s="12">
        <f>IF(TbRegistroEntradas[[#This Row],[Data do Caixa Previsto]]="",0,YEAR(TbRegistroEntradas[[#This Row],[Data do Caixa Previsto]]))</f>
        <v>2018</v>
      </c>
      <c r="O143" s="12" t="str">
        <f ca="1">IF(AND(TbRegistroEntradas[[#This Row],[Data do Caixa Previsto]]&lt;TODAY(),TbRegistroEntradas[[#This Row],[Data do Caixa Realizado]]=""),"Vencida","Não Vencida")</f>
        <v>Não Vencida</v>
      </c>
    </row>
    <row r="144" spans="2:15" x14ac:dyDescent="0.25">
      <c r="B144" s="10">
        <v>43422.790502051183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  <c r="M144" s="12">
        <f>IF(TbRegistroEntradas[[#This Row],[Data do Caixa Previsto]]="",0,MONTH(TbRegistroEntradas[[#This Row],[Data do Caixa Previsto]]))</f>
        <v>9</v>
      </c>
      <c r="N144" s="12">
        <f>IF(TbRegistroEntradas[[#This Row],[Data do Caixa Previsto]]="",0,YEAR(TbRegistroEntradas[[#This Row],[Data do Caixa Previsto]]))</f>
        <v>2018</v>
      </c>
      <c r="O144" s="12" t="str">
        <f ca="1">IF(AND(TbRegistroEntradas[[#This Row],[Data do Caixa Previsto]]&lt;TODAY(),TbRegistroEntradas[[#This Row],[Data do Caixa Realizado]]=""),"Vencida","Não Vencida")</f>
        <v>Não Vencida</v>
      </c>
    </row>
    <row r="145" spans="2:15" x14ac:dyDescent="0.25">
      <c r="B145" s="10">
        <v>43405.698265794999</v>
      </c>
      <c r="C145" s="10">
        <v>43366</v>
      </c>
      <c r="D145" s="10">
        <v>43405.698265794999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  <c r="M145" s="12">
        <f>IF(TbRegistroEntradas[[#This Row],[Data do Caixa Previsto]]="",0,MONTH(TbRegistroEntradas[[#This Row],[Data do Caixa Previsto]]))</f>
        <v>11</v>
      </c>
      <c r="N145" s="12">
        <f>IF(TbRegistroEntradas[[#This Row],[Data do Caixa Previsto]]="",0,YEAR(TbRegistroEntradas[[#This Row],[Data do Caixa Previsto]]))</f>
        <v>2018</v>
      </c>
      <c r="O145" s="12" t="str">
        <f ca="1">IF(AND(TbRegistroEntradas[[#This Row],[Data do Caixa Previsto]]&lt;TODAY(),TbRegistroEntradas[[#This Row],[Data do Caixa Realizado]]=""),"Vencida","Não Vencida")</f>
        <v>Não Vencida</v>
      </c>
    </row>
    <row r="146" spans="2:15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  <c r="M146" s="12">
        <f>IF(TbRegistroEntradas[[#This Row],[Data do Caixa Previsto]]="",0,MONTH(TbRegistroEntradas[[#This Row],[Data do Caixa Previsto]]))</f>
        <v>9</v>
      </c>
      <c r="N146" s="12">
        <f>IF(TbRegistroEntradas[[#This Row],[Data do Caixa Previsto]]="",0,YEAR(TbRegistroEntradas[[#This Row],[Data do Caixa Previsto]]))</f>
        <v>2018</v>
      </c>
      <c r="O146" s="12" t="str">
        <f ca="1">IF(AND(TbRegistroEntradas[[#This Row],[Data do Caixa Previsto]]&lt;TODAY(),TbRegistroEntradas[[#This Row],[Data do Caixa Realizado]]=""),"Vencida","Não Vencida")</f>
        <v>Não Vencida</v>
      </c>
    </row>
    <row r="147" spans="2:15" x14ac:dyDescent="0.25">
      <c r="B147" s="10">
        <v>43392.294011107704</v>
      </c>
      <c r="C147" s="10">
        <v>43374</v>
      </c>
      <c r="D147" s="10">
        <v>43392.294011107704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  <c r="M147" s="12">
        <f>IF(TbRegistroEntradas[[#This Row],[Data do Caixa Previsto]]="",0,MONTH(TbRegistroEntradas[[#This Row],[Data do Caixa Previsto]]))</f>
        <v>10</v>
      </c>
      <c r="N147" s="12">
        <f>IF(TbRegistroEntradas[[#This Row],[Data do Caixa Previsto]]="",0,YEAR(TbRegistroEntradas[[#This Row],[Data do Caixa Previsto]]))</f>
        <v>2018</v>
      </c>
      <c r="O147" s="12" t="str">
        <f ca="1">IF(AND(TbRegistroEntradas[[#This Row],[Data do Caixa Previsto]]&lt;TODAY(),TbRegistroEntradas[[#This Row],[Data do Caixa Realizado]]=""),"Vencida","Não Vencida")</f>
        <v>Não Vencida</v>
      </c>
    </row>
    <row r="148" spans="2:15" x14ac:dyDescent="0.25">
      <c r="B148" s="10">
        <v>43399.816257310325</v>
      </c>
      <c r="C148" s="10">
        <v>43378</v>
      </c>
      <c r="D148" s="10">
        <v>43399.816257310325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  <c r="M148" s="12">
        <f>IF(TbRegistroEntradas[[#This Row],[Data do Caixa Previsto]]="",0,MONTH(TbRegistroEntradas[[#This Row],[Data do Caixa Previsto]]))</f>
        <v>10</v>
      </c>
      <c r="N148" s="12">
        <f>IF(TbRegistroEntradas[[#This Row],[Data do Caixa Previsto]]="",0,YEAR(TbRegistroEntradas[[#This Row],[Data do Caixa Previsto]]))</f>
        <v>2018</v>
      </c>
      <c r="O148" s="12" t="str">
        <f ca="1">IF(AND(TbRegistroEntradas[[#This Row],[Data do Caixa Previsto]]&lt;TODAY(),TbRegistroEntradas[[#This Row],[Data do Caixa Realizado]]=""),"Vencida","Não Vencida")</f>
        <v>Não Vencida</v>
      </c>
    </row>
    <row r="149" spans="2:15" x14ac:dyDescent="0.25">
      <c r="B149" s="10">
        <v>43432.893680650159</v>
      </c>
      <c r="C149" s="10">
        <v>43382</v>
      </c>
      <c r="D149" s="10">
        <v>43432.893680650159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  <c r="M149" s="12">
        <f>IF(TbRegistroEntradas[[#This Row],[Data do Caixa Previsto]]="",0,MONTH(TbRegistroEntradas[[#This Row],[Data do Caixa Previsto]]))</f>
        <v>11</v>
      </c>
      <c r="N149" s="12">
        <f>IF(TbRegistroEntradas[[#This Row],[Data do Caixa Previsto]]="",0,YEAR(TbRegistroEntradas[[#This Row],[Data do Caixa Previsto]]))</f>
        <v>2018</v>
      </c>
      <c r="O149" s="12" t="str">
        <f ca="1">IF(AND(TbRegistroEntradas[[#This Row],[Data do Caixa Previsto]]&lt;TODAY(),TbRegistroEntradas[[#This Row],[Data do Caixa Realizado]]=""),"Vencida","Não Vencida")</f>
        <v>Não Vencida</v>
      </c>
    </row>
    <row r="150" spans="2:15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  <c r="M150" s="12">
        <f>IF(TbRegistroEntradas[[#This Row],[Data do Caixa Previsto]]="",0,MONTH(TbRegistroEntradas[[#This Row],[Data do Caixa Previsto]]))</f>
        <v>10</v>
      </c>
      <c r="N150" s="12">
        <f>IF(TbRegistroEntradas[[#This Row],[Data do Caixa Previsto]]="",0,YEAR(TbRegistroEntradas[[#This Row],[Data do Caixa Previsto]]))</f>
        <v>2018</v>
      </c>
      <c r="O150" s="12" t="str">
        <f ca="1">IF(AND(TbRegistroEntradas[[#This Row],[Data do Caixa Previsto]]&lt;TODAY(),TbRegistroEntradas[[#This Row],[Data do Caixa Realizado]]=""),"Vencida","Não Vencida")</f>
        <v>Não Vencida</v>
      </c>
    </row>
    <row r="151" spans="2:15" x14ac:dyDescent="0.25">
      <c r="B151" s="10">
        <v>43400.871146361249</v>
      </c>
      <c r="C151" s="10">
        <v>43387</v>
      </c>
      <c r="D151" s="10">
        <v>43400.871146361249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  <c r="M151" s="12">
        <f>IF(TbRegistroEntradas[[#This Row],[Data do Caixa Previsto]]="",0,MONTH(TbRegistroEntradas[[#This Row],[Data do Caixa Previsto]]))</f>
        <v>10</v>
      </c>
      <c r="N151" s="12">
        <f>IF(TbRegistroEntradas[[#This Row],[Data do Caixa Previsto]]="",0,YEAR(TbRegistroEntradas[[#This Row],[Data do Caixa Previsto]]))</f>
        <v>2018</v>
      </c>
      <c r="O151" s="12" t="str">
        <f ca="1">IF(AND(TbRegistroEntradas[[#This Row],[Data do Caixa Previsto]]&lt;TODAY(),TbRegistroEntradas[[#This Row],[Data do Caixa Realizado]]=""),"Vencida","Não Vencida")</f>
        <v>Não Vencida</v>
      </c>
    </row>
    <row r="152" spans="2:15" x14ac:dyDescent="0.25">
      <c r="B152" s="10" t="s">
        <v>69</v>
      </c>
      <c r="C152" s="10">
        <v>43389</v>
      </c>
      <c r="D152" s="10">
        <v>43438.136766228803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  <c r="M152" s="12">
        <f>IF(TbRegistroEntradas[[#This Row],[Data do Caixa Previsto]]="",0,MONTH(TbRegistroEntradas[[#This Row],[Data do Caixa Previsto]]))</f>
        <v>12</v>
      </c>
      <c r="N152" s="12">
        <f>IF(TbRegistroEntradas[[#This Row],[Data do Caixa Previsto]]="",0,YEAR(TbRegistroEntradas[[#This Row],[Data do Caixa Previsto]]))</f>
        <v>2018</v>
      </c>
      <c r="O152" s="12" t="str">
        <f ca="1">IF(AND(TbRegistroEntradas[[#This Row],[Data do Caixa Previsto]]&lt;TODAY(),TbRegistroEntradas[[#This Row],[Data do Caixa Realizado]]=""),"Vencida","Não Vencida")</f>
        <v>Vencida</v>
      </c>
    </row>
    <row r="153" spans="2:15" x14ac:dyDescent="0.25">
      <c r="B153" s="10">
        <v>43435.81232629544</v>
      </c>
      <c r="C153" s="10">
        <v>43394</v>
      </c>
      <c r="D153" s="10">
        <v>43435.81232629544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  <c r="M153" s="12">
        <f>IF(TbRegistroEntradas[[#This Row],[Data do Caixa Previsto]]="",0,MONTH(TbRegistroEntradas[[#This Row],[Data do Caixa Previsto]]))</f>
        <v>12</v>
      </c>
      <c r="N153" s="12">
        <f>IF(TbRegistroEntradas[[#This Row],[Data do Caixa Previsto]]="",0,YEAR(TbRegistroEntradas[[#This Row],[Data do Caixa Previsto]]))</f>
        <v>2018</v>
      </c>
      <c r="O153" s="12" t="str">
        <f ca="1">IF(AND(TbRegistroEntradas[[#This Row],[Data do Caixa Previsto]]&lt;TODAY(),TbRegistroEntradas[[#This Row],[Data do Caixa Realizado]]=""),"Vencida","Não Vencida")</f>
        <v>Não Vencida</v>
      </c>
    </row>
    <row r="154" spans="2:15" x14ac:dyDescent="0.25">
      <c r="B154" s="10">
        <v>43424.725606936045</v>
      </c>
      <c r="C154" s="10">
        <v>43398</v>
      </c>
      <c r="D154" s="10">
        <v>43419.609240604143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  <c r="M154" s="12">
        <f>IF(TbRegistroEntradas[[#This Row],[Data do Caixa Previsto]]="",0,MONTH(TbRegistroEntradas[[#This Row],[Data do Caixa Previsto]]))</f>
        <v>11</v>
      </c>
      <c r="N154" s="12">
        <f>IF(TbRegistroEntradas[[#This Row],[Data do Caixa Previsto]]="",0,YEAR(TbRegistroEntradas[[#This Row],[Data do Caixa Previsto]]))</f>
        <v>2018</v>
      </c>
      <c r="O154" s="12" t="str">
        <f ca="1">IF(AND(TbRegistroEntradas[[#This Row],[Data do Caixa Previsto]]&lt;TODAY(),TbRegistroEntradas[[#This Row],[Data do Caixa Realizado]]=""),"Vencida","Não Vencida")</f>
        <v>Não Vencida</v>
      </c>
    </row>
    <row r="155" spans="2:15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  <c r="M155" s="12">
        <f>IF(TbRegistroEntradas[[#This Row],[Data do Caixa Previsto]]="",0,MONTH(TbRegistroEntradas[[#This Row],[Data do Caixa Previsto]]))</f>
        <v>10</v>
      </c>
      <c r="N155" s="12">
        <f>IF(TbRegistroEntradas[[#This Row],[Data do Caixa Previsto]]="",0,YEAR(TbRegistroEntradas[[#This Row],[Data do Caixa Previsto]]))</f>
        <v>2018</v>
      </c>
      <c r="O155" s="12" t="str">
        <f ca="1">IF(AND(TbRegistroEntradas[[#This Row],[Data do Caixa Previsto]]&lt;TODAY(),TbRegistroEntradas[[#This Row],[Data do Caixa Realizado]]=""),"Vencida","Não Vencida")</f>
        <v>Não Vencida</v>
      </c>
    </row>
    <row r="156" spans="2:15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  <c r="M156" s="12">
        <f>IF(TbRegistroEntradas[[#This Row],[Data do Caixa Previsto]]="",0,MONTH(TbRegistroEntradas[[#This Row],[Data do Caixa Previsto]]))</f>
        <v>10</v>
      </c>
      <c r="N156" s="12">
        <f>IF(TbRegistroEntradas[[#This Row],[Data do Caixa Previsto]]="",0,YEAR(TbRegistroEntradas[[#This Row],[Data do Caixa Previsto]]))</f>
        <v>2018</v>
      </c>
      <c r="O156" s="12" t="str">
        <f ca="1">IF(AND(TbRegistroEntradas[[#This Row],[Data do Caixa Previsto]]&lt;TODAY(),TbRegistroEntradas[[#This Row],[Data do Caixa Realizado]]=""),"Vencida","Não Vencida")</f>
        <v>Vencida</v>
      </c>
    </row>
    <row r="157" spans="2:15" x14ac:dyDescent="0.25">
      <c r="B157" s="10">
        <v>43442.90009272196</v>
      </c>
      <c r="C157" s="10">
        <v>43408</v>
      </c>
      <c r="D157" s="10">
        <v>43442.90009272196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  <c r="M157" s="12">
        <f>IF(TbRegistroEntradas[[#This Row],[Data do Caixa Previsto]]="",0,MONTH(TbRegistroEntradas[[#This Row],[Data do Caixa Previsto]]))</f>
        <v>12</v>
      </c>
      <c r="N157" s="12">
        <f>IF(TbRegistroEntradas[[#This Row],[Data do Caixa Previsto]]="",0,YEAR(TbRegistroEntradas[[#This Row],[Data do Caixa Previsto]]))</f>
        <v>2018</v>
      </c>
      <c r="O157" s="12" t="str">
        <f ca="1">IF(AND(TbRegistroEntradas[[#This Row],[Data do Caixa Previsto]]&lt;TODAY(),TbRegistroEntradas[[#This Row],[Data do Caixa Realizado]]=""),"Vencida","Não Vencida")</f>
        <v>Não Vencida</v>
      </c>
    </row>
    <row r="158" spans="2:15" x14ac:dyDescent="0.25">
      <c r="B158" s="10">
        <v>43431.589825007759</v>
      </c>
      <c r="C158" s="10">
        <v>43412</v>
      </c>
      <c r="D158" s="10">
        <v>43431.589825007759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  <c r="M158" s="12">
        <f>IF(TbRegistroEntradas[[#This Row],[Data do Caixa Previsto]]="",0,MONTH(TbRegistroEntradas[[#This Row],[Data do Caixa Previsto]]))</f>
        <v>11</v>
      </c>
      <c r="N158" s="12">
        <f>IF(TbRegistroEntradas[[#This Row],[Data do Caixa Previsto]]="",0,YEAR(TbRegistroEntradas[[#This Row],[Data do Caixa Previsto]]))</f>
        <v>2018</v>
      </c>
      <c r="O158" s="12" t="str">
        <f ca="1">IF(AND(TbRegistroEntradas[[#This Row],[Data do Caixa Previsto]]&lt;TODAY(),TbRegistroEntradas[[#This Row],[Data do Caixa Realizado]]=""),"Vencida","Não Vencida")</f>
        <v>Não Vencida</v>
      </c>
    </row>
    <row r="159" spans="2:15" x14ac:dyDescent="0.25">
      <c r="B159" s="10">
        <v>43421.091967250024</v>
      </c>
      <c r="C159" s="10">
        <v>43415</v>
      </c>
      <c r="D159" s="10">
        <v>43421.091967250024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  <c r="M159" s="12">
        <f>IF(TbRegistroEntradas[[#This Row],[Data do Caixa Previsto]]="",0,MONTH(TbRegistroEntradas[[#This Row],[Data do Caixa Previsto]]))</f>
        <v>11</v>
      </c>
      <c r="N159" s="12">
        <f>IF(TbRegistroEntradas[[#This Row],[Data do Caixa Previsto]]="",0,YEAR(TbRegistroEntradas[[#This Row],[Data do Caixa Previsto]]))</f>
        <v>2018</v>
      </c>
      <c r="O159" s="12" t="str">
        <f ca="1">IF(AND(TbRegistroEntradas[[#This Row],[Data do Caixa Previsto]]&lt;TODAY(),TbRegistroEntradas[[#This Row],[Data do Caixa Realizado]]=""),"Vencida","Não Vencida")</f>
        <v>Não Vencida</v>
      </c>
    </row>
    <row r="160" spans="2:15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  <c r="M160" s="12">
        <f>IF(TbRegistroEntradas[[#This Row],[Data do Caixa Previsto]]="",0,MONTH(TbRegistroEntradas[[#This Row],[Data do Caixa Previsto]]))</f>
        <v>11</v>
      </c>
      <c r="N160" s="12">
        <f>IF(TbRegistroEntradas[[#This Row],[Data do Caixa Previsto]]="",0,YEAR(TbRegistroEntradas[[#This Row],[Data do Caixa Previsto]]))</f>
        <v>2018</v>
      </c>
      <c r="O160" s="12" t="str">
        <f ca="1">IF(AND(TbRegistroEntradas[[#This Row],[Data do Caixa Previsto]]&lt;TODAY(),TbRegistroEntradas[[#This Row],[Data do Caixa Realizado]]=""),"Vencida","Não Vencida")</f>
        <v>Não Vencida</v>
      </c>
    </row>
    <row r="161" spans="2:15" x14ac:dyDescent="0.25">
      <c r="B161" s="10">
        <v>43537.554614958019</v>
      </c>
      <c r="C161" s="10">
        <v>43421</v>
      </c>
      <c r="D161" s="10">
        <v>43464.748499618698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  <c r="M161" s="12">
        <f>IF(TbRegistroEntradas[[#This Row],[Data do Caixa Previsto]]="",0,MONTH(TbRegistroEntradas[[#This Row],[Data do Caixa Previsto]]))</f>
        <v>12</v>
      </c>
      <c r="N161" s="12">
        <f>IF(TbRegistroEntradas[[#This Row],[Data do Caixa Previsto]]="",0,YEAR(TbRegistroEntradas[[#This Row],[Data do Caixa Previsto]]))</f>
        <v>2018</v>
      </c>
      <c r="O161" s="12" t="str">
        <f ca="1">IF(AND(TbRegistroEntradas[[#This Row],[Data do Caixa Previsto]]&lt;TODAY(),TbRegistroEntradas[[#This Row],[Data do Caixa Realizado]]=""),"Vencida","Não Vencida")</f>
        <v>Não Vencida</v>
      </c>
    </row>
    <row r="162" spans="2:15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  <c r="M162" s="12">
        <f>IF(TbRegistroEntradas[[#This Row],[Data do Caixa Previsto]]="",0,MONTH(TbRegistroEntradas[[#This Row],[Data do Caixa Previsto]]))</f>
        <v>11</v>
      </c>
      <c r="N162" s="12">
        <f>IF(TbRegistroEntradas[[#This Row],[Data do Caixa Previsto]]="",0,YEAR(TbRegistroEntradas[[#This Row],[Data do Caixa Previsto]]))</f>
        <v>2018</v>
      </c>
      <c r="O162" s="12" t="str">
        <f ca="1">IF(AND(TbRegistroEntradas[[#This Row],[Data do Caixa Previsto]]&lt;TODAY(),TbRegistroEntradas[[#This Row],[Data do Caixa Realizado]]=""),"Vencida","Não Vencida")</f>
        <v>Não Vencida</v>
      </c>
    </row>
    <row r="163" spans="2:15" x14ac:dyDescent="0.25">
      <c r="B163" s="10">
        <v>43465.063381850647</v>
      </c>
      <c r="C163" s="10">
        <v>43427</v>
      </c>
      <c r="D163" s="10">
        <v>43465.063381850647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  <c r="M163" s="12">
        <f>IF(TbRegistroEntradas[[#This Row],[Data do Caixa Previsto]]="",0,MONTH(TbRegistroEntradas[[#This Row],[Data do Caixa Previsto]]))</f>
        <v>12</v>
      </c>
      <c r="N163" s="12">
        <f>IF(TbRegistroEntradas[[#This Row],[Data do Caixa Previsto]]="",0,YEAR(TbRegistroEntradas[[#This Row],[Data do Caixa Previsto]]))</f>
        <v>2018</v>
      </c>
      <c r="O163" s="12" t="str">
        <f ca="1">IF(AND(TbRegistroEntradas[[#This Row],[Data do Caixa Previsto]]&lt;TODAY(),TbRegistroEntradas[[#This Row],[Data do Caixa Realizado]]=""),"Vencida","Não Vencida")</f>
        <v>Não Vencida</v>
      </c>
    </row>
    <row r="164" spans="2:15" x14ac:dyDescent="0.25">
      <c r="B164" s="10">
        <v>43457.507662679294</v>
      </c>
      <c r="C164" s="10">
        <v>43430</v>
      </c>
      <c r="D164" s="10">
        <v>43447.889924144794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  <c r="M164" s="12">
        <f>IF(TbRegistroEntradas[[#This Row],[Data do Caixa Previsto]]="",0,MONTH(TbRegistroEntradas[[#This Row],[Data do Caixa Previsto]]))</f>
        <v>12</v>
      </c>
      <c r="N164" s="12">
        <f>IF(TbRegistroEntradas[[#This Row],[Data do Caixa Previsto]]="",0,YEAR(TbRegistroEntradas[[#This Row],[Data do Caixa Previsto]]))</f>
        <v>2018</v>
      </c>
      <c r="O164" s="12" t="str">
        <f ca="1">IF(AND(TbRegistroEntradas[[#This Row],[Data do Caixa Previsto]]&lt;TODAY(),TbRegistroEntradas[[#This Row],[Data do Caixa Realizado]]=""),"Vencida","Não Vencida")</f>
        <v>Não Vencida</v>
      </c>
    </row>
    <row r="165" spans="2:15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  <c r="M165" s="12">
        <f>IF(TbRegistroEntradas[[#This Row],[Data do Caixa Previsto]]="",0,MONTH(TbRegistroEntradas[[#This Row],[Data do Caixa Previsto]]))</f>
        <v>11</v>
      </c>
      <c r="N165" s="12">
        <f>IF(TbRegistroEntradas[[#This Row],[Data do Caixa Previsto]]="",0,YEAR(TbRegistroEntradas[[#This Row],[Data do Caixa Previsto]]))</f>
        <v>2018</v>
      </c>
      <c r="O165" s="12" t="str">
        <f ca="1">IF(AND(TbRegistroEntradas[[#This Row],[Data do Caixa Previsto]]&lt;TODAY(),TbRegistroEntradas[[#This Row],[Data do Caixa Realizado]]=""),"Vencida","Não Vencida")</f>
        <v>Não Vencida</v>
      </c>
    </row>
    <row r="166" spans="2:15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  <c r="M166" s="12">
        <f>IF(TbRegistroEntradas[[#This Row],[Data do Caixa Previsto]]="",0,MONTH(TbRegistroEntradas[[#This Row],[Data do Caixa Previsto]]))</f>
        <v>11</v>
      </c>
      <c r="N166" s="12">
        <f>IF(TbRegistroEntradas[[#This Row],[Data do Caixa Previsto]]="",0,YEAR(TbRegistroEntradas[[#This Row],[Data do Caixa Previsto]]))</f>
        <v>2018</v>
      </c>
      <c r="O166" s="12" t="str">
        <f ca="1">IF(AND(TbRegistroEntradas[[#This Row],[Data do Caixa Previsto]]&lt;TODAY(),TbRegistroEntradas[[#This Row],[Data do Caixa Realizado]]=""),"Vencida","Não Vencida")</f>
        <v>Não Vencida</v>
      </c>
    </row>
    <row r="167" spans="2:15" x14ac:dyDescent="0.25">
      <c r="B167" s="10" t="s">
        <v>69</v>
      </c>
      <c r="C167" s="10">
        <v>43440</v>
      </c>
      <c r="D167" s="10">
        <v>43487.390614414791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  <c r="M167" s="12">
        <f>IF(TbRegistroEntradas[[#This Row],[Data do Caixa Previsto]]="",0,MONTH(TbRegistroEntradas[[#This Row],[Data do Caixa Previsto]]))</f>
        <v>1</v>
      </c>
      <c r="N167" s="12">
        <f>IF(TbRegistroEntradas[[#This Row],[Data do Caixa Previsto]]="",0,YEAR(TbRegistroEntradas[[#This Row],[Data do Caixa Previsto]]))</f>
        <v>2019</v>
      </c>
      <c r="O167" s="12" t="str">
        <f ca="1">IF(AND(TbRegistroEntradas[[#This Row],[Data do Caixa Previsto]]&lt;TODAY(),TbRegistroEntradas[[#This Row],[Data do Caixa Realizado]]=""),"Vencida","Não Vencida")</f>
        <v>Vencida</v>
      </c>
    </row>
    <row r="168" spans="2:15" x14ac:dyDescent="0.25">
      <c r="B168" s="10">
        <v>43560.827825537825</v>
      </c>
      <c r="C168" s="10">
        <v>43444</v>
      </c>
      <c r="D168" s="10">
        <v>43477.170204498791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  <c r="M168" s="12">
        <f>IF(TbRegistroEntradas[[#This Row],[Data do Caixa Previsto]]="",0,MONTH(TbRegistroEntradas[[#This Row],[Data do Caixa Previsto]]))</f>
        <v>1</v>
      </c>
      <c r="N168" s="12">
        <f>IF(TbRegistroEntradas[[#This Row],[Data do Caixa Previsto]]="",0,YEAR(TbRegistroEntradas[[#This Row],[Data do Caixa Previsto]]))</f>
        <v>2019</v>
      </c>
      <c r="O168" s="12" t="str">
        <f ca="1">IF(AND(TbRegistroEntradas[[#This Row],[Data do Caixa Previsto]]&lt;TODAY(),TbRegistroEntradas[[#This Row],[Data do Caixa Realizado]]=""),"Vencida","Não Vencida")</f>
        <v>Não Vencida</v>
      </c>
    </row>
    <row r="169" spans="2:15" x14ac:dyDescent="0.25">
      <c r="B169" s="10">
        <v>43503.119006949521</v>
      </c>
      <c r="C169" s="10">
        <v>43451</v>
      </c>
      <c r="D169" s="10">
        <v>43469.404646888193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  <c r="M169" s="12">
        <f>IF(TbRegistroEntradas[[#This Row],[Data do Caixa Previsto]]="",0,MONTH(TbRegistroEntradas[[#This Row],[Data do Caixa Previsto]]))</f>
        <v>1</v>
      </c>
      <c r="N169" s="12">
        <f>IF(TbRegistroEntradas[[#This Row],[Data do Caixa Previsto]]="",0,YEAR(TbRegistroEntradas[[#This Row],[Data do Caixa Previsto]]))</f>
        <v>2019</v>
      </c>
      <c r="O169" s="12" t="str">
        <f ca="1">IF(AND(TbRegistroEntradas[[#This Row],[Data do Caixa Previsto]]&lt;TODAY(),TbRegistroEntradas[[#This Row],[Data do Caixa Realizado]]=""),"Vencida","Não Vencida")</f>
        <v>Não Vencida</v>
      </c>
    </row>
    <row r="170" spans="2:15" x14ac:dyDescent="0.25">
      <c r="B170" s="10">
        <v>43459.694209767709</v>
      </c>
      <c r="C170" s="10">
        <v>43454</v>
      </c>
      <c r="D170" s="10">
        <v>43459.694209767709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  <c r="M170" s="12">
        <f>IF(TbRegistroEntradas[[#This Row],[Data do Caixa Previsto]]="",0,MONTH(TbRegistroEntradas[[#This Row],[Data do Caixa Previsto]]))</f>
        <v>12</v>
      </c>
      <c r="N170" s="12">
        <f>IF(TbRegistroEntradas[[#This Row],[Data do Caixa Previsto]]="",0,YEAR(TbRegistroEntradas[[#This Row],[Data do Caixa Previsto]]))</f>
        <v>2018</v>
      </c>
      <c r="O170" s="12" t="str">
        <f ca="1">IF(AND(TbRegistroEntradas[[#This Row],[Data do Caixa Previsto]]&lt;TODAY(),TbRegistroEntradas[[#This Row],[Data do Caixa Realizado]]=""),"Vencida","Não Vencida")</f>
        <v>Não Vencida</v>
      </c>
    </row>
    <row r="171" spans="2:15" x14ac:dyDescent="0.25">
      <c r="B171" s="10">
        <v>43497.817197182514</v>
      </c>
      <c r="C171" s="10">
        <v>43455</v>
      </c>
      <c r="D171" s="10">
        <v>43497.817197182514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  <c r="M171" s="12">
        <f>IF(TbRegistroEntradas[[#This Row],[Data do Caixa Previsto]]="",0,MONTH(TbRegistroEntradas[[#This Row],[Data do Caixa Previsto]]))</f>
        <v>2</v>
      </c>
      <c r="N171" s="12">
        <f>IF(TbRegistroEntradas[[#This Row],[Data do Caixa Previsto]]="",0,YEAR(TbRegistroEntradas[[#This Row],[Data do Caixa Previsto]]))</f>
        <v>2019</v>
      </c>
      <c r="O171" s="12" t="str">
        <f ca="1">IF(AND(TbRegistroEntradas[[#This Row],[Data do Caixa Previsto]]&lt;TODAY(),TbRegistroEntradas[[#This Row],[Data do Caixa Realizado]]=""),"Vencida","Não Vencida")</f>
        <v>Não Vencida</v>
      </c>
    </row>
    <row r="172" spans="2:15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  <c r="M172" s="12">
        <f>IF(TbRegistroEntradas[[#This Row],[Data do Caixa Previsto]]="",0,MONTH(TbRegistroEntradas[[#This Row],[Data do Caixa Previsto]]))</f>
        <v>12</v>
      </c>
      <c r="N172" s="12">
        <f>IF(TbRegistroEntradas[[#This Row],[Data do Caixa Previsto]]="",0,YEAR(TbRegistroEntradas[[#This Row],[Data do Caixa Previsto]]))</f>
        <v>2018</v>
      </c>
      <c r="O172" s="12" t="str">
        <f ca="1">IF(AND(TbRegistroEntradas[[#This Row],[Data do Caixa Previsto]]&lt;TODAY(),TbRegistroEntradas[[#This Row],[Data do Caixa Realizado]]=""),"Vencida","Não Vencida")</f>
        <v>Não Vencida</v>
      </c>
    </row>
    <row r="173" spans="2:15" x14ac:dyDescent="0.25">
      <c r="B173" s="10">
        <v>43519.692753371986</v>
      </c>
      <c r="C173" s="10">
        <v>43462</v>
      </c>
      <c r="D173" s="10">
        <v>43519.692753371986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  <c r="M173" s="12">
        <f>IF(TbRegistroEntradas[[#This Row],[Data do Caixa Previsto]]="",0,MONTH(TbRegistroEntradas[[#This Row],[Data do Caixa Previsto]]))</f>
        <v>2</v>
      </c>
      <c r="N173" s="12">
        <f>IF(TbRegistroEntradas[[#This Row],[Data do Caixa Previsto]]="",0,YEAR(TbRegistroEntradas[[#This Row],[Data do Caixa Previsto]]))</f>
        <v>2019</v>
      </c>
      <c r="O173" s="12" t="str">
        <f ca="1">IF(AND(TbRegistroEntradas[[#This Row],[Data do Caixa Previsto]]&lt;TODAY(),TbRegistroEntradas[[#This Row],[Data do Caixa Realizado]]=""),"Vencida","Não Vencida")</f>
        <v>Não Vencida</v>
      </c>
    </row>
    <row r="174" spans="2:15" x14ac:dyDescent="0.25">
      <c r="B174" s="10">
        <v>43483.173836704627</v>
      </c>
      <c r="C174" s="10">
        <v>43465</v>
      </c>
      <c r="D174" s="10">
        <v>43483.090606344922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  <c r="M174" s="12">
        <f>IF(TbRegistroEntradas[[#This Row],[Data do Caixa Previsto]]="",0,MONTH(TbRegistroEntradas[[#This Row],[Data do Caixa Previsto]]))</f>
        <v>1</v>
      </c>
      <c r="N174" s="12">
        <f>IF(TbRegistroEntradas[[#This Row],[Data do Caixa Previsto]]="",0,YEAR(TbRegistroEntradas[[#This Row],[Data do Caixa Previsto]]))</f>
        <v>2019</v>
      </c>
      <c r="O174" s="12" t="str">
        <f ca="1">IF(AND(TbRegistroEntradas[[#This Row],[Data do Caixa Previsto]]&lt;TODAY(),TbRegistroEntradas[[#This Row],[Data do Caixa Realizado]]=""),"Vencida","Não Vencida")</f>
        <v>Não Vencida</v>
      </c>
    </row>
    <row r="175" spans="2:15" x14ac:dyDescent="0.25">
      <c r="B175" s="10">
        <v>43511.69240968494</v>
      </c>
      <c r="C175" s="10">
        <v>43469</v>
      </c>
      <c r="D175" s="10">
        <v>43511.69240968494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  <c r="M175" s="12">
        <f>IF(TbRegistroEntradas[[#This Row],[Data do Caixa Previsto]]="",0,MONTH(TbRegistroEntradas[[#This Row],[Data do Caixa Previsto]]))</f>
        <v>2</v>
      </c>
      <c r="N175" s="12">
        <f>IF(TbRegistroEntradas[[#This Row],[Data do Caixa Previsto]]="",0,YEAR(TbRegistroEntradas[[#This Row],[Data do Caixa Previsto]]))</f>
        <v>2019</v>
      </c>
      <c r="O175" s="12" t="str">
        <f ca="1">IF(AND(TbRegistroEntradas[[#This Row],[Data do Caixa Previsto]]&lt;TODAY(),TbRegistroEntradas[[#This Row],[Data do Caixa Realizado]]=""),"Vencida","Não Vencida")</f>
        <v>Não Vencida</v>
      </c>
    </row>
    <row r="176" spans="2:15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  <c r="M176" s="12">
        <f>IF(TbRegistroEntradas[[#This Row],[Data do Caixa Previsto]]="",0,MONTH(TbRegistroEntradas[[#This Row],[Data do Caixa Previsto]]))</f>
        <v>1</v>
      </c>
      <c r="N176" s="12">
        <f>IF(TbRegistroEntradas[[#This Row],[Data do Caixa Previsto]]="",0,YEAR(TbRegistroEntradas[[#This Row],[Data do Caixa Previsto]]))</f>
        <v>2019</v>
      </c>
      <c r="O176" s="12" t="str">
        <f ca="1">IF(AND(TbRegistroEntradas[[#This Row],[Data do Caixa Previsto]]&lt;TODAY(),TbRegistroEntradas[[#This Row],[Data do Caixa Realizado]]=""),"Vencida","Não Vencida")</f>
        <v>Não Vencida</v>
      </c>
    </row>
    <row r="177" spans="2:15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  <c r="M177" s="12">
        <f>IF(TbRegistroEntradas[[#This Row],[Data do Caixa Previsto]]="",0,MONTH(TbRegistroEntradas[[#This Row],[Data do Caixa Previsto]]))</f>
        <v>1</v>
      </c>
      <c r="N177" s="12">
        <f>IF(TbRegistroEntradas[[#This Row],[Data do Caixa Previsto]]="",0,YEAR(TbRegistroEntradas[[#This Row],[Data do Caixa Previsto]]))</f>
        <v>2019</v>
      </c>
      <c r="O177" s="12" t="str">
        <f ca="1">IF(AND(TbRegistroEntradas[[#This Row],[Data do Caixa Previsto]]&lt;TODAY(),TbRegistroEntradas[[#This Row],[Data do Caixa Realizado]]=""),"Vencida","Não Vencida")</f>
        <v>Não Vencida</v>
      </c>
    </row>
    <row r="178" spans="2:15" x14ac:dyDescent="0.25">
      <c r="B178" s="10">
        <v>43538.543475375038</v>
      </c>
      <c r="C178" s="10">
        <v>43482</v>
      </c>
      <c r="D178" s="10">
        <v>43538.543475375038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  <c r="M178" s="12">
        <f>IF(TbRegistroEntradas[[#This Row],[Data do Caixa Previsto]]="",0,MONTH(TbRegistroEntradas[[#This Row],[Data do Caixa Previsto]]))</f>
        <v>3</v>
      </c>
      <c r="N178" s="12">
        <f>IF(TbRegistroEntradas[[#This Row],[Data do Caixa Previsto]]="",0,YEAR(TbRegistroEntradas[[#This Row],[Data do Caixa Previsto]]))</f>
        <v>2019</v>
      </c>
      <c r="O178" s="12" t="str">
        <f ca="1">IF(AND(TbRegistroEntradas[[#This Row],[Data do Caixa Previsto]]&lt;TODAY(),TbRegistroEntradas[[#This Row],[Data do Caixa Realizado]]=""),"Vencida","Não Vencida")</f>
        <v>Não Vencida</v>
      </c>
    </row>
    <row r="179" spans="2:15" x14ac:dyDescent="0.25">
      <c r="B179" s="10">
        <v>43485.955494346097</v>
      </c>
      <c r="C179" s="10">
        <v>43485</v>
      </c>
      <c r="D179" s="10">
        <v>43485.955494346097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  <c r="M179" s="12">
        <f>IF(TbRegistroEntradas[[#This Row],[Data do Caixa Previsto]]="",0,MONTH(TbRegistroEntradas[[#This Row],[Data do Caixa Previsto]]))</f>
        <v>1</v>
      </c>
      <c r="N179" s="12">
        <f>IF(TbRegistroEntradas[[#This Row],[Data do Caixa Previsto]]="",0,YEAR(TbRegistroEntradas[[#This Row],[Data do Caixa Previsto]]))</f>
        <v>2019</v>
      </c>
      <c r="O179" s="12" t="str">
        <f ca="1">IF(AND(TbRegistroEntradas[[#This Row],[Data do Caixa Previsto]]&lt;TODAY(),TbRegistroEntradas[[#This Row],[Data do Caixa Realizado]]=""),"Vencida","Não Vencida")</f>
        <v>Não Vencida</v>
      </c>
    </row>
    <row r="180" spans="2:15" x14ac:dyDescent="0.25">
      <c r="B180" s="10" t="s">
        <v>69</v>
      </c>
      <c r="C180" s="10">
        <v>43486</v>
      </c>
      <c r="D180" s="10">
        <v>43522.615238592094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  <c r="M180" s="12">
        <f>IF(TbRegistroEntradas[[#This Row],[Data do Caixa Previsto]]="",0,MONTH(TbRegistroEntradas[[#This Row],[Data do Caixa Previsto]]))</f>
        <v>2</v>
      </c>
      <c r="N180" s="12">
        <f>IF(TbRegistroEntradas[[#This Row],[Data do Caixa Previsto]]="",0,YEAR(TbRegistroEntradas[[#This Row],[Data do Caixa Previsto]]))</f>
        <v>2019</v>
      </c>
      <c r="O180" s="12" t="str">
        <f ca="1">IF(AND(TbRegistroEntradas[[#This Row],[Data do Caixa Previsto]]&lt;TODAY(),TbRegistroEntradas[[#This Row],[Data do Caixa Realizado]]=""),"Vencida","Não Vencida")</f>
        <v>Vencida</v>
      </c>
    </row>
    <row r="181" spans="2:15" x14ac:dyDescent="0.25">
      <c r="B181" s="10">
        <v>43505.043861470636</v>
      </c>
      <c r="C181" s="10">
        <v>43488</v>
      </c>
      <c r="D181" s="10">
        <v>43505.043861470636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  <c r="M181" s="12">
        <f>IF(TbRegistroEntradas[[#This Row],[Data do Caixa Previsto]]="",0,MONTH(TbRegistroEntradas[[#This Row],[Data do Caixa Previsto]]))</f>
        <v>2</v>
      </c>
      <c r="N181" s="12">
        <f>IF(TbRegistroEntradas[[#This Row],[Data do Caixa Previsto]]="",0,YEAR(TbRegistroEntradas[[#This Row],[Data do Caixa Previsto]]))</f>
        <v>2019</v>
      </c>
      <c r="O181" s="12" t="str">
        <f ca="1">IF(AND(TbRegistroEntradas[[#This Row],[Data do Caixa Previsto]]&lt;TODAY(),TbRegistroEntradas[[#This Row],[Data do Caixa Realizado]]=""),"Vencida","Não Vencida")</f>
        <v>Não Vencida</v>
      </c>
    </row>
    <row r="182" spans="2:15" x14ac:dyDescent="0.25">
      <c r="B182" s="10" t="s">
        <v>69</v>
      </c>
      <c r="C182" s="10">
        <v>43492</v>
      </c>
      <c r="D182" s="10">
        <v>43513.423178401492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  <c r="M182" s="12">
        <f>IF(TbRegistroEntradas[[#This Row],[Data do Caixa Previsto]]="",0,MONTH(TbRegistroEntradas[[#This Row],[Data do Caixa Previsto]]))</f>
        <v>2</v>
      </c>
      <c r="N182" s="12">
        <f>IF(TbRegistroEntradas[[#This Row],[Data do Caixa Previsto]]="",0,YEAR(TbRegistroEntradas[[#This Row],[Data do Caixa Previsto]]))</f>
        <v>2019</v>
      </c>
      <c r="O182" s="12" t="str">
        <f ca="1">IF(AND(TbRegistroEntradas[[#This Row],[Data do Caixa Previsto]]&lt;TODAY(),TbRegistroEntradas[[#This Row],[Data do Caixa Realizado]]=""),"Vencida","Não Vencida")</f>
        <v>Vencida</v>
      </c>
    </row>
    <row r="183" spans="2:15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  <c r="M183" s="12">
        <f>IF(TbRegistroEntradas[[#This Row],[Data do Caixa Previsto]]="",0,MONTH(TbRegistroEntradas[[#This Row],[Data do Caixa Previsto]]))</f>
        <v>1</v>
      </c>
      <c r="N183" s="12">
        <f>IF(TbRegistroEntradas[[#This Row],[Data do Caixa Previsto]]="",0,YEAR(TbRegistroEntradas[[#This Row],[Data do Caixa Previsto]]))</f>
        <v>2019</v>
      </c>
      <c r="O183" s="12" t="str">
        <f ca="1">IF(AND(TbRegistroEntradas[[#This Row],[Data do Caixa Previsto]]&lt;TODAY(),TbRegistroEntradas[[#This Row],[Data do Caixa Realizado]]=""),"Vencida","Não Vencida")</f>
        <v>Não Vencida</v>
      </c>
    </row>
    <row r="184" spans="2:15" x14ac:dyDescent="0.25">
      <c r="B184" s="10">
        <v>43535.333758130932</v>
      </c>
      <c r="C184" s="10">
        <v>43498</v>
      </c>
      <c r="D184" s="10">
        <v>43534.989762344601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  <c r="M184" s="12">
        <f>IF(TbRegistroEntradas[[#This Row],[Data do Caixa Previsto]]="",0,MONTH(TbRegistroEntradas[[#This Row],[Data do Caixa Previsto]]))</f>
        <v>3</v>
      </c>
      <c r="N184" s="12">
        <f>IF(TbRegistroEntradas[[#This Row],[Data do Caixa Previsto]]="",0,YEAR(TbRegistroEntradas[[#This Row],[Data do Caixa Previsto]]))</f>
        <v>2019</v>
      </c>
      <c r="O184" s="12" t="str">
        <f ca="1">IF(AND(TbRegistroEntradas[[#This Row],[Data do Caixa Previsto]]&lt;TODAY(),TbRegistroEntradas[[#This Row],[Data do Caixa Realizado]]=""),"Vencida","Não Vencida")</f>
        <v>Não Vencida</v>
      </c>
    </row>
    <row r="185" spans="2:15" x14ac:dyDescent="0.25">
      <c r="B185" s="10">
        <v>43512.886043755854</v>
      </c>
      <c r="C185" s="10">
        <v>43501</v>
      </c>
      <c r="D185" s="10">
        <v>43512.886043755854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  <c r="M185" s="12">
        <f>IF(TbRegistroEntradas[[#This Row],[Data do Caixa Previsto]]="",0,MONTH(TbRegistroEntradas[[#This Row],[Data do Caixa Previsto]]))</f>
        <v>2</v>
      </c>
      <c r="N185" s="12">
        <f>IF(TbRegistroEntradas[[#This Row],[Data do Caixa Previsto]]="",0,YEAR(TbRegistroEntradas[[#This Row],[Data do Caixa Previsto]]))</f>
        <v>2019</v>
      </c>
      <c r="O185" s="12" t="str">
        <f ca="1">IF(AND(TbRegistroEntradas[[#This Row],[Data do Caixa Previsto]]&lt;TODAY(),TbRegistroEntradas[[#This Row],[Data do Caixa Realizado]]=""),"Vencida","Não Vencida")</f>
        <v>Não Vencida</v>
      </c>
    </row>
    <row r="186" spans="2:15" x14ac:dyDescent="0.25">
      <c r="B186" s="10">
        <v>43532.824988934779</v>
      </c>
      <c r="C186" s="10">
        <v>43502</v>
      </c>
      <c r="D186" s="10">
        <v>43532.824988934779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  <c r="M186" s="12">
        <f>IF(TbRegistroEntradas[[#This Row],[Data do Caixa Previsto]]="",0,MONTH(TbRegistroEntradas[[#This Row],[Data do Caixa Previsto]]))</f>
        <v>3</v>
      </c>
      <c r="N186" s="12">
        <f>IF(TbRegistroEntradas[[#This Row],[Data do Caixa Previsto]]="",0,YEAR(TbRegistroEntradas[[#This Row],[Data do Caixa Previsto]]))</f>
        <v>2019</v>
      </c>
      <c r="O186" s="12" t="str">
        <f ca="1">IF(AND(TbRegistroEntradas[[#This Row],[Data do Caixa Previsto]]&lt;TODAY(),TbRegistroEntradas[[#This Row],[Data do Caixa Realizado]]=""),"Vencida","Não Vencida")</f>
        <v>Não Vencida</v>
      </c>
    </row>
    <row r="187" spans="2:15" x14ac:dyDescent="0.25">
      <c r="B187" s="10">
        <v>43540.311131757786</v>
      </c>
      <c r="C187" s="10">
        <v>43505</v>
      </c>
      <c r="D187" s="10">
        <v>43540.311131757786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  <c r="M187" s="12">
        <f>IF(TbRegistroEntradas[[#This Row],[Data do Caixa Previsto]]="",0,MONTH(TbRegistroEntradas[[#This Row],[Data do Caixa Previsto]]))</f>
        <v>3</v>
      </c>
      <c r="N187" s="12">
        <f>IF(TbRegistroEntradas[[#This Row],[Data do Caixa Previsto]]="",0,YEAR(TbRegistroEntradas[[#This Row],[Data do Caixa Previsto]]))</f>
        <v>2019</v>
      </c>
      <c r="O187" s="12" t="str">
        <f ca="1">IF(AND(TbRegistroEntradas[[#This Row],[Data do Caixa Previsto]]&lt;TODAY(),TbRegistroEntradas[[#This Row],[Data do Caixa Realizado]]=""),"Vencida","Não Vencida")</f>
        <v>Não Vencida</v>
      </c>
    </row>
    <row r="188" spans="2:15" x14ac:dyDescent="0.25">
      <c r="B188" s="10">
        <v>43541.652544038297</v>
      </c>
      <c r="C188" s="10">
        <v>43506</v>
      </c>
      <c r="D188" s="10">
        <v>43541.652544038297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  <c r="M188" s="12">
        <f>IF(TbRegistroEntradas[[#This Row],[Data do Caixa Previsto]]="",0,MONTH(TbRegistroEntradas[[#This Row],[Data do Caixa Previsto]]))</f>
        <v>3</v>
      </c>
      <c r="N188" s="12">
        <f>IF(TbRegistroEntradas[[#This Row],[Data do Caixa Previsto]]="",0,YEAR(TbRegistroEntradas[[#This Row],[Data do Caixa Previsto]]))</f>
        <v>2019</v>
      </c>
      <c r="O188" s="12" t="str">
        <f ca="1">IF(AND(TbRegistroEntradas[[#This Row],[Data do Caixa Previsto]]&lt;TODAY(),TbRegistroEntradas[[#This Row],[Data do Caixa Realizado]]=""),"Vencida","Não Vencida")</f>
        <v>Não Vencida</v>
      </c>
    </row>
    <row r="189" spans="2:15" x14ac:dyDescent="0.25">
      <c r="B189" s="10">
        <v>43549.598526870293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  <c r="M189" s="12">
        <f>IF(TbRegistroEntradas[[#This Row],[Data do Caixa Previsto]]="",0,MONTH(TbRegistroEntradas[[#This Row],[Data do Caixa Previsto]]))</f>
        <v>2</v>
      </c>
      <c r="N189" s="12">
        <f>IF(TbRegistroEntradas[[#This Row],[Data do Caixa Previsto]]="",0,YEAR(TbRegistroEntradas[[#This Row],[Data do Caixa Previsto]]))</f>
        <v>2019</v>
      </c>
      <c r="O189" s="12" t="str">
        <f ca="1">IF(AND(TbRegistroEntradas[[#This Row],[Data do Caixa Previsto]]&lt;TODAY(),TbRegistroEntradas[[#This Row],[Data do Caixa Realizado]]=""),"Vencida","Não Vencida")</f>
        <v>Não Vencida</v>
      </c>
    </row>
    <row r="190" spans="2:15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  <c r="M190" s="12">
        <f>IF(TbRegistroEntradas[[#This Row],[Data do Caixa Previsto]]="",0,MONTH(TbRegistroEntradas[[#This Row],[Data do Caixa Previsto]]))</f>
        <v>2</v>
      </c>
      <c r="N190" s="12">
        <f>IF(TbRegistroEntradas[[#This Row],[Data do Caixa Previsto]]="",0,YEAR(TbRegistroEntradas[[#This Row],[Data do Caixa Previsto]]))</f>
        <v>2019</v>
      </c>
      <c r="O190" s="12" t="str">
        <f ca="1">IF(AND(TbRegistroEntradas[[#This Row],[Data do Caixa Previsto]]&lt;TODAY(),TbRegistroEntradas[[#This Row],[Data do Caixa Realizado]]=""),"Vencida","Não Vencida")</f>
        <v>Não Vencida</v>
      </c>
    </row>
    <row r="191" spans="2:15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  <c r="M191" s="12">
        <f>IF(TbRegistroEntradas[[#This Row],[Data do Caixa Previsto]]="",0,MONTH(TbRegistroEntradas[[#This Row],[Data do Caixa Previsto]]))</f>
        <v>2</v>
      </c>
      <c r="N191" s="12">
        <f>IF(TbRegistroEntradas[[#This Row],[Data do Caixa Previsto]]="",0,YEAR(TbRegistroEntradas[[#This Row],[Data do Caixa Previsto]]))</f>
        <v>2019</v>
      </c>
      <c r="O191" s="12" t="str">
        <f ca="1">IF(AND(TbRegistroEntradas[[#This Row],[Data do Caixa Previsto]]&lt;TODAY(),TbRegistroEntradas[[#This Row],[Data do Caixa Realizado]]=""),"Vencida","Não Vencida")</f>
        <v>Não Vencida</v>
      </c>
    </row>
    <row r="192" spans="2:15" x14ac:dyDescent="0.25">
      <c r="B192" s="10">
        <v>43533.185938305287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  <c r="M192" s="12">
        <f>IF(TbRegistroEntradas[[#This Row],[Data do Caixa Previsto]]="",0,MONTH(TbRegistroEntradas[[#This Row],[Data do Caixa Previsto]]))</f>
        <v>2</v>
      </c>
      <c r="N192" s="12">
        <f>IF(TbRegistroEntradas[[#This Row],[Data do Caixa Previsto]]="",0,YEAR(TbRegistroEntradas[[#This Row],[Data do Caixa Previsto]]))</f>
        <v>2019</v>
      </c>
      <c r="O192" s="12" t="str">
        <f ca="1">IF(AND(TbRegistroEntradas[[#This Row],[Data do Caixa Previsto]]&lt;TODAY(),TbRegistroEntradas[[#This Row],[Data do Caixa Realizado]]=""),"Vencida","Não Vencida")</f>
        <v>Não Vencida</v>
      </c>
    </row>
    <row r="193" spans="2:15" x14ac:dyDescent="0.25">
      <c r="B193" s="10">
        <v>43540.820705056554</v>
      </c>
      <c r="C193" s="10">
        <v>43514</v>
      </c>
      <c r="D193" s="10">
        <v>43540.820705056554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  <c r="M193" s="12">
        <f>IF(TbRegistroEntradas[[#This Row],[Data do Caixa Previsto]]="",0,MONTH(TbRegistroEntradas[[#This Row],[Data do Caixa Previsto]]))</f>
        <v>3</v>
      </c>
      <c r="N193" s="12">
        <f>IF(TbRegistroEntradas[[#This Row],[Data do Caixa Previsto]]="",0,YEAR(TbRegistroEntradas[[#This Row],[Data do Caixa Previsto]]))</f>
        <v>2019</v>
      </c>
      <c r="O193" s="12" t="str">
        <f ca="1">IF(AND(TbRegistroEntradas[[#This Row],[Data do Caixa Previsto]]&lt;TODAY(),TbRegistroEntradas[[#This Row],[Data do Caixa Realizado]]=""),"Vencida","Não Vencida")</f>
        <v>Não Vencida</v>
      </c>
    </row>
    <row r="194" spans="2:15" x14ac:dyDescent="0.25">
      <c r="B194" s="10">
        <v>43548.222942782464</v>
      </c>
      <c r="C194" s="10">
        <v>43517</v>
      </c>
      <c r="D194" s="10">
        <v>43548.222942782464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  <c r="M194" s="12">
        <f>IF(TbRegistroEntradas[[#This Row],[Data do Caixa Previsto]]="",0,MONTH(TbRegistroEntradas[[#This Row],[Data do Caixa Previsto]]))</f>
        <v>3</v>
      </c>
      <c r="N194" s="12">
        <f>IF(TbRegistroEntradas[[#This Row],[Data do Caixa Previsto]]="",0,YEAR(TbRegistroEntradas[[#This Row],[Data do Caixa Previsto]]))</f>
        <v>2019</v>
      </c>
      <c r="O194" s="12" t="str">
        <f ca="1">IF(AND(TbRegistroEntradas[[#This Row],[Data do Caixa Previsto]]&lt;TODAY(),TbRegistroEntradas[[#This Row],[Data do Caixa Realizado]]=""),"Vencida","Não Vencida")</f>
        <v>Não Vencida</v>
      </c>
    </row>
    <row r="195" spans="2:15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  <c r="M195" s="12">
        <f>IF(TbRegistroEntradas[[#This Row],[Data do Caixa Previsto]]="",0,MONTH(TbRegistroEntradas[[#This Row],[Data do Caixa Previsto]]))</f>
        <v>2</v>
      </c>
      <c r="N195" s="12">
        <f>IF(TbRegistroEntradas[[#This Row],[Data do Caixa Previsto]]="",0,YEAR(TbRegistroEntradas[[#This Row],[Data do Caixa Previsto]]))</f>
        <v>2019</v>
      </c>
      <c r="O195" s="12" t="str">
        <f ca="1">IF(AND(TbRegistroEntradas[[#This Row],[Data do Caixa Previsto]]&lt;TODAY(),TbRegistroEntradas[[#This Row],[Data do Caixa Realizado]]=""),"Vencida","Não Vencida")</f>
        <v>Não Vencida</v>
      </c>
    </row>
    <row r="196" spans="2:15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  <c r="M196" s="12">
        <f>IF(TbRegistroEntradas[[#This Row],[Data do Caixa Previsto]]="",0,MONTH(TbRegistroEntradas[[#This Row],[Data do Caixa Previsto]]))</f>
        <v>3</v>
      </c>
      <c r="N196" s="12">
        <f>IF(TbRegistroEntradas[[#This Row],[Data do Caixa Previsto]]="",0,YEAR(TbRegistroEntradas[[#This Row],[Data do Caixa Previsto]]))</f>
        <v>2019</v>
      </c>
      <c r="O196" s="12" t="str">
        <f ca="1">IF(AND(TbRegistroEntradas[[#This Row],[Data do Caixa Previsto]]&lt;TODAY(),TbRegistroEntradas[[#This Row],[Data do Caixa Realizado]]=""),"Vencida","Não Vencida")</f>
        <v>Não Vencida</v>
      </c>
    </row>
    <row r="197" spans="2:15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  <c r="M197" s="12">
        <f>IF(TbRegistroEntradas[[#This Row],[Data do Caixa Previsto]]="",0,MONTH(TbRegistroEntradas[[#This Row],[Data do Caixa Previsto]]))</f>
        <v>3</v>
      </c>
      <c r="N197" s="12">
        <f>IF(TbRegistroEntradas[[#This Row],[Data do Caixa Previsto]]="",0,YEAR(TbRegistroEntradas[[#This Row],[Data do Caixa Previsto]]))</f>
        <v>2019</v>
      </c>
      <c r="O197" s="12" t="str">
        <f ca="1">IF(AND(TbRegistroEntradas[[#This Row],[Data do Caixa Previsto]]&lt;TODAY(),TbRegistroEntradas[[#This Row],[Data do Caixa Realizado]]=""),"Vencida","Não Vencida")</f>
        <v>Não Vencida</v>
      </c>
    </row>
    <row r="198" spans="2:15" x14ac:dyDescent="0.25">
      <c r="B198" s="10">
        <v>43563.221434488092</v>
      </c>
      <c r="C198" s="10">
        <v>43534</v>
      </c>
      <c r="D198" s="10">
        <v>43563.221434488092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  <c r="M198" s="12">
        <f>IF(TbRegistroEntradas[[#This Row],[Data do Caixa Previsto]]="",0,MONTH(TbRegistroEntradas[[#This Row],[Data do Caixa Previsto]]))</f>
        <v>4</v>
      </c>
      <c r="N198" s="12">
        <f>IF(TbRegistroEntradas[[#This Row],[Data do Caixa Previsto]]="",0,YEAR(TbRegistroEntradas[[#This Row],[Data do Caixa Previsto]]))</f>
        <v>2019</v>
      </c>
      <c r="O198" s="12" t="str">
        <f ca="1">IF(AND(TbRegistroEntradas[[#This Row],[Data do Caixa Previsto]]&lt;TODAY(),TbRegistroEntradas[[#This Row],[Data do Caixa Realizado]]=""),"Vencida","Não Vencida")</f>
        <v>Não Vencida</v>
      </c>
    </row>
    <row r="199" spans="2:15" x14ac:dyDescent="0.25">
      <c r="B199" s="10">
        <v>43578.576921560554</v>
      </c>
      <c r="C199" s="10">
        <v>43537</v>
      </c>
      <c r="D199" s="10">
        <v>43578.576921560554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  <c r="M199" s="12">
        <f>IF(TbRegistroEntradas[[#This Row],[Data do Caixa Previsto]]="",0,MONTH(TbRegistroEntradas[[#This Row],[Data do Caixa Previsto]]))</f>
        <v>4</v>
      </c>
      <c r="N199" s="12">
        <f>IF(TbRegistroEntradas[[#This Row],[Data do Caixa Previsto]]="",0,YEAR(TbRegistroEntradas[[#This Row],[Data do Caixa Previsto]]))</f>
        <v>2019</v>
      </c>
      <c r="O199" s="12" t="str">
        <f ca="1">IF(AND(TbRegistroEntradas[[#This Row],[Data do Caixa Previsto]]&lt;TODAY(),TbRegistroEntradas[[#This Row],[Data do Caixa Realizado]]=""),"Vencida","Não Vencida")</f>
        <v>Não Vencida</v>
      </c>
    </row>
    <row r="200" spans="2:15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  <c r="M200" s="12">
        <f>IF(TbRegistroEntradas[[#This Row],[Data do Caixa Previsto]]="",0,MONTH(TbRegistroEntradas[[#This Row],[Data do Caixa Previsto]]))</f>
        <v>3</v>
      </c>
      <c r="N200" s="12">
        <f>IF(TbRegistroEntradas[[#This Row],[Data do Caixa Previsto]]="",0,YEAR(TbRegistroEntradas[[#This Row],[Data do Caixa Previsto]]))</f>
        <v>2019</v>
      </c>
      <c r="O200" s="12" t="str">
        <f ca="1">IF(AND(TbRegistroEntradas[[#This Row],[Data do Caixa Previsto]]&lt;TODAY(),TbRegistroEntradas[[#This Row],[Data do Caixa Realizado]]=""),"Vencida","Não Vencida")</f>
        <v>Não Vencida</v>
      </c>
    </row>
    <row r="201" spans="2:15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  <c r="M201" s="12">
        <f>IF(TbRegistroEntradas[[#This Row],[Data do Caixa Previsto]]="",0,MONTH(TbRegistroEntradas[[#This Row],[Data do Caixa Previsto]]))</f>
        <v>3</v>
      </c>
      <c r="N201" s="12">
        <f>IF(TbRegistroEntradas[[#This Row],[Data do Caixa Previsto]]="",0,YEAR(TbRegistroEntradas[[#This Row],[Data do Caixa Previsto]]))</f>
        <v>2019</v>
      </c>
      <c r="O201" s="12" t="str">
        <f ca="1">IF(AND(TbRegistroEntradas[[#This Row],[Data do Caixa Previsto]]&lt;TODAY(),TbRegistroEntradas[[#This Row],[Data do Caixa Realizado]]=""),"Vencida","Não Vencida")</f>
        <v>Não Vencida</v>
      </c>
    </row>
    <row r="202" spans="2:15" x14ac:dyDescent="0.25">
      <c r="B202" s="10" t="s">
        <v>69</v>
      </c>
      <c r="C202" s="10">
        <v>43551</v>
      </c>
      <c r="D202" s="10">
        <v>43586.046958916726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  <c r="M202" s="12">
        <f>IF(TbRegistroEntradas[[#This Row],[Data do Caixa Previsto]]="",0,MONTH(TbRegistroEntradas[[#This Row],[Data do Caixa Previsto]]))</f>
        <v>5</v>
      </c>
      <c r="N202" s="12">
        <f>IF(TbRegistroEntradas[[#This Row],[Data do Caixa Previsto]]="",0,YEAR(TbRegistroEntradas[[#This Row],[Data do Caixa Previsto]]))</f>
        <v>2019</v>
      </c>
      <c r="O202" s="12" t="str">
        <f ca="1">IF(AND(TbRegistroEntradas[[#This Row],[Data do Caixa Previsto]]&lt;TODAY(),TbRegistroEntradas[[#This Row],[Data do Caixa Realizado]]=""),"Vencida","Não Vencida")</f>
        <v>Vencida</v>
      </c>
    </row>
    <row r="203" spans="2:15" x14ac:dyDescent="0.25">
      <c r="B203" s="10">
        <v>43643.859593934918</v>
      </c>
      <c r="C203" s="10">
        <v>43552</v>
      </c>
      <c r="D203" s="10">
        <v>43586.891175257784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  <c r="M203" s="12">
        <f>IF(TbRegistroEntradas[[#This Row],[Data do Caixa Previsto]]="",0,MONTH(TbRegistroEntradas[[#This Row],[Data do Caixa Previsto]]))</f>
        <v>5</v>
      </c>
      <c r="N203" s="12">
        <f>IF(TbRegistroEntradas[[#This Row],[Data do Caixa Previsto]]="",0,YEAR(TbRegistroEntradas[[#This Row],[Data do Caixa Previsto]]))</f>
        <v>2019</v>
      </c>
      <c r="O203" s="12" t="str">
        <f ca="1">IF(AND(TbRegistroEntradas[[#This Row],[Data do Caixa Previsto]]&lt;TODAY(),TbRegistroEntradas[[#This Row],[Data do Caixa Realizado]]=""),"Vencida","Não Vencida")</f>
        <v>Não Vencida</v>
      </c>
    </row>
    <row r="204" spans="2:15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  <c r="M204" s="12">
        <f>IF(TbRegistroEntradas[[#This Row],[Data do Caixa Previsto]]="",0,MONTH(TbRegistroEntradas[[#This Row],[Data do Caixa Previsto]]))</f>
        <v>4</v>
      </c>
      <c r="N204" s="12">
        <f>IF(TbRegistroEntradas[[#This Row],[Data do Caixa Previsto]]="",0,YEAR(TbRegistroEntradas[[#This Row],[Data do Caixa Previsto]]))</f>
        <v>2019</v>
      </c>
      <c r="O204" s="12" t="str">
        <f ca="1">IF(AND(TbRegistroEntradas[[#This Row],[Data do Caixa Previsto]]&lt;TODAY(),TbRegistroEntradas[[#This Row],[Data do Caixa Realizado]]=""),"Vencida","Não Vencida")</f>
        <v>Não Vencida</v>
      </c>
    </row>
    <row r="205" spans="2:15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  <c r="M205" s="12">
        <f>IF(TbRegistroEntradas[[#This Row],[Data do Caixa Previsto]]="",0,MONTH(TbRegistroEntradas[[#This Row],[Data do Caixa Previsto]]))</f>
        <v>4</v>
      </c>
      <c r="N205" s="12">
        <f>IF(TbRegistroEntradas[[#This Row],[Data do Caixa Previsto]]="",0,YEAR(TbRegistroEntradas[[#This Row],[Data do Caixa Previsto]]))</f>
        <v>2019</v>
      </c>
      <c r="O205" s="12" t="str">
        <f ca="1">IF(AND(TbRegistroEntradas[[#This Row],[Data do Caixa Previsto]]&lt;TODAY(),TbRegistroEntradas[[#This Row],[Data do Caixa Realizado]]=""),"Vencida","Não Vencida")</f>
        <v>Não Vencida</v>
      </c>
    </row>
    <row r="206" spans="2:15" x14ac:dyDescent="0.25">
      <c r="B206" s="10">
        <v>43625.061431141949</v>
      </c>
      <c r="C206" s="10">
        <v>43562</v>
      </c>
      <c r="D206" s="10">
        <v>43586.693447907084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  <c r="M206" s="12">
        <f>IF(TbRegistroEntradas[[#This Row],[Data do Caixa Previsto]]="",0,MONTH(TbRegistroEntradas[[#This Row],[Data do Caixa Previsto]]))</f>
        <v>5</v>
      </c>
      <c r="N206" s="12">
        <f>IF(TbRegistroEntradas[[#This Row],[Data do Caixa Previsto]]="",0,YEAR(TbRegistroEntradas[[#This Row],[Data do Caixa Previsto]]))</f>
        <v>2019</v>
      </c>
      <c r="O206" s="12" t="str">
        <f ca="1">IF(AND(TbRegistroEntradas[[#This Row],[Data do Caixa Previsto]]&lt;TODAY(),TbRegistroEntradas[[#This Row],[Data do Caixa Realizado]]=""),"Vencida","Não Vencida")</f>
        <v>Não Vencida</v>
      </c>
    </row>
    <row r="207" spans="2:15" x14ac:dyDescent="0.25">
      <c r="B207" s="10">
        <v>43609.201502582175</v>
      </c>
      <c r="C207" s="10">
        <v>43564</v>
      </c>
      <c r="D207" s="10">
        <v>43609.201502582175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  <c r="M207" s="12">
        <f>IF(TbRegistroEntradas[[#This Row],[Data do Caixa Previsto]]="",0,MONTH(TbRegistroEntradas[[#This Row],[Data do Caixa Previsto]]))</f>
        <v>5</v>
      </c>
      <c r="N207" s="12">
        <f>IF(TbRegistroEntradas[[#This Row],[Data do Caixa Previsto]]="",0,YEAR(TbRegistroEntradas[[#This Row],[Data do Caixa Previsto]]))</f>
        <v>2019</v>
      </c>
      <c r="O207" s="12" t="str">
        <f ca="1">IF(AND(TbRegistroEntradas[[#This Row],[Data do Caixa Previsto]]&lt;TODAY(),TbRegistroEntradas[[#This Row],[Data do Caixa Realizado]]=""),"Vencida","Não Vencida")</f>
        <v>Não Vencida</v>
      </c>
    </row>
    <row r="208" spans="2:15" x14ac:dyDescent="0.25">
      <c r="B208" s="10">
        <v>43615.075827004257</v>
      </c>
      <c r="C208" s="10">
        <v>43567</v>
      </c>
      <c r="D208" s="10">
        <v>43615.075827004257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  <c r="M208" s="12">
        <f>IF(TbRegistroEntradas[[#This Row],[Data do Caixa Previsto]]="",0,MONTH(TbRegistroEntradas[[#This Row],[Data do Caixa Previsto]]))</f>
        <v>5</v>
      </c>
      <c r="N208" s="12">
        <f>IF(TbRegistroEntradas[[#This Row],[Data do Caixa Previsto]]="",0,YEAR(TbRegistroEntradas[[#This Row],[Data do Caixa Previsto]]))</f>
        <v>2019</v>
      </c>
      <c r="O208" s="12" t="str">
        <f ca="1">IF(AND(TbRegistroEntradas[[#This Row],[Data do Caixa Previsto]]&lt;TODAY(),TbRegistroEntradas[[#This Row],[Data do Caixa Realizado]]=""),"Vencida","Não Vencida")</f>
        <v>Não Vencida</v>
      </c>
    </row>
    <row r="209" spans="2:15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  <c r="M209" s="12">
        <f>IF(TbRegistroEntradas[[#This Row],[Data do Caixa Previsto]]="",0,MONTH(TbRegistroEntradas[[#This Row],[Data do Caixa Previsto]]))</f>
        <v>4</v>
      </c>
      <c r="N209" s="12">
        <f>IF(TbRegistroEntradas[[#This Row],[Data do Caixa Previsto]]="",0,YEAR(TbRegistroEntradas[[#This Row],[Data do Caixa Previsto]]))</f>
        <v>2019</v>
      </c>
      <c r="O209" s="12" t="str">
        <f ca="1">IF(AND(TbRegistroEntradas[[#This Row],[Data do Caixa Previsto]]&lt;TODAY(),TbRegistroEntradas[[#This Row],[Data do Caixa Realizado]]=""),"Vencida","Não Vencida")</f>
        <v>Não Vencida</v>
      </c>
    </row>
    <row r="210" spans="2:15" x14ac:dyDescent="0.25">
      <c r="B210" s="10" t="s">
        <v>69</v>
      </c>
      <c r="C210" s="10">
        <v>43573</v>
      </c>
      <c r="D210" s="10">
        <v>43579.931861207129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  <c r="M210" s="12">
        <f>IF(TbRegistroEntradas[[#This Row],[Data do Caixa Previsto]]="",0,MONTH(TbRegistroEntradas[[#This Row],[Data do Caixa Previsto]]))</f>
        <v>4</v>
      </c>
      <c r="N210" s="12">
        <f>IF(TbRegistroEntradas[[#This Row],[Data do Caixa Previsto]]="",0,YEAR(TbRegistroEntradas[[#This Row],[Data do Caixa Previsto]]))</f>
        <v>2019</v>
      </c>
      <c r="O210" s="12" t="str">
        <f ca="1">IF(AND(TbRegistroEntradas[[#This Row],[Data do Caixa Previsto]]&lt;TODAY(),TbRegistroEntradas[[#This Row],[Data do Caixa Realizado]]=""),"Vencida","Não Vencida")</f>
        <v>Vencida</v>
      </c>
    </row>
    <row r="211" spans="2:15" x14ac:dyDescent="0.25">
      <c r="B211" s="10">
        <v>43598.937055888804</v>
      </c>
      <c r="C211" s="10">
        <v>43575</v>
      </c>
      <c r="D211" s="10">
        <v>43598.937055888804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  <c r="M211" s="12">
        <f>IF(TbRegistroEntradas[[#This Row],[Data do Caixa Previsto]]="",0,MONTH(TbRegistroEntradas[[#This Row],[Data do Caixa Previsto]]))</f>
        <v>5</v>
      </c>
      <c r="N211" s="12">
        <f>IF(TbRegistroEntradas[[#This Row],[Data do Caixa Previsto]]="",0,YEAR(TbRegistroEntradas[[#This Row],[Data do Caixa Previsto]]))</f>
        <v>2019</v>
      </c>
      <c r="O211" s="12" t="str">
        <f ca="1">IF(AND(TbRegistroEntradas[[#This Row],[Data do Caixa Previsto]]&lt;TODAY(),TbRegistroEntradas[[#This Row],[Data do Caixa Realizado]]=""),"Vencida","Não Vencida")</f>
        <v>Não Vencida</v>
      </c>
    </row>
    <row r="212" spans="2:15" x14ac:dyDescent="0.25">
      <c r="B212" s="10">
        <v>43683.92551073448</v>
      </c>
      <c r="C212" s="10">
        <v>43582</v>
      </c>
      <c r="D212" s="10">
        <v>43625.868579479997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  <c r="M212" s="12">
        <f>IF(TbRegistroEntradas[[#This Row],[Data do Caixa Previsto]]="",0,MONTH(TbRegistroEntradas[[#This Row],[Data do Caixa Previsto]]))</f>
        <v>6</v>
      </c>
      <c r="N212" s="12">
        <f>IF(TbRegistroEntradas[[#This Row],[Data do Caixa Previsto]]="",0,YEAR(TbRegistroEntradas[[#This Row],[Data do Caixa Previsto]]))</f>
        <v>2019</v>
      </c>
      <c r="O212" s="12" t="str">
        <f ca="1">IF(AND(TbRegistroEntradas[[#This Row],[Data do Caixa Previsto]]&lt;TODAY(),TbRegistroEntradas[[#This Row],[Data do Caixa Realizado]]=""),"Vencida","Não Vencida")</f>
        <v>Não Vencida</v>
      </c>
    </row>
    <row r="213" spans="2:15" x14ac:dyDescent="0.25">
      <c r="B213" s="10">
        <v>43595.986786318994</v>
      </c>
      <c r="C213" s="10">
        <v>43584</v>
      </c>
      <c r="D213" s="10">
        <v>43595.986786318994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  <c r="M213" s="12">
        <f>IF(TbRegistroEntradas[[#This Row],[Data do Caixa Previsto]]="",0,MONTH(TbRegistroEntradas[[#This Row],[Data do Caixa Previsto]]))</f>
        <v>5</v>
      </c>
      <c r="N213" s="12">
        <f>IF(TbRegistroEntradas[[#This Row],[Data do Caixa Previsto]]="",0,YEAR(TbRegistroEntradas[[#This Row],[Data do Caixa Previsto]]))</f>
        <v>2019</v>
      </c>
      <c r="O213" s="12" t="str">
        <f ca="1">IF(AND(TbRegistroEntradas[[#This Row],[Data do Caixa Previsto]]&lt;TODAY(),TbRegistroEntradas[[#This Row],[Data do Caixa Realizado]]=""),"Vencida","Não Vencida")</f>
        <v>Não Vencida</v>
      </c>
    </row>
    <row r="214" spans="2:15" x14ac:dyDescent="0.25">
      <c r="B214" s="10">
        <v>43594.434933470475</v>
      </c>
      <c r="C214" s="10">
        <v>43585</v>
      </c>
      <c r="D214" s="10">
        <v>43594.434933470475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  <c r="M214" s="12">
        <f>IF(TbRegistroEntradas[[#This Row],[Data do Caixa Previsto]]="",0,MONTH(TbRegistroEntradas[[#This Row],[Data do Caixa Previsto]]))</f>
        <v>5</v>
      </c>
      <c r="N214" s="12">
        <f>IF(TbRegistroEntradas[[#This Row],[Data do Caixa Previsto]]="",0,YEAR(TbRegistroEntradas[[#This Row],[Data do Caixa Previsto]]))</f>
        <v>2019</v>
      </c>
      <c r="O214" s="12" t="str">
        <f ca="1">IF(AND(TbRegistroEntradas[[#This Row],[Data do Caixa Previsto]]&lt;TODAY(),TbRegistroEntradas[[#This Row],[Data do Caixa Realizado]]=""),"Vencida","Não Vencida")</f>
        <v>Não Vencida</v>
      </c>
    </row>
    <row r="215" spans="2:15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  <c r="M215" s="12">
        <f>IF(TbRegistroEntradas[[#This Row],[Data do Caixa Previsto]]="",0,MONTH(TbRegistroEntradas[[#This Row],[Data do Caixa Previsto]]))</f>
        <v>5</v>
      </c>
      <c r="N215" s="12">
        <f>IF(TbRegistroEntradas[[#This Row],[Data do Caixa Previsto]]="",0,YEAR(TbRegistroEntradas[[#This Row],[Data do Caixa Previsto]]))</f>
        <v>2019</v>
      </c>
      <c r="O215" s="12" t="str">
        <f ca="1">IF(AND(TbRegistroEntradas[[#This Row],[Data do Caixa Previsto]]&lt;TODAY(),TbRegistroEntradas[[#This Row],[Data do Caixa Realizado]]=""),"Vencida","Não Vencida")</f>
        <v>Não Vencida</v>
      </c>
    </row>
    <row r="216" spans="2:15" x14ac:dyDescent="0.25">
      <c r="B216" s="10">
        <v>43626.576857263979</v>
      </c>
      <c r="C216" s="10">
        <v>43590</v>
      </c>
      <c r="D216" s="10">
        <v>43626.576857263979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  <c r="M216" s="12">
        <f>IF(TbRegistroEntradas[[#This Row],[Data do Caixa Previsto]]="",0,MONTH(TbRegistroEntradas[[#This Row],[Data do Caixa Previsto]]))</f>
        <v>6</v>
      </c>
      <c r="N216" s="12">
        <f>IF(TbRegistroEntradas[[#This Row],[Data do Caixa Previsto]]="",0,YEAR(TbRegistroEntradas[[#This Row],[Data do Caixa Previsto]]))</f>
        <v>2019</v>
      </c>
      <c r="O216" s="12" t="str">
        <f ca="1">IF(AND(TbRegistroEntradas[[#This Row],[Data do Caixa Previsto]]&lt;TODAY(),TbRegistroEntradas[[#This Row],[Data do Caixa Realizado]]=""),"Vencida","Não Vencida")</f>
        <v>Não Vencida</v>
      </c>
    </row>
    <row r="217" spans="2:15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  <c r="M217" s="12">
        <f>IF(TbRegistroEntradas[[#This Row],[Data do Caixa Previsto]]="",0,MONTH(TbRegistroEntradas[[#This Row],[Data do Caixa Previsto]]))</f>
        <v>5</v>
      </c>
      <c r="N217" s="12">
        <f>IF(TbRegistroEntradas[[#This Row],[Data do Caixa Previsto]]="",0,YEAR(TbRegistroEntradas[[#This Row],[Data do Caixa Previsto]]))</f>
        <v>2019</v>
      </c>
      <c r="O217" s="12" t="str">
        <f ca="1">IF(AND(TbRegistroEntradas[[#This Row],[Data do Caixa Previsto]]&lt;TODAY(),TbRegistroEntradas[[#This Row],[Data do Caixa Realizado]]=""),"Vencida","Não Vencida")</f>
        <v>Não Vencida</v>
      </c>
    </row>
    <row r="218" spans="2:15" x14ac:dyDescent="0.25">
      <c r="B218" s="10">
        <v>43603.679990785502</v>
      </c>
      <c r="C218" s="10">
        <v>43593</v>
      </c>
      <c r="D218" s="10">
        <v>43603.679990785502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  <c r="M218" s="12">
        <f>IF(TbRegistroEntradas[[#This Row],[Data do Caixa Previsto]]="",0,MONTH(TbRegistroEntradas[[#This Row],[Data do Caixa Previsto]]))</f>
        <v>5</v>
      </c>
      <c r="N218" s="12">
        <f>IF(TbRegistroEntradas[[#This Row],[Data do Caixa Previsto]]="",0,YEAR(TbRegistroEntradas[[#This Row],[Data do Caixa Previsto]]))</f>
        <v>2019</v>
      </c>
      <c r="O218" s="12" t="str">
        <f ca="1">IF(AND(TbRegistroEntradas[[#This Row],[Data do Caixa Previsto]]&lt;TODAY(),TbRegistroEntradas[[#This Row],[Data do Caixa Realizado]]=""),"Vencida","Não Vencida")</f>
        <v>Não Vencida</v>
      </c>
    </row>
    <row r="219" spans="2:15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  <c r="M219" s="12">
        <f>IF(TbRegistroEntradas[[#This Row],[Data do Caixa Previsto]]="",0,MONTH(TbRegistroEntradas[[#This Row],[Data do Caixa Previsto]]))</f>
        <v>5</v>
      </c>
      <c r="N219" s="12">
        <f>IF(TbRegistroEntradas[[#This Row],[Data do Caixa Previsto]]="",0,YEAR(TbRegistroEntradas[[#This Row],[Data do Caixa Previsto]]))</f>
        <v>2019</v>
      </c>
      <c r="O219" s="12" t="str">
        <f ca="1">IF(AND(TbRegistroEntradas[[#This Row],[Data do Caixa Previsto]]&lt;TODAY(),TbRegistroEntradas[[#This Row],[Data do Caixa Realizado]]=""),"Vencida","Não Vencida")</f>
        <v>Não Vencida</v>
      </c>
    </row>
    <row r="220" spans="2:15" x14ac:dyDescent="0.25">
      <c r="B220" s="10">
        <v>43631.169319753048</v>
      </c>
      <c r="C220" s="10">
        <v>43600</v>
      </c>
      <c r="D220" s="10">
        <v>43631.169319753048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  <c r="M220" s="12">
        <f>IF(TbRegistroEntradas[[#This Row],[Data do Caixa Previsto]]="",0,MONTH(TbRegistroEntradas[[#This Row],[Data do Caixa Previsto]]))</f>
        <v>6</v>
      </c>
      <c r="N220" s="12">
        <f>IF(TbRegistroEntradas[[#This Row],[Data do Caixa Previsto]]="",0,YEAR(TbRegistroEntradas[[#This Row],[Data do Caixa Previsto]]))</f>
        <v>2019</v>
      </c>
      <c r="O220" s="12" t="str">
        <f ca="1">IF(AND(TbRegistroEntradas[[#This Row],[Data do Caixa Previsto]]&lt;TODAY(),TbRegistroEntradas[[#This Row],[Data do Caixa Realizado]]=""),"Vencida","Não Vencida")</f>
        <v>Não Vencida</v>
      </c>
    </row>
    <row r="221" spans="2:15" x14ac:dyDescent="0.25">
      <c r="B221" s="10">
        <v>43635.878098777197</v>
      </c>
      <c r="C221" s="10">
        <v>43604</v>
      </c>
      <c r="D221" s="10">
        <v>43635.878098777197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  <c r="M221" s="12">
        <f>IF(TbRegistroEntradas[[#This Row],[Data do Caixa Previsto]]="",0,MONTH(TbRegistroEntradas[[#This Row],[Data do Caixa Previsto]]))</f>
        <v>6</v>
      </c>
      <c r="N221" s="12">
        <f>IF(TbRegistroEntradas[[#This Row],[Data do Caixa Previsto]]="",0,YEAR(TbRegistroEntradas[[#This Row],[Data do Caixa Previsto]]))</f>
        <v>2019</v>
      </c>
      <c r="O221" s="12" t="str">
        <f ca="1">IF(AND(TbRegistroEntradas[[#This Row],[Data do Caixa Previsto]]&lt;TODAY(),TbRegistroEntradas[[#This Row],[Data do Caixa Realizado]]=""),"Vencida","Não Vencida")</f>
        <v>Não Vencida</v>
      </c>
    </row>
    <row r="222" spans="2:15" x14ac:dyDescent="0.25">
      <c r="B222" s="10">
        <v>43630.288414733965</v>
      </c>
      <c r="C222" s="10">
        <v>43609</v>
      </c>
      <c r="D222" s="10">
        <v>43630.288414733965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  <c r="M222" s="12">
        <f>IF(TbRegistroEntradas[[#This Row],[Data do Caixa Previsto]]="",0,MONTH(TbRegistroEntradas[[#This Row],[Data do Caixa Previsto]]))</f>
        <v>6</v>
      </c>
      <c r="N222" s="12">
        <f>IF(TbRegistroEntradas[[#This Row],[Data do Caixa Previsto]]="",0,YEAR(TbRegistroEntradas[[#This Row],[Data do Caixa Previsto]]))</f>
        <v>2019</v>
      </c>
      <c r="O222" s="12" t="str">
        <f ca="1">IF(AND(TbRegistroEntradas[[#This Row],[Data do Caixa Previsto]]&lt;TODAY(),TbRegistroEntradas[[#This Row],[Data do Caixa Realizado]]=""),"Vencida","Não Vencida")</f>
        <v>Não Vencida</v>
      </c>
    </row>
    <row r="223" spans="2:15" x14ac:dyDescent="0.25">
      <c r="B223" s="10" t="s">
        <v>69</v>
      </c>
      <c r="C223" s="10">
        <v>43611</v>
      </c>
      <c r="D223" s="10">
        <v>43611.846709635254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  <c r="M223" s="12">
        <f>IF(TbRegistroEntradas[[#This Row],[Data do Caixa Previsto]]="",0,MONTH(TbRegistroEntradas[[#This Row],[Data do Caixa Previsto]]))</f>
        <v>5</v>
      </c>
      <c r="N223" s="12">
        <f>IF(TbRegistroEntradas[[#This Row],[Data do Caixa Previsto]]="",0,YEAR(TbRegistroEntradas[[#This Row],[Data do Caixa Previsto]]))</f>
        <v>2019</v>
      </c>
      <c r="O223" s="12" t="str">
        <f ca="1">IF(AND(TbRegistroEntradas[[#This Row],[Data do Caixa Previsto]]&lt;TODAY(),TbRegistroEntradas[[#This Row],[Data do Caixa Realizado]]=""),"Vencida","Não Vencida")</f>
        <v>Vencida</v>
      </c>
    </row>
    <row r="224" spans="2:15" x14ac:dyDescent="0.25">
      <c r="B224" s="10">
        <v>43655.218374780801</v>
      </c>
      <c r="C224" s="10">
        <v>43614</v>
      </c>
      <c r="D224" s="10">
        <v>43655.218374780801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  <c r="M224" s="12">
        <f>IF(TbRegistroEntradas[[#This Row],[Data do Caixa Previsto]]="",0,MONTH(TbRegistroEntradas[[#This Row],[Data do Caixa Previsto]]))</f>
        <v>7</v>
      </c>
      <c r="N224" s="12">
        <f>IF(TbRegistroEntradas[[#This Row],[Data do Caixa Previsto]]="",0,YEAR(TbRegistroEntradas[[#This Row],[Data do Caixa Previsto]]))</f>
        <v>2019</v>
      </c>
      <c r="O224" s="12" t="str">
        <f ca="1">IF(AND(TbRegistroEntradas[[#This Row],[Data do Caixa Previsto]]&lt;TODAY(),TbRegistroEntradas[[#This Row],[Data do Caixa Realizado]]=""),"Vencida","Não Vencida")</f>
        <v>Não Vencida</v>
      </c>
    </row>
    <row r="225" spans="2:15" x14ac:dyDescent="0.25">
      <c r="B225" s="10" t="s">
        <v>69</v>
      </c>
      <c r="C225" s="10">
        <v>43615</v>
      </c>
      <c r="D225" s="10">
        <v>43648.175451286195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  <c r="M225" s="12">
        <f>IF(TbRegistroEntradas[[#This Row],[Data do Caixa Previsto]]="",0,MONTH(TbRegistroEntradas[[#This Row],[Data do Caixa Previsto]]))</f>
        <v>7</v>
      </c>
      <c r="N225" s="12">
        <f>IF(TbRegistroEntradas[[#This Row],[Data do Caixa Previsto]]="",0,YEAR(TbRegistroEntradas[[#This Row],[Data do Caixa Previsto]]))</f>
        <v>2019</v>
      </c>
      <c r="O225" s="12" t="str">
        <f ca="1">IF(AND(TbRegistroEntradas[[#This Row],[Data do Caixa Previsto]]&lt;TODAY(),TbRegistroEntradas[[#This Row],[Data do Caixa Realizado]]=""),"Vencida","Não Vencida")</f>
        <v>Não Vencida</v>
      </c>
    </row>
    <row r="226" spans="2:15" x14ac:dyDescent="0.25">
      <c r="B226" s="10">
        <v>43641.616865332398</v>
      </c>
      <c r="C226" s="10">
        <v>43620</v>
      </c>
      <c r="D226" s="10">
        <v>43641.616865332398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  <c r="M226" s="12">
        <f>IF(TbRegistroEntradas[[#This Row],[Data do Caixa Previsto]]="",0,MONTH(TbRegistroEntradas[[#This Row],[Data do Caixa Previsto]]))</f>
        <v>6</v>
      </c>
      <c r="N226" s="12">
        <f>IF(TbRegistroEntradas[[#This Row],[Data do Caixa Previsto]]="",0,YEAR(TbRegistroEntradas[[#This Row],[Data do Caixa Previsto]]))</f>
        <v>2019</v>
      </c>
      <c r="O226" s="12" t="str">
        <f ca="1">IF(AND(TbRegistroEntradas[[#This Row],[Data do Caixa Previsto]]&lt;TODAY(),TbRegistroEntradas[[#This Row],[Data do Caixa Realizado]]=""),"Vencida","Não Vencida")</f>
        <v>Não Vencida</v>
      </c>
    </row>
    <row r="227" spans="2:15" x14ac:dyDescent="0.25">
      <c r="B227" s="10">
        <v>43649.788116268363</v>
      </c>
      <c r="C227" s="10">
        <v>43625</v>
      </c>
      <c r="D227" s="10">
        <v>43632.847420047961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  <c r="M227" s="12">
        <f>IF(TbRegistroEntradas[[#This Row],[Data do Caixa Previsto]]="",0,MONTH(TbRegistroEntradas[[#This Row],[Data do Caixa Previsto]]))</f>
        <v>6</v>
      </c>
      <c r="N227" s="12">
        <f>IF(TbRegistroEntradas[[#This Row],[Data do Caixa Previsto]]="",0,YEAR(TbRegistroEntradas[[#This Row],[Data do Caixa Previsto]]))</f>
        <v>2019</v>
      </c>
      <c r="O227" s="12" t="str">
        <f ca="1">IF(AND(TbRegistroEntradas[[#This Row],[Data do Caixa Previsto]]&lt;TODAY(),TbRegistroEntradas[[#This Row],[Data do Caixa Realizado]]=""),"Vencida","Não Vencida")</f>
        <v>Não Vencida</v>
      </c>
    </row>
    <row r="228" spans="2:15" x14ac:dyDescent="0.25">
      <c r="B228" s="10">
        <v>43743.201110258502</v>
      </c>
      <c r="C228" s="10">
        <v>43629</v>
      </c>
      <c r="D228" s="10">
        <v>43668.924870501287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  <c r="M228" s="12">
        <f>IF(TbRegistroEntradas[[#This Row],[Data do Caixa Previsto]]="",0,MONTH(TbRegistroEntradas[[#This Row],[Data do Caixa Previsto]]))</f>
        <v>7</v>
      </c>
      <c r="N228" s="12">
        <f>IF(TbRegistroEntradas[[#This Row],[Data do Caixa Previsto]]="",0,YEAR(TbRegistroEntradas[[#This Row],[Data do Caixa Previsto]]))</f>
        <v>2019</v>
      </c>
      <c r="O228" s="12" t="str">
        <f ca="1">IF(AND(TbRegistroEntradas[[#This Row],[Data do Caixa Previsto]]&lt;TODAY(),TbRegistroEntradas[[#This Row],[Data do Caixa Realizado]]=""),"Vencida","Não Vencida")</f>
        <v>Não Vencida</v>
      </c>
    </row>
    <row r="229" spans="2:15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  <c r="M229" s="12">
        <f>IF(TbRegistroEntradas[[#This Row],[Data do Caixa Previsto]]="",0,MONTH(TbRegistroEntradas[[#This Row],[Data do Caixa Previsto]]))</f>
        <v>6</v>
      </c>
      <c r="N229" s="12">
        <f>IF(TbRegistroEntradas[[#This Row],[Data do Caixa Previsto]]="",0,YEAR(TbRegistroEntradas[[#This Row],[Data do Caixa Previsto]]))</f>
        <v>2019</v>
      </c>
      <c r="O229" s="12" t="str">
        <f ca="1">IF(AND(TbRegistroEntradas[[#This Row],[Data do Caixa Previsto]]&lt;TODAY(),TbRegistroEntradas[[#This Row],[Data do Caixa Realizado]]=""),"Vencida","Não Vencida")</f>
        <v>Não Vencida</v>
      </c>
    </row>
    <row r="230" spans="2:15" x14ac:dyDescent="0.25">
      <c r="B230" s="10">
        <v>43647.603244851816</v>
      </c>
      <c r="C230" s="10">
        <v>43632</v>
      </c>
      <c r="D230" s="10">
        <v>43647.603244851816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  <c r="M230" s="12">
        <f>IF(TbRegistroEntradas[[#This Row],[Data do Caixa Previsto]]="",0,MONTH(TbRegistroEntradas[[#This Row],[Data do Caixa Previsto]]))</f>
        <v>7</v>
      </c>
      <c r="N230" s="12">
        <f>IF(TbRegistroEntradas[[#This Row],[Data do Caixa Previsto]]="",0,YEAR(TbRegistroEntradas[[#This Row],[Data do Caixa Previsto]]))</f>
        <v>2019</v>
      </c>
      <c r="O230" s="12" t="str">
        <f ca="1">IF(AND(TbRegistroEntradas[[#This Row],[Data do Caixa Previsto]]&lt;TODAY(),TbRegistroEntradas[[#This Row],[Data do Caixa Realizado]]=""),"Vencida","Não Vencida")</f>
        <v>Não Vencida</v>
      </c>
    </row>
    <row r="231" spans="2:15" x14ac:dyDescent="0.25">
      <c r="B231" s="10">
        <v>43687.570970311433</v>
      </c>
      <c r="C231" s="10">
        <v>43636</v>
      </c>
      <c r="D231" s="10">
        <v>43687.570970311433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  <c r="M231" s="12">
        <f>IF(TbRegistroEntradas[[#This Row],[Data do Caixa Previsto]]="",0,MONTH(TbRegistroEntradas[[#This Row],[Data do Caixa Previsto]]))</f>
        <v>8</v>
      </c>
      <c r="N231" s="12">
        <f>IF(TbRegistroEntradas[[#This Row],[Data do Caixa Previsto]]="",0,YEAR(TbRegistroEntradas[[#This Row],[Data do Caixa Previsto]]))</f>
        <v>2019</v>
      </c>
      <c r="O231" s="12" t="str">
        <f ca="1">IF(AND(TbRegistroEntradas[[#This Row],[Data do Caixa Previsto]]&lt;TODAY(),TbRegistroEntradas[[#This Row],[Data do Caixa Realizado]]=""),"Vencida","Não Vencida")</f>
        <v>Não Vencida</v>
      </c>
    </row>
    <row r="232" spans="2:15" x14ac:dyDescent="0.25">
      <c r="B232" s="10">
        <v>43702.813608475633</v>
      </c>
      <c r="C232" s="10">
        <v>43641</v>
      </c>
      <c r="D232" s="10">
        <v>43645.269692137255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  <c r="M232" s="12">
        <f>IF(TbRegistroEntradas[[#This Row],[Data do Caixa Previsto]]="",0,MONTH(TbRegistroEntradas[[#This Row],[Data do Caixa Previsto]]))</f>
        <v>6</v>
      </c>
      <c r="N232" s="12">
        <f>IF(TbRegistroEntradas[[#This Row],[Data do Caixa Previsto]]="",0,YEAR(TbRegistroEntradas[[#This Row],[Data do Caixa Previsto]]))</f>
        <v>2019</v>
      </c>
      <c r="O232" s="12" t="str">
        <f ca="1">IF(AND(TbRegistroEntradas[[#This Row],[Data do Caixa Previsto]]&lt;TODAY(),TbRegistroEntradas[[#This Row],[Data do Caixa Realizado]]=""),"Vencida","Não Vencida")</f>
        <v>Não Vencida</v>
      </c>
    </row>
    <row r="233" spans="2:15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  <c r="M233" s="12">
        <f>IF(TbRegistroEntradas[[#This Row],[Data do Caixa Previsto]]="",0,MONTH(TbRegistroEntradas[[#This Row],[Data do Caixa Previsto]]))</f>
        <v>7</v>
      </c>
      <c r="N233" s="12">
        <f>IF(TbRegistroEntradas[[#This Row],[Data do Caixa Previsto]]="",0,YEAR(TbRegistroEntradas[[#This Row],[Data do Caixa Previsto]]))</f>
        <v>2019</v>
      </c>
      <c r="O233" s="12" t="str">
        <f ca="1">IF(AND(TbRegistroEntradas[[#This Row],[Data do Caixa Previsto]]&lt;TODAY(),TbRegistroEntradas[[#This Row],[Data do Caixa Realizado]]=""),"Vencida","Não Vencida")</f>
        <v>Não Vencida</v>
      </c>
    </row>
    <row r="234" spans="2:15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  <c r="M234" s="12">
        <f>IF(TbRegistroEntradas[[#This Row],[Data do Caixa Previsto]]="",0,MONTH(TbRegistroEntradas[[#This Row],[Data do Caixa Previsto]]))</f>
        <v>7</v>
      </c>
      <c r="N234" s="12">
        <f>IF(TbRegistroEntradas[[#This Row],[Data do Caixa Previsto]]="",0,YEAR(TbRegistroEntradas[[#This Row],[Data do Caixa Previsto]]))</f>
        <v>2019</v>
      </c>
      <c r="O234" s="12" t="str">
        <f ca="1">IF(AND(TbRegistroEntradas[[#This Row],[Data do Caixa Previsto]]&lt;TODAY(),TbRegistroEntradas[[#This Row],[Data do Caixa Realizado]]=""),"Vencida","Não Vencida")</f>
        <v>Não Vencida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"/>
  <sheetViews>
    <sheetView showGridLines="0" workbookViewId="0">
      <pane ySplit="3" topLeftCell="A4" activePane="bottomLeft" state="frozen"/>
      <selection activeCell="B4" sqref="B4"/>
      <selection pane="bottomLeft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</row>
    <row r="3" spans="1:14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538</v>
      </c>
      <c r="J3" s="16" t="s">
        <v>539</v>
      </c>
      <c r="K3" s="16" t="s">
        <v>540</v>
      </c>
      <c r="L3" s="16" t="s">
        <v>541</v>
      </c>
      <c r="M3" s="16" t="s">
        <v>547</v>
      </c>
      <c r="N3" s="16" t="s">
        <v>546</v>
      </c>
    </row>
    <row r="4" spans="1:14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12">
        <f>IF(TbRegistroSaídas[[#This Row],[Data do Caixa Previsto]]="",0,MONTH(TbRegistroSaídas[[#This Row],[Data do Caixa Previsto]]))</f>
        <v>10</v>
      </c>
      <c r="N4" s="12">
        <f>IF(TbRegistroSaídas[[#This Row],[Data do Caixa Previsto]]="",0,YEAR(TbRegistroSaídas[[#This Row],[Data do Caixa Previsto]]))</f>
        <v>2017</v>
      </c>
    </row>
    <row r="5" spans="1:14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12">
        <f>IF(TbRegistroSaídas[[#This Row],[Data do Caixa Previsto]]="",0,MONTH(TbRegistroSaídas[[#This Row],[Data do Caixa Previsto]]))</f>
        <v>9</v>
      </c>
      <c r="N5" s="12">
        <f>IF(TbRegistroSaídas[[#This Row],[Data do Caixa Previsto]]="",0,YEAR(TbRegistroSaídas[[#This Row],[Data do Caixa Previsto]]))</f>
        <v>2017</v>
      </c>
    </row>
    <row r="6" spans="1:14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12">
        <f>IF(TbRegistroSaídas[[#This Row],[Data do Caixa Previsto]]="",0,MONTH(TbRegistroSaídas[[#This Row],[Data do Caixa Previsto]]))</f>
        <v>9</v>
      </c>
      <c r="N6" s="12">
        <f>IF(TbRegistroSaídas[[#This Row],[Data do Caixa Previsto]]="",0,YEAR(TbRegistroSaídas[[#This Row],[Data do Caixa Previsto]]))</f>
        <v>2017</v>
      </c>
    </row>
    <row r="7" spans="1:14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12">
        <f>IF(TbRegistroSaídas[[#This Row],[Data do Caixa Previsto]]="",0,MONTH(TbRegistroSaídas[[#This Row],[Data do Caixa Previsto]]))</f>
        <v>9</v>
      </c>
      <c r="N7" s="12">
        <f>IF(TbRegistroSaídas[[#This Row],[Data do Caixa Previsto]]="",0,YEAR(TbRegistroSaídas[[#This Row],[Data do Caixa Previsto]]))</f>
        <v>2017</v>
      </c>
    </row>
    <row r="8" spans="1:14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12">
        <f>IF(TbRegistroSaídas[[#This Row],[Data do Caixa Previsto]]="",0,MONTH(TbRegistroSaídas[[#This Row],[Data do Caixa Previsto]]))</f>
        <v>9</v>
      </c>
      <c r="N8" s="12">
        <f>IF(TbRegistroSaídas[[#This Row],[Data do Caixa Previsto]]="",0,YEAR(TbRegistroSaídas[[#This Row],[Data do Caixa Previsto]]))</f>
        <v>2017</v>
      </c>
    </row>
    <row r="9" spans="1:14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12">
        <f>IF(TbRegistroSaídas[[#This Row],[Data do Caixa Previsto]]="",0,MONTH(TbRegistroSaídas[[#This Row],[Data do Caixa Previsto]]))</f>
        <v>9</v>
      </c>
      <c r="N9" s="12">
        <f>IF(TbRegistroSaídas[[#This Row],[Data do Caixa Previsto]]="",0,YEAR(TbRegistroSaídas[[#This Row],[Data do Caixa Previsto]]))</f>
        <v>2017</v>
      </c>
    </row>
    <row r="10" spans="1:14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12">
        <f>IF(TbRegistroSaídas[[#This Row],[Data do Caixa Previsto]]="",0,MONTH(TbRegistroSaídas[[#This Row],[Data do Caixa Previsto]]))</f>
        <v>10</v>
      </c>
      <c r="N10" s="12">
        <f>IF(TbRegistroSaídas[[#This Row],[Data do Caixa Previsto]]="",0,YEAR(TbRegistroSaídas[[#This Row],[Data do Caixa Previsto]]))</f>
        <v>2017</v>
      </c>
    </row>
    <row r="11" spans="1:14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12">
        <f>IF(TbRegistroSaídas[[#This Row],[Data do Caixa Previsto]]="",0,MONTH(TbRegistroSaídas[[#This Row],[Data do Caixa Previsto]]))</f>
        <v>9</v>
      </c>
      <c r="N11" s="12">
        <f>IF(TbRegistroSaídas[[#This Row],[Data do Caixa Previsto]]="",0,YEAR(TbRegistroSaídas[[#This Row],[Data do Caixa Previsto]]))</f>
        <v>2017</v>
      </c>
    </row>
    <row r="12" spans="1:14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12">
        <f>IF(TbRegistroSaídas[[#This Row],[Data do Caixa Previsto]]="",0,MONTH(TbRegistroSaídas[[#This Row],[Data do Caixa Previsto]]))</f>
        <v>9</v>
      </c>
      <c r="N12" s="12">
        <f>IF(TbRegistroSaídas[[#This Row],[Data do Caixa Previsto]]="",0,YEAR(TbRegistroSaídas[[#This Row],[Data do Caixa Previsto]]))</f>
        <v>2017</v>
      </c>
    </row>
    <row r="13" spans="1:14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12">
        <f>IF(TbRegistroSaídas[[#This Row],[Data do Caixa Previsto]]="",0,MONTH(TbRegistroSaídas[[#This Row],[Data do Caixa Previsto]]))</f>
        <v>9</v>
      </c>
      <c r="N13" s="12">
        <f>IF(TbRegistroSaídas[[#This Row],[Data do Caixa Previsto]]="",0,YEAR(TbRegistroSaídas[[#This Row],[Data do Caixa Previsto]]))</f>
        <v>2017</v>
      </c>
    </row>
    <row r="14" spans="1:14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12">
        <f>IF(TbRegistroSaídas[[#This Row],[Data do Caixa Previsto]]="",0,MONTH(TbRegistroSaídas[[#This Row],[Data do Caixa Previsto]]))</f>
        <v>10</v>
      </c>
      <c r="N14" s="12">
        <f>IF(TbRegistroSaídas[[#This Row],[Data do Caixa Previsto]]="",0,YEAR(TbRegistroSaídas[[#This Row],[Data do Caixa Previsto]]))</f>
        <v>2017</v>
      </c>
    </row>
    <row r="15" spans="1:14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12">
        <f>IF(TbRegistroSaídas[[#This Row],[Data do Caixa Previsto]]="",0,MONTH(TbRegistroSaídas[[#This Row],[Data do Caixa Previsto]]))</f>
        <v>9</v>
      </c>
      <c r="N15" s="12">
        <f>IF(TbRegistroSaídas[[#This Row],[Data do Caixa Previsto]]="",0,YEAR(TbRegistroSaídas[[#This Row],[Data do Caixa Previsto]]))</f>
        <v>2017</v>
      </c>
    </row>
    <row r="16" spans="1:14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12">
        <f>IF(TbRegistroSaídas[[#This Row],[Data do Caixa Previsto]]="",0,MONTH(TbRegistroSaídas[[#This Row],[Data do Caixa Previsto]]))</f>
        <v>9</v>
      </c>
      <c r="N16" s="12">
        <f>IF(TbRegistroSaídas[[#This Row],[Data do Caixa Previsto]]="",0,YEAR(TbRegistroSaídas[[#This Row],[Data do Caixa Previsto]]))</f>
        <v>2017</v>
      </c>
    </row>
    <row r="17" spans="2:14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12">
        <f>IF(TbRegistroSaídas[[#This Row],[Data do Caixa Previsto]]="",0,MONTH(TbRegistroSaídas[[#This Row],[Data do Caixa Previsto]]))</f>
        <v>9</v>
      </c>
      <c r="N17" s="12">
        <f>IF(TbRegistroSaídas[[#This Row],[Data do Caixa Previsto]]="",0,YEAR(TbRegistroSaídas[[#This Row],[Data do Caixa Previsto]]))</f>
        <v>2017</v>
      </c>
    </row>
    <row r="18" spans="2:14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12">
        <f>IF(TbRegistroSaídas[[#This Row],[Data do Caixa Previsto]]="",0,MONTH(TbRegistroSaídas[[#This Row],[Data do Caixa Previsto]]))</f>
        <v>11</v>
      </c>
      <c r="N18" s="12">
        <f>IF(TbRegistroSaídas[[#This Row],[Data do Caixa Previsto]]="",0,YEAR(TbRegistroSaídas[[#This Row],[Data do Caixa Previsto]]))</f>
        <v>2017</v>
      </c>
    </row>
    <row r="19" spans="2:14" x14ac:dyDescent="0.25">
      <c r="B19" s="10" t="s">
        <v>69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12">
        <f>IF(TbRegistroSaídas[[#This Row],[Data do Caixa Previsto]]="",0,MONTH(TbRegistroSaídas[[#This Row],[Data do Caixa Previsto]]))</f>
        <v>10</v>
      </c>
      <c r="N19" s="12">
        <f>IF(TbRegistroSaídas[[#This Row],[Data do Caixa Previsto]]="",0,YEAR(TbRegistroSaídas[[#This Row],[Data do Caixa Previsto]]))</f>
        <v>2017</v>
      </c>
    </row>
    <row r="20" spans="2:14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12">
        <f>IF(TbRegistroSaídas[[#This Row],[Data do Caixa Previsto]]="",0,MONTH(TbRegistroSaídas[[#This Row],[Data do Caixa Previsto]]))</f>
        <v>10</v>
      </c>
      <c r="N20" s="12">
        <f>IF(TbRegistroSaídas[[#This Row],[Data do Caixa Previsto]]="",0,YEAR(TbRegistroSaídas[[#This Row],[Data do Caixa Previsto]]))</f>
        <v>2017</v>
      </c>
    </row>
    <row r="21" spans="2:14" x14ac:dyDescent="0.25">
      <c r="B21" s="10">
        <v>43042.600768911587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12">
        <f>IF(TbRegistroSaídas[[#This Row],[Data do Caixa Previsto]]="",0,MONTH(TbRegistroSaídas[[#This Row],[Data do Caixa Previsto]]))</f>
        <v>11</v>
      </c>
      <c r="N21" s="12">
        <f>IF(TbRegistroSaídas[[#This Row],[Data do Caixa Previsto]]="",0,YEAR(TbRegistroSaídas[[#This Row],[Data do Caixa Previsto]]))</f>
        <v>2017</v>
      </c>
    </row>
    <row r="22" spans="2:14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12">
        <f>IF(TbRegistroSaídas[[#This Row],[Data do Caixa Previsto]]="",0,MONTH(TbRegistroSaídas[[#This Row],[Data do Caixa Previsto]]))</f>
        <v>10</v>
      </c>
      <c r="N22" s="12">
        <f>IF(TbRegistroSaídas[[#This Row],[Data do Caixa Previsto]]="",0,YEAR(TbRegistroSaídas[[#This Row],[Data do Caixa Previsto]]))</f>
        <v>2017</v>
      </c>
    </row>
    <row r="23" spans="2:14" x14ac:dyDescent="0.25">
      <c r="B23" s="10">
        <v>43030.293823546323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12">
        <f>IF(TbRegistroSaídas[[#This Row],[Data do Caixa Previsto]]="",0,MONTH(TbRegistroSaídas[[#This Row],[Data do Caixa Previsto]]))</f>
        <v>10</v>
      </c>
      <c r="N23" s="12">
        <f>IF(TbRegistroSaídas[[#This Row],[Data do Caixa Previsto]]="",0,YEAR(TbRegistroSaídas[[#This Row],[Data do Caixa Previsto]]))</f>
        <v>2017</v>
      </c>
    </row>
    <row r="24" spans="2:14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12">
        <f>IF(TbRegistroSaídas[[#This Row],[Data do Caixa Previsto]]="",0,MONTH(TbRegistroSaídas[[#This Row],[Data do Caixa Previsto]]))</f>
        <v>10</v>
      </c>
      <c r="N24" s="12">
        <f>IF(TbRegistroSaídas[[#This Row],[Data do Caixa Previsto]]="",0,YEAR(TbRegistroSaídas[[#This Row],[Data do Caixa Previsto]]))</f>
        <v>2017</v>
      </c>
    </row>
    <row r="25" spans="2:14" x14ac:dyDescent="0.25">
      <c r="B25" s="10">
        <v>43046.987199176881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12">
        <f>IF(TbRegistroSaídas[[#This Row],[Data do Caixa Previsto]]="",0,MONTH(TbRegistroSaídas[[#This Row],[Data do Caixa Previsto]]))</f>
        <v>11</v>
      </c>
      <c r="N25" s="12">
        <f>IF(TbRegistroSaídas[[#This Row],[Data do Caixa Previsto]]="",0,YEAR(TbRegistroSaídas[[#This Row],[Data do Caixa Previsto]]))</f>
        <v>2017</v>
      </c>
    </row>
    <row r="26" spans="2:14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12">
        <f>IF(TbRegistroSaídas[[#This Row],[Data do Caixa Previsto]]="",0,MONTH(TbRegistroSaídas[[#This Row],[Data do Caixa Previsto]]))</f>
        <v>10</v>
      </c>
      <c r="N26" s="12">
        <f>IF(TbRegistroSaídas[[#This Row],[Data do Caixa Previsto]]="",0,YEAR(TbRegistroSaídas[[#This Row],[Data do Caixa Previsto]]))</f>
        <v>2017</v>
      </c>
    </row>
    <row r="27" spans="2:14" x14ac:dyDescent="0.25">
      <c r="B27" s="10">
        <v>43031.245493844843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12">
        <f>IF(TbRegistroSaídas[[#This Row],[Data do Caixa Previsto]]="",0,MONTH(TbRegistroSaídas[[#This Row],[Data do Caixa Previsto]]))</f>
        <v>10</v>
      </c>
      <c r="N27" s="12">
        <f>IF(TbRegistroSaídas[[#This Row],[Data do Caixa Previsto]]="",0,YEAR(TbRegistroSaídas[[#This Row],[Data do Caixa Previsto]]))</f>
        <v>2017</v>
      </c>
    </row>
    <row r="28" spans="2:14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12">
        <f>IF(TbRegistroSaídas[[#This Row],[Data do Caixa Previsto]]="",0,MONTH(TbRegistroSaídas[[#This Row],[Data do Caixa Previsto]]))</f>
        <v>10</v>
      </c>
      <c r="N28" s="12">
        <f>IF(TbRegistroSaídas[[#This Row],[Data do Caixa Previsto]]="",0,YEAR(TbRegistroSaídas[[#This Row],[Data do Caixa Previsto]]))</f>
        <v>2017</v>
      </c>
    </row>
    <row r="29" spans="2:14" x14ac:dyDescent="0.25">
      <c r="B29" s="10">
        <v>43065.365406046469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12">
        <f>IF(TbRegistroSaídas[[#This Row],[Data do Caixa Previsto]]="",0,MONTH(TbRegistroSaídas[[#This Row],[Data do Caixa Previsto]]))</f>
        <v>10</v>
      </c>
      <c r="N29" s="12">
        <f>IF(TbRegistroSaídas[[#This Row],[Data do Caixa Previsto]]="",0,YEAR(TbRegistroSaídas[[#This Row],[Data do Caixa Previsto]]))</f>
        <v>2017</v>
      </c>
    </row>
    <row r="30" spans="2:14" x14ac:dyDescent="0.25">
      <c r="B30" s="10">
        <v>43071.800904601136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12">
        <f>IF(TbRegistroSaídas[[#This Row],[Data do Caixa Previsto]]="",0,MONTH(TbRegistroSaídas[[#This Row],[Data do Caixa Previsto]]))</f>
        <v>11</v>
      </c>
      <c r="N30" s="12">
        <f>IF(TbRegistroSaídas[[#This Row],[Data do Caixa Previsto]]="",0,YEAR(TbRegistroSaídas[[#This Row],[Data do Caixa Previsto]]))</f>
        <v>2017</v>
      </c>
    </row>
    <row r="31" spans="2:14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12">
        <f>IF(TbRegistroSaídas[[#This Row],[Data do Caixa Previsto]]="",0,MONTH(TbRegistroSaídas[[#This Row],[Data do Caixa Previsto]]))</f>
        <v>12</v>
      </c>
      <c r="N31" s="12">
        <f>IF(TbRegistroSaídas[[#This Row],[Data do Caixa Previsto]]="",0,YEAR(TbRegistroSaídas[[#This Row],[Data do Caixa Previsto]]))</f>
        <v>2017</v>
      </c>
    </row>
    <row r="32" spans="2:14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12">
        <f>IF(TbRegistroSaídas[[#This Row],[Data do Caixa Previsto]]="",0,MONTH(TbRegistroSaídas[[#This Row],[Data do Caixa Previsto]]))</f>
        <v>11</v>
      </c>
      <c r="N32" s="12">
        <f>IF(TbRegistroSaídas[[#This Row],[Data do Caixa Previsto]]="",0,YEAR(TbRegistroSaídas[[#This Row],[Data do Caixa Previsto]]))</f>
        <v>2017</v>
      </c>
    </row>
    <row r="33" spans="2:14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12">
        <f>IF(TbRegistroSaídas[[#This Row],[Data do Caixa Previsto]]="",0,MONTH(TbRegistroSaídas[[#This Row],[Data do Caixa Previsto]]))</f>
        <v>11</v>
      </c>
      <c r="N33" s="12">
        <f>IF(TbRegistroSaídas[[#This Row],[Data do Caixa Previsto]]="",0,YEAR(TbRegistroSaídas[[#This Row],[Data do Caixa Previsto]]))</f>
        <v>2017</v>
      </c>
    </row>
    <row r="34" spans="2:14" x14ac:dyDescent="0.25">
      <c r="B34" s="10">
        <v>43087.512329668702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12">
        <f>IF(TbRegistroSaídas[[#This Row],[Data do Caixa Previsto]]="",0,MONTH(TbRegistroSaídas[[#This Row],[Data do Caixa Previsto]]))</f>
        <v>12</v>
      </c>
      <c r="N34" s="12">
        <f>IF(TbRegistroSaídas[[#This Row],[Data do Caixa Previsto]]="",0,YEAR(TbRegistroSaídas[[#This Row],[Data do Caixa Previsto]]))</f>
        <v>2017</v>
      </c>
    </row>
    <row r="35" spans="2:14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12">
        <f>IF(TbRegistroSaídas[[#This Row],[Data do Caixa Previsto]]="",0,MONTH(TbRegistroSaídas[[#This Row],[Data do Caixa Previsto]]))</f>
        <v>12</v>
      </c>
      <c r="N35" s="12">
        <f>IF(TbRegistroSaídas[[#This Row],[Data do Caixa Previsto]]="",0,YEAR(TbRegistroSaídas[[#This Row],[Data do Caixa Previsto]]))</f>
        <v>2017</v>
      </c>
    </row>
    <row r="36" spans="2:14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12">
        <f>IF(TbRegistroSaídas[[#This Row],[Data do Caixa Previsto]]="",0,MONTH(TbRegistroSaídas[[#This Row],[Data do Caixa Previsto]]))</f>
        <v>11</v>
      </c>
      <c r="N36" s="12">
        <f>IF(TbRegistroSaídas[[#This Row],[Data do Caixa Previsto]]="",0,YEAR(TbRegistroSaídas[[#This Row],[Data do Caixa Previsto]]))</f>
        <v>2017</v>
      </c>
    </row>
    <row r="37" spans="2:14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12">
        <f>IF(TbRegistroSaídas[[#This Row],[Data do Caixa Previsto]]="",0,MONTH(TbRegistroSaídas[[#This Row],[Data do Caixa Previsto]]))</f>
        <v>1</v>
      </c>
      <c r="N37" s="12">
        <f>IF(TbRegistroSaídas[[#This Row],[Data do Caixa Previsto]]="",0,YEAR(TbRegistroSaídas[[#This Row],[Data do Caixa Previsto]]))</f>
        <v>2018</v>
      </c>
    </row>
    <row r="38" spans="2:14" x14ac:dyDescent="0.25">
      <c r="B38" s="10">
        <v>43101.699276392093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12">
        <f>IF(TbRegistroSaídas[[#This Row],[Data do Caixa Previsto]]="",0,MONTH(TbRegistroSaídas[[#This Row],[Data do Caixa Previsto]]))</f>
        <v>11</v>
      </c>
      <c r="N38" s="12">
        <f>IF(TbRegistroSaídas[[#This Row],[Data do Caixa Previsto]]="",0,YEAR(TbRegistroSaídas[[#This Row],[Data do Caixa Previsto]]))</f>
        <v>2017</v>
      </c>
    </row>
    <row r="39" spans="2:14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12">
        <f>IF(TbRegistroSaídas[[#This Row],[Data do Caixa Previsto]]="",0,MONTH(TbRegistroSaídas[[#This Row],[Data do Caixa Previsto]]))</f>
        <v>11</v>
      </c>
      <c r="N39" s="12">
        <f>IF(TbRegistroSaídas[[#This Row],[Data do Caixa Previsto]]="",0,YEAR(TbRegistroSaídas[[#This Row],[Data do Caixa Previsto]]))</f>
        <v>2017</v>
      </c>
    </row>
    <row r="40" spans="2:14" x14ac:dyDescent="0.25">
      <c r="B40" s="10">
        <v>43103.4086174822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12">
        <f>IF(TbRegistroSaídas[[#This Row],[Data do Caixa Previsto]]="",0,MONTH(TbRegistroSaídas[[#This Row],[Data do Caixa Previsto]]))</f>
        <v>1</v>
      </c>
      <c r="N40" s="12">
        <f>IF(TbRegistroSaídas[[#This Row],[Data do Caixa Previsto]]="",0,YEAR(TbRegistroSaídas[[#This Row],[Data do Caixa Previsto]]))</f>
        <v>2018</v>
      </c>
    </row>
    <row r="41" spans="2:14" x14ac:dyDescent="0.25">
      <c r="B41" s="10">
        <v>43070.024697534791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12">
        <f>IF(TbRegistroSaídas[[#This Row],[Data do Caixa Previsto]]="",0,MONTH(TbRegistroSaídas[[#This Row],[Data do Caixa Previsto]]))</f>
        <v>12</v>
      </c>
      <c r="N41" s="12">
        <f>IF(TbRegistroSaídas[[#This Row],[Data do Caixa Previsto]]="",0,YEAR(TbRegistroSaídas[[#This Row],[Data do Caixa Previsto]]))</f>
        <v>2017</v>
      </c>
    </row>
    <row r="42" spans="2:14" x14ac:dyDescent="0.25">
      <c r="B42" s="10">
        <v>43096.096100611438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12">
        <f>IF(TbRegistroSaídas[[#This Row],[Data do Caixa Previsto]]="",0,MONTH(TbRegistroSaídas[[#This Row],[Data do Caixa Previsto]]))</f>
        <v>12</v>
      </c>
      <c r="N42" s="12">
        <f>IF(TbRegistroSaídas[[#This Row],[Data do Caixa Previsto]]="",0,YEAR(TbRegistroSaídas[[#This Row],[Data do Caixa Previsto]]))</f>
        <v>2017</v>
      </c>
    </row>
    <row r="43" spans="2:14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12">
        <f>IF(TbRegistroSaídas[[#This Row],[Data do Caixa Previsto]]="",0,MONTH(TbRegistroSaídas[[#This Row],[Data do Caixa Previsto]]))</f>
        <v>1</v>
      </c>
      <c r="N43" s="12">
        <f>IF(TbRegistroSaídas[[#This Row],[Data do Caixa Previsto]]="",0,YEAR(TbRegistroSaídas[[#This Row],[Data do Caixa Previsto]]))</f>
        <v>2018</v>
      </c>
    </row>
    <row r="44" spans="2:14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12">
        <f>IF(TbRegistroSaídas[[#This Row],[Data do Caixa Previsto]]="",0,MONTH(TbRegistroSaídas[[#This Row],[Data do Caixa Previsto]]))</f>
        <v>12</v>
      </c>
      <c r="N44" s="12">
        <f>IF(TbRegistroSaídas[[#This Row],[Data do Caixa Previsto]]="",0,YEAR(TbRegistroSaídas[[#This Row],[Data do Caixa Previsto]]))</f>
        <v>2017</v>
      </c>
    </row>
    <row r="45" spans="2:14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12">
        <f>IF(TbRegistroSaídas[[#This Row],[Data do Caixa Previsto]]="",0,MONTH(TbRegistroSaídas[[#This Row],[Data do Caixa Previsto]]))</f>
        <v>12</v>
      </c>
      <c r="N45" s="12">
        <f>IF(TbRegistroSaídas[[#This Row],[Data do Caixa Previsto]]="",0,YEAR(TbRegistroSaídas[[#This Row],[Data do Caixa Previsto]]))</f>
        <v>2017</v>
      </c>
    </row>
    <row r="46" spans="2:14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12">
        <f>IF(TbRegistroSaídas[[#This Row],[Data do Caixa Previsto]]="",0,MONTH(TbRegistroSaídas[[#This Row],[Data do Caixa Previsto]]))</f>
        <v>12</v>
      </c>
      <c r="N46" s="12">
        <f>IF(TbRegistroSaídas[[#This Row],[Data do Caixa Previsto]]="",0,YEAR(TbRegistroSaídas[[#This Row],[Data do Caixa Previsto]]))</f>
        <v>2017</v>
      </c>
    </row>
    <row r="47" spans="2:14" x14ac:dyDescent="0.25">
      <c r="B47" s="10" t="s">
        <v>69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12">
        <f>IF(TbRegistroSaídas[[#This Row],[Data do Caixa Previsto]]="",0,MONTH(TbRegistroSaídas[[#This Row],[Data do Caixa Previsto]]))</f>
        <v>2</v>
      </c>
      <c r="N47" s="12">
        <f>IF(TbRegistroSaídas[[#This Row],[Data do Caixa Previsto]]="",0,YEAR(TbRegistroSaídas[[#This Row],[Data do Caixa Previsto]]))</f>
        <v>2018</v>
      </c>
    </row>
    <row r="48" spans="2:14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12">
        <f>IF(TbRegistroSaídas[[#This Row],[Data do Caixa Previsto]]="",0,MONTH(TbRegistroSaídas[[#This Row],[Data do Caixa Previsto]]))</f>
        <v>12</v>
      </c>
      <c r="N48" s="12">
        <f>IF(TbRegistroSaídas[[#This Row],[Data do Caixa Previsto]]="",0,YEAR(TbRegistroSaídas[[#This Row],[Data do Caixa Previsto]]))</f>
        <v>2017</v>
      </c>
    </row>
    <row r="49" spans="2:14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12">
        <f>IF(TbRegistroSaídas[[#This Row],[Data do Caixa Previsto]]="",0,MONTH(TbRegistroSaídas[[#This Row],[Data do Caixa Previsto]]))</f>
        <v>1</v>
      </c>
      <c r="N49" s="12">
        <f>IF(TbRegistroSaídas[[#This Row],[Data do Caixa Previsto]]="",0,YEAR(TbRegistroSaídas[[#This Row],[Data do Caixa Previsto]]))</f>
        <v>2018</v>
      </c>
    </row>
    <row r="50" spans="2:14" x14ac:dyDescent="0.25">
      <c r="B50" s="10">
        <v>43151.424016681376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12">
        <f>IF(TbRegistroSaídas[[#This Row],[Data do Caixa Previsto]]="",0,MONTH(TbRegistroSaídas[[#This Row],[Data do Caixa Previsto]]))</f>
        <v>2</v>
      </c>
      <c r="N50" s="12">
        <f>IF(TbRegistroSaídas[[#This Row],[Data do Caixa Previsto]]="",0,YEAR(TbRegistroSaídas[[#This Row],[Data do Caixa Previsto]]))</f>
        <v>2018</v>
      </c>
    </row>
    <row r="51" spans="2:14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12">
        <f>IF(TbRegistroSaídas[[#This Row],[Data do Caixa Previsto]]="",0,MONTH(TbRegistroSaídas[[#This Row],[Data do Caixa Previsto]]))</f>
        <v>12</v>
      </c>
      <c r="N51" s="12">
        <f>IF(TbRegistroSaídas[[#This Row],[Data do Caixa Previsto]]="",0,YEAR(TbRegistroSaídas[[#This Row],[Data do Caixa Previsto]]))</f>
        <v>2017</v>
      </c>
    </row>
    <row r="52" spans="2:14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12">
        <f>IF(TbRegistroSaídas[[#This Row],[Data do Caixa Previsto]]="",0,MONTH(TbRegistroSaídas[[#This Row],[Data do Caixa Previsto]]))</f>
        <v>1</v>
      </c>
      <c r="N52" s="12">
        <f>IF(TbRegistroSaídas[[#This Row],[Data do Caixa Previsto]]="",0,YEAR(TbRegistroSaídas[[#This Row],[Data do Caixa Previsto]]))</f>
        <v>2018</v>
      </c>
    </row>
    <row r="53" spans="2:14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12">
        <f>IF(TbRegistroSaídas[[#This Row],[Data do Caixa Previsto]]="",0,MONTH(TbRegistroSaídas[[#This Row],[Data do Caixa Previsto]]))</f>
        <v>12</v>
      </c>
      <c r="N53" s="12">
        <f>IF(TbRegistroSaídas[[#This Row],[Data do Caixa Previsto]]="",0,YEAR(TbRegistroSaídas[[#This Row],[Data do Caixa Previsto]]))</f>
        <v>2017</v>
      </c>
    </row>
    <row r="54" spans="2:14" x14ac:dyDescent="0.25">
      <c r="B54" s="10" t="s">
        <v>69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12">
        <f>IF(TbRegistroSaídas[[#This Row],[Data do Caixa Previsto]]="",0,MONTH(TbRegistroSaídas[[#This Row],[Data do Caixa Previsto]]))</f>
        <v>2</v>
      </c>
      <c r="N54" s="12">
        <f>IF(TbRegistroSaídas[[#This Row],[Data do Caixa Previsto]]="",0,YEAR(TbRegistroSaídas[[#This Row],[Data do Caixa Previsto]]))</f>
        <v>2018</v>
      </c>
    </row>
    <row r="55" spans="2:14" x14ac:dyDescent="0.25">
      <c r="B55" s="10">
        <v>43108.84859147996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12">
        <f>IF(TbRegistroSaídas[[#This Row],[Data do Caixa Previsto]]="",0,MONTH(TbRegistroSaídas[[#This Row],[Data do Caixa Previsto]]))</f>
        <v>1</v>
      </c>
      <c r="N55" s="12">
        <f>IF(TbRegistroSaídas[[#This Row],[Data do Caixa Previsto]]="",0,YEAR(TbRegistroSaídas[[#This Row],[Data do Caixa Previsto]]))</f>
        <v>2018</v>
      </c>
    </row>
    <row r="56" spans="2:14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12">
        <f>IF(TbRegistroSaídas[[#This Row],[Data do Caixa Previsto]]="",0,MONTH(TbRegistroSaídas[[#This Row],[Data do Caixa Previsto]]))</f>
        <v>1</v>
      </c>
      <c r="N56" s="12">
        <f>IF(TbRegistroSaídas[[#This Row],[Data do Caixa Previsto]]="",0,YEAR(TbRegistroSaídas[[#This Row],[Data do Caixa Previsto]]))</f>
        <v>2018</v>
      </c>
    </row>
    <row r="57" spans="2:14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12">
        <f>IF(TbRegistroSaídas[[#This Row],[Data do Caixa Previsto]]="",0,MONTH(TbRegistroSaídas[[#This Row],[Data do Caixa Previsto]]))</f>
        <v>1</v>
      </c>
      <c r="N57" s="12">
        <f>IF(TbRegistroSaídas[[#This Row],[Data do Caixa Previsto]]="",0,YEAR(TbRegistroSaídas[[#This Row],[Data do Caixa Previsto]]))</f>
        <v>2018</v>
      </c>
    </row>
    <row r="58" spans="2:14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12">
        <f>IF(TbRegistroSaídas[[#This Row],[Data do Caixa Previsto]]="",0,MONTH(TbRegistroSaídas[[#This Row],[Data do Caixa Previsto]]))</f>
        <v>1</v>
      </c>
      <c r="N58" s="12">
        <f>IF(TbRegistroSaídas[[#This Row],[Data do Caixa Previsto]]="",0,YEAR(TbRegistroSaídas[[#This Row],[Data do Caixa Previsto]]))</f>
        <v>2018</v>
      </c>
    </row>
    <row r="59" spans="2:14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12">
        <f>IF(TbRegistroSaídas[[#This Row],[Data do Caixa Previsto]]="",0,MONTH(TbRegistroSaídas[[#This Row],[Data do Caixa Previsto]]))</f>
        <v>1</v>
      </c>
      <c r="N59" s="12">
        <f>IF(TbRegistroSaídas[[#This Row],[Data do Caixa Previsto]]="",0,YEAR(TbRegistroSaídas[[#This Row],[Data do Caixa Previsto]]))</f>
        <v>2018</v>
      </c>
    </row>
    <row r="60" spans="2:14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12">
        <f>IF(TbRegistroSaídas[[#This Row],[Data do Caixa Previsto]]="",0,MONTH(TbRegistroSaídas[[#This Row],[Data do Caixa Previsto]]))</f>
        <v>2</v>
      </c>
      <c r="N60" s="12">
        <f>IF(TbRegistroSaídas[[#This Row],[Data do Caixa Previsto]]="",0,YEAR(TbRegistroSaídas[[#This Row],[Data do Caixa Previsto]]))</f>
        <v>2018</v>
      </c>
    </row>
    <row r="61" spans="2:14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12">
        <f>IF(TbRegistroSaídas[[#This Row],[Data do Caixa Previsto]]="",0,MONTH(TbRegistroSaídas[[#This Row],[Data do Caixa Previsto]]))</f>
        <v>2</v>
      </c>
      <c r="N61" s="12">
        <f>IF(TbRegistroSaídas[[#This Row],[Data do Caixa Previsto]]="",0,YEAR(TbRegistroSaídas[[#This Row],[Data do Caixa Previsto]]))</f>
        <v>2018</v>
      </c>
    </row>
    <row r="62" spans="2:14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12">
        <f>IF(TbRegistroSaídas[[#This Row],[Data do Caixa Previsto]]="",0,MONTH(TbRegistroSaídas[[#This Row],[Data do Caixa Previsto]]))</f>
        <v>1</v>
      </c>
      <c r="N62" s="12">
        <f>IF(TbRegistroSaídas[[#This Row],[Data do Caixa Previsto]]="",0,YEAR(TbRegistroSaídas[[#This Row],[Data do Caixa Previsto]]))</f>
        <v>2018</v>
      </c>
    </row>
    <row r="63" spans="2:14" x14ac:dyDescent="0.25">
      <c r="B63" s="10">
        <v>43133.162680701178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12">
        <f>IF(TbRegistroSaídas[[#This Row],[Data do Caixa Previsto]]="",0,MONTH(TbRegistroSaídas[[#This Row],[Data do Caixa Previsto]]))</f>
        <v>1</v>
      </c>
      <c r="N63" s="12">
        <f>IF(TbRegistroSaídas[[#This Row],[Data do Caixa Previsto]]="",0,YEAR(TbRegistroSaídas[[#This Row],[Data do Caixa Previsto]]))</f>
        <v>2018</v>
      </c>
    </row>
    <row r="64" spans="2:14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12">
        <f>IF(TbRegistroSaídas[[#This Row],[Data do Caixa Previsto]]="",0,MONTH(TbRegistroSaídas[[#This Row],[Data do Caixa Previsto]]))</f>
        <v>2</v>
      </c>
      <c r="N64" s="12">
        <f>IF(TbRegistroSaídas[[#This Row],[Data do Caixa Previsto]]="",0,YEAR(TbRegistroSaídas[[#This Row],[Data do Caixa Previsto]]))</f>
        <v>2018</v>
      </c>
    </row>
    <row r="65" spans="2:14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12">
        <f>IF(TbRegistroSaídas[[#This Row],[Data do Caixa Previsto]]="",0,MONTH(TbRegistroSaídas[[#This Row],[Data do Caixa Previsto]]))</f>
        <v>2</v>
      </c>
      <c r="N65" s="12">
        <f>IF(TbRegistroSaídas[[#This Row],[Data do Caixa Previsto]]="",0,YEAR(TbRegistroSaídas[[#This Row],[Data do Caixa Previsto]]))</f>
        <v>2018</v>
      </c>
    </row>
    <row r="66" spans="2:14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12">
        <f>IF(TbRegistroSaídas[[#This Row],[Data do Caixa Previsto]]="",0,MONTH(TbRegistroSaídas[[#This Row],[Data do Caixa Previsto]]))</f>
        <v>1</v>
      </c>
      <c r="N66" s="12">
        <f>IF(TbRegistroSaídas[[#This Row],[Data do Caixa Previsto]]="",0,YEAR(TbRegistroSaídas[[#This Row],[Data do Caixa Previsto]]))</f>
        <v>2018</v>
      </c>
    </row>
    <row r="67" spans="2:14" x14ac:dyDescent="0.25">
      <c r="B67" s="10">
        <v>43178.877965147498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12">
        <f>IF(TbRegistroSaídas[[#This Row],[Data do Caixa Previsto]]="",0,MONTH(TbRegistroSaídas[[#This Row],[Data do Caixa Previsto]]))</f>
        <v>1</v>
      </c>
      <c r="N67" s="12">
        <f>IF(TbRegistroSaídas[[#This Row],[Data do Caixa Previsto]]="",0,YEAR(TbRegistroSaídas[[#This Row],[Data do Caixa Previsto]]))</f>
        <v>2018</v>
      </c>
    </row>
    <row r="68" spans="2:14" x14ac:dyDescent="0.25">
      <c r="B68" s="10">
        <v>43215.696985745286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12">
        <f>IF(TbRegistroSaídas[[#This Row],[Data do Caixa Previsto]]="",0,MONTH(TbRegistroSaídas[[#This Row],[Data do Caixa Previsto]]))</f>
        <v>1</v>
      </c>
      <c r="N68" s="12">
        <f>IF(TbRegistroSaídas[[#This Row],[Data do Caixa Previsto]]="",0,YEAR(TbRegistroSaídas[[#This Row],[Data do Caixa Previsto]]))</f>
        <v>2018</v>
      </c>
    </row>
    <row r="69" spans="2:14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12">
        <f>IF(TbRegistroSaídas[[#This Row],[Data do Caixa Previsto]]="",0,MONTH(TbRegistroSaídas[[#This Row],[Data do Caixa Previsto]]))</f>
        <v>1</v>
      </c>
      <c r="N69" s="12">
        <f>IF(TbRegistroSaídas[[#This Row],[Data do Caixa Previsto]]="",0,YEAR(TbRegistroSaídas[[#This Row],[Data do Caixa Previsto]]))</f>
        <v>2018</v>
      </c>
    </row>
    <row r="70" spans="2:14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12">
        <f>IF(TbRegistroSaídas[[#This Row],[Data do Caixa Previsto]]="",0,MONTH(TbRegistroSaídas[[#This Row],[Data do Caixa Previsto]]))</f>
        <v>2</v>
      </c>
      <c r="N70" s="12">
        <f>IF(TbRegistroSaídas[[#This Row],[Data do Caixa Previsto]]="",0,YEAR(TbRegistroSaídas[[#This Row],[Data do Caixa Previsto]]))</f>
        <v>2018</v>
      </c>
    </row>
    <row r="71" spans="2:14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12">
        <f>IF(TbRegistroSaídas[[#This Row],[Data do Caixa Previsto]]="",0,MONTH(TbRegistroSaídas[[#This Row],[Data do Caixa Previsto]]))</f>
        <v>2</v>
      </c>
      <c r="N71" s="12">
        <f>IF(TbRegistroSaídas[[#This Row],[Data do Caixa Previsto]]="",0,YEAR(TbRegistroSaídas[[#This Row],[Data do Caixa Previsto]]))</f>
        <v>2018</v>
      </c>
    </row>
    <row r="72" spans="2:14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12">
        <f>IF(TbRegistroSaídas[[#This Row],[Data do Caixa Previsto]]="",0,MONTH(TbRegistroSaídas[[#This Row],[Data do Caixa Previsto]]))</f>
        <v>2</v>
      </c>
      <c r="N72" s="12">
        <f>IF(TbRegistroSaídas[[#This Row],[Data do Caixa Previsto]]="",0,YEAR(TbRegistroSaídas[[#This Row],[Data do Caixa Previsto]]))</f>
        <v>2018</v>
      </c>
    </row>
    <row r="73" spans="2:14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12">
        <f>IF(TbRegistroSaídas[[#This Row],[Data do Caixa Previsto]]="",0,MONTH(TbRegistroSaídas[[#This Row],[Data do Caixa Previsto]]))</f>
        <v>3</v>
      </c>
      <c r="N73" s="12">
        <f>IF(TbRegistroSaídas[[#This Row],[Data do Caixa Previsto]]="",0,YEAR(TbRegistroSaídas[[#This Row],[Data do Caixa Previsto]]))</f>
        <v>2018</v>
      </c>
    </row>
    <row r="74" spans="2:14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12">
        <f>IF(TbRegistroSaídas[[#This Row],[Data do Caixa Previsto]]="",0,MONTH(TbRegistroSaídas[[#This Row],[Data do Caixa Previsto]]))</f>
        <v>3</v>
      </c>
      <c r="N74" s="12">
        <f>IF(TbRegistroSaídas[[#This Row],[Data do Caixa Previsto]]="",0,YEAR(TbRegistroSaídas[[#This Row],[Data do Caixa Previsto]]))</f>
        <v>2018</v>
      </c>
    </row>
    <row r="75" spans="2:14" x14ac:dyDescent="0.25">
      <c r="B75" s="10">
        <v>43150.456480487795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12">
        <f>IF(TbRegistroSaídas[[#This Row],[Data do Caixa Previsto]]="",0,MONTH(TbRegistroSaídas[[#This Row],[Data do Caixa Previsto]]))</f>
        <v>2</v>
      </c>
      <c r="N75" s="12">
        <f>IF(TbRegistroSaídas[[#This Row],[Data do Caixa Previsto]]="",0,YEAR(TbRegistroSaídas[[#This Row],[Data do Caixa Previsto]]))</f>
        <v>2018</v>
      </c>
    </row>
    <row r="76" spans="2:14" x14ac:dyDescent="0.25">
      <c r="B76" s="10">
        <v>43219.967883487829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12">
        <f>IF(TbRegistroSaídas[[#This Row],[Data do Caixa Previsto]]="",0,MONTH(TbRegistroSaídas[[#This Row],[Data do Caixa Previsto]]))</f>
        <v>3</v>
      </c>
      <c r="N76" s="12">
        <f>IF(TbRegistroSaídas[[#This Row],[Data do Caixa Previsto]]="",0,YEAR(TbRegistroSaídas[[#This Row],[Data do Caixa Previsto]]))</f>
        <v>2018</v>
      </c>
    </row>
    <row r="77" spans="2:14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12">
        <f>IF(TbRegistroSaídas[[#This Row],[Data do Caixa Previsto]]="",0,MONTH(TbRegistroSaídas[[#This Row],[Data do Caixa Previsto]]))</f>
        <v>4</v>
      </c>
      <c r="N77" s="12">
        <f>IF(TbRegistroSaídas[[#This Row],[Data do Caixa Previsto]]="",0,YEAR(TbRegistroSaídas[[#This Row],[Data do Caixa Previsto]]))</f>
        <v>2018</v>
      </c>
    </row>
    <row r="78" spans="2:14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12">
        <f>IF(TbRegistroSaídas[[#This Row],[Data do Caixa Previsto]]="",0,MONTH(TbRegistroSaídas[[#This Row],[Data do Caixa Previsto]]))</f>
        <v>3</v>
      </c>
      <c r="N78" s="12">
        <f>IF(TbRegistroSaídas[[#This Row],[Data do Caixa Previsto]]="",0,YEAR(TbRegistroSaídas[[#This Row],[Data do Caixa Previsto]]))</f>
        <v>2018</v>
      </c>
    </row>
    <row r="79" spans="2:14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12">
        <f>IF(TbRegistroSaídas[[#This Row],[Data do Caixa Previsto]]="",0,MONTH(TbRegistroSaídas[[#This Row],[Data do Caixa Previsto]]))</f>
        <v>3</v>
      </c>
      <c r="N79" s="12">
        <f>IF(TbRegistroSaídas[[#This Row],[Data do Caixa Previsto]]="",0,YEAR(TbRegistroSaídas[[#This Row],[Data do Caixa Previsto]]))</f>
        <v>2018</v>
      </c>
    </row>
    <row r="80" spans="2:14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12">
        <f>IF(TbRegistroSaídas[[#This Row],[Data do Caixa Previsto]]="",0,MONTH(TbRegistroSaídas[[#This Row],[Data do Caixa Previsto]]))</f>
        <v>4</v>
      </c>
      <c r="N80" s="12">
        <f>IF(TbRegistroSaídas[[#This Row],[Data do Caixa Previsto]]="",0,YEAR(TbRegistroSaídas[[#This Row],[Data do Caixa Previsto]]))</f>
        <v>2018</v>
      </c>
    </row>
    <row r="81" spans="2:14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12">
        <f>IF(TbRegistroSaídas[[#This Row],[Data do Caixa Previsto]]="",0,MONTH(TbRegistroSaídas[[#This Row],[Data do Caixa Previsto]]))</f>
        <v>3</v>
      </c>
      <c r="N81" s="12">
        <f>IF(TbRegistroSaídas[[#This Row],[Data do Caixa Previsto]]="",0,YEAR(TbRegistroSaídas[[#This Row],[Data do Caixa Previsto]]))</f>
        <v>2018</v>
      </c>
    </row>
    <row r="82" spans="2:14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12">
        <f>IF(TbRegistroSaídas[[#This Row],[Data do Caixa Previsto]]="",0,MONTH(TbRegistroSaídas[[#This Row],[Data do Caixa Previsto]]))</f>
        <v>3</v>
      </c>
      <c r="N82" s="12">
        <f>IF(TbRegistroSaídas[[#This Row],[Data do Caixa Previsto]]="",0,YEAR(TbRegistroSaídas[[#This Row],[Data do Caixa Previsto]]))</f>
        <v>2018</v>
      </c>
    </row>
    <row r="83" spans="2:14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12">
        <f>IF(TbRegistroSaídas[[#This Row],[Data do Caixa Previsto]]="",0,MONTH(TbRegistroSaídas[[#This Row],[Data do Caixa Previsto]]))</f>
        <v>3</v>
      </c>
      <c r="N83" s="12">
        <f>IF(TbRegistroSaídas[[#This Row],[Data do Caixa Previsto]]="",0,YEAR(TbRegistroSaídas[[#This Row],[Data do Caixa Previsto]]))</f>
        <v>2018</v>
      </c>
    </row>
    <row r="84" spans="2:14" x14ac:dyDescent="0.25">
      <c r="B84" s="10">
        <v>43201.571307437043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12">
        <f>IF(TbRegistroSaídas[[#This Row],[Data do Caixa Previsto]]="",0,MONTH(TbRegistroSaídas[[#This Row],[Data do Caixa Previsto]]))</f>
        <v>4</v>
      </c>
      <c r="N84" s="12">
        <f>IF(TbRegistroSaídas[[#This Row],[Data do Caixa Previsto]]="",0,YEAR(TbRegistroSaídas[[#This Row],[Data do Caixa Previsto]]))</f>
        <v>2018</v>
      </c>
    </row>
    <row r="85" spans="2:14" x14ac:dyDescent="0.25">
      <c r="B85" s="10">
        <v>43272.38518954863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12">
        <f>IF(TbRegistroSaídas[[#This Row],[Data do Caixa Previsto]]="",0,MONTH(TbRegistroSaídas[[#This Row],[Data do Caixa Previsto]]))</f>
        <v>4</v>
      </c>
      <c r="N85" s="12">
        <f>IF(TbRegistroSaídas[[#This Row],[Data do Caixa Previsto]]="",0,YEAR(TbRegistroSaídas[[#This Row],[Data do Caixa Previsto]]))</f>
        <v>2018</v>
      </c>
    </row>
    <row r="86" spans="2:14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12">
        <f>IF(TbRegistroSaídas[[#This Row],[Data do Caixa Previsto]]="",0,MONTH(TbRegistroSaídas[[#This Row],[Data do Caixa Previsto]]))</f>
        <v>3</v>
      </c>
      <c r="N86" s="12">
        <f>IF(TbRegistroSaídas[[#This Row],[Data do Caixa Previsto]]="",0,YEAR(TbRegistroSaídas[[#This Row],[Data do Caixa Previsto]]))</f>
        <v>2018</v>
      </c>
    </row>
    <row r="87" spans="2:14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12">
        <f>IF(TbRegistroSaídas[[#This Row],[Data do Caixa Previsto]]="",0,MONTH(TbRegistroSaídas[[#This Row],[Data do Caixa Previsto]]))</f>
        <v>3</v>
      </c>
      <c r="N87" s="12">
        <f>IF(TbRegistroSaídas[[#This Row],[Data do Caixa Previsto]]="",0,YEAR(TbRegistroSaídas[[#This Row],[Data do Caixa Previsto]]))</f>
        <v>2018</v>
      </c>
    </row>
    <row r="88" spans="2:14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12">
        <f>IF(TbRegistroSaídas[[#This Row],[Data do Caixa Previsto]]="",0,MONTH(TbRegistroSaídas[[#This Row],[Data do Caixa Previsto]]))</f>
        <v>5</v>
      </c>
      <c r="N88" s="12">
        <f>IF(TbRegistroSaídas[[#This Row],[Data do Caixa Previsto]]="",0,YEAR(TbRegistroSaídas[[#This Row],[Data do Caixa Previsto]]))</f>
        <v>2018</v>
      </c>
    </row>
    <row r="89" spans="2:14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12">
        <f>IF(TbRegistroSaídas[[#This Row],[Data do Caixa Previsto]]="",0,MONTH(TbRegistroSaídas[[#This Row],[Data do Caixa Previsto]]))</f>
        <v>4</v>
      </c>
      <c r="N89" s="12">
        <f>IF(TbRegistroSaídas[[#This Row],[Data do Caixa Previsto]]="",0,YEAR(TbRegistroSaídas[[#This Row],[Data do Caixa Previsto]]))</f>
        <v>2018</v>
      </c>
    </row>
    <row r="90" spans="2:14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12">
        <f>IF(TbRegistroSaídas[[#This Row],[Data do Caixa Previsto]]="",0,MONTH(TbRegistroSaídas[[#This Row],[Data do Caixa Previsto]]))</f>
        <v>4</v>
      </c>
      <c r="N90" s="12">
        <f>IF(TbRegistroSaídas[[#This Row],[Data do Caixa Previsto]]="",0,YEAR(TbRegistroSaídas[[#This Row],[Data do Caixa Previsto]]))</f>
        <v>2018</v>
      </c>
    </row>
    <row r="91" spans="2:14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12">
        <f>IF(TbRegistroSaídas[[#This Row],[Data do Caixa Previsto]]="",0,MONTH(TbRegistroSaídas[[#This Row],[Data do Caixa Previsto]]))</f>
        <v>4</v>
      </c>
      <c r="N91" s="12">
        <f>IF(TbRegistroSaídas[[#This Row],[Data do Caixa Previsto]]="",0,YEAR(TbRegistroSaídas[[#This Row],[Data do Caixa Previsto]]))</f>
        <v>2018</v>
      </c>
    </row>
    <row r="92" spans="2:14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12">
        <f>IF(TbRegistroSaídas[[#This Row],[Data do Caixa Previsto]]="",0,MONTH(TbRegistroSaídas[[#This Row],[Data do Caixa Previsto]]))</f>
        <v>5</v>
      </c>
      <c r="N92" s="12">
        <f>IF(TbRegistroSaídas[[#This Row],[Data do Caixa Previsto]]="",0,YEAR(TbRegistroSaídas[[#This Row],[Data do Caixa Previsto]]))</f>
        <v>2018</v>
      </c>
    </row>
    <row r="93" spans="2:14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12">
        <f>IF(TbRegistroSaídas[[#This Row],[Data do Caixa Previsto]]="",0,MONTH(TbRegistroSaídas[[#This Row],[Data do Caixa Previsto]]))</f>
        <v>4</v>
      </c>
      <c r="N93" s="12">
        <f>IF(TbRegistroSaídas[[#This Row],[Data do Caixa Previsto]]="",0,YEAR(TbRegistroSaídas[[#This Row],[Data do Caixa Previsto]]))</f>
        <v>2018</v>
      </c>
    </row>
    <row r="94" spans="2:14" x14ac:dyDescent="0.25">
      <c r="B94" s="10" t="s">
        <v>69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12">
        <f>IF(TbRegistroSaídas[[#This Row],[Data do Caixa Previsto]]="",0,MONTH(TbRegistroSaídas[[#This Row],[Data do Caixa Previsto]]))</f>
        <v>5</v>
      </c>
      <c r="N94" s="12">
        <f>IF(TbRegistroSaídas[[#This Row],[Data do Caixa Previsto]]="",0,YEAR(TbRegistroSaídas[[#This Row],[Data do Caixa Previsto]]))</f>
        <v>2018</v>
      </c>
    </row>
    <row r="95" spans="2:14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12">
        <f>IF(TbRegistroSaídas[[#This Row],[Data do Caixa Previsto]]="",0,MONTH(TbRegistroSaídas[[#This Row],[Data do Caixa Previsto]]))</f>
        <v>4</v>
      </c>
      <c r="N95" s="12">
        <f>IF(TbRegistroSaídas[[#This Row],[Data do Caixa Previsto]]="",0,YEAR(TbRegistroSaídas[[#This Row],[Data do Caixa Previsto]]))</f>
        <v>2018</v>
      </c>
    </row>
    <row r="96" spans="2:14" x14ac:dyDescent="0.25">
      <c r="B96" s="10">
        <v>43223.806256091018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12">
        <f>IF(TbRegistroSaídas[[#This Row],[Data do Caixa Previsto]]="",0,MONTH(TbRegistroSaídas[[#This Row],[Data do Caixa Previsto]]))</f>
        <v>5</v>
      </c>
      <c r="N96" s="12">
        <f>IF(TbRegistroSaídas[[#This Row],[Data do Caixa Previsto]]="",0,YEAR(TbRegistroSaídas[[#This Row],[Data do Caixa Previsto]]))</f>
        <v>2018</v>
      </c>
    </row>
    <row r="97" spans="2:14" x14ac:dyDescent="0.25">
      <c r="B97" s="10" t="s">
        <v>69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12">
        <f>IF(TbRegistroSaídas[[#This Row],[Data do Caixa Previsto]]="",0,MONTH(TbRegistroSaídas[[#This Row],[Data do Caixa Previsto]]))</f>
        <v>5</v>
      </c>
      <c r="N97" s="12">
        <f>IF(TbRegistroSaídas[[#This Row],[Data do Caixa Previsto]]="",0,YEAR(TbRegistroSaídas[[#This Row],[Data do Caixa Previsto]]))</f>
        <v>2018</v>
      </c>
    </row>
    <row r="98" spans="2:14" x14ac:dyDescent="0.25">
      <c r="B98" s="10" t="s">
        <v>69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12">
        <f>IF(TbRegistroSaídas[[#This Row],[Data do Caixa Previsto]]="",0,MONTH(TbRegistroSaídas[[#This Row],[Data do Caixa Previsto]]))</f>
        <v>5</v>
      </c>
      <c r="N98" s="12">
        <f>IF(TbRegistroSaídas[[#This Row],[Data do Caixa Previsto]]="",0,YEAR(TbRegistroSaídas[[#This Row],[Data do Caixa Previsto]]))</f>
        <v>2018</v>
      </c>
    </row>
    <row r="99" spans="2:14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12">
        <f>IF(TbRegistroSaídas[[#This Row],[Data do Caixa Previsto]]="",0,MONTH(TbRegistroSaídas[[#This Row],[Data do Caixa Previsto]]))</f>
        <v>6</v>
      </c>
      <c r="N99" s="12">
        <f>IF(TbRegistroSaídas[[#This Row],[Data do Caixa Previsto]]="",0,YEAR(TbRegistroSaídas[[#This Row],[Data do Caixa Previsto]]))</f>
        <v>2018</v>
      </c>
    </row>
    <row r="100" spans="2:14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12">
        <f>IF(TbRegistroSaídas[[#This Row],[Data do Caixa Previsto]]="",0,MONTH(TbRegistroSaídas[[#This Row],[Data do Caixa Previsto]]))</f>
        <v>6</v>
      </c>
      <c r="N100" s="12">
        <f>IF(TbRegistroSaídas[[#This Row],[Data do Caixa Previsto]]="",0,YEAR(TbRegistroSaídas[[#This Row],[Data do Caixa Previsto]]))</f>
        <v>2018</v>
      </c>
    </row>
    <row r="101" spans="2:14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12">
        <f>IF(TbRegistroSaídas[[#This Row],[Data do Caixa Previsto]]="",0,MONTH(TbRegistroSaídas[[#This Row],[Data do Caixa Previsto]]))</f>
        <v>5</v>
      </c>
      <c r="N101" s="12">
        <f>IF(TbRegistroSaídas[[#This Row],[Data do Caixa Previsto]]="",0,YEAR(TbRegistroSaídas[[#This Row],[Data do Caixa Previsto]]))</f>
        <v>2018</v>
      </c>
    </row>
    <row r="102" spans="2:14" x14ac:dyDescent="0.25">
      <c r="B102" s="10" t="s">
        <v>69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12">
        <f>IF(TbRegistroSaídas[[#This Row],[Data do Caixa Previsto]]="",0,MONTH(TbRegistroSaídas[[#This Row],[Data do Caixa Previsto]]))</f>
        <v>6</v>
      </c>
      <c r="N102" s="12">
        <f>IF(TbRegistroSaídas[[#This Row],[Data do Caixa Previsto]]="",0,YEAR(TbRegistroSaídas[[#This Row],[Data do Caixa Previsto]]))</f>
        <v>2018</v>
      </c>
    </row>
    <row r="103" spans="2:14" x14ac:dyDescent="0.25">
      <c r="B103" s="10">
        <v>43282.817543595353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12">
        <f>IF(TbRegistroSaídas[[#This Row],[Data do Caixa Previsto]]="",0,MONTH(TbRegistroSaídas[[#This Row],[Data do Caixa Previsto]]))</f>
        <v>7</v>
      </c>
      <c r="N103" s="12">
        <f>IF(TbRegistroSaídas[[#This Row],[Data do Caixa Previsto]]="",0,YEAR(TbRegistroSaídas[[#This Row],[Data do Caixa Previsto]]))</f>
        <v>2018</v>
      </c>
    </row>
    <row r="104" spans="2:14" x14ac:dyDescent="0.25">
      <c r="B104" s="10">
        <v>43306.553383849692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12">
        <f>IF(TbRegistroSaídas[[#This Row],[Data do Caixa Previsto]]="",0,MONTH(TbRegistroSaídas[[#This Row],[Data do Caixa Previsto]]))</f>
        <v>7</v>
      </c>
      <c r="N104" s="12">
        <f>IF(TbRegistroSaídas[[#This Row],[Data do Caixa Previsto]]="",0,YEAR(TbRegistroSaídas[[#This Row],[Data do Caixa Previsto]]))</f>
        <v>2018</v>
      </c>
    </row>
    <row r="105" spans="2:14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12">
        <f>IF(TbRegistroSaídas[[#This Row],[Data do Caixa Previsto]]="",0,MONTH(TbRegistroSaídas[[#This Row],[Data do Caixa Previsto]]))</f>
        <v>7</v>
      </c>
      <c r="N105" s="12">
        <f>IF(TbRegistroSaídas[[#This Row],[Data do Caixa Previsto]]="",0,YEAR(TbRegistroSaídas[[#This Row],[Data do Caixa Previsto]]))</f>
        <v>2018</v>
      </c>
    </row>
    <row r="106" spans="2:14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12">
        <f>IF(TbRegistroSaídas[[#This Row],[Data do Caixa Previsto]]="",0,MONTH(TbRegistroSaídas[[#This Row],[Data do Caixa Previsto]]))</f>
        <v>6</v>
      </c>
      <c r="N106" s="12">
        <f>IF(TbRegistroSaídas[[#This Row],[Data do Caixa Previsto]]="",0,YEAR(TbRegistroSaídas[[#This Row],[Data do Caixa Previsto]]))</f>
        <v>2018</v>
      </c>
    </row>
    <row r="107" spans="2:14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12">
        <f>IF(TbRegistroSaídas[[#This Row],[Data do Caixa Previsto]]="",0,MONTH(TbRegistroSaídas[[#This Row],[Data do Caixa Previsto]]))</f>
        <v>6</v>
      </c>
      <c r="N107" s="12">
        <f>IF(TbRegistroSaídas[[#This Row],[Data do Caixa Previsto]]="",0,YEAR(TbRegistroSaídas[[#This Row],[Data do Caixa Previsto]]))</f>
        <v>2018</v>
      </c>
    </row>
    <row r="108" spans="2:14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12">
        <f>IF(TbRegistroSaídas[[#This Row],[Data do Caixa Previsto]]="",0,MONTH(TbRegistroSaídas[[#This Row],[Data do Caixa Previsto]]))</f>
        <v>6</v>
      </c>
      <c r="N108" s="12">
        <f>IF(TbRegistroSaídas[[#This Row],[Data do Caixa Previsto]]="",0,YEAR(TbRegistroSaídas[[#This Row],[Data do Caixa Previsto]]))</f>
        <v>2018</v>
      </c>
    </row>
    <row r="109" spans="2:14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12">
        <f>IF(TbRegistroSaídas[[#This Row],[Data do Caixa Previsto]]="",0,MONTH(TbRegistroSaídas[[#This Row],[Data do Caixa Previsto]]))</f>
        <v>7</v>
      </c>
      <c r="N109" s="12">
        <f>IF(TbRegistroSaídas[[#This Row],[Data do Caixa Previsto]]="",0,YEAR(TbRegistroSaídas[[#This Row],[Data do Caixa Previsto]]))</f>
        <v>2018</v>
      </c>
    </row>
    <row r="110" spans="2:14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12">
        <f>IF(TbRegistroSaídas[[#This Row],[Data do Caixa Previsto]]="",0,MONTH(TbRegistroSaídas[[#This Row],[Data do Caixa Previsto]]))</f>
        <v>6</v>
      </c>
      <c r="N110" s="12">
        <f>IF(TbRegistroSaídas[[#This Row],[Data do Caixa Previsto]]="",0,YEAR(TbRegistroSaídas[[#This Row],[Data do Caixa Previsto]]))</f>
        <v>2018</v>
      </c>
    </row>
    <row r="111" spans="2:14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12">
        <f>IF(TbRegistroSaídas[[#This Row],[Data do Caixa Previsto]]="",0,MONTH(TbRegistroSaídas[[#This Row],[Data do Caixa Previsto]]))</f>
        <v>7</v>
      </c>
      <c r="N111" s="12">
        <f>IF(TbRegistroSaídas[[#This Row],[Data do Caixa Previsto]]="",0,YEAR(TbRegistroSaídas[[#This Row],[Data do Caixa Previsto]]))</f>
        <v>2018</v>
      </c>
    </row>
    <row r="112" spans="2:14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12">
        <f>IF(TbRegistroSaídas[[#This Row],[Data do Caixa Previsto]]="",0,MONTH(TbRegistroSaídas[[#This Row],[Data do Caixa Previsto]]))</f>
        <v>6</v>
      </c>
      <c r="N112" s="12">
        <f>IF(TbRegistroSaídas[[#This Row],[Data do Caixa Previsto]]="",0,YEAR(TbRegistroSaídas[[#This Row],[Data do Caixa Previsto]]))</f>
        <v>2018</v>
      </c>
    </row>
    <row r="113" spans="2:14" x14ac:dyDescent="0.25">
      <c r="B113" s="10" t="s">
        <v>69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12">
        <f>IF(TbRegistroSaídas[[#This Row],[Data do Caixa Previsto]]="",0,MONTH(TbRegistroSaídas[[#This Row],[Data do Caixa Previsto]]))</f>
        <v>7</v>
      </c>
      <c r="N113" s="12">
        <f>IF(TbRegistroSaídas[[#This Row],[Data do Caixa Previsto]]="",0,YEAR(TbRegistroSaídas[[#This Row],[Data do Caixa Previsto]]))</f>
        <v>2018</v>
      </c>
    </row>
    <row r="114" spans="2:14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12">
        <f>IF(TbRegistroSaídas[[#This Row],[Data do Caixa Previsto]]="",0,MONTH(TbRegistroSaídas[[#This Row],[Data do Caixa Previsto]]))</f>
        <v>8</v>
      </c>
      <c r="N114" s="12">
        <f>IF(TbRegistroSaídas[[#This Row],[Data do Caixa Previsto]]="",0,YEAR(TbRegistroSaídas[[#This Row],[Data do Caixa Previsto]]))</f>
        <v>2018</v>
      </c>
    </row>
    <row r="115" spans="2:14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12">
        <f>IF(TbRegistroSaídas[[#This Row],[Data do Caixa Previsto]]="",0,MONTH(TbRegistroSaídas[[#This Row],[Data do Caixa Previsto]]))</f>
        <v>7</v>
      </c>
      <c r="N115" s="12">
        <f>IF(TbRegistroSaídas[[#This Row],[Data do Caixa Previsto]]="",0,YEAR(TbRegistroSaídas[[#This Row],[Data do Caixa Previsto]]))</f>
        <v>2018</v>
      </c>
    </row>
    <row r="116" spans="2:14" x14ac:dyDescent="0.25">
      <c r="B116" s="10" t="s">
        <v>69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12">
        <f>IF(TbRegistroSaídas[[#This Row],[Data do Caixa Previsto]]="",0,MONTH(TbRegistroSaídas[[#This Row],[Data do Caixa Previsto]]))</f>
        <v>7</v>
      </c>
      <c r="N116" s="12">
        <f>IF(TbRegistroSaídas[[#This Row],[Data do Caixa Previsto]]="",0,YEAR(TbRegistroSaídas[[#This Row],[Data do Caixa Previsto]]))</f>
        <v>2018</v>
      </c>
    </row>
    <row r="117" spans="2:14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12">
        <f>IF(TbRegistroSaídas[[#This Row],[Data do Caixa Previsto]]="",0,MONTH(TbRegistroSaídas[[#This Row],[Data do Caixa Previsto]]))</f>
        <v>7</v>
      </c>
      <c r="N117" s="12">
        <f>IF(TbRegistroSaídas[[#This Row],[Data do Caixa Previsto]]="",0,YEAR(TbRegistroSaídas[[#This Row],[Data do Caixa Previsto]]))</f>
        <v>2018</v>
      </c>
    </row>
    <row r="118" spans="2:14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12">
        <f>IF(TbRegistroSaídas[[#This Row],[Data do Caixa Previsto]]="",0,MONTH(TbRegistroSaídas[[#This Row],[Data do Caixa Previsto]]))</f>
        <v>8</v>
      </c>
      <c r="N118" s="12">
        <f>IF(TbRegistroSaídas[[#This Row],[Data do Caixa Previsto]]="",0,YEAR(TbRegistroSaídas[[#This Row],[Data do Caixa Previsto]]))</f>
        <v>2018</v>
      </c>
    </row>
    <row r="119" spans="2:14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12">
        <f>IF(TbRegistroSaídas[[#This Row],[Data do Caixa Previsto]]="",0,MONTH(TbRegistroSaídas[[#This Row],[Data do Caixa Previsto]]))</f>
        <v>7</v>
      </c>
      <c r="N119" s="12">
        <f>IF(TbRegistroSaídas[[#This Row],[Data do Caixa Previsto]]="",0,YEAR(TbRegistroSaídas[[#This Row],[Data do Caixa Previsto]]))</f>
        <v>2018</v>
      </c>
    </row>
    <row r="120" spans="2:14" x14ac:dyDescent="0.25">
      <c r="B120" s="10">
        <v>43350.047656635885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12">
        <f>IF(TbRegistroSaídas[[#This Row],[Data do Caixa Previsto]]="",0,MONTH(TbRegistroSaídas[[#This Row],[Data do Caixa Previsto]]))</f>
        <v>7</v>
      </c>
      <c r="N120" s="12">
        <f>IF(TbRegistroSaídas[[#This Row],[Data do Caixa Previsto]]="",0,YEAR(TbRegistroSaídas[[#This Row],[Data do Caixa Previsto]]))</f>
        <v>2018</v>
      </c>
    </row>
    <row r="121" spans="2:14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12">
        <f>IF(TbRegistroSaídas[[#This Row],[Data do Caixa Previsto]]="",0,MONTH(TbRegistroSaídas[[#This Row],[Data do Caixa Previsto]]))</f>
        <v>7</v>
      </c>
      <c r="N121" s="12">
        <f>IF(TbRegistroSaídas[[#This Row],[Data do Caixa Previsto]]="",0,YEAR(TbRegistroSaídas[[#This Row],[Data do Caixa Previsto]]))</f>
        <v>2018</v>
      </c>
    </row>
    <row r="122" spans="2:14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12">
        <f>IF(TbRegistroSaídas[[#This Row],[Data do Caixa Previsto]]="",0,MONTH(TbRegistroSaídas[[#This Row],[Data do Caixa Previsto]]))</f>
        <v>9</v>
      </c>
      <c r="N122" s="12">
        <f>IF(TbRegistroSaídas[[#This Row],[Data do Caixa Previsto]]="",0,YEAR(TbRegistroSaídas[[#This Row],[Data do Caixa Previsto]]))</f>
        <v>2018</v>
      </c>
    </row>
    <row r="123" spans="2:14" x14ac:dyDescent="0.25">
      <c r="B123" s="10">
        <v>43324.888843781351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12">
        <f>IF(TbRegistroSaídas[[#This Row],[Data do Caixa Previsto]]="",0,MONTH(TbRegistroSaídas[[#This Row],[Data do Caixa Previsto]]))</f>
        <v>8</v>
      </c>
      <c r="N123" s="12">
        <f>IF(TbRegistroSaídas[[#This Row],[Data do Caixa Previsto]]="",0,YEAR(TbRegistroSaídas[[#This Row],[Data do Caixa Previsto]]))</f>
        <v>2018</v>
      </c>
    </row>
    <row r="124" spans="2:14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12">
        <f>IF(TbRegistroSaídas[[#This Row],[Data do Caixa Previsto]]="",0,MONTH(TbRegistroSaídas[[#This Row],[Data do Caixa Previsto]]))</f>
        <v>7</v>
      </c>
      <c r="N124" s="12">
        <f>IF(TbRegistroSaídas[[#This Row],[Data do Caixa Previsto]]="",0,YEAR(TbRegistroSaídas[[#This Row],[Data do Caixa Previsto]]))</f>
        <v>2018</v>
      </c>
    </row>
    <row r="125" spans="2:14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12">
        <f>IF(TbRegistroSaídas[[#This Row],[Data do Caixa Previsto]]="",0,MONTH(TbRegistroSaídas[[#This Row],[Data do Caixa Previsto]]))</f>
        <v>7</v>
      </c>
      <c r="N125" s="12">
        <f>IF(TbRegistroSaídas[[#This Row],[Data do Caixa Previsto]]="",0,YEAR(TbRegistroSaídas[[#This Row],[Data do Caixa Previsto]]))</f>
        <v>2018</v>
      </c>
    </row>
    <row r="126" spans="2:14" x14ac:dyDescent="0.25">
      <c r="B126" s="10">
        <v>43314.576092684139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12">
        <f>IF(TbRegistroSaídas[[#This Row],[Data do Caixa Previsto]]="",0,MONTH(TbRegistroSaídas[[#This Row],[Data do Caixa Previsto]]))</f>
        <v>8</v>
      </c>
      <c r="N126" s="12">
        <f>IF(TbRegistroSaídas[[#This Row],[Data do Caixa Previsto]]="",0,YEAR(TbRegistroSaídas[[#This Row],[Data do Caixa Previsto]]))</f>
        <v>2018</v>
      </c>
    </row>
    <row r="127" spans="2:14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12">
        <f>IF(TbRegistroSaídas[[#This Row],[Data do Caixa Previsto]]="",0,MONTH(TbRegistroSaídas[[#This Row],[Data do Caixa Previsto]]))</f>
        <v>10</v>
      </c>
      <c r="N127" s="12">
        <f>IF(TbRegistroSaídas[[#This Row],[Data do Caixa Previsto]]="",0,YEAR(TbRegistroSaídas[[#This Row],[Data do Caixa Previsto]]))</f>
        <v>2018</v>
      </c>
    </row>
    <row r="128" spans="2:14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12">
        <f>IF(TbRegistroSaídas[[#This Row],[Data do Caixa Previsto]]="",0,MONTH(TbRegistroSaídas[[#This Row],[Data do Caixa Previsto]]))</f>
        <v>9</v>
      </c>
      <c r="N128" s="12">
        <f>IF(TbRegistroSaídas[[#This Row],[Data do Caixa Previsto]]="",0,YEAR(TbRegistroSaídas[[#This Row],[Data do Caixa Previsto]]))</f>
        <v>2018</v>
      </c>
    </row>
    <row r="129" spans="2:14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12">
        <f>IF(TbRegistroSaídas[[#This Row],[Data do Caixa Previsto]]="",0,MONTH(TbRegistroSaídas[[#This Row],[Data do Caixa Previsto]]))</f>
        <v>9</v>
      </c>
      <c r="N129" s="12">
        <f>IF(TbRegistroSaídas[[#This Row],[Data do Caixa Previsto]]="",0,YEAR(TbRegistroSaídas[[#This Row],[Data do Caixa Previsto]]))</f>
        <v>2018</v>
      </c>
    </row>
    <row r="130" spans="2:14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12">
        <f>IF(TbRegistroSaídas[[#This Row],[Data do Caixa Previsto]]="",0,MONTH(TbRegistroSaídas[[#This Row],[Data do Caixa Previsto]]))</f>
        <v>9</v>
      </c>
      <c r="N130" s="12">
        <f>IF(TbRegistroSaídas[[#This Row],[Data do Caixa Previsto]]="",0,YEAR(TbRegistroSaídas[[#This Row],[Data do Caixa Previsto]]))</f>
        <v>2018</v>
      </c>
    </row>
    <row r="131" spans="2:14" x14ac:dyDescent="0.25">
      <c r="B131" s="10">
        <v>43359.016635810432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12">
        <f>IF(TbRegistroSaídas[[#This Row],[Data do Caixa Previsto]]="",0,MONTH(TbRegistroSaídas[[#This Row],[Data do Caixa Previsto]]))</f>
        <v>9</v>
      </c>
      <c r="N131" s="12">
        <f>IF(TbRegistroSaídas[[#This Row],[Data do Caixa Previsto]]="",0,YEAR(TbRegistroSaídas[[#This Row],[Data do Caixa Previsto]]))</f>
        <v>2018</v>
      </c>
    </row>
    <row r="132" spans="2:14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12">
        <f>IF(TbRegistroSaídas[[#This Row],[Data do Caixa Previsto]]="",0,MONTH(TbRegistroSaídas[[#This Row],[Data do Caixa Previsto]]))</f>
        <v>9</v>
      </c>
      <c r="N132" s="12">
        <f>IF(TbRegistroSaídas[[#This Row],[Data do Caixa Previsto]]="",0,YEAR(TbRegistroSaídas[[#This Row],[Data do Caixa Previsto]]))</f>
        <v>2018</v>
      </c>
    </row>
    <row r="133" spans="2:14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12">
        <f>IF(TbRegistroSaídas[[#This Row],[Data do Caixa Previsto]]="",0,MONTH(TbRegistroSaídas[[#This Row],[Data do Caixa Previsto]]))</f>
        <v>8</v>
      </c>
      <c r="N133" s="12">
        <f>IF(TbRegistroSaídas[[#This Row],[Data do Caixa Previsto]]="",0,YEAR(TbRegistroSaídas[[#This Row],[Data do Caixa Previsto]]))</f>
        <v>2018</v>
      </c>
    </row>
    <row r="134" spans="2:14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12">
        <f>IF(TbRegistroSaídas[[#This Row],[Data do Caixa Previsto]]="",0,MONTH(TbRegistroSaídas[[#This Row],[Data do Caixa Previsto]]))</f>
        <v>9</v>
      </c>
      <c r="N134" s="12">
        <f>IF(TbRegistroSaídas[[#This Row],[Data do Caixa Previsto]]="",0,YEAR(TbRegistroSaídas[[#This Row],[Data do Caixa Previsto]]))</f>
        <v>2018</v>
      </c>
    </row>
    <row r="135" spans="2:14" x14ac:dyDescent="0.25">
      <c r="B135" s="10">
        <v>43402.779511524925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12">
        <f>IF(TbRegistroSaídas[[#This Row],[Data do Caixa Previsto]]="",0,MONTH(TbRegistroSaídas[[#This Row],[Data do Caixa Previsto]]))</f>
        <v>10</v>
      </c>
      <c r="N135" s="12">
        <f>IF(TbRegistroSaídas[[#This Row],[Data do Caixa Previsto]]="",0,YEAR(TbRegistroSaídas[[#This Row],[Data do Caixa Previsto]]))</f>
        <v>2018</v>
      </c>
    </row>
    <row r="136" spans="2:14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12">
        <f>IF(TbRegistroSaídas[[#This Row],[Data do Caixa Previsto]]="",0,MONTH(TbRegistroSaídas[[#This Row],[Data do Caixa Previsto]]))</f>
        <v>10</v>
      </c>
      <c r="N136" s="12">
        <f>IF(TbRegistroSaídas[[#This Row],[Data do Caixa Previsto]]="",0,YEAR(TbRegistroSaídas[[#This Row],[Data do Caixa Previsto]]))</f>
        <v>2018</v>
      </c>
    </row>
    <row r="137" spans="2:14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12">
        <f>IF(TbRegistroSaídas[[#This Row],[Data do Caixa Previsto]]="",0,MONTH(TbRegistroSaídas[[#This Row],[Data do Caixa Previsto]]))</f>
        <v>9</v>
      </c>
      <c r="N137" s="12">
        <f>IF(TbRegistroSaídas[[#This Row],[Data do Caixa Previsto]]="",0,YEAR(TbRegistroSaídas[[#This Row],[Data do Caixa Previsto]]))</f>
        <v>2018</v>
      </c>
    </row>
    <row r="138" spans="2:14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12">
        <f>IF(TbRegistroSaídas[[#This Row],[Data do Caixa Previsto]]="",0,MONTH(TbRegistroSaídas[[#This Row],[Data do Caixa Previsto]]))</f>
        <v>9</v>
      </c>
      <c r="N138" s="12">
        <f>IF(TbRegistroSaídas[[#This Row],[Data do Caixa Previsto]]="",0,YEAR(TbRegistroSaídas[[#This Row],[Data do Caixa Previsto]]))</f>
        <v>2018</v>
      </c>
    </row>
    <row r="139" spans="2:14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12">
        <f>IF(TbRegistroSaídas[[#This Row],[Data do Caixa Previsto]]="",0,MONTH(TbRegistroSaídas[[#This Row],[Data do Caixa Previsto]]))</f>
        <v>11</v>
      </c>
      <c r="N139" s="12">
        <f>IF(TbRegistroSaídas[[#This Row],[Data do Caixa Previsto]]="",0,YEAR(TbRegistroSaídas[[#This Row],[Data do Caixa Previsto]]))</f>
        <v>2018</v>
      </c>
    </row>
    <row r="140" spans="2:14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12">
        <f>IF(TbRegistroSaídas[[#This Row],[Data do Caixa Previsto]]="",0,MONTH(TbRegistroSaídas[[#This Row],[Data do Caixa Previsto]]))</f>
        <v>10</v>
      </c>
      <c r="N140" s="12">
        <f>IF(TbRegistroSaídas[[#This Row],[Data do Caixa Previsto]]="",0,YEAR(TbRegistroSaídas[[#This Row],[Data do Caixa Previsto]]))</f>
        <v>2018</v>
      </c>
    </row>
    <row r="141" spans="2:14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12">
        <f>IF(TbRegistroSaídas[[#This Row],[Data do Caixa Previsto]]="",0,MONTH(TbRegistroSaídas[[#This Row],[Data do Caixa Previsto]]))</f>
        <v>10</v>
      </c>
      <c r="N141" s="12">
        <f>IF(TbRegistroSaídas[[#This Row],[Data do Caixa Previsto]]="",0,YEAR(TbRegistroSaídas[[#This Row],[Data do Caixa Previsto]]))</f>
        <v>2018</v>
      </c>
    </row>
    <row r="142" spans="2:14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12">
        <f>IF(TbRegistroSaídas[[#This Row],[Data do Caixa Previsto]]="",0,MONTH(TbRegistroSaídas[[#This Row],[Data do Caixa Previsto]]))</f>
        <v>11</v>
      </c>
      <c r="N142" s="12">
        <f>IF(TbRegistroSaídas[[#This Row],[Data do Caixa Previsto]]="",0,YEAR(TbRegistroSaídas[[#This Row],[Data do Caixa Previsto]]))</f>
        <v>2018</v>
      </c>
    </row>
    <row r="143" spans="2:14" x14ac:dyDescent="0.25">
      <c r="B143" s="10" t="s">
        <v>69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12">
        <f>IF(TbRegistroSaídas[[#This Row],[Data do Caixa Previsto]]="",0,MONTH(TbRegistroSaídas[[#This Row],[Data do Caixa Previsto]]))</f>
        <v>11</v>
      </c>
      <c r="N143" s="12">
        <f>IF(TbRegistroSaídas[[#This Row],[Data do Caixa Previsto]]="",0,YEAR(TbRegistroSaídas[[#This Row],[Data do Caixa Previsto]]))</f>
        <v>2018</v>
      </c>
    </row>
    <row r="144" spans="2:14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12">
        <f>IF(TbRegistroSaídas[[#This Row],[Data do Caixa Previsto]]="",0,MONTH(TbRegistroSaídas[[#This Row],[Data do Caixa Previsto]]))</f>
        <v>10</v>
      </c>
      <c r="N144" s="12">
        <f>IF(TbRegistroSaídas[[#This Row],[Data do Caixa Previsto]]="",0,YEAR(TbRegistroSaídas[[#This Row],[Data do Caixa Previsto]]))</f>
        <v>2018</v>
      </c>
    </row>
    <row r="145" spans="2:14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12">
        <f>IF(TbRegistroSaídas[[#This Row],[Data do Caixa Previsto]]="",0,MONTH(TbRegistroSaídas[[#This Row],[Data do Caixa Previsto]]))</f>
        <v>10</v>
      </c>
      <c r="N145" s="12">
        <f>IF(TbRegistroSaídas[[#This Row],[Data do Caixa Previsto]]="",0,YEAR(TbRegistroSaídas[[#This Row],[Data do Caixa Previsto]]))</f>
        <v>2018</v>
      </c>
    </row>
    <row r="146" spans="2:14" x14ac:dyDescent="0.25">
      <c r="B146" s="10">
        <v>43468.066031322633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12">
        <f>IF(TbRegistroSaídas[[#This Row],[Data do Caixa Previsto]]="",0,MONTH(TbRegistroSaídas[[#This Row],[Data do Caixa Previsto]]))</f>
        <v>10</v>
      </c>
      <c r="N146" s="12">
        <f>IF(TbRegistroSaídas[[#This Row],[Data do Caixa Previsto]]="",0,YEAR(TbRegistroSaídas[[#This Row],[Data do Caixa Previsto]]))</f>
        <v>2018</v>
      </c>
    </row>
    <row r="147" spans="2:14" x14ac:dyDescent="0.25">
      <c r="B147" s="10">
        <v>43448.34684142108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12">
        <f>IF(TbRegistroSaídas[[#This Row],[Data do Caixa Previsto]]="",0,MONTH(TbRegistroSaídas[[#This Row],[Data do Caixa Previsto]]))</f>
        <v>10</v>
      </c>
      <c r="N147" s="12">
        <f>IF(TbRegistroSaídas[[#This Row],[Data do Caixa Previsto]]="",0,YEAR(TbRegistroSaídas[[#This Row],[Data do Caixa Previsto]]))</f>
        <v>2018</v>
      </c>
    </row>
    <row r="148" spans="2:14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12">
        <f>IF(TbRegistroSaídas[[#This Row],[Data do Caixa Previsto]]="",0,MONTH(TbRegistroSaídas[[#This Row],[Data do Caixa Previsto]]))</f>
        <v>12</v>
      </c>
      <c r="N148" s="12">
        <f>IF(TbRegistroSaídas[[#This Row],[Data do Caixa Previsto]]="",0,YEAR(TbRegistroSaídas[[#This Row],[Data do Caixa Previsto]]))</f>
        <v>2018</v>
      </c>
    </row>
    <row r="149" spans="2:14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12">
        <f>IF(TbRegistroSaídas[[#This Row],[Data do Caixa Previsto]]="",0,MONTH(TbRegistroSaídas[[#This Row],[Data do Caixa Previsto]]))</f>
        <v>10</v>
      </c>
      <c r="N149" s="12">
        <f>IF(TbRegistroSaídas[[#This Row],[Data do Caixa Previsto]]="",0,YEAR(TbRegistroSaídas[[#This Row],[Data do Caixa Previsto]]))</f>
        <v>2018</v>
      </c>
    </row>
    <row r="150" spans="2:14" x14ac:dyDescent="0.25">
      <c r="B150" s="10">
        <v>43449.013472196442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12">
        <f>IF(TbRegistroSaídas[[#This Row],[Data do Caixa Previsto]]="",0,MONTH(TbRegistroSaídas[[#This Row],[Data do Caixa Previsto]]))</f>
        <v>12</v>
      </c>
      <c r="N150" s="12">
        <f>IF(TbRegistroSaídas[[#This Row],[Data do Caixa Previsto]]="",0,YEAR(TbRegistroSaídas[[#This Row],[Data do Caixa Previsto]]))</f>
        <v>2018</v>
      </c>
    </row>
    <row r="151" spans="2:14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12">
        <f>IF(TbRegistroSaídas[[#This Row],[Data do Caixa Previsto]]="",0,MONTH(TbRegistroSaídas[[#This Row],[Data do Caixa Previsto]]))</f>
        <v>11</v>
      </c>
      <c r="N151" s="12">
        <f>IF(TbRegistroSaídas[[#This Row],[Data do Caixa Previsto]]="",0,YEAR(TbRegistroSaídas[[#This Row],[Data do Caixa Previsto]]))</f>
        <v>2018</v>
      </c>
    </row>
    <row r="152" spans="2:14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12">
        <f>IF(TbRegistroSaídas[[#This Row],[Data do Caixa Previsto]]="",0,MONTH(TbRegistroSaídas[[#This Row],[Data do Caixa Previsto]]))</f>
        <v>10</v>
      </c>
      <c r="N152" s="12">
        <f>IF(TbRegistroSaídas[[#This Row],[Data do Caixa Previsto]]="",0,YEAR(TbRegistroSaídas[[#This Row],[Data do Caixa Previsto]]))</f>
        <v>2018</v>
      </c>
    </row>
    <row r="153" spans="2:14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12">
        <f>IF(TbRegistroSaídas[[#This Row],[Data do Caixa Previsto]]="",0,MONTH(TbRegistroSaídas[[#This Row],[Data do Caixa Previsto]]))</f>
        <v>12</v>
      </c>
      <c r="N153" s="12">
        <f>IF(TbRegistroSaídas[[#This Row],[Data do Caixa Previsto]]="",0,YEAR(TbRegistroSaídas[[#This Row],[Data do Caixa Previsto]]))</f>
        <v>2018</v>
      </c>
    </row>
    <row r="154" spans="2:14" x14ac:dyDescent="0.25">
      <c r="B154" s="10">
        <v>43466.552162254069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12">
        <f>IF(TbRegistroSaídas[[#This Row],[Data do Caixa Previsto]]="",0,MONTH(TbRegistroSaídas[[#This Row],[Data do Caixa Previsto]]))</f>
        <v>1</v>
      </c>
      <c r="N154" s="12">
        <f>IF(TbRegistroSaídas[[#This Row],[Data do Caixa Previsto]]="",0,YEAR(TbRegistroSaídas[[#This Row],[Data do Caixa Previsto]]))</f>
        <v>2019</v>
      </c>
    </row>
    <row r="155" spans="2:14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12">
        <f>IF(TbRegistroSaídas[[#This Row],[Data do Caixa Previsto]]="",0,MONTH(TbRegistroSaídas[[#This Row],[Data do Caixa Previsto]]))</f>
        <v>12</v>
      </c>
      <c r="N155" s="12">
        <f>IF(TbRegistroSaídas[[#This Row],[Data do Caixa Previsto]]="",0,YEAR(TbRegistroSaídas[[#This Row],[Data do Caixa Previsto]]))</f>
        <v>2018</v>
      </c>
    </row>
    <row r="156" spans="2:14" x14ac:dyDescent="0.25">
      <c r="B156" s="10">
        <v>43485.522469391675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12">
        <f>IF(TbRegistroSaídas[[#This Row],[Data do Caixa Previsto]]="",0,MONTH(TbRegistroSaídas[[#This Row],[Data do Caixa Previsto]]))</f>
        <v>1</v>
      </c>
      <c r="N156" s="12">
        <f>IF(TbRegistroSaídas[[#This Row],[Data do Caixa Previsto]]="",0,YEAR(TbRegistroSaídas[[#This Row],[Data do Caixa Previsto]]))</f>
        <v>2019</v>
      </c>
    </row>
    <row r="157" spans="2:14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12">
        <f>IF(TbRegistroSaídas[[#This Row],[Data do Caixa Previsto]]="",0,MONTH(TbRegistroSaídas[[#This Row],[Data do Caixa Previsto]]))</f>
        <v>11</v>
      </c>
      <c r="N157" s="12">
        <f>IF(TbRegistroSaídas[[#This Row],[Data do Caixa Previsto]]="",0,YEAR(TbRegistroSaídas[[#This Row],[Data do Caixa Previsto]]))</f>
        <v>2018</v>
      </c>
    </row>
    <row r="158" spans="2:14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12">
        <f>IF(TbRegistroSaídas[[#This Row],[Data do Caixa Previsto]]="",0,MONTH(TbRegistroSaídas[[#This Row],[Data do Caixa Previsto]]))</f>
        <v>12</v>
      </c>
      <c r="N158" s="12">
        <f>IF(TbRegistroSaídas[[#This Row],[Data do Caixa Previsto]]="",0,YEAR(TbRegistroSaídas[[#This Row],[Data do Caixa Previsto]]))</f>
        <v>2018</v>
      </c>
    </row>
    <row r="159" spans="2:14" x14ac:dyDescent="0.25">
      <c r="B159" s="10">
        <v>43431.962708370338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12">
        <f>IF(TbRegistroSaídas[[#This Row],[Data do Caixa Previsto]]="",0,MONTH(TbRegistroSaídas[[#This Row],[Data do Caixa Previsto]]))</f>
        <v>11</v>
      </c>
      <c r="N159" s="12">
        <f>IF(TbRegistroSaídas[[#This Row],[Data do Caixa Previsto]]="",0,YEAR(TbRegistroSaídas[[#This Row],[Data do Caixa Previsto]]))</f>
        <v>2018</v>
      </c>
    </row>
    <row r="160" spans="2:14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12">
        <f>IF(TbRegistroSaídas[[#This Row],[Data do Caixa Previsto]]="",0,MONTH(TbRegistroSaídas[[#This Row],[Data do Caixa Previsto]]))</f>
        <v>11</v>
      </c>
      <c r="N160" s="12">
        <f>IF(TbRegistroSaídas[[#This Row],[Data do Caixa Previsto]]="",0,YEAR(TbRegistroSaídas[[#This Row],[Data do Caixa Previsto]]))</f>
        <v>2018</v>
      </c>
    </row>
    <row r="161" spans="2:14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12">
        <f>IF(TbRegistroSaídas[[#This Row],[Data do Caixa Previsto]]="",0,MONTH(TbRegistroSaídas[[#This Row],[Data do Caixa Previsto]]))</f>
        <v>11</v>
      </c>
      <c r="N161" s="12">
        <f>IF(TbRegistroSaídas[[#This Row],[Data do Caixa Previsto]]="",0,YEAR(TbRegistroSaídas[[#This Row],[Data do Caixa Previsto]]))</f>
        <v>2018</v>
      </c>
    </row>
    <row r="162" spans="2:14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12">
        <f>IF(TbRegistroSaídas[[#This Row],[Data do Caixa Previsto]]="",0,MONTH(TbRegistroSaídas[[#This Row],[Data do Caixa Previsto]]))</f>
        <v>11</v>
      </c>
      <c r="N162" s="12">
        <f>IF(TbRegistroSaídas[[#This Row],[Data do Caixa Previsto]]="",0,YEAR(TbRegistroSaídas[[#This Row],[Data do Caixa Previsto]]))</f>
        <v>2018</v>
      </c>
    </row>
    <row r="163" spans="2:14" x14ac:dyDescent="0.25">
      <c r="B163" s="10">
        <v>43485.820929970221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12">
        <f>IF(TbRegistroSaídas[[#This Row],[Data do Caixa Previsto]]="",0,MONTH(TbRegistroSaídas[[#This Row],[Data do Caixa Previsto]]))</f>
        <v>1</v>
      </c>
      <c r="N163" s="12">
        <f>IF(TbRegistroSaídas[[#This Row],[Data do Caixa Previsto]]="",0,YEAR(TbRegistroSaídas[[#This Row],[Data do Caixa Previsto]]))</f>
        <v>2019</v>
      </c>
    </row>
    <row r="164" spans="2:14" x14ac:dyDescent="0.25">
      <c r="B164" s="10">
        <v>43494.750065134205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12">
        <f>IF(TbRegistroSaídas[[#This Row],[Data do Caixa Previsto]]="",0,MONTH(TbRegistroSaídas[[#This Row],[Data do Caixa Previsto]]))</f>
        <v>1</v>
      </c>
      <c r="N164" s="12">
        <f>IF(TbRegistroSaídas[[#This Row],[Data do Caixa Previsto]]="",0,YEAR(TbRegistroSaídas[[#This Row],[Data do Caixa Previsto]]))</f>
        <v>2019</v>
      </c>
    </row>
    <row r="165" spans="2:14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12">
        <f>IF(TbRegistroSaídas[[#This Row],[Data do Caixa Previsto]]="",0,MONTH(TbRegistroSaídas[[#This Row],[Data do Caixa Previsto]]))</f>
        <v>12</v>
      </c>
      <c r="N165" s="12">
        <f>IF(TbRegistroSaídas[[#This Row],[Data do Caixa Previsto]]="",0,YEAR(TbRegistroSaídas[[#This Row],[Data do Caixa Previsto]]))</f>
        <v>2018</v>
      </c>
    </row>
    <row r="166" spans="2:14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12">
        <f>IF(TbRegistroSaídas[[#This Row],[Data do Caixa Previsto]]="",0,MONTH(TbRegistroSaídas[[#This Row],[Data do Caixa Previsto]]))</f>
        <v>12</v>
      </c>
      <c r="N166" s="12">
        <f>IF(TbRegistroSaídas[[#This Row],[Data do Caixa Previsto]]="",0,YEAR(TbRegistroSaídas[[#This Row],[Data do Caixa Previsto]]))</f>
        <v>2018</v>
      </c>
    </row>
    <row r="167" spans="2:14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12">
        <f>IF(TbRegistroSaídas[[#This Row],[Data do Caixa Previsto]]="",0,MONTH(TbRegistroSaídas[[#This Row],[Data do Caixa Previsto]]))</f>
        <v>1</v>
      </c>
      <c r="N167" s="12">
        <f>IF(TbRegistroSaídas[[#This Row],[Data do Caixa Previsto]]="",0,YEAR(TbRegistroSaídas[[#This Row],[Data do Caixa Previsto]]))</f>
        <v>2019</v>
      </c>
    </row>
    <row r="168" spans="2:14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12">
        <f>IF(TbRegistroSaídas[[#This Row],[Data do Caixa Previsto]]="",0,MONTH(TbRegistroSaídas[[#This Row],[Data do Caixa Previsto]]))</f>
        <v>12</v>
      </c>
      <c r="N168" s="12">
        <f>IF(TbRegistroSaídas[[#This Row],[Data do Caixa Previsto]]="",0,YEAR(TbRegistroSaídas[[#This Row],[Data do Caixa Previsto]]))</f>
        <v>2018</v>
      </c>
    </row>
    <row r="169" spans="2:14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12">
        <f>IF(TbRegistroSaídas[[#This Row],[Data do Caixa Previsto]]="",0,MONTH(TbRegistroSaídas[[#This Row],[Data do Caixa Previsto]]))</f>
        <v>1</v>
      </c>
      <c r="N169" s="12">
        <f>IF(TbRegistroSaídas[[#This Row],[Data do Caixa Previsto]]="",0,YEAR(TbRegistroSaídas[[#This Row],[Data do Caixa Previsto]]))</f>
        <v>2019</v>
      </c>
    </row>
    <row r="170" spans="2:14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12">
        <f>IF(TbRegistroSaídas[[#This Row],[Data do Caixa Previsto]]="",0,MONTH(TbRegistroSaídas[[#This Row],[Data do Caixa Previsto]]))</f>
        <v>2</v>
      </c>
      <c r="N170" s="12">
        <f>IF(TbRegistroSaídas[[#This Row],[Data do Caixa Previsto]]="",0,YEAR(TbRegistroSaídas[[#This Row],[Data do Caixa Previsto]]))</f>
        <v>2019</v>
      </c>
    </row>
    <row r="171" spans="2:14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12">
        <f>IF(TbRegistroSaídas[[#This Row],[Data do Caixa Previsto]]="",0,MONTH(TbRegistroSaídas[[#This Row],[Data do Caixa Previsto]]))</f>
        <v>1</v>
      </c>
      <c r="N171" s="12">
        <f>IF(TbRegistroSaídas[[#This Row],[Data do Caixa Previsto]]="",0,YEAR(TbRegistroSaídas[[#This Row],[Data do Caixa Previsto]]))</f>
        <v>2019</v>
      </c>
    </row>
    <row r="172" spans="2:14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12">
        <f>IF(TbRegistroSaídas[[#This Row],[Data do Caixa Previsto]]="",0,MONTH(TbRegistroSaídas[[#This Row],[Data do Caixa Previsto]]))</f>
        <v>2</v>
      </c>
      <c r="N172" s="12">
        <f>IF(TbRegistroSaídas[[#This Row],[Data do Caixa Previsto]]="",0,YEAR(TbRegistroSaídas[[#This Row],[Data do Caixa Previsto]]))</f>
        <v>2019</v>
      </c>
    </row>
    <row r="173" spans="2:14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12">
        <f>IF(TbRegistroSaídas[[#This Row],[Data do Caixa Previsto]]="",0,MONTH(TbRegistroSaídas[[#This Row],[Data do Caixa Previsto]]))</f>
        <v>1</v>
      </c>
      <c r="N173" s="12">
        <f>IF(TbRegistroSaídas[[#This Row],[Data do Caixa Previsto]]="",0,YEAR(TbRegistroSaídas[[#This Row],[Data do Caixa Previsto]]))</f>
        <v>2019</v>
      </c>
    </row>
    <row r="174" spans="2:14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12">
        <f>IF(TbRegistroSaídas[[#This Row],[Data do Caixa Previsto]]="",0,MONTH(TbRegistroSaídas[[#This Row],[Data do Caixa Previsto]]))</f>
        <v>1</v>
      </c>
      <c r="N174" s="12">
        <f>IF(TbRegistroSaídas[[#This Row],[Data do Caixa Previsto]]="",0,YEAR(TbRegistroSaídas[[#This Row],[Data do Caixa Previsto]]))</f>
        <v>2019</v>
      </c>
    </row>
    <row r="175" spans="2:14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12">
        <f>IF(TbRegistroSaídas[[#This Row],[Data do Caixa Previsto]]="",0,MONTH(TbRegistroSaídas[[#This Row],[Data do Caixa Previsto]]))</f>
        <v>2</v>
      </c>
      <c r="N175" s="12">
        <f>IF(TbRegistroSaídas[[#This Row],[Data do Caixa Previsto]]="",0,YEAR(TbRegistroSaídas[[#This Row],[Data do Caixa Previsto]]))</f>
        <v>2019</v>
      </c>
    </row>
    <row r="176" spans="2:14" x14ac:dyDescent="0.25">
      <c r="B176" s="10">
        <v>43569.069332262581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12">
        <f>IF(TbRegistroSaídas[[#This Row],[Data do Caixa Previsto]]="",0,MONTH(TbRegistroSaídas[[#This Row],[Data do Caixa Previsto]]))</f>
        <v>1</v>
      </c>
      <c r="N176" s="12">
        <f>IF(TbRegistroSaídas[[#This Row],[Data do Caixa Previsto]]="",0,YEAR(TbRegistroSaídas[[#This Row],[Data do Caixa Previsto]]))</f>
        <v>2019</v>
      </c>
    </row>
    <row r="177" spans="2:14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12">
        <f>IF(TbRegistroSaídas[[#This Row],[Data do Caixa Previsto]]="",0,MONTH(TbRegistroSaídas[[#This Row],[Data do Caixa Previsto]]))</f>
        <v>1</v>
      </c>
      <c r="N177" s="12">
        <f>IF(TbRegistroSaídas[[#This Row],[Data do Caixa Previsto]]="",0,YEAR(TbRegistroSaídas[[#This Row],[Data do Caixa Previsto]]))</f>
        <v>2019</v>
      </c>
    </row>
    <row r="178" spans="2:14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12">
        <f>IF(TbRegistroSaídas[[#This Row],[Data do Caixa Previsto]]="",0,MONTH(TbRegistroSaídas[[#This Row],[Data do Caixa Previsto]]))</f>
        <v>2</v>
      </c>
      <c r="N178" s="12">
        <f>IF(TbRegistroSaídas[[#This Row],[Data do Caixa Previsto]]="",0,YEAR(TbRegistroSaídas[[#This Row],[Data do Caixa Previsto]]))</f>
        <v>2019</v>
      </c>
    </row>
    <row r="179" spans="2:14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12">
        <f>IF(TbRegistroSaídas[[#This Row],[Data do Caixa Previsto]]="",0,MONTH(TbRegistroSaídas[[#This Row],[Data do Caixa Previsto]]))</f>
        <v>1</v>
      </c>
      <c r="N179" s="12">
        <f>IF(TbRegistroSaídas[[#This Row],[Data do Caixa Previsto]]="",0,YEAR(TbRegistroSaídas[[#This Row],[Data do Caixa Previsto]]))</f>
        <v>2019</v>
      </c>
    </row>
    <row r="180" spans="2:14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12">
        <f>IF(TbRegistroSaídas[[#This Row],[Data do Caixa Previsto]]="",0,MONTH(TbRegistroSaídas[[#This Row],[Data do Caixa Previsto]]))</f>
        <v>1</v>
      </c>
      <c r="N180" s="12">
        <f>IF(TbRegistroSaídas[[#This Row],[Data do Caixa Previsto]]="",0,YEAR(TbRegistroSaídas[[#This Row],[Data do Caixa Previsto]]))</f>
        <v>2019</v>
      </c>
    </row>
    <row r="181" spans="2:14" x14ac:dyDescent="0.25">
      <c r="B181" s="10" t="s">
        <v>69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12">
        <f>IF(TbRegistroSaídas[[#This Row],[Data do Caixa Previsto]]="",0,MONTH(TbRegistroSaídas[[#This Row],[Data do Caixa Previsto]]))</f>
        <v>2</v>
      </c>
      <c r="N181" s="12">
        <f>IF(TbRegistroSaídas[[#This Row],[Data do Caixa Previsto]]="",0,YEAR(TbRegistroSaídas[[#This Row],[Data do Caixa Previsto]]))</f>
        <v>2019</v>
      </c>
    </row>
    <row r="182" spans="2:14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12">
        <f>IF(TbRegistroSaídas[[#This Row],[Data do Caixa Previsto]]="",0,MONTH(TbRegistroSaídas[[#This Row],[Data do Caixa Previsto]]))</f>
        <v>2</v>
      </c>
      <c r="N182" s="12">
        <f>IF(TbRegistroSaídas[[#This Row],[Data do Caixa Previsto]]="",0,YEAR(TbRegistroSaídas[[#This Row],[Data do Caixa Previsto]]))</f>
        <v>2019</v>
      </c>
    </row>
    <row r="183" spans="2:14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12">
        <f>IF(TbRegistroSaídas[[#This Row],[Data do Caixa Previsto]]="",0,MONTH(TbRegistroSaídas[[#This Row],[Data do Caixa Previsto]]))</f>
        <v>2</v>
      </c>
      <c r="N183" s="12">
        <f>IF(TbRegistroSaídas[[#This Row],[Data do Caixa Previsto]]="",0,YEAR(TbRegistroSaídas[[#This Row],[Data do Caixa Previsto]]))</f>
        <v>2019</v>
      </c>
    </row>
    <row r="184" spans="2:14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12">
        <f>IF(TbRegistroSaídas[[#This Row],[Data do Caixa Previsto]]="",0,MONTH(TbRegistroSaídas[[#This Row],[Data do Caixa Previsto]]))</f>
        <v>2</v>
      </c>
      <c r="N184" s="12">
        <f>IF(TbRegistroSaídas[[#This Row],[Data do Caixa Previsto]]="",0,YEAR(TbRegistroSaídas[[#This Row],[Data do Caixa Previsto]]))</f>
        <v>2019</v>
      </c>
    </row>
    <row r="185" spans="2:14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12">
        <f>IF(TbRegistroSaídas[[#This Row],[Data do Caixa Previsto]]="",0,MONTH(TbRegistroSaídas[[#This Row],[Data do Caixa Previsto]]))</f>
        <v>2</v>
      </c>
      <c r="N185" s="12">
        <f>IF(TbRegistroSaídas[[#This Row],[Data do Caixa Previsto]]="",0,YEAR(TbRegistroSaídas[[#This Row],[Data do Caixa Previsto]]))</f>
        <v>2019</v>
      </c>
    </row>
    <row r="186" spans="2:14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12">
        <f>IF(TbRegistroSaídas[[#This Row],[Data do Caixa Previsto]]="",0,MONTH(TbRegistroSaídas[[#This Row],[Data do Caixa Previsto]]))</f>
        <v>2</v>
      </c>
      <c r="N186" s="12">
        <f>IF(TbRegistroSaídas[[#This Row],[Data do Caixa Previsto]]="",0,YEAR(TbRegistroSaídas[[#This Row],[Data do Caixa Previsto]]))</f>
        <v>2019</v>
      </c>
    </row>
    <row r="187" spans="2:14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12">
        <f>IF(TbRegistroSaídas[[#This Row],[Data do Caixa Previsto]]="",0,MONTH(TbRegistroSaídas[[#This Row],[Data do Caixa Previsto]]))</f>
        <v>3</v>
      </c>
      <c r="N187" s="12">
        <f>IF(TbRegistroSaídas[[#This Row],[Data do Caixa Previsto]]="",0,YEAR(TbRegistroSaídas[[#This Row],[Data do Caixa Previsto]]))</f>
        <v>2019</v>
      </c>
    </row>
    <row r="188" spans="2:14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12">
        <f>IF(TbRegistroSaídas[[#This Row],[Data do Caixa Previsto]]="",0,MONTH(TbRegistroSaídas[[#This Row],[Data do Caixa Previsto]]))</f>
        <v>2</v>
      </c>
      <c r="N188" s="12">
        <f>IF(TbRegistroSaídas[[#This Row],[Data do Caixa Previsto]]="",0,YEAR(TbRegistroSaídas[[#This Row],[Data do Caixa Previsto]]))</f>
        <v>2019</v>
      </c>
    </row>
    <row r="189" spans="2:14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12">
        <f>IF(TbRegistroSaídas[[#This Row],[Data do Caixa Previsto]]="",0,MONTH(TbRegistroSaídas[[#This Row],[Data do Caixa Previsto]]))</f>
        <v>2</v>
      </c>
      <c r="N189" s="12">
        <f>IF(TbRegistroSaídas[[#This Row],[Data do Caixa Previsto]]="",0,YEAR(TbRegistroSaídas[[#This Row],[Data do Caixa Previsto]]))</f>
        <v>2019</v>
      </c>
    </row>
    <row r="190" spans="2:14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12">
        <f>IF(TbRegistroSaídas[[#This Row],[Data do Caixa Previsto]]="",0,MONTH(TbRegistroSaídas[[#This Row],[Data do Caixa Previsto]]))</f>
        <v>3</v>
      </c>
      <c r="N190" s="12">
        <f>IF(TbRegistroSaídas[[#This Row],[Data do Caixa Previsto]]="",0,YEAR(TbRegistroSaídas[[#This Row],[Data do Caixa Previsto]]))</f>
        <v>2019</v>
      </c>
    </row>
    <row r="191" spans="2:14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12">
        <f>IF(TbRegistroSaídas[[#This Row],[Data do Caixa Previsto]]="",0,MONTH(TbRegistroSaídas[[#This Row],[Data do Caixa Previsto]]))</f>
        <v>4</v>
      </c>
      <c r="N191" s="12">
        <f>IF(TbRegistroSaídas[[#This Row],[Data do Caixa Previsto]]="",0,YEAR(TbRegistroSaídas[[#This Row],[Data do Caixa Previsto]]))</f>
        <v>2019</v>
      </c>
    </row>
    <row r="192" spans="2:14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12">
        <f>IF(TbRegistroSaídas[[#This Row],[Data do Caixa Previsto]]="",0,MONTH(TbRegistroSaídas[[#This Row],[Data do Caixa Previsto]]))</f>
        <v>4</v>
      </c>
      <c r="N192" s="12">
        <f>IF(TbRegistroSaídas[[#This Row],[Data do Caixa Previsto]]="",0,YEAR(TbRegistroSaídas[[#This Row],[Data do Caixa Previsto]]))</f>
        <v>2019</v>
      </c>
    </row>
    <row r="193" spans="2:14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12">
        <f>IF(TbRegistroSaídas[[#This Row],[Data do Caixa Previsto]]="",0,MONTH(TbRegistroSaídas[[#This Row],[Data do Caixa Previsto]]))</f>
        <v>3</v>
      </c>
      <c r="N193" s="12">
        <f>IF(TbRegistroSaídas[[#This Row],[Data do Caixa Previsto]]="",0,YEAR(TbRegistroSaídas[[#This Row],[Data do Caixa Previsto]]))</f>
        <v>2019</v>
      </c>
    </row>
    <row r="194" spans="2:14" x14ac:dyDescent="0.25">
      <c r="B194" s="10" t="s">
        <v>69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12">
        <f>IF(TbRegistroSaídas[[#This Row],[Data do Caixa Previsto]]="",0,MONTH(TbRegistroSaídas[[#This Row],[Data do Caixa Previsto]]))</f>
        <v>4</v>
      </c>
      <c r="N194" s="12">
        <f>IF(TbRegistroSaídas[[#This Row],[Data do Caixa Previsto]]="",0,YEAR(TbRegistroSaídas[[#This Row],[Data do Caixa Previsto]]))</f>
        <v>2019</v>
      </c>
    </row>
    <row r="195" spans="2:14" x14ac:dyDescent="0.25">
      <c r="B195" s="10">
        <v>43570.539022448429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12">
        <f>IF(TbRegistroSaídas[[#This Row],[Data do Caixa Previsto]]="",0,MONTH(TbRegistroSaídas[[#This Row],[Data do Caixa Previsto]]))</f>
        <v>4</v>
      </c>
      <c r="N195" s="12">
        <f>IF(TbRegistroSaídas[[#This Row],[Data do Caixa Previsto]]="",0,YEAR(TbRegistroSaídas[[#This Row],[Data do Caixa Previsto]]))</f>
        <v>2019</v>
      </c>
    </row>
    <row r="196" spans="2:14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12">
        <f>IF(TbRegistroSaídas[[#This Row],[Data do Caixa Previsto]]="",0,MONTH(TbRegistroSaídas[[#This Row],[Data do Caixa Previsto]]))</f>
        <v>3</v>
      </c>
      <c r="N196" s="12">
        <f>IF(TbRegistroSaídas[[#This Row],[Data do Caixa Previsto]]="",0,YEAR(TbRegistroSaídas[[#This Row],[Data do Caixa Previsto]]))</f>
        <v>2019</v>
      </c>
    </row>
    <row r="197" spans="2:14" x14ac:dyDescent="0.25">
      <c r="B197" s="10">
        <v>43576.376924808807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12">
        <f>IF(TbRegistroSaídas[[#This Row],[Data do Caixa Previsto]]="",0,MONTH(TbRegistroSaídas[[#This Row],[Data do Caixa Previsto]]))</f>
        <v>4</v>
      </c>
      <c r="N197" s="12">
        <f>IF(TbRegistroSaídas[[#This Row],[Data do Caixa Previsto]]="",0,YEAR(TbRegistroSaídas[[#This Row],[Data do Caixa Previsto]]))</f>
        <v>2019</v>
      </c>
    </row>
    <row r="198" spans="2:14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12">
        <f>IF(TbRegistroSaídas[[#This Row],[Data do Caixa Previsto]]="",0,MONTH(TbRegistroSaídas[[#This Row],[Data do Caixa Previsto]]))</f>
        <v>3</v>
      </c>
      <c r="N198" s="12">
        <f>IF(TbRegistroSaídas[[#This Row],[Data do Caixa Previsto]]="",0,YEAR(TbRegistroSaídas[[#This Row],[Data do Caixa Previsto]]))</f>
        <v>2019</v>
      </c>
    </row>
    <row r="199" spans="2:14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12">
        <f>IF(TbRegistroSaídas[[#This Row],[Data do Caixa Previsto]]="",0,MONTH(TbRegistroSaídas[[#This Row],[Data do Caixa Previsto]]))</f>
        <v>3</v>
      </c>
      <c r="N199" s="12">
        <f>IF(TbRegistroSaídas[[#This Row],[Data do Caixa Previsto]]="",0,YEAR(TbRegistroSaídas[[#This Row],[Data do Caixa Previsto]]))</f>
        <v>2019</v>
      </c>
    </row>
    <row r="200" spans="2:14" x14ac:dyDescent="0.25">
      <c r="B200" s="10">
        <v>43586.481925868669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12">
        <f>IF(TbRegistroSaídas[[#This Row],[Data do Caixa Previsto]]="",0,MONTH(TbRegistroSaídas[[#This Row],[Data do Caixa Previsto]]))</f>
        <v>5</v>
      </c>
      <c r="N200" s="12">
        <f>IF(TbRegistroSaídas[[#This Row],[Data do Caixa Previsto]]="",0,YEAR(TbRegistroSaídas[[#This Row],[Data do Caixa Previsto]]))</f>
        <v>2019</v>
      </c>
    </row>
    <row r="201" spans="2:14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12">
        <f>IF(TbRegistroSaídas[[#This Row],[Data do Caixa Previsto]]="",0,MONTH(TbRegistroSaídas[[#This Row],[Data do Caixa Previsto]]))</f>
        <v>3</v>
      </c>
      <c r="N201" s="12">
        <f>IF(TbRegistroSaídas[[#This Row],[Data do Caixa Previsto]]="",0,YEAR(TbRegistroSaídas[[#This Row],[Data do Caixa Previsto]]))</f>
        <v>2019</v>
      </c>
    </row>
    <row r="202" spans="2:14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12">
        <f>IF(TbRegistroSaídas[[#This Row],[Data do Caixa Previsto]]="",0,MONTH(TbRegistroSaídas[[#This Row],[Data do Caixa Previsto]]))</f>
        <v>4</v>
      </c>
      <c r="N202" s="12">
        <f>IF(TbRegistroSaídas[[#This Row],[Data do Caixa Previsto]]="",0,YEAR(TbRegistroSaídas[[#This Row],[Data do Caixa Previsto]]))</f>
        <v>2019</v>
      </c>
    </row>
    <row r="203" spans="2:14" x14ac:dyDescent="0.25">
      <c r="B203" s="10">
        <v>43560.81847105785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12">
        <f>IF(TbRegistroSaídas[[#This Row],[Data do Caixa Previsto]]="",0,MONTH(TbRegistroSaídas[[#This Row],[Data do Caixa Previsto]]))</f>
        <v>4</v>
      </c>
      <c r="N203" s="12">
        <f>IF(TbRegistroSaídas[[#This Row],[Data do Caixa Previsto]]="",0,YEAR(TbRegistroSaídas[[#This Row],[Data do Caixa Previsto]]))</f>
        <v>2019</v>
      </c>
    </row>
    <row r="204" spans="2:14" x14ac:dyDescent="0.25">
      <c r="B204" s="10" t="s">
        <v>69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12">
        <f>IF(TbRegistroSaídas[[#This Row],[Data do Caixa Previsto]]="",0,MONTH(TbRegistroSaídas[[#This Row],[Data do Caixa Previsto]]))</f>
        <v>5</v>
      </c>
      <c r="N204" s="12">
        <f>IF(TbRegistroSaídas[[#This Row],[Data do Caixa Previsto]]="",0,YEAR(TbRegistroSaídas[[#This Row],[Data do Caixa Previsto]]))</f>
        <v>2019</v>
      </c>
    </row>
    <row r="205" spans="2:14" x14ac:dyDescent="0.25">
      <c r="B205" s="10">
        <v>43647.725633532762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12">
        <f>IF(TbRegistroSaídas[[#This Row],[Data do Caixa Previsto]]="",0,MONTH(TbRegistroSaídas[[#This Row],[Data do Caixa Previsto]]))</f>
        <v>5</v>
      </c>
      <c r="N205" s="12">
        <f>IF(TbRegistroSaídas[[#This Row],[Data do Caixa Previsto]]="",0,YEAR(TbRegistroSaídas[[#This Row],[Data do Caixa Previsto]]))</f>
        <v>2019</v>
      </c>
    </row>
    <row r="206" spans="2:14" x14ac:dyDescent="0.25">
      <c r="B206" s="10">
        <v>43578.622411172735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12">
        <f>IF(TbRegistroSaídas[[#This Row],[Data do Caixa Previsto]]="",0,MONTH(TbRegistroSaídas[[#This Row],[Data do Caixa Previsto]]))</f>
        <v>4</v>
      </c>
      <c r="N206" s="12">
        <f>IF(TbRegistroSaídas[[#This Row],[Data do Caixa Previsto]]="",0,YEAR(TbRegistroSaídas[[#This Row],[Data do Caixa Previsto]]))</f>
        <v>2019</v>
      </c>
    </row>
    <row r="207" spans="2:14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12">
        <f>IF(TbRegistroSaídas[[#This Row],[Data do Caixa Previsto]]="",0,MONTH(TbRegistroSaídas[[#This Row],[Data do Caixa Previsto]]))</f>
        <v>4</v>
      </c>
      <c r="N207" s="12">
        <f>IF(TbRegistroSaídas[[#This Row],[Data do Caixa Previsto]]="",0,YEAR(TbRegistroSaídas[[#This Row],[Data do Caixa Previsto]]))</f>
        <v>2019</v>
      </c>
    </row>
    <row r="208" spans="2:14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12">
        <f>IF(TbRegistroSaídas[[#This Row],[Data do Caixa Previsto]]="",0,MONTH(TbRegistroSaídas[[#This Row],[Data do Caixa Previsto]]))</f>
        <v>4</v>
      </c>
      <c r="N208" s="12">
        <f>IF(TbRegistroSaídas[[#This Row],[Data do Caixa Previsto]]="",0,YEAR(TbRegistroSaídas[[#This Row],[Data do Caixa Previsto]]))</f>
        <v>2019</v>
      </c>
    </row>
    <row r="209" spans="2:14" x14ac:dyDescent="0.25">
      <c r="B209" s="10" t="s">
        <v>69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12">
        <f>IF(TbRegistroSaídas[[#This Row],[Data do Caixa Previsto]]="",0,MONTH(TbRegistroSaídas[[#This Row],[Data do Caixa Previsto]]))</f>
        <v>5</v>
      </c>
      <c r="N209" s="12">
        <f>IF(TbRegistroSaídas[[#This Row],[Data do Caixa Previsto]]="",0,YEAR(TbRegistroSaídas[[#This Row],[Data do Caixa Previsto]]))</f>
        <v>2019</v>
      </c>
    </row>
    <row r="210" spans="2:14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12">
        <f>IF(TbRegistroSaídas[[#This Row],[Data do Caixa Previsto]]="",0,MONTH(TbRegistroSaídas[[#This Row],[Data do Caixa Previsto]]))</f>
        <v>5</v>
      </c>
      <c r="N210" s="12">
        <f>IF(TbRegistroSaídas[[#This Row],[Data do Caixa Previsto]]="",0,YEAR(TbRegistroSaídas[[#This Row],[Data do Caixa Previsto]]))</f>
        <v>2019</v>
      </c>
    </row>
    <row r="211" spans="2:14" x14ac:dyDescent="0.25">
      <c r="B211" s="10">
        <v>43661.061374331257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12">
        <f>IF(TbRegistroSaídas[[#This Row],[Data do Caixa Previsto]]="",0,MONTH(TbRegistroSaídas[[#This Row],[Data do Caixa Previsto]]))</f>
        <v>6</v>
      </c>
      <c r="N211" s="12">
        <f>IF(TbRegistroSaídas[[#This Row],[Data do Caixa Previsto]]="",0,YEAR(TbRegistroSaídas[[#This Row],[Data do Caixa Previsto]]))</f>
        <v>2019</v>
      </c>
    </row>
    <row r="212" spans="2:14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12">
        <f>IF(TbRegistroSaídas[[#This Row],[Data do Caixa Previsto]]="",0,MONTH(TbRegistroSaídas[[#This Row],[Data do Caixa Previsto]]))</f>
        <v>6</v>
      </c>
      <c r="N212" s="12">
        <f>IF(TbRegistroSaídas[[#This Row],[Data do Caixa Previsto]]="",0,YEAR(TbRegistroSaídas[[#This Row],[Data do Caixa Previsto]]))</f>
        <v>2019</v>
      </c>
    </row>
    <row r="213" spans="2:14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12">
        <f>IF(TbRegistroSaídas[[#This Row],[Data do Caixa Previsto]]="",0,MONTH(TbRegistroSaídas[[#This Row],[Data do Caixa Previsto]]))</f>
        <v>6</v>
      </c>
      <c r="N213" s="12">
        <f>IF(TbRegistroSaídas[[#This Row],[Data do Caixa Previsto]]="",0,YEAR(TbRegistroSaídas[[#This Row],[Data do Caixa Previsto]]))</f>
        <v>2019</v>
      </c>
    </row>
    <row r="214" spans="2:14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12">
        <f>IF(TbRegistroSaídas[[#This Row],[Data do Caixa Previsto]]="",0,MONTH(TbRegistroSaídas[[#This Row],[Data do Caixa Previsto]]))</f>
        <v>5</v>
      </c>
      <c r="N214" s="12">
        <f>IF(TbRegistroSaídas[[#This Row],[Data do Caixa Previsto]]="",0,YEAR(TbRegistroSaídas[[#This Row],[Data do Caixa Previsto]]))</f>
        <v>2019</v>
      </c>
    </row>
    <row r="215" spans="2:14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12">
        <f>IF(TbRegistroSaídas[[#This Row],[Data do Caixa Previsto]]="",0,MONTH(TbRegistroSaídas[[#This Row],[Data do Caixa Previsto]]))</f>
        <v>5</v>
      </c>
      <c r="N215" s="12">
        <f>IF(TbRegistroSaídas[[#This Row],[Data do Caixa Previsto]]="",0,YEAR(TbRegistroSaídas[[#This Row],[Data do Caixa Previsto]]))</f>
        <v>2019</v>
      </c>
    </row>
    <row r="216" spans="2:14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12">
        <f>IF(TbRegistroSaídas[[#This Row],[Data do Caixa Previsto]]="",0,MONTH(TbRegistroSaídas[[#This Row],[Data do Caixa Previsto]]))</f>
        <v>6</v>
      </c>
      <c r="N216" s="12">
        <f>IF(TbRegistroSaídas[[#This Row],[Data do Caixa Previsto]]="",0,YEAR(TbRegistroSaídas[[#This Row],[Data do Caixa Previsto]]))</f>
        <v>2019</v>
      </c>
    </row>
    <row r="217" spans="2:14" x14ac:dyDescent="0.25">
      <c r="B217" s="10">
        <v>43645.188079108193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12">
        <f>IF(TbRegistroSaídas[[#This Row],[Data do Caixa Previsto]]="",0,MONTH(TbRegistroSaídas[[#This Row],[Data do Caixa Previsto]]))</f>
        <v>6</v>
      </c>
      <c r="N217" s="12">
        <f>IF(TbRegistroSaídas[[#This Row],[Data do Caixa Previsto]]="",0,YEAR(TbRegistroSaídas[[#This Row],[Data do Caixa Previsto]]))</f>
        <v>2019</v>
      </c>
    </row>
    <row r="218" spans="2:14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12">
        <f>IF(TbRegistroSaídas[[#This Row],[Data do Caixa Previsto]]="",0,MONTH(TbRegistroSaídas[[#This Row],[Data do Caixa Previsto]]))</f>
        <v>5</v>
      </c>
      <c r="N218" s="12">
        <f>IF(TbRegistroSaídas[[#This Row],[Data do Caixa Previsto]]="",0,YEAR(TbRegistroSaídas[[#This Row],[Data do Caixa Previsto]]))</f>
        <v>2019</v>
      </c>
    </row>
    <row r="219" spans="2:14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12">
        <f>IF(TbRegistroSaídas[[#This Row],[Data do Caixa Previsto]]="",0,MONTH(TbRegistroSaídas[[#This Row],[Data do Caixa Previsto]]))</f>
        <v>5</v>
      </c>
      <c r="N219" s="12">
        <f>IF(TbRegistroSaídas[[#This Row],[Data do Caixa Previsto]]="",0,YEAR(TbRegistroSaídas[[#This Row],[Data do Caixa Previsto]]))</f>
        <v>2019</v>
      </c>
    </row>
    <row r="220" spans="2:14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12">
        <f>IF(TbRegistroSaídas[[#This Row],[Data do Caixa Previsto]]="",0,MONTH(TbRegistroSaídas[[#This Row],[Data do Caixa Previsto]]))</f>
        <v>5</v>
      </c>
      <c r="N220" s="12">
        <f>IF(TbRegistroSaídas[[#This Row],[Data do Caixa Previsto]]="",0,YEAR(TbRegistroSaídas[[#This Row],[Data do Caixa Previsto]]))</f>
        <v>2019</v>
      </c>
    </row>
    <row r="221" spans="2:14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12">
        <f>IF(TbRegistroSaídas[[#This Row],[Data do Caixa Previsto]]="",0,MONTH(TbRegistroSaídas[[#This Row],[Data do Caixa Previsto]]))</f>
        <v>5</v>
      </c>
      <c r="N221" s="12">
        <f>IF(TbRegistroSaídas[[#This Row],[Data do Caixa Previsto]]="",0,YEAR(TbRegistroSaídas[[#This Row],[Data do Caixa Previsto]]))</f>
        <v>2019</v>
      </c>
    </row>
    <row r="222" spans="2:14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12">
        <f>IF(TbRegistroSaídas[[#This Row],[Data do Caixa Previsto]]="",0,MONTH(TbRegistroSaídas[[#This Row],[Data do Caixa Previsto]]))</f>
        <v>6</v>
      </c>
      <c r="N222" s="12">
        <f>IF(TbRegistroSaídas[[#This Row],[Data do Caixa Previsto]]="",0,YEAR(TbRegistroSaídas[[#This Row],[Data do Caixa Previsto]]))</f>
        <v>2019</v>
      </c>
    </row>
    <row r="223" spans="2:14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12">
        <f>IF(TbRegistroSaídas[[#This Row],[Data do Caixa Previsto]]="",0,MONTH(TbRegistroSaídas[[#This Row],[Data do Caixa Previsto]]))</f>
        <v>5</v>
      </c>
      <c r="N223" s="12">
        <f>IF(TbRegistroSaídas[[#This Row],[Data do Caixa Previsto]]="",0,YEAR(TbRegistroSaídas[[#This Row],[Data do Caixa Previsto]]))</f>
        <v>2019</v>
      </c>
    </row>
    <row r="224" spans="2:14" x14ac:dyDescent="0.25">
      <c r="B224" s="10" t="s">
        <v>69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12">
        <f>IF(TbRegistroSaídas[[#This Row],[Data do Caixa Previsto]]="",0,MONTH(TbRegistroSaídas[[#This Row],[Data do Caixa Previsto]]))</f>
        <v>6</v>
      </c>
      <c r="N224" s="12">
        <f>IF(TbRegistroSaídas[[#This Row],[Data do Caixa Previsto]]="",0,YEAR(TbRegistroSaídas[[#This Row],[Data do Caixa Previsto]]))</f>
        <v>2019</v>
      </c>
    </row>
    <row r="225" spans="2:14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12">
        <f>IF(TbRegistroSaídas[[#This Row],[Data do Caixa Previsto]]="",0,MONTH(TbRegistroSaídas[[#This Row],[Data do Caixa Previsto]]))</f>
        <v>6</v>
      </c>
      <c r="N225" s="12">
        <f>IF(TbRegistroSaídas[[#This Row],[Data do Caixa Previsto]]="",0,YEAR(TbRegistroSaídas[[#This Row],[Data do Caixa Previsto]]))</f>
        <v>2019</v>
      </c>
    </row>
    <row r="226" spans="2:14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12">
        <f>IF(TbRegistroSaídas[[#This Row],[Data do Caixa Previsto]]="",0,MONTH(TbRegistroSaídas[[#This Row],[Data do Caixa Previsto]]))</f>
        <v>6</v>
      </c>
      <c r="N226" s="12">
        <f>IF(TbRegistroSaídas[[#This Row],[Data do Caixa Previsto]]="",0,YEAR(TbRegistroSaídas[[#This Row],[Data do Caixa Previsto]]))</f>
        <v>2019</v>
      </c>
    </row>
    <row r="227" spans="2:14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12">
        <f>IF(TbRegistroSaídas[[#This Row],[Data do Caixa Previsto]]="",0,MONTH(TbRegistroSaídas[[#This Row],[Data do Caixa Previsto]]))</f>
        <v>6</v>
      </c>
      <c r="N227" s="12">
        <f>IF(TbRegistroSaídas[[#This Row],[Data do Caixa Previsto]]="",0,YEAR(TbRegistroSaídas[[#This Row],[Data do Caixa Previsto]]))</f>
        <v>2019</v>
      </c>
    </row>
    <row r="228" spans="2:14" x14ac:dyDescent="0.25">
      <c r="B228" s="10">
        <v>43664.662454163976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12">
        <f>IF(TbRegistroSaídas[[#This Row],[Data do Caixa Previsto]]="",0,MONTH(TbRegistroSaídas[[#This Row],[Data do Caixa Previsto]]))</f>
        <v>7</v>
      </c>
      <c r="N228" s="12">
        <f>IF(TbRegistroSaídas[[#This Row],[Data do Caixa Previsto]]="",0,YEAR(TbRegistroSaídas[[#This Row],[Data do Caixa Previsto]]))</f>
        <v>2019</v>
      </c>
    </row>
    <row r="229" spans="2:14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12">
        <f>IF(TbRegistroSaídas[[#This Row],[Data do Caixa Previsto]]="",0,MONTH(TbRegistroSaídas[[#This Row],[Data do Caixa Previsto]]))</f>
        <v>8</v>
      </c>
      <c r="N229" s="12">
        <f>IF(TbRegistroSaídas[[#This Row],[Data do Caixa Previsto]]="",0,YEAR(TbRegistroSaídas[[#This Row],[Data do Caixa Previsto]]))</f>
        <v>2019</v>
      </c>
    </row>
    <row r="230" spans="2:14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12">
        <f>IF(TbRegistroSaídas[[#This Row],[Data do Caixa Previsto]]="",0,MONTH(TbRegistroSaídas[[#This Row],[Data do Caixa Previsto]]))</f>
        <v>6</v>
      </c>
      <c r="N230" s="12">
        <f>IF(TbRegistroSaídas[[#This Row],[Data do Caixa Previsto]]="",0,YEAR(TbRegistroSaídas[[#This Row],[Data do Caixa Previsto]]))</f>
        <v>2019</v>
      </c>
    </row>
    <row r="231" spans="2:14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12">
        <f>IF(TbRegistroSaídas[[#This Row],[Data do Caixa Previsto]]="",0,MONTH(TbRegistroSaídas[[#This Row],[Data do Caixa Previsto]]))</f>
        <v>6</v>
      </c>
      <c r="N231" s="12">
        <f>IF(TbRegistroSaídas[[#This Row],[Data do Caixa Previsto]]="",0,YEAR(TbRegistroSaídas[[#This Row],[Data do Caixa Previsto]]))</f>
        <v>2019</v>
      </c>
    </row>
    <row r="232" spans="2:14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12">
        <f>IF(TbRegistroSaídas[[#This Row],[Data do Caixa Previsto]]="",0,MONTH(TbRegistroSaídas[[#This Row],[Data do Caixa Previsto]]))</f>
        <v>7</v>
      </c>
      <c r="N232" s="12">
        <f>IF(TbRegistroSaídas[[#This Row],[Data do Caixa Previsto]]="",0,YEAR(TbRegistroSaídas[[#This Row],[Data do Caixa Previsto]]))</f>
        <v>2019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C4" sqref="C4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31" t="s">
        <v>13</v>
      </c>
      <c r="K1" s="131"/>
      <c r="L1" s="131"/>
      <c r="M1" s="131"/>
      <c r="N1" s="131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512</v>
      </c>
      <c r="C3" s="18">
        <v>2019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513</v>
      </c>
    </row>
    <row r="7" spans="1:14" ht="20.100000000000001" customHeight="1" x14ac:dyDescent="0.25">
      <c r="B7" s="22" t="s">
        <v>514</v>
      </c>
      <c r="C7" s="20" t="s">
        <v>518</v>
      </c>
      <c r="D7" s="20" t="s">
        <v>519</v>
      </c>
      <c r="E7" s="20" t="s">
        <v>520</v>
      </c>
      <c r="F7" s="20" t="s">
        <v>521</v>
      </c>
      <c r="G7" s="20" t="s">
        <v>522</v>
      </c>
      <c r="H7" s="20" t="s">
        <v>523</v>
      </c>
      <c r="I7" s="20" t="s">
        <v>524</v>
      </c>
      <c r="J7" s="20" t="s">
        <v>525</v>
      </c>
      <c r="K7" s="20" t="s">
        <v>526</v>
      </c>
      <c r="L7" s="20" t="s">
        <v>527</v>
      </c>
      <c r="M7" s="20" t="s">
        <v>528</v>
      </c>
      <c r="N7" s="21" t="s">
        <v>529</v>
      </c>
    </row>
    <row r="8" spans="1:14" ht="20.100000000000001" customHeight="1" x14ac:dyDescent="0.25">
      <c r="B8" s="28" t="s">
        <v>530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3">
        <f>C11</f>
        <v>40555</v>
      </c>
      <c r="E8" s="23">
        <f t="shared" ref="E8:N8" si="0">D11</f>
        <v>41511</v>
      </c>
      <c r="F8" s="23">
        <f t="shared" si="0"/>
        <v>53246</v>
      </c>
      <c r="G8" s="23">
        <f t="shared" si="0"/>
        <v>39267</v>
      </c>
      <c r="H8" s="23">
        <f t="shared" si="0"/>
        <v>28688</v>
      </c>
      <c r="I8" s="23">
        <f t="shared" si="0"/>
        <v>19950</v>
      </c>
      <c r="J8" s="23">
        <f t="shared" si="0"/>
        <v>16469</v>
      </c>
      <c r="K8" s="23">
        <f t="shared" si="0"/>
        <v>19070</v>
      </c>
      <c r="L8" s="23">
        <f t="shared" si="0"/>
        <v>20549</v>
      </c>
      <c r="M8" s="23">
        <f t="shared" si="0"/>
        <v>21057</v>
      </c>
      <c r="N8" s="24">
        <f t="shared" si="0"/>
        <v>21057</v>
      </c>
    </row>
    <row r="9" spans="1:14" ht="20.100000000000001" customHeight="1" x14ac:dyDescent="0.25">
      <c r="B9" s="28" t="s">
        <v>515</v>
      </c>
      <c r="C9" s="23">
        <f>SUMIFS(TbRegistroEntradas[Valor],TbRegistroEntradas[Mês Caixa],C5,TbRegistroEntradas[Ano Caixa],$C$3)</f>
        <v>17211</v>
      </c>
      <c r="D9" s="23">
        <f>SUMIFS(TbRegistroEntradas[Valor],TbRegistroEntradas[Mês Caixa],D5,TbRegistroEntradas[Ano Caixa],$C$3)</f>
        <v>25105</v>
      </c>
      <c r="E9" s="23">
        <f>SUMIFS(TbRegistroEntradas[Valor],TbRegistroEntradas[Mês Caixa],E5,TbRegistroEntradas[Ano Caixa],$C$3)</f>
        <v>34872</v>
      </c>
      <c r="F9" s="23">
        <f>SUMIFS(TbRegistroEntradas[Valor],TbRegistroEntradas[Mês Caixa],F5,TbRegistroEntradas[Ano Caixa],$C$3)</f>
        <v>13810</v>
      </c>
      <c r="G9" s="23">
        <f>SUMIFS(TbRegistroEntradas[Valor],TbRegistroEntradas[Mês Caixa],G5,TbRegistroEntradas[Ano Caixa],$C$3)</f>
        <v>16506</v>
      </c>
      <c r="H9" s="23">
        <f>SUMIFS(TbRegistroEntradas[Valor],TbRegistroEntradas[Mês Caixa],H5,TbRegistroEntradas[Ano Caixa],$C$3)</f>
        <v>12345</v>
      </c>
      <c r="I9" s="23">
        <f>SUMIFS(TbRegistroEntradas[Valor],TbRegistroEntradas[Mês Caixa],I5,TbRegistroEntradas[Ano Caixa],$C$3)</f>
        <v>4849</v>
      </c>
      <c r="J9" s="23">
        <f>SUMIFS(TbRegistroEntradas[Valor],TbRegistroEntradas[Mês Caixa],J5,TbRegistroEntradas[Ano Caixa],$C$3)</f>
        <v>2601</v>
      </c>
      <c r="K9" s="23">
        <f>SUMIFS(TbRegistroEntradas[Valor],TbRegistroEntradas[Mês Caixa],K5,TbRegistroEntradas[Ano Caixa],$C$3)</f>
        <v>1479</v>
      </c>
      <c r="L9" s="23">
        <f>SUMIFS(TbRegistroEntradas[Valor],TbRegistroEntradas[Mês Caixa],L5,TbRegistroEntradas[Ano Caixa],$C$3)</f>
        <v>508</v>
      </c>
      <c r="M9" s="23">
        <f>SUMIFS(TbRegistroEntradas[Valor],TbRegistroEntradas[Mês Caixa],M5,TbRegistroEntradas[Ano Caixa],$C$3)</f>
        <v>0</v>
      </c>
      <c r="N9" s="24">
        <f>SUMIFS(TbRegistroEntradas[Valor],TbRegistroEntradas[Mês Caixa],N5,TbRegistroEntradas[Ano Caixa],$C$3)</f>
        <v>0</v>
      </c>
    </row>
    <row r="10" spans="1:14" ht="20.100000000000001" customHeight="1" x14ac:dyDescent="0.25">
      <c r="B10" s="28" t="s">
        <v>516</v>
      </c>
      <c r="C10" s="23">
        <f>SUMIFS(TbRegistroSaídas[Valor],TbRegistroSaídas[Mês Caixa],C5,TbRegistroSaídas[Ano Caixa],$C$3)</f>
        <v>31764</v>
      </c>
      <c r="D10" s="23">
        <f>SUMIFS(TbRegistroSaídas[Valor],TbRegistroSaídas[Mês Caixa],D5,TbRegistroSaídas[Ano Caixa],$C$3)</f>
        <v>24149</v>
      </c>
      <c r="E10" s="23">
        <f>SUMIFS(TbRegistroSaídas[Valor],TbRegistroSaídas[Mês Caixa],E5,TbRegistroSaídas[Ano Caixa],$C$3)</f>
        <v>23137</v>
      </c>
      <c r="F10" s="23">
        <f>SUMIFS(TbRegistroSaídas[Valor],TbRegistroSaídas[Mês Caixa],F5,TbRegistroSaídas[Ano Caixa],$C$3)</f>
        <v>27789</v>
      </c>
      <c r="G10" s="23">
        <f>SUMIFS(TbRegistroSaídas[Valor],TbRegistroSaídas[Mês Caixa],G5,TbRegistroSaídas[Ano Caixa],$C$3)</f>
        <v>27085</v>
      </c>
      <c r="H10" s="23">
        <f>SUMIFS(TbRegistroSaídas[Valor],TbRegistroSaídas[Mês Caixa],H5,TbRegistroSaídas[Ano Caixa],$C$3)</f>
        <v>21083</v>
      </c>
      <c r="I10" s="23">
        <f>SUMIFS(TbRegistroSaídas[Valor],TbRegistroSaídas[Mês Caixa],I5,TbRegistroSaídas[Ano Caixa],$C$3)</f>
        <v>8330</v>
      </c>
      <c r="J10" s="23">
        <f>SUMIFS(TbRegistroSaídas[Valor],TbRegistroSaídas[Mês Caixa],J5,TbRegistroSaídas[Ano Caixa],$C$3)</f>
        <v>0</v>
      </c>
      <c r="K10" s="23">
        <f>SUMIFS(TbRegistroSaídas[Valor],TbRegistroSaídas[Mês Caixa],K5,TbRegistroSaídas[Ano Caixa],$C$3)</f>
        <v>0</v>
      </c>
      <c r="L10" s="23">
        <f>SUMIFS(TbRegistroSaídas[Valor],TbRegistroSaídas[Mês Caixa],L5,TbRegistroSaídas[Ano Caixa],$C$3)</f>
        <v>0</v>
      </c>
      <c r="M10" s="23">
        <f>SUMIFS(TbRegistroSaídas[Valor],TbRegistroSaídas[Mês Caixa],M5,TbRegistroSaídas[Ano Caixa],$C$3)</f>
        <v>0</v>
      </c>
      <c r="N10" s="24">
        <f>SUMIFS(TbRegistroSaídas[Valor],TbRegistroSaídas[Mês Caixa],N5,TbRegistroSaídas[Ano Caixa],$C$3)</f>
        <v>0</v>
      </c>
    </row>
    <row r="11" spans="1:14" ht="20.100000000000001" customHeight="1" x14ac:dyDescent="0.25">
      <c r="B11" s="31" t="s">
        <v>517</v>
      </c>
      <c r="C11" s="25">
        <f>C8+C9-C10</f>
        <v>40555</v>
      </c>
      <c r="D11" s="25">
        <f t="shared" ref="D11:N11" si="1">D8+D9-D10</f>
        <v>41511</v>
      </c>
      <c r="E11" s="25">
        <f t="shared" si="1"/>
        <v>53246</v>
      </c>
      <c r="F11" s="25">
        <f t="shared" si="1"/>
        <v>39267</v>
      </c>
      <c r="G11" s="25">
        <f t="shared" si="1"/>
        <v>28688</v>
      </c>
      <c r="H11" s="25">
        <f t="shared" si="1"/>
        <v>19950</v>
      </c>
      <c r="I11" s="25">
        <f t="shared" si="1"/>
        <v>16469</v>
      </c>
      <c r="J11" s="25">
        <f t="shared" si="1"/>
        <v>19070</v>
      </c>
      <c r="K11" s="25">
        <f t="shared" si="1"/>
        <v>20549</v>
      </c>
      <c r="L11" s="25">
        <f t="shared" si="1"/>
        <v>21057</v>
      </c>
      <c r="M11" s="25">
        <f t="shared" si="1"/>
        <v>21057</v>
      </c>
      <c r="N11" s="26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7" t="s">
        <v>531</v>
      </c>
    </row>
    <row r="14" spans="1:14" ht="20.100000000000001" customHeight="1" x14ac:dyDescent="0.25">
      <c r="B14" s="22" t="s">
        <v>514</v>
      </c>
      <c r="C14" s="20" t="s">
        <v>518</v>
      </c>
      <c r="D14" s="20" t="s">
        <v>519</v>
      </c>
      <c r="E14" s="20" t="s">
        <v>520</v>
      </c>
      <c r="F14" s="20" t="s">
        <v>521</v>
      </c>
      <c r="G14" s="20" t="s">
        <v>522</v>
      </c>
      <c r="H14" s="20" t="s">
        <v>523</v>
      </c>
      <c r="I14" s="20" t="s">
        <v>524</v>
      </c>
      <c r="J14" s="20" t="s">
        <v>525</v>
      </c>
      <c r="K14" s="20" t="s">
        <v>526</v>
      </c>
      <c r="L14" s="20" t="s">
        <v>527</v>
      </c>
      <c r="M14" s="20" t="s">
        <v>528</v>
      </c>
      <c r="N14" s="21" t="s">
        <v>529</v>
      </c>
    </row>
    <row r="15" spans="1:14" ht="20.100000000000001" customHeight="1" x14ac:dyDescent="0.25">
      <c r="B15" s="28" t="s">
        <v>530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3">
        <f>C18</f>
        <v>34684</v>
      </c>
      <c r="E15" s="23">
        <f t="shared" ref="E15:N15" si="2">D18</f>
        <v>40111</v>
      </c>
      <c r="F15" s="23">
        <f t="shared" si="2"/>
        <v>27220</v>
      </c>
      <c r="G15" s="23">
        <f t="shared" si="2"/>
        <v>23048</v>
      </c>
      <c r="H15" s="23">
        <f t="shared" si="2"/>
        <v>8340</v>
      </c>
      <c r="I15" s="23">
        <f t="shared" si="2"/>
        <v>3236</v>
      </c>
      <c r="J15" s="23">
        <f t="shared" si="2"/>
        <v>3236</v>
      </c>
      <c r="K15" s="23">
        <f t="shared" si="2"/>
        <v>3236</v>
      </c>
      <c r="L15" s="23">
        <f t="shared" si="2"/>
        <v>3236</v>
      </c>
      <c r="M15" s="23">
        <f t="shared" si="2"/>
        <v>3236</v>
      </c>
      <c r="N15" s="24">
        <f t="shared" si="2"/>
        <v>3236</v>
      </c>
    </row>
    <row r="16" spans="1:14" ht="20.100000000000001" customHeight="1" x14ac:dyDescent="0.25">
      <c r="B16" s="28" t="s">
        <v>515</v>
      </c>
      <c r="C16" s="23">
        <f>SUMIFS(TbRegistroEntradas[Valor],TbRegistroEntradas[Mês Competência],C5,TbRegistroEntradas[Ano Competência],$C$3)</f>
        <v>22897</v>
      </c>
      <c r="D16" s="23">
        <f>SUMIFS(TbRegistroEntradas[Valor],TbRegistroEntradas[Mês Competência],D5,TbRegistroEntradas[Ano Competência],$C$3)</f>
        <v>31755</v>
      </c>
      <c r="E16" s="23">
        <f>SUMIFS(TbRegistroEntradas[Valor],TbRegistroEntradas[Mês Competência],E5,TbRegistroEntradas[Ano Competência],$C$3)</f>
        <v>18601</v>
      </c>
      <c r="F16" s="23">
        <f>SUMIFS(TbRegistroEntradas[Valor],TbRegistroEntradas[Mês Competência],F5,TbRegistroEntradas[Ano Competência],$C$3)</f>
        <v>22939</v>
      </c>
      <c r="G16" s="23">
        <f>SUMIFS(TbRegistroEntradas[Valor],TbRegistroEntradas[Mês Competência],G5,TbRegistroEntradas[Ano Competência],$C$3)</f>
        <v>22602</v>
      </c>
      <c r="H16" s="23">
        <f>SUMIFS(TbRegistroEntradas[Valor],TbRegistroEntradas[Mês Competência],H5,TbRegistroEntradas[Ano Competência],$C$3)</f>
        <v>11865</v>
      </c>
      <c r="I16" s="23">
        <f>SUMIFS(TbRegistroEntradas[Valor],TbRegistroEntradas[Mês Competência],I5,TbRegistroEntradas[Ano Competência],$C$3)</f>
        <v>0</v>
      </c>
      <c r="J16" s="23">
        <f>SUMIFS(TbRegistroEntradas[Valor],TbRegistroEntradas[Mês Competência],J5,TbRegistroEntradas[Ano Competência],$C$3)</f>
        <v>0</v>
      </c>
      <c r="K16" s="23">
        <f>SUMIFS(TbRegistroEntradas[Valor],TbRegistroEntradas[Mês Competência],K5,TbRegistroEntradas[Ano Competência],$C$3)</f>
        <v>0</v>
      </c>
      <c r="L16" s="23">
        <f>SUMIFS(TbRegistroEntradas[Valor],TbRegistroEntradas[Mês Competência],L5,TbRegistroEntradas[Ano Competência],$C$3)</f>
        <v>0</v>
      </c>
      <c r="M16" s="23">
        <f>SUMIFS(TbRegistroEntradas[Valor],TbRegistroEntradas[Mês Competência],M5,TbRegistroEntradas[Ano Competência],$C$3)</f>
        <v>0</v>
      </c>
      <c r="N16" s="24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8" t="s">
        <v>516</v>
      </c>
      <c r="C17" s="23">
        <f>SUMIFS(TbRegistroSaídas[Valor],TbRegistroSaídas[Mês Competência],C5,TbRegistroSaídas[Ano Competência],$C$3)</f>
        <v>30580</v>
      </c>
      <c r="D17" s="23">
        <f>SUMIFS(TbRegistroSaídas[Valor],TbRegistroSaídas[Mês Competência],D5,TbRegistroSaídas[Ano Competência],$C$3)</f>
        <v>26328</v>
      </c>
      <c r="E17" s="23">
        <f>SUMIFS(TbRegistroSaídas[Valor],TbRegistroSaídas[Mês Competência],E5,TbRegistroSaídas[Ano Competência],$C$3)</f>
        <v>31492</v>
      </c>
      <c r="F17" s="23">
        <f>SUMIFS(TbRegistroSaídas[Valor],TbRegistroSaídas[Mês Competência],F5,TbRegistroSaídas[Ano Competência],$C$3)</f>
        <v>27111</v>
      </c>
      <c r="G17" s="23">
        <f>SUMIFS(TbRegistroSaídas[Valor],TbRegistroSaídas[Mês Competência],G5,TbRegistroSaídas[Ano Competência],$C$3)</f>
        <v>37310</v>
      </c>
      <c r="H17" s="23">
        <f>SUMIFS(TbRegistroSaídas[Valor],TbRegistroSaídas[Mês Competência],H5,TbRegistroSaídas[Ano Competência],$C$3)</f>
        <v>16969</v>
      </c>
      <c r="I17" s="23">
        <f>SUMIFS(TbRegistroSaídas[Valor],TbRegistroSaídas[Mês Competência],I5,TbRegistroSaídas[Ano Competência],$C$3)</f>
        <v>0</v>
      </c>
      <c r="J17" s="23">
        <f>SUMIFS(TbRegistroSaídas[Valor],TbRegistroSaídas[Mês Competência],J5,TbRegistroSaídas[Ano Competência],$C$3)</f>
        <v>0</v>
      </c>
      <c r="K17" s="23">
        <f>SUMIFS(TbRegistroSaídas[Valor],TbRegistroSaídas[Mês Competência],K5,TbRegistroSaídas[Ano Competência],$C$3)</f>
        <v>0</v>
      </c>
      <c r="L17" s="23">
        <f>SUMIFS(TbRegistroSaídas[Valor],TbRegistroSaídas[Mês Competência],L5,TbRegistroSaídas[Ano Competência],$C$3)</f>
        <v>0</v>
      </c>
      <c r="M17" s="23">
        <f>SUMIFS(TbRegistroSaídas[Valor],TbRegistroSaídas[Mês Competência],M5,TbRegistroSaídas[Ano Competência],$C$3)</f>
        <v>0</v>
      </c>
      <c r="N17" s="24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31" t="s">
        <v>517</v>
      </c>
      <c r="C18" s="25">
        <f>C15+C16-C17</f>
        <v>34684</v>
      </c>
      <c r="D18" s="25">
        <f t="shared" ref="D18:N18" si="3">D15+D16-D17</f>
        <v>40111</v>
      </c>
      <c r="E18" s="25">
        <f t="shared" si="3"/>
        <v>27220</v>
      </c>
      <c r="F18" s="25">
        <f t="shared" si="3"/>
        <v>23048</v>
      </c>
      <c r="G18" s="25">
        <f t="shared" si="3"/>
        <v>8340</v>
      </c>
      <c r="H18" s="25">
        <f t="shared" si="3"/>
        <v>3236</v>
      </c>
      <c r="I18" s="25">
        <f t="shared" si="3"/>
        <v>3236</v>
      </c>
      <c r="J18" s="25">
        <f t="shared" si="3"/>
        <v>3236</v>
      </c>
      <c r="K18" s="25">
        <f t="shared" si="3"/>
        <v>3236</v>
      </c>
      <c r="L18" s="25">
        <f t="shared" si="3"/>
        <v>3236</v>
      </c>
      <c r="M18" s="25">
        <f t="shared" si="3"/>
        <v>3236</v>
      </c>
      <c r="N18" s="26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7" t="s">
        <v>532</v>
      </c>
    </row>
    <row r="21" spans="2:14" ht="20.100000000000001" customHeight="1" x14ac:dyDescent="0.25">
      <c r="B21" s="22" t="s">
        <v>514</v>
      </c>
      <c r="C21" s="20" t="s">
        <v>518</v>
      </c>
      <c r="D21" s="20" t="s">
        <v>519</v>
      </c>
      <c r="E21" s="20" t="s">
        <v>520</v>
      </c>
      <c r="F21" s="20" t="s">
        <v>521</v>
      </c>
      <c r="G21" s="20" t="s">
        <v>522</v>
      </c>
      <c r="H21" s="20" t="s">
        <v>523</v>
      </c>
      <c r="I21" s="20" t="s">
        <v>524</v>
      </c>
      <c r="J21" s="20" t="s">
        <v>525</v>
      </c>
      <c r="K21" s="20" t="s">
        <v>526</v>
      </c>
      <c r="L21" s="20" t="s">
        <v>527</v>
      </c>
      <c r="M21" s="20" t="s">
        <v>528</v>
      </c>
      <c r="N21" s="21" t="s">
        <v>529</v>
      </c>
    </row>
    <row r="22" spans="2:14" ht="20.100000000000001" customHeight="1" x14ac:dyDescent="0.25">
      <c r="B22" s="28" t="s">
        <v>533</v>
      </c>
      <c r="C22" s="23">
        <f>C16</f>
        <v>22897</v>
      </c>
      <c r="D22" s="23">
        <f t="shared" ref="D22:N22" si="4">D16</f>
        <v>31755</v>
      </c>
      <c r="E22" s="23">
        <f t="shared" si="4"/>
        <v>18601</v>
      </c>
      <c r="F22" s="23">
        <f t="shared" si="4"/>
        <v>22939</v>
      </c>
      <c r="G22" s="23">
        <f t="shared" si="4"/>
        <v>22602</v>
      </c>
      <c r="H22" s="23">
        <f t="shared" si="4"/>
        <v>11865</v>
      </c>
      <c r="I22" s="23">
        <f t="shared" si="4"/>
        <v>0</v>
      </c>
      <c r="J22" s="23">
        <f t="shared" si="4"/>
        <v>0</v>
      </c>
      <c r="K22" s="23">
        <f t="shared" si="4"/>
        <v>0</v>
      </c>
      <c r="L22" s="23">
        <f t="shared" si="4"/>
        <v>0</v>
      </c>
      <c r="M22" s="23">
        <f t="shared" si="4"/>
        <v>0</v>
      </c>
      <c r="N22" s="24">
        <f t="shared" si="4"/>
        <v>0</v>
      </c>
    </row>
    <row r="23" spans="2:14" ht="20.100000000000001" customHeight="1" x14ac:dyDescent="0.25">
      <c r="B23" s="28" t="s">
        <v>534</v>
      </c>
      <c r="C23" s="23">
        <f>C17</f>
        <v>30580</v>
      </c>
      <c r="D23" s="23">
        <f t="shared" ref="D23:N23" si="5">D17</f>
        <v>26328</v>
      </c>
      <c r="E23" s="23">
        <f t="shared" si="5"/>
        <v>31492</v>
      </c>
      <c r="F23" s="23">
        <f t="shared" si="5"/>
        <v>27111</v>
      </c>
      <c r="G23" s="23">
        <f t="shared" si="5"/>
        <v>37310</v>
      </c>
      <c r="H23" s="23">
        <f t="shared" si="5"/>
        <v>16969</v>
      </c>
      <c r="I23" s="23">
        <f t="shared" si="5"/>
        <v>0</v>
      </c>
      <c r="J23" s="23">
        <f t="shared" si="5"/>
        <v>0</v>
      </c>
      <c r="K23" s="23">
        <f t="shared" si="5"/>
        <v>0</v>
      </c>
      <c r="L23" s="23">
        <f t="shared" si="5"/>
        <v>0</v>
      </c>
      <c r="M23" s="23">
        <f t="shared" si="5"/>
        <v>0</v>
      </c>
      <c r="N23" s="24">
        <f t="shared" si="5"/>
        <v>0</v>
      </c>
    </row>
    <row r="24" spans="2:14" ht="20.100000000000001" customHeight="1" x14ac:dyDescent="0.25">
      <c r="B24" s="29" t="s">
        <v>535</v>
      </c>
      <c r="C24" s="32">
        <f>IF(C22-C23&gt;0,C22-C23,0)</f>
        <v>0</v>
      </c>
      <c r="D24" s="32">
        <f t="shared" ref="D24:N24" si="6">IF(D22-D23&gt;0,D22-D23,0)</f>
        <v>5427</v>
      </c>
      <c r="E24" s="32">
        <f t="shared" si="6"/>
        <v>0</v>
      </c>
      <c r="F24" s="32">
        <f t="shared" si="6"/>
        <v>0</v>
      </c>
      <c r="G24" s="32">
        <f t="shared" si="6"/>
        <v>0</v>
      </c>
      <c r="H24" s="32">
        <f t="shared" si="6"/>
        <v>0</v>
      </c>
      <c r="I24" s="32">
        <f t="shared" si="6"/>
        <v>0</v>
      </c>
      <c r="J24" s="32">
        <f t="shared" si="6"/>
        <v>0</v>
      </c>
      <c r="K24" s="32">
        <f t="shared" si="6"/>
        <v>0</v>
      </c>
      <c r="L24" s="32">
        <f t="shared" si="6"/>
        <v>0</v>
      </c>
      <c r="M24" s="32">
        <f t="shared" si="6"/>
        <v>0</v>
      </c>
      <c r="N24" s="34">
        <f t="shared" si="6"/>
        <v>0</v>
      </c>
    </row>
    <row r="25" spans="2:14" ht="20.100000000000001" customHeight="1" x14ac:dyDescent="0.25">
      <c r="B25" s="30" t="s">
        <v>536</v>
      </c>
      <c r="C25" s="33">
        <f>IF(C22-C23&lt;0,C22-C23,0)</f>
        <v>-7683</v>
      </c>
      <c r="D25" s="33">
        <f t="shared" ref="D25:N25" si="7">IF(D22-D23&lt;0,D22-D23,0)</f>
        <v>0</v>
      </c>
      <c r="E25" s="33">
        <f t="shared" si="7"/>
        <v>-12891</v>
      </c>
      <c r="F25" s="33">
        <f t="shared" si="7"/>
        <v>-4172</v>
      </c>
      <c r="G25" s="33">
        <f t="shared" si="7"/>
        <v>-14708</v>
      </c>
      <c r="H25" s="33">
        <f t="shared" si="7"/>
        <v>-5104</v>
      </c>
      <c r="I25" s="33">
        <f t="shared" si="7"/>
        <v>0</v>
      </c>
      <c r="J25" s="33">
        <f t="shared" si="7"/>
        <v>0</v>
      </c>
      <c r="K25" s="33">
        <f t="shared" si="7"/>
        <v>0</v>
      </c>
      <c r="L25" s="33">
        <f t="shared" si="7"/>
        <v>0</v>
      </c>
      <c r="M25" s="33">
        <f t="shared" si="7"/>
        <v>0</v>
      </c>
      <c r="N25" s="35">
        <f t="shared" si="7"/>
        <v>0</v>
      </c>
    </row>
    <row r="26" spans="2:14" ht="20.100000000000001" customHeight="1" x14ac:dyDescent="0.25">
      <c r="B26" s="30" t="s">
        <v>537</v>
      </c>
      <c r="C26" s="33">
        <f>C22-C23</f>
        <v>-7683</v>
      </c>
      <c r="D26" s="33">
        <f>D22-D23+C26</f>
        <v>-2256</v>
      </c>
      <c r="E26" s="33">
        <f t="shared" ref="E26:N26" si="8">E22-E23+D26</f>
        <v>-15147</v>
      </c>
      <c r="F26" s="33">
        <f t="shared" si="8"/>
        <v>-19319</v>
      </c>
      <c r="G26" s="33">
        <f t="shared" si="8"/>
        <v>-34027</v>
      </c>
      <c r="H26" s="33">
        <f t="shared" si="8"/>
        <v>-39131</v>
      </c>
      <c r="I26" s="33">
        <f t="shared" si="8"/>
        <v>-39131</v>
      </c>
      <c r="J26" s="33">
        <f t="shared" si="8"/>
        <v>-39131</v>
      </c>
      <c r="K26" s="33">
        <f t="shared" si="8"/>
        <v>-39131</v>
      </c>
      <c r="L26" s="33">
        <f t="shared" si="8"/>
        <v>-39131</v>
      </c>
      <c r="M26" s="33">
        <f t="shared" si="8"/>
        <v>-39131</v>
      </c>
      <c r="N26" s="35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6</vt:i4>
      </vt:variant>
    </vt:vector>
  </HeadingPairs>
  <TitlesOfParts>
    <vt:vector size="23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DashBoardFinanceiroAnual</vt:lpstr>
      <vt:lpstr>DashBoardFinanceiroAnualD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2019-06-09T22:50:19Z</dcterms:modified>
</cp:coreProperties>
</file>