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Anual" sheetId="16" r:id="rId16"/>
    <sheet name="DashBoardFinanceiroAnualD" sheetId="17" r:id="rId17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I14" i="16" l="1"/>
  <c r="E32" i="17"/>
  <c r="D32" i="17"/>
  <c r="C32" i="17"/>
  <c r="B32" i="17"/>
  <c r="G27" i="17" l="1"/>
  <c r="B27" i="17"/>
  <c r="H27" i="17" l="1"/>
  <c r="I27" i="17"/>
  <c r="C27" i="17"/>
  <c r="D27" i="1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B22" i="17"/>
  <c r="J4" i="17"/>
  <c r="C4" i="17"/>
  <c r="L3" i="17"/>
  <c r="L7" i="7"/>
  <c r="L20" i="7"/>
  <c r="L25" i="7"/>
  <c r="L38" i="7"/>
  <c r="L4" i="7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J4" i="8"/>
  <c r="C10" i="17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I4" i="8"/>
  <c r="I5" i="8"/>
  <c r="I6" i="8"/>
  <c r="I7" i="8"/>
  <c r="C10" i="9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4" i="7"/>
  <c r="I5" i="7"/>
  <c r="K9" i="9" s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K17" i="9"/>
  <c r="K23" i="9" s="1"/>
  <c r="J27" i="17" l="1"/>
  <c r="G16" i="16" s="1"/>
  <c r="E27" i="17"/>
  <c r="F16" i="16" s="1"/>
  <c r="G6" i="17"/>
  <c r="D13" i="17"/>
  <c r="B8" i="16" s="1"/>
  <c r="C17" i="9"/>
  <c r="C23" i="9" s="1"/>
  <c r="J17" i="9"/>
  <c r="J23" i="9" s="1"/>
  <c r="H10" i="9"/>
  <c r="N17" i="9"/>
  <c r="N23" i="9" s="1"/>
  <c r="G10" i="9"/>
  <c r="E17" i="9"/>
  <c r="E23" i="9" s="1"/>
  <c r="J10" i="9"/>
  <c r="H13" i="17"/>
  <c r="J11" i="17"/>
  <c r="K11" i="17" s="1"/>
  <c r="M9" i="9"/>
  <c r="G16" i="9"/>
  <c r="G22" i="9" s="1"/>
  <c r="J15" i="17"/>
  <c r="K15" i="17" s="1"/>
  <c r="C22" i="17"/>
  <c r="H5" i="17"/>
  <c r="I9" i="9"/>
  <c r="M16" i="9"/>
  <c r="M22" i="9" s="1"/>
  <c r="C9" i="17"/>
  <c r="H9" i="17"/>
  <c r="J7" i="17"/>
  <c r="K7" i="17" s="1"/>
  <c r="F9" i="9"/>
  <c r="H8" i="17"/>
  <c r="J16" i="9"/>
  <c r="J22" i="9" s="1"/>
  <c r="J24" i="9" s="1"/>
  <c r="E9" i="9"/>
  <c r="D14" i="17"/>
  <c r="B11" i="16" s="1"/>
  <c r="H6" i="17"/>
  <c r="N16" i="9"/>
  <c r="N22" i="9" s="1"/>
  <c r="N25" i="9" s="1"/>
  <c r="D22" i="17"/>
  <c r="E22" i="17" s="1"/>
  <c r="B16" i="16" s="1"/>
  <c r="J8" i="17"/>
  <c r="K8" i="17" s="1"/>
  <c r="J9" i="9"/>
  <c r="E16" i="9"/>
  <c r="E22" i="9" s="1"/>
  <c r="E24" i="9" s="1"/>
  <c r="H9" i="9"/>
  <c r="L9" i="9"/>
  <c r="N9" i="9"/>
  <c r="C15" i="9"/>
  <c r="C8" i="17"/>
  <c r="C11" i="17" s="1"/>
  <c r="B5" i="16" s="1"/>
  <c r="H15" i="17"/>
  <c r="H11" i="17"/>
  <c r="H7" i="17"/>
  <c r="J13" i="17"/>
  <c r="K13" i="17" s="1"/>
  <c r="J9" i="17"/>
  <c r="K9" i="17" s="1"/>
  <c r="J5" i="17"/>
  <c r="H16" i="9"/>
  <c r="H22" i="9" s="1"/>
  <c r="D16" i="9"/>
  <c r="D22" i="9" s="1"/>
  <c r="C9" i="9"/>
  <c r="C16" i="9"/>
  <c r="C22" i="9" s="1"/>
  <c r="C24" i="9" s="1"/>
  <c r="G9" i="9"/>
  <c r="F16" i="9"/>
  <c r="F22" i="9" s="1"/>
  <c r="H16" i="17"/>
  <c r="H12" i="17"/>
  <c r="J14" i="17"/>
  <c r="K14" i="17" s="1"/>
  <c r="J10" i="17"/>
  <c r="K10" i="17" s="1"/>
  <c r="J6" i="17"/>
  <c r="K6" i="17" s="1"/>
  <c r="K16" i="9"/>
  <c r="K22" i="9" s="1"/>
  <c r="K25" i="9" s="1"/>
  <c r="D9" i="9"/>
  <c r="L16" i="9"/>
  <c r="L22" i="9" s="1"/>
  <c r="I16" i="9"/>
  <c r="I22" i="9" s="1"/>
  <c r="H14" i="17"/>
  <c r="H10" i="17"/>
  <c r="J16" i="17"/>
  <c r="K16" i="17" s="1"/>
  <c r="J12" i="17"/>
  <c r="K12" i="17" s="1"/>
  <c r="K24" i="9"/>
  <c r="C26" i="9"/>
  <c r="G5" i="17"/>
  <c r="G13" i="17"/>
  <c r="G9" i="17"/>
  <c r="C8" i="9"/>
  <c r="K10" i="9"/>
  <c r="N10" i="9"/>
  <c r="F17" i="9"/>
  <c r="F23" i="9" s="1"/>
  <c r="L17" i="9"/>
  <c r="L23" i="9" s="1"/>
  <c r="G17" i="9"/>
  <c r="G23" i="9" s="1"/>
  <c r="G16" i="17"/>
  <c r="G12" i="17"/>
  <c r="G8" i="17"/>
  <c r="M10" i="9"/>
  <c r="E10" i="9"/>
  <c r="G15" i="17"/>
  <c r="G11" i="17"/>
  <c r="G7" i="17"/>
  <c r="D10" i="9"/>
  <c r="H17" i="9"/>
  <c r="H23" i="9" s="1"/>
  <c r="M17" i="9"/>
  <c r="M23" i="9" s="1"/>
  <c r="L10" i="9"/>
  <c r="I10" i="9"/>
  <c r="F10" i="9"/>
  <c r="I17" i="9"/>
  <c r="I23" i="9" s="1"/>
  <c r="D17" i="9"/>
  <c r="D23" i="9" s="1"/>
  <c r="G14" i="17"/>
  <c r="G10" i="17"/>
  <c r="C11" i="9" l="1"/>
  <c r="D8" i="9" s="1"/>
  <c r="N24" i="9"/>
  <c r="J25" i="9"/>
  <c r="E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1" i="9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C25" i="9"/>
  <c r="K8" i="16"/>
  <c r="K5" i="17"/>
  <c r="I24" i="9"/>
  <c r="I25" i="9"/>
  <c r="F25" i="9"/>
  <c r="F24" i="9"/>
  <c r="M24" i="9"/>
  <c r="M25" i="9"/>
  <c r="L24" i="9"/>
  <c r="L25" i="9"/>
  <c r="H24" i="9"/>
  <c r="H25" i="9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4" i="9"/>
  <c r="G25" i="9"/>
</calcChain>
</file>

<file path=xl/sharedStrings.xml><?xml version="1.0" encoding="utf-8"?>
<sst xmlns="http://schemas.openxmlformats.org/spreadsheetml/2006/main" count="1758" uniqueCount="607">
  <si>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</si>
  <si>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</si>
  <si>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</si>
  <si>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</si>
  <si>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</si>
  <si>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</si>
  <si>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</si>
  <si>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</si>
  <si>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</si>
  <si>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</si>
  <si>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</si>
  <si>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</si>
  <si>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</si>
  <si>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</si>
  <si>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</si>
  <si>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</si>
  <si>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</si>
  <si>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</si>
  <si>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</si>
  <si>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</si>
  <si>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</si>
  <si>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</si>
  <si>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</si>
  <si>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</si>
  <si>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</si>
  <si>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</si>
  <si>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</si>
  <si>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</si>
  <si>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</si>
  <si>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</si>
  <si>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</si>
  <si>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</si>
  <si>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</si>
  <si>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</si>
  <si>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</si>
  <si>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</si>
  <si>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</si>
  <si>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</si>
  <si>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</si>
  <si>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</si>
  <si>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</si>
  <si>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</si>
  <si>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</si>
  <si>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</si>
  <si>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</si>
  <si>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</si>
  <si>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</si>
  <si>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</si>
  <si>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</si>
  <si>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</si>
  <si>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</si>
  <si>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</si>
  <si>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</si>
  <si>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</si>
  <si>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</si>
  <si>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</si>
  <si>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</si>
  <si>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</si>
  <si>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</si>
  <si>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</si>
  <si>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</si>
  <si>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</si>
  <si>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</si>
  <si>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</si>
  <si>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</si>
  <si>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</si>
  <si>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</si>
  <si>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</si>
  <si>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</si>
  <si>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</si>
  <si>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</si>
  <si>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</si>
  <si>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</si>
  <si>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</si>
  <si>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</si>
  <si>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</si>
  <si>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</si>
  <si>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</si>
  <si>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</si>
  <si>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</si>
  <si>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</si>
  <si>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</si>
  <si>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</si>
  <si>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</si>
  <si>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</si>
  <si>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</si>
  <si>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</si>
  <si>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</si>
  <si>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</si>
  <si>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</si>
  <si>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</si>
  <si>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</si>
  <si>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</si>
  <si>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</si>
  <si>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</si>
  <si>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</si>
  <si>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</si>
  <si>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</si>
  <si>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</si>
  <si>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</si>
  <si>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</si>
  <si>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</si>
  <si>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</si>
  <si>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</si>
  <si>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</si>
  <si>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</si>
  <si>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</si>
  <si>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</si>
  <si>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</si>
  <si>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</si>
  <si>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</si>
  <si>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</si>
  <si>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</si>
  <si>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</si>
  <si>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</si>
  <si>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</si>
  <si>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</si>
  <si>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</si>
  <si>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</si>
  <si>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</si>
  <si>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</si>
  <si>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</si>
  <si>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</si>
  <si>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</si>
  <si>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</si>
  <si>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</si>
  <si>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</si>
  <si>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</si>
  <si>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</si>
  <si>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</si>
  <si>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</si>
  <si>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</si>
  <si>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</si>
  <si>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</si>
  <si>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</si>
  <si>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</si>
  <si>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</si>
  <si>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</si>
  <si>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</si>
  <si>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</si>
  <si>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</si>
  <si>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</si>
  <si>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</si>
  <si>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</si>
  <si>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</si>
  <si>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</si>
  <si>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</si>
  <si>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</si>
  <si>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</si>
  <si>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</si>
  <si>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</si>
  <si>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</si>
  <si>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</si>
  <si>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</si>
  <si>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</si>
  <si>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</si>
  <si>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</si>
  <si>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</si>
  <si>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</si>
  <si>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</si>
  <si>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</si>
  <si>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</si>
  <si>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</si>
  <si>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</si>
  <si>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</si>
  <si>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</si>
  <si>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</si>
  <si>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</si>
  <si>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</si>
  <si>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</si>
  <si>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</si>
  <si>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</si>
  <si>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</si>
  <si>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</si>
  <si>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</si>
  <si>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</si>
  <si>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</si>
  <si>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</si>
  <si>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</si>
  <si>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</si>
  <si>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</si>
  <si>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</si>
  <si>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</si>
  <si>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</si>
  <si>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</si>
  <si>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</si>
  <si>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</si>
  <si>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</si>
  <si>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</si>
  <si>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</si>
  <si>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</si>
  <si>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</si>
  <si>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</si>
  <si>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</si>
  <si>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</si>
  <si>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</si>
  <si>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</si>
  <si>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</si>
  <si>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</si>
  <si>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</si>
  <si>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</si>
  <si>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</si>
  <si>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</si>
  <si>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</si>
  <si>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</si>
  <si>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</si>
  <si>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</si>
  <si>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</si>
  <si>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</si>
  <si>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</si>
  <si>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</si>
  <si>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</si>
  <si>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</si>
  <si>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</si>
  <si>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</si>
  <si>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</si>
  <si>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</si>
  <si>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</si>
  <si>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</si>
  <si>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</si>
  <si>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</si>
  <si>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</si>
  <si>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</si>
  <si>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</si>
  <si>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</si>
  <si>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</si>
  <si>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</si>
  <si>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</si>
  <si>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</si>
  <si>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</si>
  <si>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</si>
  <si>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</si>
  <si>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</si>
  <si>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</si>
  <si>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</si>
  <si>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</si>
  <si>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</si>
  <si>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</si>
  <si>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</si>
  <si>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</si>
  <si>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</si>
  <si>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</si>
  <si>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</si>
  <si>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</si>
  <si>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</si>
  <si>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</si>
  <si>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</si>
  <si>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</si>
  <si>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</si>
  <si>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</si>
  <si>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</si>
  <si>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</si>
  <si>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</si>
  <si>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</si>
  <si>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</si>
  <si>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</si>
  <si>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</si>
  <si>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</si>
  <si>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</si>
  <si>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</si>
  <si>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</si>
  <si>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</si>
  <si>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</si>
  <si>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</si>
  <si>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</si>
  <si>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</si>
  <si>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</si>
  <si>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</si>
  <si>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</si>
  <si>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</si>
  <si>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</si>
  <si>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</si>
  <si>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</si>
  <si>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</si>
  <si>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</si>
  <si>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</si>
  <si>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</si>
  <si>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</si>
  <si>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</si>
  <si>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</si>
  <si>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</si>
  <si>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</si>
  <si>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</si>
  <si>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</si>
  <si>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</si>
  <si>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</si>
  <si>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</si>
  <si>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</si>
  <si>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</si>
  <si>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</si>
  <si>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</si>
  <si>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</si>
  <si>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</si>
  <si>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</si>
  <si>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</si>
  <si>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</si>
  <si>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</si>
  <si>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</si>
  <si>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</si>
  <si>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</si>
  <si>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</si>
  <si>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</si>
  <si>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</si>
  <si>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</si>
  <si>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</si>
  <si>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</si>
  <si>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</si>
  <si>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</si>
  <si>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</si>
  <si>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</si>
  <si>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</si>
  <si>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</si>
  <si>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</si>
  <si>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</si>
  <si>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</si>
  <si>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</si>
  <si>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</si>
  <si>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</si>
  <si>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</si>
  <si>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</si>
  <si>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</si>
  <si>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</si>
  <si>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</si>
  <si>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</si>
  <si>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</si>
  <si>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</si>
  <si>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</si>
  <si>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</si>
  <si>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</si>
  <si>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</si>
  <si>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</si>
  <si>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</si>
  <si>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</si>
  <si>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</si>
  <si>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</si>
  <si>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</si>
  <si>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</si>
  <si>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</si>
  <si>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</si>
  <si>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</si>
  <si>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</si>
  <si>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</si>
  <si>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</si>
  <si>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</si>
  <si>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</si>
  <si>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</si>
  <si>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</si>
  <si>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</si>
  <si>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</si>
  <si>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</si>
  <si>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</si>
  <si>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</si>
  <si>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</si>
  <si>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</si>
  <si>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</si>
  <si>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</si>
  <si>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</si>
  <si>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</si>
  <si>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</si>
  <si>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</si>
  <si>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</si>
  <si>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</si>
  <si>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</si>
  <si>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</si>
  <si>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</si>
  <si>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</si>
  <si>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</si>
  <si>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</si>
  <si>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</si>
  <si>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</si>
  <si>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</si>
  <si>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</si>
  <si>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</si>
  <si>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</si>
  <si>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</si>
  <si>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</si>
  <si>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</si>
  <si>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</si>
  <si>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</si>
  <si>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</si>
  <si>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</si>
  <si>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</si>
  <si>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</si>
  <si>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</si>
  <si>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</si>
  <si>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</si>
  <si>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</si>
  <si>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</si>
  <si>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</si>
  <si>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</si>
  <si>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</si>
  <si>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</si>
  <si>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</si>
  <si>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</si>
  <si>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</si>
  <si>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</si>
  <si>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</si>
  <si>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</si>
  <si>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</si>
  <si>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</si>
  <si>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</si>
  <si>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</si>
  <si>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</si>
  <si>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</si>
  <si>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</si>
  <si>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</si>
  <si>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</si>
  <si>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</si>
  <si>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</si>
  <si>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</si>
  <si>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</si>
  <si>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</si>
  <si>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</si>
  <si>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</si>
  <si>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</si>
  <si>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</si>
  <si>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</si>
  <si>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</si>
  <si>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</si>
  <si>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</si>
  <si>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</si>
  <si>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</si>
  <si>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</si>
  <si>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</si>
  <si>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</si>
  <si>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</si>
  <si>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</si>
  <si>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</si>
  <si>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</si>
  <si>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</si>
  <si>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</si>
  <si>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</si>
  <si>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</si>
  <si>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</si>
  <si>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</si>
  <si>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</si>
  <si>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</si>
  <si>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</si>
  <si>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</si>
  <si>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</si>
  <si>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</si>
  <si>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</si>
  <si>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</si>
  <si>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</si>
  <si>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</si>
  <si>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</si>
  <si>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</si>
  <si>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</si>
  <si>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</si>
  <si>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</si>
  <si>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</si>
  <si>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</si>
  <si>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</si>
  <si>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</si>
  <si>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</si>
  <si>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</si>
  <si>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</si>
  <si>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</si>
  <si>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</si>
  <si>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</si>
  <si>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</si>
  <si>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</si>
  <si>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</si>
  <si>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</si>
  <si>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</si>
  <si>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</si>
  <si>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</si>
  <si>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</si>
  <si>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</si>
  <si>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</si>
  <si>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</si>
  <si>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</si>
  <si>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</si>
  <si>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</si>
  <si>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</si>
  <si>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</si>
  <si>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</si>
  <si>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</si>
  <si>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</si>
  <si>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</si>
  <si>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</si>
  <si>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</si>
  <si>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</si>
  <si>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</si>
  <si>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</si>
  <si>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</si>
  <si>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</si>
  <si>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</si>
  <si>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</si>
  <si>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</si>
  <si>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</si>
  <si>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</si>
  <si>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</si>
  <si>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</si>
  <si>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</si>
  <si>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</si>
  <si>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</si>
  <si>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</si>
  <si>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</si>
  <si>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</si>
  <si>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</si>
  <si>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</si>
  <si>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</si>
  <si>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</si>
  <si>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</si>
  <si>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</si>
  <si>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</si>
  <si>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</si>
  <si>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</si>
  <si>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</si>
  <si>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</si>
  <si>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</si>
  <si>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</si>
  <si>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</si>
  <si>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</si>
  <si>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</si>
  <si>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</si>
  <si>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</si>
  <si>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</si>
  <si>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</si>
  <si>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</si>
  <si>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</si>
  <si>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</si>
  <si>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</si>
  <si>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</si>
  <si>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</si>
  <si>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</si>
  <si>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</si>
  <si>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</si>
  <si>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</si>
  <si>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</si>
  <si>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</si>
  <si>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</si>
  <si>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</si>
  <si>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</si>
  <si>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</si>
  <si>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</si>
  <si>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</si>
  <si>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</si>
  <si>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</si>
  <si>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</si>
  <si>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</si>
  <si>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</si>
  <si>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</si>
  <si>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</si>
  <si>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</si>
  <si>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</si>
  <si>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</si>
  <si>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</si>
  <si>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</si>
  <si>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</si>
  <si>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</si>
  <si>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</si>
  <si>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</si>
  <si>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</si>
  <si>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</si>
  <si>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</si>
  <si>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</si>
  <si>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</si>
  <si>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</si>
  <si>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</si>
  <si>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</si>
  <si>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</si>
  <si>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</si>
  <si>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</si>
  <si>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</si>
  <si>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</si>
  <si>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</si>
  <si>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</si>
  <si>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</si>
  <si>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</si>
  <si>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</si>
  <si>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</si>
  <si>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</si>
  <si>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</si>
  <si>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</si>
  <si>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</si>
  <si>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</si>
  <si>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</si>
  <si>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</si>
  <si>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</si>
  <si>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</si>
  <si>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</si>
  <si>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</si>
  <si>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</si>
  <si>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</si>
  <si>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</si>
  <si>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</si>
  <si>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</si>
  <si>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</si>
  <si>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</si>
  <si>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</si>
  <si>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</si>
  <si>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</si>
  <si>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</si>
  <si>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</si>
  <si>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</si>
  <si>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</si>
  <si>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</si>
  <si>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</si>
  <si>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</si>
  <si>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</si>
  <si>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</si>
  <si>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</si>
  <si>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</si>
  <si>
    <t>Venda à Vista</t>
  </si>
  <si>
    <t>Dias de 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</si>
</sst>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&quot;R$&quot;\ #,##0;[Red]\-&quot;R$&quot;\ #,##0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165" fontId="15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165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165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165" fontId="23" fillId="0" borderId="18" xfId="2" applyNumberFormat="1" applyFont="1" applyBorder="1" applyAlignment="1" applyProtection="1">
      <alignment horizontal="center" vertical="center"/>
    </xf>
    <xf numFmtId="165" fontId="24" fillId="0" borderId="18" xfId="2" applyNumberFormat="1" applyFont="1" applyBorder="1" applyAlignment="1" applyProtection="1">
      <alignment horizontal="center" vertical="center"/>
    </xf>
    <xf numFmtId="165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165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  <xf numFmtId="0" fontId="26" fillId="4" borderId="38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7">
    <dxf>
      <numFmt numFmtId="0" formatCode="General"/>
    </dxf>
    <dxf>
      <numFmt numFmtId="0" formatCode="General"/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8352048"/>
        <c:axId val="398347736"/>
      </c:lineChart>
      <c:catAx>
        <c:axId val="3983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347736"/>
        <c:crosses val="autoZero"/>
        <c:auto val="1"/>
        <c:lblAlgn val="ctr"/>
        <c:lblOffset val="100"/>
        <c:noMultiLvlLbl val="0"/>
      </c:catAx>
      <c:valAx>
        <c:axId val="39834773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3983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43249212822148"/>
                      <c:h val="0.27515151515151515"/>
                    </c:manualLayout>
                  </c15:layout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75873579773909"/>
                      <c:h val="0.27515151515151515"/>
                    </c:manualLayout>
                  </c15:layout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398352440"/>
        <c:axId val="398350480"/>
      </c:barChart>
      <c:catAx>
        <c:axId val="39835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350480"/>
        <c:crosses val="autoZero"/>
        <c:auto val="1"/>
        <c:lblAlgn val="ctr"/>
        <c:lblOffset val="100"/>
        <c:noMultiLvlLbl val="0"/>
      </c:catAx>
      <c:valAx>
        <c:axId val="39835048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9835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799717592592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803340509257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6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5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4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3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Q234" totalsRowShown="0" headerRowDxfId="32">
  <autoFilter ref="B3:Q234"/>
  <tableColumns count="16">
    <tableColumn id="1" name="Data do Caixa Realizado" dataDxfId="31"/>
    <tableColumn id="2" name="Data da Competência" dataDxfId="30"/>
    <tableColumn id="3" name="Data do Caixa Previsto" dataDxfId="29"/>
    <tableColumn id="4" name="Conta Nível 1" dataDxfId="28"/>
    <tableColumn id="5" name="Conta Nível 2" dataDxfId="27"/>
    <tableColumn id="6" name="Histórico" dataDxfId="26"/>
    <tableColumn id="7" name="Valor" dataDxfId="25"/>
    <tableColumn id="8" name="Mês Caixa" dataDxfId="24">
      <calculatedColumnFormula>IF(TbRegistroEntradas[[#This Row],[Data do Caixa Realizado]]="",0,MONTH(TbRegistroEntradas[[#This Row],[Data do Caixa Realizado]]))</calculatedColumnFormula>
    </tableColumn>
    <tableColumn id="9" name="Ano Caixa" dataDxfId="23">
      <calculatedColumnFormula>IF(TbRegistroEntradas[[#This Row],[Data do Caixa Realizado]]="",0,YEAR(TbRegistroEntradas[[#This Row],[Data do Caixa Realizado]]))</calculatedColumnFormula>
    </tableColumn>
    <tableColumn id="10" name="Mês Competência" dataDxfId="22">
      <calculatedColumnFormula>IF(TbRegistroEntradas[[#This Row],[Data da Competência]]="",0,MONTH(TbRegistroEntradas[[#This Row],[Data da Competência]]))</calculatedColumnFormula>
    </tableColumn>
    <tableColumn id="11" name="Ano Competência" dataDxfId="21">
      <calculatedColumnFormula>IF(TbRegistroEntradas[[#This Row],[Data da Competência]]="",0,YEAR(TbRegistroEntradas[[#This Row],[Data da Competência]]))</calculatedColumnFormula>
    </tableColumn>
    <tableColumn id="12" name="Mês Previsto" dataDxfId="20">
      <calculatedColumnFormula>IF(TbRegistroEntradas[[#This Row],[Data do Caixa Previsto]]="",0,MONTH(TbRegistroEntradas[[#This Row],[Data do Caixa Previsto]]))</calculatedColumnFormula>
    </tableColumn>
    <tableColumn id="13" name="Ano Previsto" dataDxfId="19">
      <calculatedColumnFormula>IF(TbRegistroEntradas[[#This Row],[Data do Caixa Previsto]]="",0,YEAR(TbRegistroEntradas[[#This Row],[Data do Caixa Previsto]]))</calculatedColumnFormula>
    </tableColumn>
    <tableColumn id="14" name="Conta Vencida" dataDxfId="18">
      <calculatedColumnFormula>IF(AND(TbRegistroEntradas[[#This Row],[Data do Caixa Previsto]]&lt;TODAY(),TbRegistroEntradas[[#This Row],[Data do Caixa Realizado]]=""),"Vencida","Não Vencida")</calculatedColumnFormula>
    </tableColumn>
    <tableColumn id="15" name="Venda à Vista" dataDxfId="17">
      <calculatedColumnFormula>IF(TbRegistroEntradas[[#This Row],[Data da Competência]]=TbRegistroEntradas[[#This Row],[Data do Caixa Previsto]],"Vista","Prazo")</calculatedColumnFormula>
    </tableColumn>
    <tableColumn id="16" name="Dias de Atraso" dataDxfId="1">
      <calculatedColumnFormula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O232" totalsRowShown="0" headerRowDxfId="16" headerRowBorderDxfId="15" tableBorderDxfId="14">
  <autoFilter ref="B3:O232"/>
  <tableColumns count="14">
    <tableColumn id="1" name="Data do Caixa Realizado" dataDxfId="13"/>
    <tableColumn id="2" name="Data da Competência" dataDxfId="12"/>
    <tableColumn id="3" name="Data do Caixa Previsto" dataDxfId="11"/>
    <tableColumn id="4" name="Conta Nível 1"/>
    <tableColumn id="5" name="Conta Nível 2"/>
    <tableColumn id="6" name="Histórico"/>
    <tableColumn id="7" name="Valor" dataDxfId="10"/>
    <tableColumn id="8" name="Mês Caixa" dataDxfId="9">
      <calculatedColumnFormula>IF(TbRegistroSaídas[[#This Row],[Data do Caixa Realizado]]="",0,MONTH(TbRegistroSaídas[[#This Row],[Data do Caixa Realizado]]))</calculatedColumnFormula>
    </tableColumn>
    <tableColumn id="9" name="Ano Caixa" dataDxfId="8">
      <calculatedColumnFormula>IF(TbRegistroSaídas[[#This Row],[Data do Caixa Realizado]]="",0,YEAR(TbRegistroSaídas[[#This Row],[Data do Caixa Realizado]]))</calculatedColumnFormula>
    </tableColumn>
    <tableColumn id="10" name="Mês Competência" dataDxfId="7">
      <calculatedColumnFormula>IF(TbRegistroSaídas[[#This Row],[Data da Competência]]="",0,MONTH(TbRegistroSaídas[[#This Row],[Data da Competência]]))</calculatedColumnFormula>
    </tableColumn>
    <tableColumn id="11" name="Ano Competência" dataDxfId="6">
      <calculatedColumnFormula>IF(TbRegistroSaídas[[#This Row],[Data da Competência]]="",0,YEAR(TbRegistroSaídas[[#This Row],[Data da Competência]]))</calculatedColumnFormula>
    </tableColumn>
    <tableColumn id="12" name="Mês Previsto" dataDxfId="5">
      <calculatedColumnFormula>IF(TbRegistroSaídas[[#This Row],[Data do Caixa Previsto]]="",0,MONTH(TbRegistroSaídas[[#This Row],[Data do Caixa Previsto]]))</calculatedColumnFormula>
    </tableColumn>
    <tableColumn id="13" name="Ano Previsto" dataDxfId="4">
      <calculatedColumnFormula>IF(TbRegistroSaídas[[#This Row],[Data do Caixa Previsto]]="",0,YEAR(TbRegistroSaídas[[#This Row],[Data do Caixa Previsto]]))</calculatedColumnFormula>
    </tableColumn>
    <tableColumn id="14" name="Dias de Atraso" dataDxfId="0">
      <calculatedColumnFormula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543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543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3" sqref="H1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7" t="s">
        <v>38</v>
      </c>
      <c r="C9" s="39">
        <v>7524</v>
      </c>
      <c r="D9" s="39">
        <v>3690</v>
      </c>
      <c r="E9" s="39">
        <v>7220</v>
      </c>
      <c r="F9" s="39">
        <v>3086</v>
      </c>
      <c r="G9" s="39">
        <v>2759</v>
      </c>
      <c r="H9" s="39">
        <v>24279</v>
      </c>
    </row>
    <row r="10" spans="1:15" ht="20.100000000000001" customHeight="1" x14ac:dyDescent="0.25">
      <c r="B10" s="38" t="s">
        <v>34</v>
      </c>
      <c r="C10" s="39"/>
      <c r="D10" s="39"/>
      <c r="E10" s="39">
        <v>2707</v>
      </c>
      <c r="F10" s="39"/>
      <c r="G10" s="39"/>
      <c r="H10" s="39">
        <v>2707</v>
      </c>
    </row>
    <row r="11" spans="1:15" ht="20.100000000000001" customHeight="1" x14ac:dyDescent="0.25">
      <c r="B11" s="38" t="s">
        <v>36</v>
      </c>
      <c r="C11" s="39">
        <v>533</v>
      </c>
      <c r="D11" s="39"/>
      <c r="E11" s="39"/>
      <c r="F11" s="39"/>
      <c r="G11" s="39">
        <v>2759</v>
      </c>
      <c r="H11" s="39">
        <v>3292</v>
      </c>
    </row>
    <row r="12" spans="1:15" ht="20.100000000000001" customHeight="1" x14ac:dyDescent="0.25">
      <c r="B12" s="38" t="s">
        <v>45</v>
      </c>
      <c r="C12" s="39">
        <v>6991</v>
      </c>
      <c r="D12" s="39">
        <v>3690</v>
      </c>
      <c r="E12" s="39">
        <v>4513</v>
      </c>
      <c r="F12" s="39">
        <v>3086</v>
      </c>
      <c r="G12" s="39"/>
      <c r="H12" s="39">
        <v>18280</v>
      </c>
    </row>
    <row r="13" spans="1:15" ht="20.100000000000001" customHeight="1" x14ac:dyDescent="0.25">
      <c r="B13" s="37" t="s">
        <v>543</v>
      </c>
      <c r="C13" s="39">
        <v>7524</v>
      </c>
      <c r="D13" s="39">
        <v>3690</v>
      </c>
      <c r="E13" s="39">
        <v>7220</v>
      </c>
      <c r="F13" s="39">
        <v>3086</v>
      </c>
      <c r="G13" s="39">
        <v>2759</v>
      </c>
      <c r="H13" s="39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5" sqref="H15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7" t="s">
        <v>24</v>
      </c>
      <c r="C9" s="39">
        <v>1992</v>
      </c>
      <c r="D9" s="39">
        <v>4797</v>
      </c>
      <c r="E9" s="39">
        <v>6672</v>
      </c>
      <c r="F9" s="39">
        <v>1482</v>
      </c>
      <c r="G9" s="39">
        <v>4535</v>
      </c>
      <c r="H9" s="39">
        <v>19478</v>
      </c>
    </row>
    <row r="10" spans="1:15" ht="20.100000000000001" customHeight="1" x14ac:dyDescent="0.25">
      <c r="B10" s="38" t="s">
        <v>32</v>
      </c>
      <c r="C10" s="39"/>
      <c r="D10" s="39"/>
      <c r="E10" s="39"/>
      <c r="F10" s="39"/>
      <c r="G10" s="39">
        <v>4535</v>
      </c>
      <c r="H10" s="39">
        <v>4535</v>
      </c>
    </row>
    <row r="11" spans="1:15" ht="20.100000000000001" customHeight="1" x14ac:dyDescent="0.25">
      <c r="B11" s="38" t="s">
        <v>33</v>
      </c>
      <c r="C11" s="39"/>
      <c r="D11" s="39">
        <v>4797</v>
      </c>
      <c r="E11" s="39"/>
      <c r="F11" s="39"/>
      <c r="G11" s="39"/>
      <c r="H11" s="39">
        <v>4797</v>
      </c>
    </row>
    <row r="12" spans="1:15" ht="20.100000000000001" customHeight="1" x14ac:dyDescent="0.25">
      <c r="B12" s="38" t="s">
        <v>34</v>
      </c>
      <c r="C12" s="39"/>
      <c r="D12" s="39"/>
      <c r="E12" s="39"/>
      <c r="F12" s="39">
        <v>1482</v>
      </c>
      <c r="G12" s="39"/>
      <c r="H12" s="39">
        <v>1482</v>
      </c>
    </row>
    <row r="13" spans="1:15" ht="20.100000000000001" customHeight="1" x14ac:dyDescent="0.25">
      <c r="B13" s="38" t="s">
        <v>35</v>
      </c>
      <c r="C13" s="39">
        <v>1992</v>
      </c>
      <c r="D13" s="39"/>
      <c r="E13" s="39">
        <v>2531</v>
      </c>
      <c r="F13" s="39"/>
      <c r="G13" s="39"/>
      <c r="H13" s="39">
        <v>4523</v>
      </c>
    </row>
    <row r="14" spans="1:15" ht="20.100000000000001" customHeight="1" x14ac:dyDescent="0.25">
      <c r="B14" s="38" t="s">
        <v>36</v>
      </c>
      <c r="C14" s="39"/>
      <c r="D14" s="39"/>
      <c r="E14" s="39">
        <v>4141</v>
      </c>
      <c r="F14" s="39"/>
      <c r="G14" s="39"/>
      <c r="H14" s="39">
        <v>4141</v>
      </c>
    </row>
    <row r="15" spans="1:15" ht="20.100000000000001" customHeight="1" x14ac:dyDescent="0.25">
      <c r="B15" s="37" t="s">
        <v>543</v>
      </c>
      <c r="C15" s="39">
        <v>1992</v>
      </c>
      <c r="D15" s="39">
        <v>4797</v>
      </c>
      <c r="E15" s="39">
        <v>6672</v>
      </c>
      <c r="F15" s="39">
        <v>1482</v>
      </c>
      <c r="G15" s="39">
        <v>4535</v>
      </c>
      <c r="H15" s="39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0">
        <f ca="1">TODAY()</f>
        <v>43626</v>
      </c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 t="s">
        <v>550</v>
      </c>
      <c r="G7" t="s">
        <v>543</v>
      </c>
    </row>
    <row r="8" spans="1:15" ht="20.100000000000001" customHeight="1" x14ac:dyDescent="0.25">
      <c r="B8" s="36" t="s">
        <v>542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7" t="s">
        <v>24</v>
      </c>
      <c r="C9" s="39">
        <v>1992</v>
      </c>
      <c r="D9" s="39">
        <v>4141</v>
      </c>
      <c r="E9" s="39">
        <v>4797</v>
      </c>
      <c r="F9" s="39">
        <v>2531</v>
      </c>
      <c r="G9" s="39">
        <v>13461</v>
      </c>
    </row>
    <row r="10" spans="1:15" ht="20.100000000000001" customHeight="1" x14ac:dyDescent="0.25">
      <c r="B10" s="38" t="s">
        <v>33</v>
      </c>
      <c r="C10" s="39"/>
      <c r="D10" s="39"/>
      <c r="E10" s="39">
        <v>4797</v>
      </c>
      <c r="F10" s="39"/>
      <c r="G10" s="39">
        <v>4797</v>
      </c>
    </row>
    <row r="11" spans="1:15" ht="20.100000000000001" customHeight="1" x14ac:dyDescent="0.25">
      <c r="B11" s="38" t="s">
        <v>35</v>
      </c>
      <c r="C11" s="39">
        <v>1992</v>
      </c>
      <c r="D11" s="39"/>
      <c r="E11" s="39"/>
      <c r="F11" s="39">
        <v>2531</v>
      </c>
      <c r="G11" s="39">
        <v>4523</v>
      </c>
    </row>
    <row r="12" spans="1:15" ht="20.100000000000001" customHeight="1" x14ac:dyDescent="0.25">
      <c r="B12" s="38" t="s">
        <v>36</v>
      </c>
      <c r="C12" s="39"/>
      <c r="D12" s="39">
        <v>4141</v>
      </c>
      <c r="E12" s="39"/>
      <c r="F12" s="39"/>
      <c r="G12" s="39">
        <v>4141</v>
      </c>
    </row>
    <row r="13" spans="1:15" ht="20.100000000000001" customHeight="1" x14ac:dyDescent="0.25">
      <c r="B13" s="37" t="s">
        <v>543</v>
      </c>
      <c r="C13" s="39">
        <v>1992</v>
      </c>
      <c r="D13" s="39">
        <v>4141</v>
      </c>
      <c r="E13" s="39">
        <v>4797</v>
      </c>
      <c r="F13" s="39">
        <v>2531</v>
      </c>
      <c r="G13" s="39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1" sqref="N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workbookViewId="0">
      <selection activeCell="I23" sqref="I23"/>
    </sheetView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602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25">
        <v>2019</v>
      </c>
    </row>
    <row r="3" spans="1:11" ht="15" x14ac:dyDescent="0.25"/>
    <row r="4" spans="1:11" ht="18" customHeight="1" x14ac:dyDescent="0.25">
      <c r="B4" s="43" t="s">
        <v>599</v>
      </c>
      <c r="D4" s="44" t="s">
        <v>551</v>
      </c>
      <c r="F4" s="45"/>
      <c r="G4" s="46"/>
      <c r="H4" s="46"/>
      <c r="I4" s="47" t="s">
        <v>552</v>
      </c>
      <c r="J4" s="46"/>
      <c r="K4" s="48" t="s">
        <v>36</v>
      </c>
    </row>
    <row r="5" spans="1:11" ht="24.95" customHeight="1" x14ac:dyDescent="0.25">
      <c r="B5" s="79">
        <f>DashBoardFinanceiroAnualD!C11</f>
        <v>21057</v>
      </c>
      <c r="D5" s="92" t="s">
        <v>604</v>
      </c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3" t="s">
        <v>600</v>
      </c>
      <c r="D7" s="133"/>
      <c r="F7" s="49"/>
      <c r="G7" s="50"/>
      <c r="H7" s="50"/>
      <c r="I7" s="51"/>
      <c r="J7" s="51"/>
      <c r="K7" s="54" t="s">
        <v>553</v>
      </c>
    </row>
    <row r="8" spans="1:11" ht="24.95" customHeight="1" x14ac:dyDescent="0.25">
      <c r="B8" s="80">
        <f>DashBoardFinanceiroAnualD!D13</f>
        <v>27321</v>
      </c>
      <c r="D8" s="134"/>
      <c r="F8" s="49"/>
      <c r="G8" s="50"/>
      <c r="H8" s="50"/>
      <c r="I8" s="51"/>
      <c r="J8" s="51"/>
      <c r="K8" s="55">
        <f>SUM(DashBoardFinanceiroAnualD!J5:J16)</f>
        <v>15612</v>
      </c>
    </row>
    <row r="9" spans="1:11" ht="5.25" customHeight="1" x14ac:dyDescent="0.25">
      <c r="F9" s="49"/>
      <c r="G9" s="50"/>
      <c r="H9" s="50"/>
      <c r="I9" s="51"/>
      <c r="J9" s="51"/>
      <c r="K9" s="56"/>
    </row>
    <row r="10" spans="1:11" ht="18" customHeight="1" x14ac:dyDescent="0.25">
      <c r="B10" s="43" t="s">
        <v>601</v>
      </c>
      <c r="D10" s="133"/>
      <c r="F10" s="49"/>
      <c r="G10" s="50"/>
      <c r="H10" s="50"/>
      <c r="I10" s="51"/>
      <c r="J10" s="51"/>
      <c r="K10" s="56"/>
    </row>
    <row r="11" spans="1:11" ht="24.95" customHeight="1" x14ac:dyDescent="0.25">
      <c r="B11" s="81">
        <f>DashBoardFinanceiroAnualD!D14</f>
        <v>20687</v>
      </c>
      <c r="D11" s="134"/>
      <c r="F11" s="57"/>
      <c r="G11" s="58"/>
      <c r="H11" s="58"/>
      <c r="I11" s="59"/>
      <c r="J11" s="59"/>
      <c r="K11" s="60"/>
    </row>
    <row r="12" spans="1:11" ht="11.25" customHeight="1" x14ac:dyDescent="0.25">
      <c r="F12" s="61"/>
      <c r="G12" s="61"/>
      <c r="H12" s="61"/>
    </row>
    <row r="13" spans="1:11" ht="20.100000000000001" customHeight="1" x14ac:dyDescent="0.25">
      <c r="B13" s="130" t="s">
        <v>554</v>
      </c>
      <c r="C13" s="131"/>
      <c r="D13" s="132"/>
      <c r="F13" s="130" t="s">
        <v>555</v>
      </c>
      <c r="G13" s="132"/>
      <c r="H13" s="61"/>
      <c r="I13" s="62" t="s">
        <v>556</v>
      </c>
      <c r="K13" s="63" t="s">
        <v>557</v>
      </c>
    </row>
    <row r="14" spans="1:11" ht="20.100000000000001" customHeight="1" x14ac:dyDescent="0.25">
      <c r="B14" s="64"/>
      <c r="C14" s="65"/>
      <c r="D14" s="66"/>
      <c r="F14" s="64" t="s">
        <v>558</v>
      </c>
      <c r="G14" s="67" t="s">
        <v>559</v>
      </c>
      <c r="H14" s="61"/>
      <c r="I14" s="68">
        <f>DashBoardFinanceiroAnualD!E32</f>
        <v>-39131</v>
      </c>
      <c r="K14" s="69"/>
    </row>
    <row r="15" spans="1:11" ht="15.95" customHeight="1" x14ac:dyDescent="0.25">
      <c r="B15" s="64"/>
      <c r="C15" s="51"/>
      <c r="D15" s="66"/>
      <c r="F15" s="87"/>
      <c r="G15" s="89"/>
      <c r="H15" s="61"/>
      <c r="I15" s="70"/>
      <c r="K15" s="71">
        <v>9999</v>
      </c>
    </row>
    <row r="16" spans="1:11" ht="20.100000000000001" customHeight="1" x14ac:dyDescent="0.25">
      <c r="B16" s="82">
        <f>DashBoardFinanceiroAnualD!E22</f>
        <v>130659</v>
      </c>
      <c r="C16" s="51"/>
      <c r="D16" s="66"/>
      <c r="F16" s="90">
        <f ca="1">DashBoardFinanceiroAnualD!E27</f>
        <v>48.8</v>
      </c>
      <c r="G16" s="91">
        <f ca="1">DashBoardFinanceiroAnualD!J27</f>
        <v>61.4</v>
      </c>
      <c r="H16" s="61"/>
      <c r="I16" s="70"/>
      <c r="K16" s="72"/>
    </row>
    <row r="17" spans="2:11" ht="15.95" customHeight="1" x14ac:dyDescent="0.25">
      <c r="B17" s="82"/>
      <c r="C17" s="51"/>
      <c r="D17" s="66"/>
      <c r="F17" s="88"/>
      <c r="G17" s="89"/>
      <c r="H17" s="61"/>
      <c r="I17" s="70"/>
      <c r="K17" s="72"/>
    </row>
    <row r="18" spans="2:11" ht="20.100000000000001" customHeight="1" x14ac:dyDescent="0.25">
      <c r="B18" s="64"/>
      <c r="C18" s="51"/>
      <c r="D18" s="66"/>
      <c r="F18" s="85" t="s">
        <v>560</v>
      </c>
      <c r="G18" s="86" t="s">
        <v>560</v>
      </c>
      <c r="H18" s="61"/>
      <c r="I18" s="70"/>
      <c r="K18" s="72"/>
    </row>
    <row r="19" spans="2:11" ht="20.100000000000001" customHeight="1" x14ac:dyDescent="0.25">
      <c r="B19" s="73"/>
      <c r="C19" s="74"/>
      <c r="D19" s="75"/>
      <c r="F19" s="83"/>
      <c r="G19" s="84"/>
      <c r="H19" s="61"/>
      <c r="I19" s="76"/>
      <c r="K19" s="77"/>
    </row>
    <row r="20" spans="2:11" ht="20.100000000000001" customHeight="1" x14ac:dyDescent="0.25">
      <c r="F20" s="61"/>
      <c r="G20" s="61"/>
      <c r="H20" s="61"/>
    </row>
    <row r="21" spans="2:11" ht="20.100000000000001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7" spans="2:11" ht="15" x14ac:dyDescent="0.25">
      <c r="D27" s="78"/>
    </row>
    <row r="30" spans="2:11" ht="15" x14ac:dyDescent="0.25">
      <c r="C30" s="78"/>
    </row>
  </sheetData>
  <mergeCells count="4">
    <mergeCell ref="B13:D13"/>
    <mergeCell ref="F13:G13"/>
    <mergeCell ref="D7:D8"/>
    <mergeCell ref="D10:D11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>
      <formula1>PCEntradasN2_Nível_2</formula1>
    </dataValidation>
    <dataValidation allowBlank="1" showInputMessage="1" showErrorMessage="1" errorTitle="Conta Inexistente!" error="Selecione uma conta da lista." sqref="K14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  <x14:sparklineGroup type="column" displayEmptyCellsAs="gap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opLeftCell="A16" zoomScale="120" zoomScaleNormal="120" workbookViewId="0">
      <selection activeCell="C31" sqref="C31:D32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3"/>
      <c r="B1" s="94" t="s">
        <v>561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x14ac:dyDescent="0.25">
      <c r="A3" s="93"/>
      <c r="B3" s="93"/>
      <c r="C3" s="93"/>
      <c r="D3" s="93"/>
      <c r="E3" s="93"/>
      <c r="F3" s="95" t="s">
        <v>583</v>
      </c>
      <c r="G3" s="93"/>
      <c r="H3" s="93"/>
      <c r="I3" s="93"/>
      <c r="J3" s="95" t="s">
        <v>598</v>
      </c>
      <c r="K3" s="101" t="s">
        <v>597</v>
      </c>
      <c r="L3" s="116">
        <f>C4</f>
        <v>2019</v>
      </c>
    </row>
    <row r="4" spans="1:12" x14ac:dyDescent="0.25">
      <c r="A4" s="93"/>
      <c r="B4" s="101" t="s">
        <v>596</v>
      </c>
      <c r="C4" s="124">
        <f>DashBoardFinanceiroAnual!K2</f>
        <v>2019</v>
      </c>
      <c r="D4" s="93"/>
      <c r="E4" s="93"/>
      <c r="F4" s="97" t="s">
        <v>562</v>
      </c>
      <c r="G4" s="98" t="s">
        <v>584</v>
      </c>
      <c r="H4" s="97" t="s">
        <v>585</v>
      </c>
      <c r="I4" s="93"/>
      <c r="J4" s="115" t="str">
        <f>DashBoardFinanceiroAnual!K4</f>
        <v>Som e imagem</v>
      </c>
      <c r="K4" s="97" t="s">
        <v>586</v>
      </c>
      <c r="L4" s="97" t="s">
        <v>562</v>
      </c>
    </row>
    <row r="5" spans="1:12" x14ac:dyDescent="0.25">
      <c r="A5" s="93"/>
      <c r="B5" s="93"/>
      <c r="C5" s="93"/>
      <c r="D5" s="93"/>
      <c r="E5" s="93"/>
      <c r="F5" s="96">
        <v>1</v>
      </c>
      <c r="G5" s="112">
        <f>SUMIFS(TbRegistroSaídas[Valor],TbRegistroSaídas[Mês Previsto],F5,TbRegistroSaídas[Ano Previsto],$C$4,TbRegistroSaídas[Data do Caixa Realizado],"")</f>
        <v>3042</v>
      </c>
      <c r="H5" s="112">
        <f>SUMIFS(TbRegistroEntradas[Valor],TbRegistroEntradas[Mês Previsto],F5,TbRegistroEntradas[Ano Previsto],$C$4,TbRegistroEntradas[Data do Caixa Realizado],"")</f>
        <v>1209</v>
      </c>
      <c r="I5" s="93"/>
      <c r="J5" s="112">
        <f>SUMIFS(TbRegistroEntradas[Valor],TbRegistroEntradas[Conta Nível 2],$J$4,TbRegistroEntradas[Ano Competência],$L$3,TbRegistroEntradas[Mês Competência],F5)</f>
        <v>2564</v>
      </c>
      <c r="K5" s="112">
        <f>IF(J5=0,NA(),J5)</f>
        <v>2564</v>
      </c>
      <c r="L5" s="99" t="s">
        <v>564</v>
      </c>
    </row>
    <row r="6" spans="1:12" x14ac:dyDescent="0.25">
      <c r="A6" s="93"/>
      <c r="B6" s="93"/>
      <c r="C6" s="93"/>
      <c r="D6" s="93"/>
      <c r="E6" s="93"/>
      <c r="F6" s="93">
        <v>2</v>
      </c>
      <c r="G6" s="113">
        <f>SUMIFS(TbRegistroSaídas[Valor],TbRegistroSaídas[Mês Previsto],F6,TbRegistroSaídas[Ano Previsto],$C$4,TbRegistroSaídas[Data do Caixa Realizado],"")</f>
        <v>7524</v>
      </c>
      <c r="H6" s="113">
        <f>SUMIFS(TbRegistroEntradas[Valor],TbRegistroEntradas[Mês Previsto],F6,TbRegistroEntradas[Ano Previsto],$C$4,TbRegistroEntradas[Data do Caixa Realizado],"")</f>
        <v>1992</v>
      </c>
      <c r="I6" s="93"/>
      <c r="J6" s="113">
        <f>SUMIFS(TbRegistroEntradas[Valor],TbRegistroEntradas[Conta Nível 2],$J$4,TbRegistroEntradas[Ano Competência],$L$3,TbRegistroEntradas[Mês Competência],F6)</f>
        <v>4732</v>
      </c>
      <c r="K6" s="113">
        <f t="shared" ref="K6:K16" si="0">IF(J6=0,NA(),J6)</f>
        <v>4732</v>
      </c>
      <c r="L6" s="101" t="s">
        <v>565</v>
      </c>
    </row>
    <row r="7" spans="1:12" x14ac:dyDescent="0.25">
      <c r="A7" s="93"/>
      <c r="B7" s="95" t="s">
        <v>587</v>
      </c>
      <c r="C7" s="93"/>
      <c r="D7" s="93"/>
      <c r="E7" s="93"/>
      <c r="F7" s="93">
        <v>3</v>
      </c>
      <c r="G7" s="113">
        <f>SUMIFS(TbRegistroSaídas[Valor],TbRegistroSaídas[Mês Previsto],F7,TbRegistroSaídas[Ano Previsto],$C$4,TbRegistroSaídas[Data do Caixa Realizado],"")</f>
        <v>0</v>
      </c>
      <c r="H7" s="113">
        <f>SUMIFS(TbRegistroEntradas[Valor],TbRegistroEntradas[Mês Previsto],F7,TbRegistroEntradas[Ano Previsto],$C$4,TbRegistroEntradas[Data do Caixa Realizado],"")</f>
        <v>0</v>
      </c>
      <c r="I7" s="93"/>
      <c r="J7" s="113">
        <f>SUMIFS(TbRegistroEntradas[Valor],TbRegistroEntradas[Conta Nível 2],$J$4,TbRegistroEntradas[Ano Competência],$L$3,TbRegistroEntradas[Mês Competência],F7)</f>
        <v>5489</v>
      </c>
      <c r="K7" s="113">
        <f t="shared" si="0"/>
        <v>5489</v>
      </c>
      <c r="L7" s="101" t="s">
        <v>566</v>
      </c>
    </row>
    <row r="8" spans="1:12" x14ac:dyDescent="0.25">
      <c r="A8" s="93"/>
      <c r="B8" s="96" t="s">
        <v>603</v>
      </c>
      <c r="C8" s="108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3"/>
      <c r="E8" s="93"/>
      <c r="F8" s="93">
        <v>4</v>
      </c>
      <c r="G8" s="113">
        <f>SUMIFS(TbRegistroSaídas[Valor],TbRegistroSaídas[Mês Previsto],F8,TbRegistroSaídas[Ano Previsto],$C$4,TbRegistroSaídas[Data do Caixa Realizado],"")</f>
        <v>3690</v>
      </c>
      <c r="H8" s="113">
        <f>SUMIFS(TbRegistroEntradas[Valor],TbRegistroEntradas[Mês Previsto],F8,TbRegistroEntradas[Ano Previsto],$C$4,TbRegistroEntradas[Data do Caixa Realizado],"")</f>
        <v>4797</v>
      </c>
      <c r="I8" s="93"/>
      <c r="J8" s="113">
        <f>SUMIFS(TbRegistroEntradas[Valor],TbRegistroEntradas[Conta Nível 2],$J$4,TbRegistroEntradas[Ano Competência],$L$3,TbRegistroEntradas[Mês Competência],F8)</f>
        <v>618</v>
      </c>
      <c r="K8" s="113">
        <f t="shared" si="0"/>
        <v>618</v>
      </c>
      <c r="L8" s="101" t="s">
        <v>567</v>
      </c>
    </row>
    <row r="9" spans="1:12" x14ac:dyDescent="0.25">
      <c r="A9" s="93"/>
      <c r="B9" s="93" t="s">
        <v>573</v>
      </c>
      <c r="C9" s="109">
        <f>SUMIFS(TbRegistroEntradas[Valor],TbRegistroEntradas[Ano Caixa],"="&amp;C4)</f>
        <v>129286</v>
      </c>
      <c r="D9" s="93"/>
      <c r="E9" s="93"/>
      <c r="F9" s="93">
        <v>5</v>
      </c>
      <c r="G9" s="113">
        <f>SUMIFS(TbRegistroSaídas[Valor],TbRegistroSaídas[Mês Previsto],F9,TbRegistroSaídas[Ano Previsto],$C$4,TbRegistroSaídas[Data do Caixa Realizado],"")</f>
        <v>7220</v>
      </c>
      <c r="H9" s="113">
        <f>SUMIFS(TbRegistroEntradas[Valor],TbRegistroEntradas[Mês Previsto],F9,TbRegistroEntradas[Ano Previsto],$C$4,TbRegistroEntradas[Data do Caixa Realizado],"")</f>
        <v>6672</v>
      </c>
      <c r="I9" s="93"/>
      <c r="J9" s="113">
        <f>SUMIFS(TbRegistroEntradas[Valor],TbRegistroEntradas[Conta Nível 2],$J$4,TbRegistroEntradas[Ano Competência],$L$3,TbRegistroEntradas[Mês Competência],F9)</f>
        <v>1654</v>
      </c>
      <c r="K9" s="113">
        <f t="shared" si="0"/>
        <v>1654</v>
      </c>
      <c r="L9" s="101" t="s">
        <v>568</v>
      </c>
    </row>
    <row r="10" spans="1:12" x14ac:dyDescent="0.25">
      <c r="A10" s="93"/>
      <c r="B10" s="93" t="s">
        <v>576</v>
      </c>
      <c r="C10" s="109">
        <f>SUMIFS(TbRegistroSaídas[Valor],TbRegistroSaídas[Ano Caixa],"="&amp;C4)</f>
        <v>163337</v>
      </c>
      <c r="D10" s="93"/>
      <c r="E10" s="93"/>
      <c r="F10" s="93">
        <v>6</v>
      </c>
      <c r="G10" s="113">
        <f>SUMIFS(TbRegistroSaídas[Valor],TbRegistroSaídas[Mês Previsto],F10,TbRegistroSaídas[Ano Previsto],$C$4,TbRegistroSaídas[Data do Caixa Realizado],"")</f>
        <v>3086</v>
      </c>
      <c r="H10" s="113">
        <f>SUMIFS(TbRegistroEntradas[Valor],TbRegistroEntradas[Mês Previsto],F10,TbRegistroEntradas[Ano Previsto],$C$4,TbRegistroEntradas[Data do Caixa Realizado],"")</f>
        <v>1482</v>
      </c>
      <c r="I10" s="93"/>
      <c r="J10" s="113">
        <f>SUMIFS(TbRegistroEntradas[Valor],TbRegistroEntradas[Conta Nível 2],$J$4,TbRegistroEntradas[Ano Competência],$L$3,TbRegistroEntradas[Mês Competência],F10)</f>
        <v>555</v>
      </c>
      <c r="K10" s="113">
        <f t="shared" si="0"/>
        <v>555</v>
      </c>
      <c r="L10" s="101" t="s">
        <v>569</v>
      </c>
    </row>
    <row r="11" spans="1:12" x14ac:dyDescent="0.25">
      <c r="A11" s="93"/>
      <c r="B11" s="100" t="s">
        <v>588</v>
      </c>
      <c r="C11" s="110">
        <f>C8+C9-C10</f>
        <v>21057</v>
      </c>
      <c r="D11" s="93"/>
      <c r="E11" s="93"/>
      <c r="F11" s="93">
        <v>7</v>
      </c>
      <c r="G11" s="113">
        <f>SUMIFS(TbRegistroSaídas[Valor],TbRegistroSaídas[Mês Previsto],F11,TbRegistroSaídas[Ano Previsto],$C$4,TbRegistroSaídas[Data do Caixa Realizado],"")</f>
        <v>0</v>
      </c>
      <c r="H11" s="113">
        <f>SUMIFS(TbRegistroEntradas[Valor],TbRegistroEntradas[Mês Previsto],F11,TbRegistroEntradas[Ano Previsto],$C$4,TbRegistroEntradas[Data do Caixa Realizado],"")</f>
        <v>4535</v>
      </c>
      <c r="I11" s="93"/>
      <c r="J11" s="113">
        <f>SUMIFS(TbRegistroEntradas[Valor],TbRegistroEntradas[Conta Nível 2],$J$4,TbRegistroEntradas[Ano Competência],$L$3,TbRegistroEntradas[Mês Competência],F11)</f>
        <v>0</v>
      </c>
      <c r="K11" s="113" t="e">
        <f t="shared" si="0"/>
        <v>#N/A</v>
      </c>
      <c r="L11" s="101" t="s">
        <v>570</v>
      </c>
    </row>
    <row r="12" spans="1:12" x14ac:dyDescent="0.25">
      <c r="A12" s="93"/>
      <c r="B12" s="93"/>
      <c r="C12" s="93"/>
      <c r="D12" s="93"/>
      <c r="E12" s="93"/>
      <c r="F12" s="93">
        <v>8</v>
      </c>
      <c r="G12" s="113">
        <f>SUMIFS(TbRegistroSaídas[Valor],TbRegistroSaídas[Mês Previsto],F12,TbRegistroSaídas[Ano Previsto],$C$4,TbRegistroSaídas[Data do Caixa Realizado],"")</f>
        <v>2759</v>
      </c>
      <c r="H12" s="113">
        <f>SUMIFS(TbRegistroEntradas[Valor],TbRegistroEntradas[Mês Previsto],F12,TbRegistroEntradas[Ano Previsto],$C$4,TbRegistroEntradas[Data do Caixa Realizado],"")</f>
        <v>0</v>
      </c>
      <c r="I12" s="93"/>
      <c r="J12" s="113">
        <f>SUMIFS(TbRegistroEntradas[Valor],TbRegistroEntradas[Conta Nível 2],$J$4,TbRegistroEntradas[Ano Competência],$L$3,TbRegistroEntradas[Mês Competência],F12)</f>
        <v>0</v>
      </c>
      <c r="K12" s="113" t="e">
        <f t="shared" si="0"/>
        <v>#N/A</v>
      </c>
      <c r="L12" s="101" t="s">
        <v>572</v>
      </c>
    </row>
    <row r="13" spans="1:12" x14ac:dyDescent="0.25">
      <c r="A13" s="93"/>
      <c r="B13" s="102" t="s">
        <v>571</v>
      </c>
      <c r="C13" s="102"/>
      <c r="D13" s="108">
        <f>SUMIFS(TbRegistroSaídas[Valor],TbRegistroSaídas[Data do Caixa Realizado],"",TbRegistroSaídas[Ano Previsto],C4)</f>
        <v>27321</v>
      </c>
      <c r="E13" s="93"/>
      <c r="F13" s="93">
        <v>9</v>
      </c>
      <c r="G13" s="113">
        <f>SUMIFS(TbRegistroSaídas[Valor],TbRegistroSaídas[Mês Previsto],F13,TbRegistroSaídas[Ano Previsto],$C$4,TbRegistroSaídas[Data do Caixa Realizado],"")</f>
        <v>0</v>
      </c>
      <c r="H13" s="113">
        <f>SUMIFS(TbRegistroEntradas[Valor],TbRegistroEntradas[Mês Previsto],F13,TbRegistroEntradas[Ano Previsto],$C$4,TbRegistroEntradas[Data do Caixa Realizado],"")</f>
        <v>0</v>
      </c>
      <c r="I13" s="93"/>
      <c r="J13" s="113">
        <f>SUMIFS(TbRegistroEntradas[Valor],TbRegistroEntradas[Conta Nível 2],$J$4,TbRegistroEntradas[Ano Competência],$L$3,TbRegistroEntradas[Mês Competência],F13)</f>
        <v>0</v>
      </c>
      <c r="K13" s="113" t="e">
        <f t="shared" si="0"/>
        <v>#N/A</v>
      </c>
      <c r="L13" s="101" t="s">
        <v>575</v>
      </c>
    </row>
    <row r="14" spans="1:12" x14ac:dyDescent="0.25">
      <c r="A14" s="93"/>
      <c r="B14" s="103" t="s">
        <v>574</v>
      </c>
      <c r="C14" s="103"/>
      <c r="D14" s="111">
        <f>SUMIFS(TbRegistroEntradas[Valor],TbRegistroEntradas[Data do Caixa Realizado],"",TbRegistroEntradas[Ano Previsto],C4)</f>
        <v>20687</v>
      </c>
      <c r="E14" s="93"/>
      <c r="F14" s="93">
        <v>10</v>
      </c>
      <c r="G14" s="113">
        <f>SUMIFS(TbRegistroSaídas[Valor],TbRegistroSaídas[Mês Previsto],F14,TbRegistroSaídas[Ano Previsto],$C$4,TbRegistroSaídas[Data do Caixa Realizado],"")</f>
        <v>0</v>
      </c>
      <c r="H14" s="113">
        <f>SUMIFS(TbRegistroEntradas[Valor],TbRegistroEntradas[Mês Previsto],F14,TbRegistroEntradas[Ano Previsto],$C$4,TbRegistroEntradas[Data do Caixa Realizado],"")</f>
        <v>0</v>
      </c>
      <c r="I14" s="93"/>
      <c r="J14" s="113">
        <f>SUMIFS(TbRegistroEntradas[Valor],TbRegistroEntradas[Conta Nível 2],$J$4,TbRegistroEntradas[Ano Competência],$L$3,TbRegistroEntradas[Mês Competência],F14)</f>
        <v>0</v>
      </c>
      <c r="K14" s="113" t="e">
        <f t="shared" si="0"/>
        <v>#N/A</v>
      </c>
      <c r="L14" s="101" t="s">
        <v>577</v>
      </c>
    </row>
    <row r="15" spans="1:12" x14ac:dyDescent="0.25">
      <c r="A15" s="93"/>
      <c r="B15" s="93"/>
      <c r="C15" s="93"/>
      <c r="D15" s="93"/>
      <c r="E15" s="93"/>
      <c r="F15" s="93">
        <v>11</v>
      </c>
      <c r="G15" s="113">
        <f>SUMIFS(TbRegistroSaídas[Valor],TbRegistroSaídas[Mês Previsto],F15,TbRegistroSaídas[Ano Previsto],$C$4,TbRegistroSaídas[Data do Caixa Realizado],"")</f>
        <v>0</v>
      </c>
      <c r="H15" s="113">
        <f>SUMIFS(TbRegistroEntradas[Valor],TbRegistroEntradas[Mês Previsto],F15,TbRegistroEntradas[Ano Previsto],$C$4,TbRegistroEntradas[Data do Caixa Realizado],"")</f>
        <v>0</v>
      </c>
      <c r="I15" s="93"/>
      <c r="J15" s="113">
        <f>SUMIFS(TbRegistroEntradas[Valor],TbRegistroEntradas[Conta Nível 2],$J$4,TbRegistroEntradas[Ano Competência],$L$3,TbRegistroEntradas[Mês Competência],F15)</f>
        <v>0</v>
      </c>
      <c r="K15" s="113" t="e">
        <f t="shared" si="0"/>
        <v>#N/A</v>
      </c>
      <c r="L15" s="101" t="s">
        <v>578</v>
      </c>
    </row>
    <row r="16" spans="1:12" x14ac:dyDescent="0.25">
      <c r="A16" s="93"/>
      <c r="B16" s="93"/>
      <c r="C16" s="93"/>
      <c r="D16" s="93"/>
      <c r="E16" s="93"/>
      <c r="F16" s="100">
        <v>12</v>
      </c>
      <c r="G16" s="114">
        <f>SUMIFS(TbRegistroSaídas[Valor],TbRegistroSaídas[Mês Previsto],F16,TbRegistroSaídas[Ano Previsto],$C$4,TbRegistroSaídas[Data do Caixa Realizado],"")</f>
        <v>0</v>
      </c>
      <c r="H16" s="114">
        <f>SUMIFS(TbRegistroEntradas[Valor],TbRegistroEntradas[Mês Previsto],F16,TbRegistroEntradas[Ano Previsto],$C$4,TbRegistroEntradas[Data do Caixa Realizado],"")</f>
        <v>0</v>
      </c>
      <c r="I16" s="93"/>
      <c r="J16" s="114">
        <f>SUMIFS(TbRegistroEntradas[Valor],TbRegistroEntradas[Conta Nível 2],$J$4,TbRegistroEntradas[Ano Competência],$L$3,TbRegistroEntradas[Mês Competência],F16)</f>
        <v>0</v>
      </c>
      <c r="K16" s="114" t="e">
        <f t="shared" si="0"/>
        <v>#N/A</v>
      </c>
      <c r="L16" s="104" t="s">
        <v>579</v>
      </c>
    </row>
    <row r="17" spans="1:12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</row>
    <row r="18" spans="1:12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1:12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x14ac:dyDescent="0.25">
      <c r="A20" s="93"/>
      <c r="B20" s="95" t="s">
        <v>589</v>
      </c>
      <c r="C20" s="93"/>
      <c r="D20" s="93"/>
      <c r="E20" s="105"/>
      <c r="F20" s="93"/>
      <c r="G20" s="93"/>
      <c r="H20" s="93"/>
      <c r="I20" s="93"/>
      <c r="J20" s="93"/>
      <c r="K20" s="93"/>
      <c r="L20" s="93"/>
    </row>
    <row r="21" spans="1:12" x14ac:dyDescent="0.25">
      <c r="A21" s="93"/>
      <c r="B21" s="97" t="s">
        <v>563</v>
      </c>
      <c r="C21" s="98" t="s">
        <v>590</v>
      </c>
      <c r="D21" s="98" t="s">
        <v>591</v>
      </c>
      <c r="E21" s="98" t="s">
        <v>553</v>
      </c>
      <c r="F21" s="93"/>
      <c r="G21" s="93"/>
      <c r="H21" s="93"/>
      <c r="I21" s="93"/>
      <c r="J21" s="93"/>
      <c r="K21" s="93"/>
      <c r="L21" s="93"/>
    </row>
    <row r="22" spans="1:12" x14ac:dyDescent="0.25">
      <c r="A22" s="93"/>
      <c r="B22" s="117">
        <f>C4</f>
        <v>2019</v>
      </c>
      <c r="C22" s="118">
        <f>SUMIFS(TbRegistroEntradas[Valor],TbRegistroEntradas[Venda à Vista],"Vista",TbRegistroEntradas[Ano Competência],B22)</f>
        <v>43768</v>
      </c>
      <c r="D22" s="118">
        <f>SUMIFS(TbRegistroEntradas[Valor],TbRegistroEntradas[Venda à Vista],"Prazo",TbRegistroEntradas[Ano Competência],B22)</f>
        <v>86891</v>
      </c>
      <c r="E22" s="118">
        <f>C22+D22</f>
        <v>130659</v>
      </c>
      <c r="F22" s="93"/>
      <c r="G22" s="93"/>
      <c r="H22" s="93"/>
      <c r="I22" s="93"/>
      <c r="J22" s="93"/>
      <c r="K22" s="93"/>
      <c r="L22" s="93"/>
    </row>
    <row r="23" spans="1:12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1:12" x14ac:dyDescent="0.25">
      <c r="A25" s="93"/>
      <c r="B25" s="95" t="s">
        <v>592</v>
      </c>
      <c r="C25" s="93"/>
      <c r="D25" s="93"/>
      <c r="E25" s="93"/>
      <c r="F25" s="93"/>
      <c r="G25" s="95" t="s">
        <v>593</v>
      </c>
      <c r="H25" s="93"/>
      <c r="I25" s="93"/>
      <c r="J25" s="93"/>
      <c r="K25" s="93"/>
      <c r="L25" s="93"/>
    </row>
    <row r="26" spans="1:12" x14ac:dyDescent="0.25">
      <c r="A26" s="93"/>
      <c r="B26" s="97" t="s">
        <v>563</v>
      </c>
      <c r="C26" s="98" t="s">
        <v>581</v>
      </c>
      <c r="D26" s="98" t="s">
        <v>560</v>
      </c>
      <c r="E26" s="98" t="s">
        <v>582</v>
      </c>
      <c r="F26" s="93"/>
      <c r="G26" s="97" t="s">
        <v>563</v>
      </c>
      <c r="H26" s="98" t="s">
        <v>581</v>
      </c>
      <c r="I26" s="98" t="s">
        <v>560</v>
      </c>
      <c r="J26" s="98" t="s">
        <v>582</v>
      </c>
      <c r="K26" s="93"/>
      <c r="L26" s="93"/>
    </row>
    <row r="27" spans="1:12" x14ac:dyDescent="0.25">
      <c r="A27" s="93"/>
      <c r="B27" s="117">
        <f>C4</f>
        <v>2019</v>
      </c>
      <c r="C27" s="119">
        <f ca="1">COUNTIFS(TbRegistroEntradas[Ano Competência],B27,TbRegistroEntradas[Dias de Atraso],"&gt;0")</f>
        <v>15</v>
      </c>
      <c r="D27" s="119">
        <f ca="1">SUMIFS(TbRegistroEntradas[Dias de Atraso],TbRegistroEntradas[Ano Competência],B27,TbRegistroEntradas[Dias de Atraso],"&gt;0")</f>
        <v>732</v>
      </c>
      <c r="E27" s="119">
        <f ca="1">D27/C27</f>
        <v>48.8</v>
      </c>
      <c r="F27" s="93"/>
      <c r="G27" s="117">
        <f>C4</f>
        <v>2019</v>
      </c>
      <c r="H27" s="119">
        <f ca="1">COUNTIFS(TbRegistroSaídas[Ano Competência],G27,TbRegistroSaídas[Dias de Atraso],"&gt;0")</f>
        <v>10</v>
      </c>
      <c r="I27" s="119">
        <f ca="1">SUMIFS(TbRegistroSaídas[Dias de Atraso],TbRegistroSaídas[Ano Competência],G27,TbRegistroSaídas[Dias de Atraso],"&gt;0")</f>
        <v>614</v>
      </c>
      <c r="J27" s="119">
        <f ca="1">I27/H27</f>
        <v>61.4</v>
      </c>
      <c r="K27" s="93"/>
      <c r="L27" s="93"/>
    </row>
    <row r="28" spans="1:12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2" x14ac:dyDescent="0.25">
      <c r="A30" s="93"/>
      <c r="B30" s="95" t="s">
        <v>594</v>
      </c>
      <c r="C30" s="93"/>
      <c r="D30" s="93"/>
      <c r="E30" s="93"/>
      <c r="F30" s="93"/>
      <c r="G30" s="95" t="s">
        <v>595</v>
      </c>
      <c r="H30" s="106"/>
      <c r="I30" s="93"/>
      <c r="J30" s="93"/>
      <c r="K30" s="93"/>
      <c r="L30" s="93"/>
    </row>
    <row r="31" spans="1:12" x14ac:dyDescent="0.25">
      <c r="A31" s="93"/>
      <c r="B31" s="107" t="s">
        <v>563</v>
      </c>
      <c r="C31" s="99" t="s">
        <v>573</v>
      </c>
      <c r="D31" s="99" t="s">
        <v>576</v>
      </c>
      <c r="E31" s="99" t="s">
        <v>580</v>
      </c>
      <c r="F31" s="93"/>
      <c r="G31" s="97" t="s">
        <v>562</v>
      </c>
      <c r="H31" s="122"/>
      <c r="I31" s="93"/>
      <c r="J31" s="93"/>
      <c r="K31" s="93"/>
      <c r="L31" s="93"/>
    </row>
    <row r="32" spans="1:12" x14ac:dyDescent="0.25">
      <c r="A32" s="93"/>
      <c r="B32" s="126">
        <f>C4</f>
        <v>2019</v>
      </c>
      <c r="C32" s="120">
        <f>SUMIFS(TbRegistroEntradas[Valor],TbRegistroEntradas[Ano Competência],B32)</f>
        <v>130659</v>
      </c>
      <c r="D32" s="120">
        <f>SUMIFS(TbRegistroSaídas[Valor],TbRegistroSaídas[Ano Competência],B32)</f>
        <v>169790</v>
      </c>
      <c r="E32" s="121">
        <f>C32-D32</f>
        <v>-39131</v>
      </c>
      <c r="F32" s="93"/>
      <c r="G32" s="93">
        <v>1</v>
      </c>
      <c r="H32" s="113"/>
      <c r="I32" s="93"/>
      <c r="J32" s="93"/>
      <c r="K32" s="93"/>
      <c r="L32" s="93"/>
    </row>
    <row r="33" spans="1:12" x14ac:dyDescent="0.25">
      <c r="A33" s="93"/>
      <c r="B33" s="93"/>
      <c r="C33" s="93"/>
      <c r="D33" s="93"/>
      <c r="E33" s="93"/>
      <c r="F33" s="93"/>
      <c r="G33" s="93">
        <v>2</v>
      </c>
      <c r="H33" s="113"/>
      <c r="I33" s="93"/>
      <c r="J33" s="93"/>
      <c r="K33" s="93"/>
      <c r="L33" s="93"/>
    </row>
    <row r="34" spans="1:12" x14ac:dyDescent="0.25">
      <c r="A34" s="93"/>
      <c r="B34" s="93"/>
      <c r="C34" s="93"/>
      <c r="D34" s="93"/>
      <c r="E34" s="93"/>
      <c r="F34" s="93"/>
      <c r="G34" s="93">
        <v>3</v>
      </c>
      <c r="H34" s="113"/>
      <c r="I34" s="93"/>
      <c r="J34" s="93"/>
      <c r="K34" s="93"/>
      <c r="L34" s="93"/>
    </row>
    <row r="35" spans="1:12" x14ac:dyDescent="0.25">
      <c r="A35" s="93"/>
      <c r="B35" s="93"/>
      <c r="C35" s="93"/>
      <c r="D35" s="93"/>
      <c r="E35" s="93"/>
      <c r="F35" s="93"/>
      <c r="G35" s="93">
        <v>4</v>
      </c>
      <c r="H35" s="113"/>
      <c r="I35" s="93"/>
      <c r="J35" s="93"/>
      <c r="K35" s="93"/>
      <c r="L35" s="93"/>
    </row>
    <row r="36" spans="1:12" x14ac:dyDescent="0.25">
      <c r="A36" s="93"/>
      <c r="B36" s="93"/>
      <c r="C36" s="93"/>
      <c r="D36" s="93"/>
      <c r="E36" s="93"/>
      <c r="F36" s="93"/>
      <c r="G36" s="93">
        <v>5</v>
      </c>
      <c r="H36" s="113"/>
      <c r="I36" s="93"/>
      <c r="J36" s="93"/>
      <c r="K36" s="93"/>
      <c r="L36" s="93"/>
    </row>
    <row r="37" spans="1:12" x14ac:dyDescent="0.25">
      <c r="A37" s="93"/>
      <c r="B37" s="93"/>
      <c r="C37" s="93"/>
      <c r="D37" s="93"/>
      <c r="E37" s="93"/>
      <c r="F37" s="93"/>
      <c r="G37" s="93">
        <v>6</v>
      </c>
      <c r="H37" s="113"/>
      <c r="I37" s="93"/>
      <c r="J37" s="93"/>
      <c r="K37" s="93"/>
      <c r="L37" s="93"/>
    </row>
    <row r="38" spans="1:12" x14ac:dyDescent="0.25">
      <c r="A38" s="93"/>
      <c r="B38" s="93"/>
      <c r="C38" s="93"/>
      <c r="D38" s="93"/>
      <c r="E38" s="93"/>
      <c r="F38" s="93"/>
      <c r="G38" s="93">
        <v>7</v>
      </c>
      <c r="H38" s="113"/>
      <c r="I38" s="93"/>
      <c r="J38" s="93"/>
      <c r="K38" s="93"/>
      <c r="L38" s="93"/>
    </row>
    <row r="39" spans="1:12" x14ac:dyDescent="0.25">
      <c r="A39" s="93"/>
      <c r="B39" s="93"/>
      <c r="C39" s="93"/>
      <c r="D39" s="93"/>
      <c r="E39" s="93"/>
      <c r="F39" s="93"/>
      <c r="G39" s="93">
        <v>8</v>
      </c>
      <c r="H39" s="113"/>
      <c r="I39" s="93"/>
      <c r="J39" s="93"/>
      <c r="K39" s="93"/>
      <c r="L39" s="93"/>
    </row>
    <row r="40" spans="1:12" x14ac:dyDescent="0.25">
      <c r="A40" s="93"/>
      <c r="B40" s="93"/>
      <c r="C40" s="93"/>
      <c r="D40" s="93"/>
      <c r="E40" s="93"/>
      <c r="F40" s="93"/>
      <c r="G40" s="93">
        <v>9</v>
      </c>
      <c r="H40" s="113"/>
      <c r="I40" s="93"/>
      <c r="J40" s="93"/>
      <c r="K40" s="93"/>
      <c r="L40" s="93"/>
    </row>
    <row r="41" spans="1:12" x14ac:dyDescent="0.25">
      <c r="A41" s="93"/>
      <c r="B41" s="93"/>
      <c r="C41" s="93"/>
      <c r="D41" s="93"/>
      <c r="E41" s="93"/>
      <c r="F41" s="93"/>
      <c r="G41" s="93">
        <v>10</v>
      </c>
      <c r="H41" s="113"/>
      <c r="I41" s="93"/>
      <c r="J41" s="93"/>
      <c r="K41" s="93"/>
      <c r="L41" s="93"/>
    </row>
    <row r="42" spans="1:12" x14ac:dyDescent="0.25">
      <c r="A42" s="93"/>
      <c r="B42" s="93"/>
      <c r="C42" s="93"/>
      <c r="D42" s="93"/>
      <c r="E42" s="93"/>
      <c r="F42" s="93"/>
      <c r="G42" s="93">
        <v>11</v>
      </c>
      <c r="H42" s="113"/>
      <c r="I42" s="93"/>
      <c r="J42" s="93"/>
      <c r="K42" s="93"/>
      <c r="L42" s="93"/>
    </row>
    <row r="43" spans="1:12" x14ac:dyDescent="0.25">
      <c r="A43" s="93"/>
      <c r="B43" s="93"/>
      <c r="C43" s="93"/>
      <c r="D43" s="93"/>
      <c r="E43" s="93"/>
      <c r="F43" s="93"/>
      <c r="G43" s="100">
        <v>12</v>
      </c>
      <c r="H43" s="114"/>
      <c r="I43" s="93"/>
      <c r="J43" s="93"/>
      <c r="K43" s="93"/>
      <c r="L43" s="93"/>
    </row>
    <row r="44" spans="1:12" x14ac:dyDescent="0.25">
      <c r="A44" s="93"/>
      <c r="B44" s="93"/>
      <c r="C44" s="93"/>
      <c r="D44" s="93"/>
      <c r="E44" s="93"/>
      <c r="F44" s="93"/>
      <c r="G44" s="97" t="s">
        <v>553</v>
      </c>
      <c r="H44" s="123"/>
      <c r="I44" s="93"/>
      <c r="J44" s="93"/>
      <c r="K44" s="93"/>
      <c r="L44" s="93"/>
    </row>
    <row r="45" spans="1:12" x14ac:dyDescent="0.2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1:12" x14ac:dyDescent="0.25">
      <c r="G46" s="93"/>
      <c r="H46" s="93"/>
      <c r="I46" s="93"/>
      <c r="J46" s="93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5" sqref="C5:C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7" t="s">
        <v>27</v>
      </c>
      <c r="C3" s="128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7" t="s">
        <v>44</v>
      </c>
      <c r="C3" s="128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7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7" ht="39.950000000000003" customHeight="1" x14ac:dyDescent="0.25">
      <c r="B2" s="7"/>
      <c r="C2" s="7"/>
      <c r="D2" s="7"/>
      <c r="E2" s="7"/>
      <c r="F2" s="7"/>
      <c r="G2" s="7"/>
      <c r="H2" s="7"/>
    </row>
    <row r="3" spans="1:17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538</v>
      </c>
      <c r="J3" s="14" t="s">
        <v>539</v>
      </c>
      <c r="K3" s="14" t="s">
        <v>540</v>
      </c>
      <c r="L3" s="14" t="s">
        <v>541</v>
      </c>
      <c r="M3" s="14" t="s">
        <v>547</v>
      </c>
      <c r="N3" s="14" t="s">
        <v>546</v>
      </c>
      <c r="O3" s="14" t="s">
        <v>549</v>
      </c>
      <c r="P3" s="14" t="s">
        <v>605</v>
      </c>
      <c r="Q3" s="14" t="s">
        <v>606</v>
      </c>
    </row>
    <row r="4" spans="1:17" ht="20.100000000000001" customHeight="1" x14ac:dyDescent="0.25">
      <c r="B4" s="10">
        <v>42994</v>
      </c>
      <c r="C4" s="10">
        <v>42957</v>
      </c>
      <c r="D4" s="10">
        <v>42972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  <c r="O4" s="12" t="str">
        <f ca="1">IF(AND(TbRegistroEntradas[[#This Row],[Data do Caixa Previsto]]&lt;TODAY(),TbRegistroEntradas[[#This Row],[Data do Caixa Realizado]]=""),"Vencida","Não Vencida")</f>
        <v>Não Vencida</v>
      </c>
      <c r="P4" s="12" t="str">
        <f>IF(TbRegistroEntradas[[#This Row],[Data da Competência]]=TbRegistroEntradas[[#This Row],[Data do Caixa Previsto]],"Vista","Prazo")</f>
        <v>Prazo</v>
      </c>
      <c r="Q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</v>
      </c>
    </row>
    <row r="5" spans="1:17" ht="20.100000000000001" customHeight="1" x14ac:dyDescent="0.25">
      <c r="B5" s="10">
        <v>42985</v>
      </c>
      <c r="C5" s="10">
        <v>42960</v>
      </c>
      <c r="D5" s="10">
        <v>42985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  <c r="O5" s="12" t="str">
        <f ca="1">IF(AND(TbRegistroEntradas[[#This Row],[Data do Caixa Previsto]]&lt;TODAY(),TbRegistroEntradas[[#This Row],[Data do Caixa Realizado]]=""),"Vencida","Não Vencida")</f>
        <v>Não Vencida</v>
      </c>
      <c r="P5" s="12" t="str">
        <f>IF(TbRegistroEntradas[[#This Row],[Data da Competência]]=TbRegistroEntradas[[#This Row],[Data do Caixa Previsto]],"Vista","Prazo")</f>
        <v>Prazo</v>
      </c>
      <c r="Q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" spans="1:17" ht="20.100000000000001" customHeight="1" x14ac:dyDescent="0.25">
      <c r="B6" s="10">
        <v>43007</v>
      </c>
      <c r="C6" s="10">
        <v>42964</v>
      </c>
      <c r="D6" s="10">
        <v>43001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  <c r="O6" s="12" t="str">
        <f ca="1">IF(AND(TbRegistroEntradas[[#This Row],[Data do Caixa Previsto]]&lt;TODAY(),TbRegistroEntradas[[#This Row],[Data do Caixa Realizado]]=""),"Vencida","Não Vencida")</f>
        <v>Não Vencida</v>
      </c>
      <c r="P6" s="12" t="str">
        <f>IF(TbRegistroEntradas[[#This Row],[Data da Competência]]=TbRegistroEntradas[[#This Row],[Data do Caixa Previsto]],"Vista","Prazo")</f>
        <v>Prazo</v>
      </c>
      <c r="Q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7" spans="1:17" ht="20.100000000000001" customHeight="1" x14ac:dyDescent="0.25">
      <c r="B7" s="10">
        <v>43020</v>
      </c>
      <c r="C7" s="10">
        <v>42969</v>
      </c>
      <c r="D7" s="10">
        <v>43020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  <c r="O7" s="12" t="str">
        <f ca="1">IF(AND(TbRegistroEntradas[[#This Row],[Data do Caixa Previsto]]&lt;TODAY(),TbRegistroEntradas[[#This Row],[Data do Caixa Realizado]]=""),"Vencida","Não Vencida")</f>
        <v>Não Vencida</v>
      </c>
      <c r="P7" s="12" t="str">
        <f>IF(TbRegistroEntradas[[#This Row],[Data da Competência]]=TbRegistroEntradas[[#This Row],[Data do Caixa Previsto]],"Vista","Prazo")</f>
        <v>Prazo</v>
      </c>
      <c r="Q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" spans="1:17" ht="20.100000000000001" customHeight="1" x14ac:dyDescent="0.25">
      <c r="B8" s="10">
        <v>43014</v>
      </c>
      <c r="C8" s="10">
        <v>42972</v>
      </c>
      <c r="D8" s="10">
        <v>43014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  <c r="O8" s="12" t="str">
        <f ca="1">IF(AND(TbRegistroEntradas[[#This Row],[Data do Caixa Previsto]]&lt;TODAY(),TbRegistroEntradas[[#This Row],[Data do Caixa Realizado]]=""),"Vencida","Não Vencida")</f>
        <v>Não Vencida</v>
      </c>
      <c r="P8" s="12" t="str">
        <f>IF(TbRegistroEntradas[[#This Row],[Data da Competência]]=TbRegistroEntradas[[#This Row],[Data do Caixa Previsto]],"Vista","Prazo")</f>
        <v>Prazo</v>
      </c>
      <c r="Q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" spans="1:17" ht="20.100000000000001" customHeight="1" x14ac:dyDescent="0.25">
      <c r="B9" s="10">
        <v>43054</v>
      </c>
      <c r="C9" s="10">
        <v>42974</v>
      </c>
      <c r="D9" s="10">
        <v>43030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  <c r="O9" s="12" t="str">
        <f ca="1">IF(AND(TbRegistroEntradas[[#This Row],[Data do Caixa Previsto]]&lt;TODAY(),TbRegistroEntradas[[#This Row],[Data do Caixa Realizado]]=""),"Vencida","Não Vencida")</f>
        <v>Não Vencida</v>
      </c>
      <c r="P9" s="12" t="str">
        <f>IF(TbRegistroEntradas[[#This Row],[Data da Competência]]=TbRegistroEntradas[[#This Row],[Data do Caixa Previsto]],"Vista","Prazo")</f>
        <v>Prazo</v>
      </c>
      <c r="Q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</v>
      </c>
    </row>
    <row r="10" spans="1:17" ht="20.100000000000001" customHeight="1" x14ac:dyDescent="0.25">
      <c r="B10" s="10">
        <v>43087</v>
      </c>
      <c r="C10" s="10">
        <v>42979</v>
      </c>
      <c r="D10" s="10">
        <v>43009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  <c r="O10" s="12" t="str">
        <f ca="1">IF(AND(TbRegistroEntradas[[#This Row],[Data do Caixa Previsto]]&lt;TODAY(),TbRegistroEntradas[[#This Row],[Data do Caixa Realizado]]=""),"Vencida","Não Vencida")</f>
        <v>Não Vencida</v>
      </c>
      <c r="P10" s="12" t="str">
        <f>IF(TbRegistroEntradas[[#This Row],[Data da Competência]]=TbRegistroEntradas[[#This Row],[Data do Caixa Previsto]],"Vista","Prazo")</f>
        <v>Prazo</v>
      </c>
      <c r="Q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11" spans="1:17" ht="20.100000000000001" customHeight="1" x14ac:dyDescent="0.25">
      <c r="B11" s="10">
        <v>43004</v>
      </c>
      <c r="C11" s="10">
        <v>42980</v>
      </c>
      <c r="D11" s="10">
        <v>43004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  <c r="O11" s="12" t="str">
        <f ca="1">IF(AND(TbRegistroEntradas[[#This Row],[Data do Caixa Previsto]]&lt;TODAY(),TbRegistroEntradas[[#This Row],[Data do Caixa Realizado]]=""),"Vencida","Não Vencida")</f>
        <v>Não Vencida</v>
      </c>
      <c r="P11" s="12" t="str">
        <f>IF(TbRegistroEntradas[[#This Row],[Data da Competência]]=TbRegistroEntradas[[#This Row],[Data do Caixa Previsto]],"Vista","Prazo")</f>
        <v>Prazo</v>
      </c>
      <c r="Q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" spans="1:17" ht="20.100000000000001" customHeight="1" x14ac:dyDescent="0.25">
      <c r="B12" s="10">
        <v>43015</v>
      </c>
      <c r="C12" s="10">
        <v>42984</v>
      </c>
      <c r="D12" s="10">
        <v>43015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  <c r="O12" s="12" t="str">
        <f ca="1">IF(AND(TbRegistroEntradas[[#This Row],[Data do Caixa Previsto]]&lt;TODAY(),TbRegistroEntradas[[#This Row],[Data do Caixa Realizado]]=""),"Vencida","Não Vencida")</f>
        <v>Não Vencida</v>
      </c>
      <c r="P12" s="12" t="str">
        <f>IF(TbRegistroEntradas[[#This Row],[Data da Competência]]=TbRegistroEntradas[[#This Row],[Data do Caixa Previsto]],"Vista","Prazo")</f>
        <v>Prazo</v>
      </c>
      <c r="Q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" spans="1:17" ht="20.100000000000001" customHeight="1" x14ac:dyDescent="0.25">
      <c r="B13" s="10" t="s">
        <v>69</v>
      </c>
      <c r="C13" s="10">
        <v>42988</v>
      </c>
      <c r="D13" s="10">
        <v>43013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  <c r="O13" s="12" t="str">
        <f ca="1">IF(AND(TbRegistroEntradas[[#This Row],[Data do Caixa Previsto]]&lt;TODAY(),TbRegistroEntradas[[#This Row],[Data do Caixa Realizado]]=""),"Vencida","Não Vencida")</f>
        <v>Vencida</v>
      </c>
      <c r="P13" s="12" t="str">
        <f>IF(TbRegistroEntradas[[#This Row],[Data da Competência]]=TbRegistroEntradas[[#This Row],[Data do Caixa Previsto]],"Vista","Prazo")</f>
        <v>Prazo</v>
      </c>
      <c r="Q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613</v>
      </c>
    </row>
    <row r="14" spans="1:17" ht="20.100000000000001" customHeight="1" x14ac:dyDescent="0.25">
      <c r="B14" s="10">
        <v>42997</v>
      </c>
      <c r="C14" s="10">
        <v>42990</v>
      </c>
      <c r="D14" s="10">
        <v>42997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  <c r="O14" s="12" t="str">
        <f ca="1">IF(AND(TbRegistroEntradas[[#This Row],[Data do Caixa Previsto]]&lt;TODAY(),TbRegistroEntradas[[#This Row],[Data do Caixa Realizado]]=""),"Vencida","Não Vencida")</f>
        <v>Não Vencida</v>
      </c>
      <c r="P14" s="12" t="str">
        <f>IF(TbRegistroEntradas[[#This Row],[Data da Competência]]=TbRegistroEntradas[[#This Row],[Data do Caixa Previsto]],"Vista","Prazo")</f>
        <v>Prazo</v>
      </c>
      <c r="Q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" spans="1:17" ht="20.100000000000001" customHeight="1" x14ac:dyDescent="0.25">
      <c r="B15" s="10">
        <v>43002</v>
      </c>
      <c r="C15" s="10">
        <v>42994</v>
      </c>
      <c r="D15" s="10">
        <v>43002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  <c r="O15" s="12" t="str">
        <f ca="1">IF(AND(TbRegistroEntradas[[#This Row],[Data do Caixa Previsto]]&lt;TODAY(),TbRegistroEntradas[[#This Row],[Data do Caixa Realizado]]=""),"Vencida","Não Vencida")</f>
        <v>Não Vencida</v>
      </c>
      <c r="P15" s="12" t="str">
        <f>IF(TbRegistroEntradas[[#This Row],[Data da Competência]]=TbRegistroEntradas[[#This Row],[Data do Caixa Previsto]],"Vista","Prazo")</f>
        <v>Prazo</v>
      </c>
      <c r="Q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" spans="1:17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  <c r="O16" s="12" t="str">
        <f ca="1">IF(AND(TbRegistroEntradas[[#This Row],[Data do Caixa Previsto]]&lt;TODAY(),TbRegistroEntradas[[#This Row],[Data do Caixa Realizado]]=""),"Vencida","Não Vencida")</f>
        <v>Não Vencida</v>
      </c>
      <c r="P16" s="12" t="str">
        <f>IF(TbRegistroEntradas[[#This Row],[Data da Competência]]=TbRegistroEntradas[[#This Row],[Data do Caixa Previsto]],"Vista","Prazo")</f>
        <v>Vista</v>
      </c>
      <c r="Q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" spans="2:17" ht="20.100000000000001" customHeight="1" x14ac:dyDescent="0.25">
      <c r="B17" s="10">
        <v>43056</v>
      </c>
      <c r="C17" s="10">
        <v>43004</v>
      </c>
      <c r="D17" s="10">
        <v>43056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  <c r="O17" s="12" t="str">
        <f ca="1">IF(AND(TbRegistroEntradas[[#This Row],[Data do Caixa Previsto]]&lt;TODAY(),TbRegistroEntradas[[#This Row],[Data do Caixa Realizado]]=""),"Vencida","Não Vencida")</f>
        <v>Não Vencida</v>
      </c>
      <c r="P17" s="12" t="str">
        <f>IF(TbRegistroEntradas[[#This Row],[Data da Competência]]=TbRegistroEntradas[[#This Row],[Data do Caixa Previsto]],"Vista","Prazo")</f>
        <v>Prazo</v>
      </c>
      <c r="Q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" spans="2:17" x14ac:dyDescent="0.25">
      <c r="B18" s="10">
        <v>43018</v>
      </c>
      <c r="C18" s="10">
        <v>43005</v>
      </c>
      <c r="D18" s="10">
        <v>43018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  <c r="O18" s="12" t="str">
        <f ca="1">IF(AND(TbRegistroEntradas[[#This Row],[Data do Caixa Previsto]]&lt;TODAY(),TbRegistroEntradas[[#This Row],[Data do Caixa Realizado]]=""),"Vencida","Não Vencida")</f>
        <v>Não Vencida</v>
      </c>
      <c r="P18" s="12" t="str">
        <f>IF(TbRegistroEntradas[[#This Row],[Data da Competência]]=TbRegistroEntradas[[#This Row],[Data do Caixa Previsto]],"Vista","Prazo")</f>
        <v>Prazo</v>
      </c>
      <c r="Q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" spans="2:17" x14ac:dyDescent="0.25">
      <c r="B19" s="10">
        <v>43019</v>
      </c>
      <c r="C19" s="10">
        <v>43008</v>
      </c>
      <c r="D19" s="10">
        <v>43019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  <c r="O19" s="12" t="str">
        <f ca="1">IF(AND(TbRegistroEntradas[[#This Row],[Data do Caixa Previsto]]&lt;TODAY(),TbRegistroEntradas[[#This Row],[Data do Caixa Realizado]]=""),"Vencida","Não Vencida")</f>
        <v>Não Vencida</v>
      </c>
      <c r="P19" s="12" t="str">
        <f>IF(TbRegistroEntradas[[#This Row],[Data da Competência]]=TbRegistroEntradas[[#This Row],[Data do Caixa Previsto]],"Vista","Prazo")</f>
        <v>Prazo</v>
      </c>
      <c r="Q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" spans="2:17" x14ac:dyDescent="0.25">
      <c r="B20" s="10">
        <v>43076</v>
      </c>
      <c r="C20" s="10">
        <v>43012</v>
      </c>
      <c r="D20" s="10">
        <v>43025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  <c r="O20" s="12" t="str">
        <f ca="1">IF(AND(TbRegistroEntradas[[#This Row],[Data do Caixa Previsto]]&lt;TODAY(),TbRegistroEntradas[[#This Row],[Data do Caixa Realizado]]=""),"Vencida","Não Vencida")</f>
        <v>Não Vencida</v>
      </c>
      <c r="P20" s="12" t="str">
        <f>IF(TbRegistroEntradas[[#This Row],[Data da Competência]]=TbRegistroEntradas[[#This Row],[Data do Caixa Previsto]],"Vista","Prazo")</f>
        <v>Prazo</v>
      </c>
      <c r="Q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21" spans="2:17" x14ac:dyDescent="0.25">
      <c r="B21" s="10">
        <v>43052</v>
      </c>
      <c r="C21" s="10">
        <v>43015</v>
      </c>
      <c r="D21" s="10">
        <v>43052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  <c r="O21" s="12" t="str">
        <f ca="1">IF(AND(TbRegistroEntradas[[#This Row],[Data do Caixa Previsto]]&lt;TODAY(),TbRegistroEntradas[[#This Row],[Data do Caixa Realizado]]=""),"Vencida","Não Vencida")</f>
        <v>Não Vencida</v>
      </c>
      <c r="P21" s="12" t="str">
        <f>IF(TbRegistroEntradas[[#This Row],[Data da Competência]]=TbRegistroEntradas[[#This Row],[Data do Caixa Previsto]],"Vista","Prazo")</f>
        <v>Prazo</v>
      </c>
      <c r="Q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" spans="2:17" x14ac:dyDescent="0.25">
      <c r="B22" s="10">
        <v>43043</v>
      </c>
      <c r="C22" s="10">
        <v>43017</v>
      </c>
      <c r="D22" s="10">
        <v>43043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  <c r="O22" s="12" t="str">
        <f ca="1">IF(AND(TbRegistroEntradas[[#This Row],[Data do Caixa Previsto]]&lt;TODAY(),TbRegistroEntradas[[#This Row],[Data do Caixa Realizado]]=""),"Vencida","Não Vencida")</f>
        <v>Não Vencida</v>
      </c>
      <c r="P22" s="12" t="str">
        <f>IF(TbRegistroEntradas[[#This Row],[Data da Competência]]=TbRegistroEntradas[[#This Row],[Data do Caixa Previsto]],"Vista","Prazo")</f>
        <v>Prazo</v>
      </c>
      <c r="Q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" spans="2:17" x14ac:dyDescent="0.25">
      <c r="B23" s="10">
        <v>43060</v>
      </c>
      <c r="C23" s="10">
        <v>43019</v>
      </c>
      <c r="D23" s="10">
        <v>43060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  <c r="O23" s="12" t="str">
        <f ca="1">IF(AND(TbRegistroEntradas[[#This Row],[Data do Caixa Previsto]]&lt;TODAY(),TbRegistroEntradas[[#This Row],[Data do Caixa Realizado]]=""),"Vencida","Não Vencida")</f>
        <v>Não Vencida</v>
      </c>
      <c r="P23" s="12" t="str">
        <f>IF(TbRegistroEntradas[[#This Row],[Data da Competência]]=TbRegistroEntradas[[#This Row],[Data do Caixa Previsto]],"Vista","Prazo")</f>
        <v>Prazo</v>
      </c>
      <c r="Q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4" spans="2:17" x14ac:dyDescent="0.25">
      <c r="B24" s="10" t="s">
        <v>69</v>
      </c>
      <c r="C24" s="10">
        <v>43023</v>
      </c>
      <c r="D24" s="10">
        <v>43045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  <c r="O24" s="12" t="str">
        <f ca="1">IF(AND(TbRegistroEntradas[[#This Row],[Data do Caixa Previsto]]&lt;TODAY(),TbRegistroEntradas[[#This Row],[Data do Caixa Realizado]]=""),"Vencida","Não Vencida")</f>
        <v>Vencida</v>
      </c>
      <c r="P24" s="12" t="str">
        <f>IF(TbRegistroEntradas[[#This Row],[Data da Competência]]=TbRegistroEntradas[[#This Row],[Data do Caixa Previsto]],"Vista","Prazo")</f>
        <v>Prazo</v>
      </c>
      <c r="Q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581</v>
      </c>
    </row>
    <row r="25" spans="2:17" x14ac:dyDescent="0.25">
      <c r="B25" s="10">
        <v>43113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  <c r="O25" s="12" t="str">
        <f ca="1">IF(AND(TbRegistroEntradas[[#This Row],[Data do Caixa Previsto]]&lt;TODAY(),TbRegistroEntradas[[#This Row],[Data do Caixa Realizado]]=""),"Vencida","Não Vencida")</f>
        <v>Não Vencida</v>
      </c>
      <c r="P25" s="12" t="str">
        <f>IF(TbRegistroEntradas[[#This Row],[Data da Competência]]=TbRegistroEntradas[[#This Row],[Data do Caixa Previsto]],"Vista","Prazo")</f>
        <v>Vista</v>
      </c>
      <c r="Q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26" spans="2:17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  <c r="O26" s="12" t="str">
        <f ca="1">IF(AND(TbRegistroEntradas[[#This Row],[Data do Caixa Previsto]]&lt;TODAY(),TbRegistroEntradas[[#This Row],[Data do Caixa Realizado]]=""),"Vencida","Não Vencida")</f>
        <v>Não Vencida</v>
      </c>
      <c r="P26" s="12" t="str">
        <f>IF(TbRegistroEntradas[[#This Row],[Data da Competência]]=TbRegistroEntradas[[#This Row],[Data do Caixa Previsto]],"Vista","Prazo")</f>
        <v>Vista</v>
      </c>
      <c r="Q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7" spans="2:17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  <c r="O27" s="12" t="str">
        <f ca="1">IF(AND(TbRegistroEntradas[[#This Row],[Data do Caixa Previsto]]&lt;TODAY(),TbRegistroEntradas[[#This Row],[Data do Caixa Realizado]]=""),"Vencida","Não Vencida")</f>
        <v>Não Vencida</v>
      </c>
      <c r="P27" s="12" t="str">
        <f>IF(TbRegistroEntradas[[#This Row],[Data da Competência]]=TbRegistroEntradas[[#This Row],[Data do Caixa Previsto]],"Vista","Prazo")</f>
        <v>Vista</v>
      </c>
      <c r="Q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8" spans="2:17" x14ac:dyDescent="0.25">
      <c r="B28" s="10">
        <v>43122</v>
      </c>
      <c r="C28" s="10">
        <v>43032</v>
      </c>
      <c r="D28" s="10">
        <v>43068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  <c r="O28" s="12" t="str">
        <f ca="1">IF(AND(TbRegistroEntradas[[#This Row],[Data do Caixa Previsto]]&lt;TODAY(),TbRegistroEntradas[[#This Row],[Data do Caixa Realizado]]=""),"Vencida","Não Vencida")</f>
        <v>Não Vencida</v>
      </c>
      <c r="P28" s="12" t="str">
        <f>IF(TbRegistroEntradas[[#This Row],[Data da Competência]]=TbRegistroEntradas[[#This Row],[Data do Caixa Previsto]],"Vista","Prazo")</f>
        <v>Prazo</v>
      </c>
      <c r="Q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54</v>
      </c>
    </row>
    <row r="29" spans="2:17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  <c r="O29" s="12" t="str">
        <f ca="1">IF(AND(TbRegistroEntradas[[#This Row],[Data do Caixa Previsto]]&lt;TODAY(),TbRegistroEntradas[[#This Row],[Data do Caixa Realizado]]=""),"Vencida","Não Vencida")</f>
        <v>Não Vencida</v>
      </c>
      <c r="P29" s="12" t="str">
        <f>IF(TbRegistroEntradas[[#This Row],[Data da Competência]]=TbRegistroEntradas[[#This Row],[Data do Caixa Previsto]],"Vista","Prazo")</f>
        <v>Vista</v>
      </c>
      <c r="Q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0" spans="2:17" x14ac:dyDescent="0.25">
      <c r="B30" s="10">
        <v>43052</v>
      </c>
      <c r="C30" s="10">
        <v>43038</v>
      </c>
      <c r="D30" s="10">
        <v>43052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  <c r="O30" s="12" t="str">
        <f ca="1">IF(AND(TbRegistroEntradas[[#This Row],[Data do Caixa Previsto]]&lt;TODAY(),TbRegistroEntradas[[#This Row],[Data do Caixa Realizado]]=""),"Vencida","Não Vencida")</f>
        <v>Não Vencida</v>
      </c>
      <c r="P30" s="12" t="str">
        <f>IF(TbRegistroEntradas[[#This Row],[Data da Competência]]=TbRegistroEntradas[[#This Row],[Data do Caixa Previsto]],"Vista","Prazo")</f>
        <v>Prazo</v>
      </c>
      <c r="Q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1" spans="2:17" x14ac:dyDescent="0.25">
      <c r="B31" s="10" t="s">
        <v>69</v>
      </c>
      <c r="C31" s="10">
        <v>43040</v>
      </c>
      <c r="D31" s="10">
        <v>43057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  <c r="O31" s="12" t="str">
        <f ca="1">IF(AND(TbRegistroEntradas[[#This Row],[Data do Caixa Previsto]]&lt;TODAY(),TbRegistroEntradas[[#This Row],[Data do Caixa Realizado]]=""),"Vencida","Não Vencida")</f>
        <v>Vencida</v>
      </c>
      <c r="P31" s="12" t="str">
        <f>IF(TbRegistroEntradas[[#This Row],[Data da Competência]]=TbRegistroEntradas[[#This Row],[Data do Caixa Previsto]],"Vista","Prazo")</f>
        <v>Prazo</v>
      </c>
      <c r="Q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569</v>
      </c>
    </row>
    <row r="32" spans="2:17" x14ac:dyDescent="0.25">
      <c r="B32" s="10">
        <v>43117</v>
      </c>
      <c r="C32" s="10">
        <v>43043</v>
      </c>
      <c r="D32" s="10">
        <v>43068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  <c r="O32" s="12" t="str">
        <f ca="1">IF(AND(TbRegistroEntradas[[#This Row],[Data do Caixa Previsto]]&lt;TODAY(),TbRegistroEntradas[[#This Row],[Data do Caixa Realizado]]=""),"Vencida","Não Vencida")</f>
        <v>Não Vencida</v>
      </c>
      <c r="P32" s="12" t="str">
        <f>IF(TbRegistroEntradas[[#This Row],[Data da Competência]]=TbRegistroEntradas[[#This Row],[Data do Caixa Previsto]],"Vista","Prazo")</f>
        <v>Prazo</v>
      </c>
      <c r="Q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49</v>
      </c>
    </row>
    <row r="33" spans="2:17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  <c r="O33" s="12" t="str">
        <f ca="1">IF(AND(TbRegistroEntradas[[#This Row],[Data do Caixa Previsto]]&lt;TODAY(),TbRegistroEntradas[[#This Row],[Data do Caixa Realizado]]=""),"Vencida","Não Vencida")</f>
        <v>Não Vencida</v>
      </c>
      <c r="P33" s="12" t="str">
        <f>IF(TbRegistroEntradas[[#This Row],[Data da Competência]]=TbRegistroEntradas[[#This Row],[Data do Caixa Previsto]],"Vista","Prazo")</f>
        <v>Vista</v>
      </c>
      <c r="Q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4" spans="2:17" x14ac:dyDescent="0.25">
      <c r="B34" s="10">
        <v>43077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  <c r="O34" s="12" t="str">
        <f ca="1">IF(AND(TbRegistroEntradas[[#This Row],[Data do Caixa Previsto]]&lt;TODAY(),TbRegistroEntradas[[#This Row],[Data do Caixa Realizado]]=""),"Vencida","Não Vencida")</f>
        <v>Não Vencida</v>
      </c>
      <c r="P34" s="12" t="str">
        <f>IF(TbRegistroEntradas[[#This Row],[Data da Competência]]=TbRegistroEntradas[[#This Row],[Data do Caixa Previsto]],"Vista","Prazo")</f>
        <v>Vista</v>
      </c>
      <c r="Q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</v>
      </c>
    </row>
    <row r="35" spans="2:17" x14ac:dyDescent="0.25">
      <c r="B35" s="10">
        <v>43101</v>
      </c>
      <c r="C35" s="10">
        <v>43053</v>
      </c>
      <c r="D35" s="10">
        <v>43101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  <c r="O35" s="12" t="str">
        <f ca="1">IF(AND(TbRegistroEntradas[[#This Row],[Data do Caixa Previsto]]&lt;TODAY(),TbRegistroEntradas[[#This Row],[Data do Caixa Realizado]]=""),"Vencida","Não Vencida")</f>
        <v>Não Vencida</v>
      </c>
      <c r="P35" s="12" t="str">
        <f>IF(TbRegistroEntradas[[#This Row],[Data da Competência]]=TbRegistroEntradas[[#This Row],[Data do Caixa Previsto]],"Vista","Prazo")</f>
        <v>Prazo</v>
      </c>
      <c r="Q3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6" spans="2:17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  <c r="O36" s="12" t="str">
        <f ca="1">IF(AND(TbRegistroEntradas[[#This Row],[Data do Caixa Previsto]]&lt;TODAY(),TbRegistroEntradas[[#This Row],[Data do Caixa Realizado]]=""),"Vencida","Não Vencida")</f>
        <v>Não Vencida</v>
      </c>
      <c r="P36" s="12" t="str">
        <f>IF(TbRegistroEntradas[[#This Row],[Data da Competência]]=TbRegistroEntradas[[#This Row],[Data do Caixa Previsto]],"Vista","Prazo")</f>
        <v>Vista</v>
      </c>
      <c r="Q3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7" spans="2:17" x14ac:dyDescent="0.25">
      <c r="B37" s="10" t="s">
        <v>69</v>
      </c>
      <c r="C37" s="10">
        <v>43057</v>
      </c>
      <c r="D37" s="10">
        <v>43101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  <c r="O37" s="12" t="str">
        <f ca="1">IF(AND(TbRegistroEntradas[[#This Row],[Data do Caixa Previsto]]&lt;TODAY(),TbRegistroEntradas[[#This Row],[Data do Caixa Realizado]]=""),"Vencida","Não Vencida")</f>
        <v>Vencida</v>
      </c>
      <c r="P37" s="12" t="str">
        <f>IF(TbRegistroEntradas[[#This Row],[Data da Competência]]=TbRegistroEntradas[[#This Row],[Data do Caixa Previsto]],"Vista","Prazo")</f>
        <v>Prazo</v>
      </c>
      <c r="Q3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525</v>
      </c>
    </row>
    <row r="38" spans="2:17" x14ac:dyDescent="0.25">
      <c r="B38" s="10">
        <v>43090</v>
      </c>
      <c r="C38" s="10">
        <v>43058</v>
      </c>
      <c r="D38" s="10">
        <v>43090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  <c r="O38" s="12" t="str">
        <f ca="1">IF(AND(TbRegistroEntradas[[#This Row],[Data do Caixa Previsto]]&lt;TODAY(),TbRegistroEntradas[[#This Row],[Data do Caixa Realizado]]=""),"Vencida","Não Vencida")</f>
        <v>Não Vencida</v>
      </c>
      <c r="P38" s="12" t="str">
        <f>IF(TbRegistroEntradas[[#This Row],[Data da Competência]]=TbRegistroEntradas[[#This Row],[Data do Caixa Previsto]],"Vista","Prazo")</f>
        <v>Prazo</v>
      </c>
      <c r="Q3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9" spans="2:17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  <c r="O39" s="12" t="str">
        <f ca="1">IF(AND(TbRegistroEntradas[[#This Row],[Data do Caixa Previsto]]&lt;TODAY(),TbRegistroEntradas[[#This Row],[Data do Caixa Realizado]]=""),"Vencida","Não Vencida")</f>
        <v>Não Vencida</v>
      </c>
      <c r="P39" s="12" t="str">
        <f>IF(TbRegistroEntradas[[#This Row],[Data da Competência]]=TbRegistroEntradas[[#This Row],[Data do Caixa Previsto]],"Vista","Prazo")</f>
        <v>Vista</v>
      </c>
      <c r="Q3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0" spans="2:17" x14ac:dyDescent="0.25">
      <c r="B40" s="10">
        <v>43122</v>
      </c>
      <c r="C40" s="10">
        <v>43063</v>
      </c>
      <c r="D40" s="10">
        <v>43122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  <c r="O40" s="12" t="str">
        <f ca="1">IF(AND(TbRegistroEntradas[[#This Row],[Data do Caixa Previsto]]&lt;TODAY(),TbRegistroEntradas[[#This Row],[Data do Caixa Realizado]]=""),"Vencida","Não Vencida")</f>
        <v>Não Vencida</v>
      </c>
      <c r="P40" s="12" t="str">
        <f>IF(TbRegistroEntradas[[#This Row],[Data da Competência]]=TbRegistroEntradas[[#This Row],[Data do Caixa Previsto]],"Vista","Prazo")</f>
        <v>Prazo</v>
      </c>
      <c r="Q4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1" spans="2:17" x14ac:dyDescent="0.25">
      <c r="B41" s="10">
        <v>43114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  <c r="O41" s="12" t="str">
        <f ca="1">IF(AND(TbRegistroEntradas[[#This Row],[Data do Caixa Previsto]]&lt;TODAY(),TbRegistroEntradas[[#This Row],[Data do Caixa Realizado]]=""),"Vencida","Não Vencida")</f>
        <v>Não Vencida</v>
      </c>
      <c r="P41" s="12" t="str">
        <f>IF(TbRegistroEntradas[[#This Row],[Data da Competência]]=TbRegistroEntradas[[#This Row],[Data do Caixa Previsto]],"Vista","Prazo")</f>
        <v>Vista</v>
      </c>
      <c r="Q4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</v>
      </c>
    </row>
    <row r="42" spans="2:17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  <c r="O42" s="12" t="str">
        <f ca="1">IF(AND(TbRegistroEntradas[[#This Row],[Data do Caixa Previsto]]&lt;TODAY(),TbRegistroEntradas[[#This Row],[Data do Caixa Realizado]]=""),"Vencida","Não Vencida")</f>
        <v>Não Vencida</v>
      </c>
      <c r="P42" s="12" t="str">
        <f>IF(TbRegistroEntradas[[#This Row],[Data da Competência]]=TbRegistroEntradas[[#This Row],[Data do Caixa Previsto]],"Vista","Prazo")</f>
        <v>Vista</v>
      </c>
      <c r="Q4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3" spans="2:17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  <c r="O43" s="12" t="str">
        <f ca="1">IF(AND(TbRegistroEntradas[[#This Row],[Data do Caixa Previsto]]&lt;TODAY(),TbRegistroEntradas[[#This Row],[Data do Caixa Realizado]]=""),"Vencida","Não Vencida")</f>
        <v>Não Vencida</v>
      </c>
      <c r="P43" s="12" t="str">
        <f>IF(TbRegistroEntradas[[#This Row],[Data da Competência]]=TbRegistroEntradas[[#This Row],[Data do Caixa Previsto]],"Vista","Prazo")</f>
        <v>Vista</v>
      </c>
      <c r="Q4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4" spans="2:17" x14ac:dyDescent="0.25">
      <c r="B44" s="10">
        <v>43103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  <c r="O44" s="12" t="str">
        <f ca="1">IF(AND(TbRegistroEntradas[[#This Row],[Data do Caixa Previsto]]&lt;TODAY(),TbRegistroEntradas[[#This Row],[Data do Caixa Realizado]]=""),"Vencida","Não Vencida")</f>
        <v>Não Vencida</v>
      </c>
      <c r="P44" s="12" t="str">
        <f>IF(TbRegistroEntradas[[#This Row],[Data da Competência]]=TbRegistroEntradas[[#This Row],[Data do Caixa Previsto]],"Vista","Prazo")</f>
        <v>Vista</v>
      </c>
      <c r="Q4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</v>
      </c>
    </row>
    <row r="45" spans="2:17" x14ac:dyDescent="0.25">
      <c r="B45" s="10">
        <v>43103</v>
      </c>
      <c r="C45" s="10">
        <v>43082</v>
      </c>
      <c r="D45" s="10">
        <v>43103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  <c r="O45" s="12" t="str">
        <f ca="1">IF(AND(TbRegistroEntradas[[#This Row],[Data do Caixa Previsto]]&lt;TODAY(),TbRegistroEntradas[[#This Row],[Data do Caixa Realizado]]=""),"Vencida","Não Vencida")</f>
        <v>Não Vencida</v>
      </c>
      <c r="P45" s="12" t="str">
        <f>IF(TbRegistroEntradas[[#This Row],[Data da Competência]]=TbRegistroEntradas[[#This Row],[Data do Caixa Previsto]],"Vista","Prazo")</f>
        <v>Prazo</v>
      </c>
      <c r="Q4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6" spans="2:17" x14ac:dyDescent="0.25">
      <c r="B46" s="10">
        <v>43086</v>
      </c>
      <c r="C46" s="10">
        <v>43083</v>
      </c>
      <c r="D46" s="10">
        <v>43086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  <c r="O46" s="12" t="str">
        <f ca="1">IF(AND(TbRegistroEntradas[[#This Row],[Data do Caixa Previsto]]&lt;TODAY(),TbRegistroEntradas[[#This Row],[Data do Caixa Realizado]]=""),"Vencida","Não Vencida")</f>
        <v>Não Vencida</v>
      </c>
      <c r="P46" s="12" t="str">
        <f>IF(TbRegistroEntradas[[#This Row],[Data da Competência]]=TbRegistroEntradas[[#This Row],[Data do Caixa Previsto]],"Vista","Prazo")</f>
        <v>Prazo</v>
      </c>
      <c r="Q4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7" spans="2:17" x14ac:dyDescent="0.25">
      <c r="B47" s="10">
        <v>43122</v>
      </c>
      <c r="C47" s="10">
        <v>43085</v>
      </c>
      <c r="D47" s="10">
        <v>43122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  <c r="O47" s="12" t="str">
        <f ca="1">IF(AND(TbRegistroEntradas[[#This Row],[Data do Caixa Previsto]]&lt;TODAY(),TbRegistroEntradas[[#This Row],[Data do Caixa Realizado]]=""),"Vencida","Não Vencida")</f>
        <v>Não Vencida</v>
      </c>
      <c r="P47" s="12" t="str">
        <f>IF(TbRegistroEntradas[[#This Row],[Data da Competência]]=TbRegistroEntradas[[#This Row],[Data do Caixa Previsto]],"Vista","Prazo")</f>
        <v>Prazo</v>
      </c>
      <c r="Q4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8" spans="2:17" x14ac:dyDescent="0.25">
      <c r="B48" s="10">
        <v>43123</v>
      </c>
      <c r="C48" s="10">
        <v>43086</v>
      </c>
      <c r="D48" s="10">
        <v>43123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  <c r="O48" s="12" t="str">
        <f ca="1">IF(AND(TbRegistroEntradas[[#This Row],[Data do Caixa Previsto]]&lt;TODAY(),TbRegistroEntradas[[#This Row],[Data do Caixa Realizado]]=""),"Vencida","Não Vencida")</f>
        <v>Não Vencida</v>
      </c>
      <c r="P48" s="12" t="str">
        <f>IF(TbRegistroEntradas[[#This Row],[Data da Competência]]=TbRegistroEntradas[[#This Row],[Data do Caixa Previsto]],"Vista","Prazo")</f>
        <v>Prazo</v>
      </c>
      <c r="Q4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9" spans="2:17" x14ac:dyDescent="0.25">
      <c r="B49" s="10">
        <v>43125</v>
      </c>
      <c r="C49" s="10">
        <v>43088</v>
      </c>
      <c r="D49" s="10">
        <v>43125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  <c r="O49" s="12" t="str">
        <f ca="1">IF(AND(TbRegistroEntradas[[#This Row],[Data do Caixa Previsto]]&lt;TODAY(),TbRegistroEntradas[[#This Row],[Data do Caixa Realizado]]=""),"Vencida","Não Vencida")</f>
        <v>Não Vencida</v>
      </c>
      <c r="P49" s="12" t="str">
        <f>IF(TbRegistroEntradas[[#This Row],[Data da Competência]]=TbRegistroEntradas[[#This Row],[Data do Caixa Previsto]],"Vista","Prazo")</f>
        <v>Prazo</v>
      </c>
      <c r="Q4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0" spans="2:17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  <c r="O50" s="12" t="str">
        <f ca="1">IF(AND(TbRegistroEntradas[[#This Row],[Data do Caixa Previsto]]&lt;TODAY(),TbRegistroEntradas[[#This Row],[Data do Caixa Realizado]]=""),"Vencida","Não Vencida")</f>
        <v>Não Vencida</v>
      </c>
      <c r="P50" s="12" t="str">
        <f>IF(TbRegistroEntradas[[#This Row],[Data da Competência]]=TbRegistroEntradas[[#This Row],[Data do Caixa Previsto]],"Vista","Prazo")</f>
        <v>Vista</v>
      </c>
      <c r="Q5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1" spans="2:17" x14ac:dyDescent="0.25">
      <c r="B51" s="10">
        <v>43133</v>
      </c>
      <c r="C51" s="10">
        <v>43091</v>
      </c>
      <c r="D51" s="10">
        <v>43133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  <c r="O51" s="12" t="str">
        <f ca="1">IF(AND(TbRegistroEntradas[[#This Row],[Data do Caixa Previsto]]&lt;TODAY(),TbRegistroEntradas[[#This Row],[Data do Caixa Realizado]]=""),"Vencida","Não Vencida")</f>
        <v>Não Vencida</v>
      </c>
      <c r="P51" s="12" t="str">
        <f>IF(TbRegistroEntradas[[#This Row],[Data da Competência]]=TbRegistroEntradas[[#This Row],[Data do Caixa Previsto]],"Vista","Prazo")</f>
        <v>Prazo</v>
      </c>
      <c r="Q5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2" spans="2:17" x14ac:dyDescent="0.25">
      <c r="B52" s="10">
        <v>43182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  <c r="O52" s="12" t="str">
        <f ca="1">IF(AND(TbRegistroEntradas[[#This Row],[Data do Caixa Previsto]]&lt;TODAY(),TbRegistroEntradas[[#This Row],[Data do Caixa Realizado]]=""),"Vencida","Não Vencida")</f>
        <v>Não Vencida</v>
      </c>
      <c r="P52" s="12" t="str">
        <f>IF(TbRegistroEntradas[[#This Row],[Data da Competência]]=TbRegistroEntradas[[#This Row],[Data do Caixa Previsto]],"Vista","Prazo")</f>
        <v>Vista</v>
      </c>
      <c r="Q5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53" spans="2:17" x14ac:dyDescent="0.25">
      <c r="B53" s="10">
        <v>43101</v>
      </c>
      <c r="C53" s="10">
        <v>43099</v>
      </c>
      <c r="D53" s="10">
        <v>43101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  <c r="O53" s="12" t="str">
        <f ca="1">IF(AND(TbRegistroEntradas[[#This Row],[Data do Caixa Previsto]]&lt;TODAY(),TbRegistroEntradas[[#This Row],[Data do Caixa Realizado]]=""),"Vencida","Não Vencida")</f>
        <v>Não Vencida</v>
      </c>
      <c r="P53" s="12" t="str">
        <f>IF(TbRegistroEntradas[[#This Row],[Data da Competência]]=TbRegistroEntradas[[#This Row],[Data do Caixa Previsto]],"Vista","Prazo")</f>
        <v>Prazo</v>
      </c>
      <c r="Q5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4" spans="2:17" x14ac:dyDescent="0.25">
      <c r="B54" s="10">
        <v>43144</v>
      </c>
      <c r="C54" s="10">
        <v>43100</v>
      </c>
      <c r="D54" s="10">
        <v>43144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  <c r="O54" s="12" t="str">
        <f ca="1">IF(AND(TbRegistroEntradas[[#This Row],[Data do Caixa Previsto]]&lt;TODAY(),TbRegistroEntradas[[#This Row],[Data do Caixa Realizado]]=""),"Vencida","Não Vencida")</f>
        <v>Não Vencida</v>
      </c>
      <c r="P54" s="12" t="str">
        <f>IF(TbRegistroEntradas[[#This Row],[Data da Competência]]=TbRegistroEntradas[[#This Row],[Data do Caixa Previsto]],"Vista","Prazo")</f>
        <v>Prazo</v>
      </c>
      <c r="Q5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5" spans="2:17" x14ac:dyDescent="0.25">
      <c r="B55" s="10" t="s">
        <v>69</v>
      </c>
      <c r="C55" s="10">
        <v>43103</v>
      </c>
      <c r="D55" s="10">
        <v>43159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  <c r="O55" s="12" t="str">
        <f ca="1">IF(AND(TbRegistroEntradas[[#This Row],[Data do Caixa Previsto]]&lt;TODAY(),TbRegistroEntradas[[#This Row],[Data do Caixa Realizado]]=""),"Vencida","Não Vencida")</f>
        <v>Vencida</v>
      </c>
      <c r="P55" s="12" t="str">
        <f>IF(TbRegistroEntradas[[#This Row],[Data da Competência]]=TbRegistroEntradas[[#This Row],[Data do Caixa Previsto]],"Vista","Prazo")</f>
        <v>Prazo</v>
      </c>
      <c r="Q5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467</v>
      </c>
    </row>
    <row r="56" spans="2:17" x14ac:dyDescent="0.25">
      <c r="B56" s="10">
        <v>43155</v>
      </c>
      <c r="C56" s="10">
        <v>43109</v>
      </c>
      <c r="D56" s="10">
        <v>43113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  <c r="O56" s="12" t="str">
        <f ca="1">IF(AND(TbRegistroEntradas[[#This Row],[Data do Caixa Previsto]]&lt;TODAY(),TbRegistroEntradas[[#This Row],[Data do Caixa Realizado]]=""),"Vencida","Não Vencida")</f>
        <v>Não Vencida</v>
      </c>
      <c r="P56" s="12" t="str">
        <f>IF(TbRegistroEntradas[[#This Row],[Data da Competência]]=TbRegistroEntradas[[#This Row],[Data do Caixa Previsto]],"Vista","Prazo")</f>
        <v>Prazo</v>
      </c>
      <c r="Q5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</v>
      </c>
    </row>
    <row r="57" spans="2:17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  <c r="O57" s="12" t="str">
        <f ca="1">IF(AND(TbRegistroEntradas[[#This Row],[Data do Caixa Previsto]]&lt;TODAY(),TbRegistroEntradas[[#This Row],[Data do Caixa Realizado]]=""),"Vencida","Não Vencida")</f>
        <v>Não Vencida</v>
      </c>
      <c r="P57" s="12" t="str">
        <f>IF(TbRegistroEntradas[[#This Row],[Data da Competência]]=TbRegistroEntradas[[#This Row],[Data do Caixa Previsto]],"Vista","Prazo")</f>
        <v>Vista</v>
      </c>
      <c r="Q5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8" spans="2:17" x14ac:dyDescent="0.25">
      <c r="B58" s="10">
        <v>43166</v>
      </c>
      <c r="C58" s="10">
        <v>43121</v>
      </c>
      <c r="D58" s="10">
        <v>43166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  <c r="O58" s="12" t="str">
        <f ca="1">IF(AND(TbRegistroEntradas[[#This Row],[Data do Caixa Previsto]]&lt;TODAY(),TbRegistroEntradas[[#This Row],[Data do Caixa Realizado]]=""),"Vencida","Não Vencida")</f>
        <v>Não Vencida</v>
      </c>
      <c r="P58" s="12" t="str">
        <f>IF(TbRegistroEntradas[[#This Row],[Data da Competência]]=TbRegistroEntradas[[#This Row],[Data do Caixa Previsto]],"Vista","Prazo")</f>
        <v>Prazo</v>
      </c>
      <c r="Q5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9" spans="2:17" x14ac:dyDescent="0.25">
      <c r="B59" s="10">
        <v>43145</v>
      </c>
      <c r="C59" s="10">
        <v>43122</v>
      </c>
      <c r="D59" s="10">
        <v>43145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  <c r="O59" s="12" t="str">
        <f ca="1">IF(AND(TbRegistroEntradas[[#This Row],[Data do Caixa Previsto]]&lt;TODAY(),TbRegistroEntradas[[#This Row],[Data do Caixa Realizado]]=""),"Vencida","Não Vencida")</f>
        <v>Não Vencida</v>
      </c>
      <c r="P59" s="12" t="str">
        <f>IF(TbRegistroEntradas[[#This Row],[Data da Competência]]=TbRegistroEntradas[[#This Row],[Data do Caixa Previsto]],"Vista","Prazo")</f>
        <v>Prazo</v>
      </c>
      <c r="Q5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0" spans="2:17" x14ac:dyDescent="0.25">
      <c r="B60" s="10">
        <v>43142</v>
      </c>
      <c r="C60" s="10">
        <v>43124</v>
      </c>
      <c r="D60" s="10">
        <v>43142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  <c r="O60" s="12" t="str">
        <f ca="1">IF(AND(TbRegistroEntradas[[#This Row],[Data do Caixa Previsto]]&lt;TODAY(),TbRegistroEntradas[[#This Row],[Data do Caixa Realizado]]=""),"Vencida","Não Vencida")</f>
        <v>Não Vencida</v>
      </c>
      <c r="P60" s="12" t="str">
        <f>IF(TbRegistroEntradas[[#This Row],[Data da Competência]]=TbRegistroEntradas[[#This Row],[Data do Caixa Previsto]],"Vista","Prazo")</f>
        <v>Prazo</v>
      </c>
      <c r="Q6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1" spans="2:17" x14ac:dyDescent="0.25">
      <c r="B61" s="10">
        <v>43206</v>
      </c>
      <c r="C61" s="10">
        <v>43125</v>
      </c>
      <c r="D61" s="10">
        <v>43129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  <c r="O61" s="12" t="str">
        <f ca="1">IF(AND(TbRegistroEntradas[[#This Row],[Data do Caixa Previsto]]&lt;TODAY(),TbRegistroEntradas[[#This Row],[Data do Caixa Realizado]]=""),"Vencida","Não Vencida")</f>
        <v>Não Vencida</v>
      </c>
      <c r="P61" s="12" t="str">
        <f>IF(TbRegistroEntradas[[#This Row],[Data da Competência]]=TbRegistroEntradas[[#This Row],[Data do Caixa Previsto]],"Vista","Prazo")</f>
        <v>Prazo</v>
      </c>
      <c r="Q6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77</v>
      </c>
    </row>
    <row r="62" spans="2:17" x14ac:dyDescent="0.25">
      <c r="B62" s="10">
        <v>43137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  <c r="O62" s="12" t="str">
        <f ca="1">IF(AND(TbRegistroEntradas[[#This Row],[Data do Caixa Previsto]]&lt;TODAY(),TbRegistroEntradas[[#This Row],[Data do Caixa Realizado]]=""),"Vencida","Não Vencida")</f>
        <v>Não Vencida</v>
      </c>
      <c r="P62" s="12" t="str">
        <f>IF(TbRegistroEntradas[[#This Row],[Data da Competência]]=TbRegistroEntradas[[#This Row],[Data do Caixa Previsto]],"Vista","Prazo")</f>
        <v>Vista</v>
      </c>
      <c r="Q6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9</v>
      </c>
    </row>
    <row r="63" spans="2:17" x14ac:dyDescent="0.25">
      <c r="B63" s="10">
        <v>43161</v>
      </c>
      <c r="C63" s="10">
        <v>43129</v>
      </c>
      <c r="D63" s="10">
        <v>43161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  <c r="O63" s="12" t="str">
        <f ca="1">IF(AND(TbRegistroEntradas[[#This Row],[Data do Caixa Previsto]]&lt;TODAY(),TbRegistroEntradas[[#This Row],[Data do Caixa Realizado]]=""),"Vencida","Não Vencida")</f>
        <v>Não Vencida</v>
      </c>
      <c r="P63" s="12" t="str">
        <f>IF(TbRegistroEntradas[[#This Row],[Data da Competência]]=TbRegistroEntradas[[#This Row],[Data do Caixa Previsto]],"Vista","Prazo")</f>
        <v>Prazo</v>
      </c>
      <c r="Q6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4" spans="2:17" x14ac:dyDescent="0.25">
      <c r="B64" s="10">
        <v>43178</v>
      </c>
      <c r="C64" s="10">
        <v>43130</v>
      </c>
      <c r="D64" s="10">
        <v>43178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  <c r="O64" s="12" t="str">
        <f ca="1">IF(AND(TbRegistroEntradas[[#This Row],[Data do Caixa Previsto]]&lt;TODAY(),TbRegistroEntradas[[#This Row],[Data do Caixa Realizado]]=""),"Vencida","Não Vencida")</f>
        <v>Não Vencida</v>
      </c>
      <c r="P64" s="12" t="str">
        <f>IF(TbRegistroEntradas[[#This Row],[Data da Competência]]=TbRegistroEntradas[[#This Row],[Data do Caixa Previsto]],"Vista","Prazo")</f>
        <v>Prazo</v>
      </c>
      <c r="Q6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5" spans="2:17" x14ac:dyDescent="0.25">
      <c r="B65" s="10">
        <v>43138</v>
      </c>
      <c r="C65" s="10">
        <v>43133</v>
      </c>
      <c r="D65" s="10">
        <v>43138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  <c r="O65" s="12" t="str">
        <f ca="1">IF(AND(TbRegistroEntradas[[#This Row],[Data do Caixa Previsto]]&lt;TODAY(),TbRegistroEntradas[[#This Row],[Data do Caixa Realizado]]=""),"Vencida","Não Vencida")</f>
        <v>Não Vencida</v>
      </c>
      <c r="P65" s="12" t="str">
        <f>IF(TbRegistroEntradas[[#This Row],[Data da Competência]]=TbRegistroEntradas[[#This Row],[Data do Caixa Previsto]],"Vista","Prazo")</f>
        <v>Prazo</v>
      </c>
      <c r="Q6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6" spans="2:17" x14ac:dyDescent="0.25">
      <c r="B66" s="10" t="s">
        <v>69</v>
      </c>
      <c r="C66" s="10">
        <v>43136</v>
      </c>
      <c r="D66" s="10">
        <v>43190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  <c r="O66" s="12" t="str">
        <f ca="1">IF(AND(TbRegistroEntradas[[#This Row],[Data do Caixa Previsto]]&lt;TODAY(),TbRegistroEntradas[[#This Row],[Data do Caixa Realizado]]=""),"Vencida","Não Vencida")</f>
        <v>Vencida</v>
      </c>
      <c r="P66" s="12" t="str">
        <f>IF(TbRegistroEntradas[[#This Row],[Data da Competência]]=TbRegistroEntradas[[#This Row],[Data do Caixa Previsto]],"Vista","Prazo")</f>
        <v>Prazo</v>
      </c>
      <c r="Q6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436</v>
      </c>
    </row>
    <row r="67" spans="2:17" x14ac:dyDescent="0.25">
      <c r="B67" s="10">
        <v>43145</v>
      </c>
      <c r="C67" s="10">
        <v>43140</v>
      </c>
      <c r="D67" s="10">
        <v>43145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  <c r="O67" s="12" t="str">
        <f ca="1">IF(AND(TbRegistroEntradas[[#This Row],[Data do Caixa Previsto]]&lt;TODAY(),TbRegistroEntradas[[#This Row],[Data do Caixa Realizado]]=""),"Vencida","Não Vencida")</f>
        <v>Não Vencida</v>
      </c>
      <c r="P67" s="12" t="str">
        <f>IF(TbRegistroEntradas[[#This Row],[Data da Competência]]=TbRegistroEntradas[[#This Row],[Data do Caixa Previsto]],"Vista","Prazo")</f>
        <v>Prazo</v>
      </c>
      <c r="Q6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8" spans="2:17" x14ac:dyDescent="0.25">
      <c r="B68" s="10">
        <v>43146</v>
      </c>
      <c r="C68" s="10">
        <v>43142</v>
      </c>
      <c r="D68" s="10">
        <v>43146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  <c r="O68" s="12" t="str">
        <f ca="1">IF(AND(TbRegistroEntradas[[#This Row],[Data do Caixa Previsto]]&lt;TODAY(),TbRegistroEntradas[[#This Row],[Data do Caixa Realizado]]=""),"Vencida","Não Vencida")</f>
        <v>Não Vencida</v>
      </c>
      <c r="P68" s="12" t="str">
        <f>IF(TbRegistroEntradas[[#This Row],[Data da Competência]]=TbRegistroEntradas[[#This Row],[Data do Caixa Previsto]],"Vista","Prazo")</f>
        <v>Prazo</v>
      </c>
      <c r="Q6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9" spans="2:17" x14ac:dyDescent="0.25">
      <c r="B69" s="10">
        <v>43193</v>
      </c>
      <c r="C69" s="10">
        <v>43148</v>
      </c>
      <c r="D69" s="10">
        <v>43193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  <c r="O69" s="12" t="str">
        <f ca="1">IF(AND(TbRegistroEntradas[[#This Row],[Data do Caixa Previsto]]&lt;TODAY(),TbRegistroEntradas[[#This Row],[Data do Caixa Realizado]]=""),"Vencida","Não Vencida")</f>
        <v>Não Vencida</v>
      </c>
      <c r="P69" s="12" t="str">
        <f>IF(TbRegistroEntradas[[#This Row],[Data da Competência]]=TbRegistroEntradas[[#This Row],[Data do Caixa Previsto]],"Vista","Prazo")</f>
        <v>Prazo</v>
      </c>
      <c r="Q6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0" spans="2:17" x14ac:dyDescent="0.25">
      <c r="B70" s="10">
        <v>43193</v>
      </c>
      <c r="C70" s="10">
        <v>43151</v>
      </c>
      <c r="D70" s="10">
        <v>43193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  <c r="O70" s="12" t="str">
        <f ca="1">IF(AND(TbRegistroEntradas[[#This Row],[Data do Caixa Previsto]]&lt;TODAY(),TbRegistroEntradas[[#This Row],[Data do Caixa Realizado]]=""),"Vencida","Não Vencida")</f>
        <v>Não Vencida</v>
      </c>
      <c r="P70" s="12" t="str">
        <f>IF(TbRegistroEntradas[[#This Row],[Data da Competência]]=TbRegistroEntradas[[#This Row],[Data do Caixa Previsto]],"Vista","Prazo")</f>
        <v>Prazo</v>
      </c>
      <c r="Q7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1" spans="2:17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  <c r="O71" s="12" t="str">
        <f ca="1">IF(AND(TbRegistroEntradas[[#This Row],[Data do Caixa Previsto]]&lt;TODAY(),TbRegistroEntradas[[#This Row],[Data do Caixa Realizado]]=""),"Vencida","Não Vencida")</f>
        <v>Não Vencida</v>
      </c>
      <c r="P71" s="12" t="str">
        <f>IF(TbRegistroEntradas[[#This Row],[Data da Competência]]=TbRegistroEntradas[[#This Row],[Data do Caixa Previsto]],"Vista","Prazo")</f>
        <v>Vista</v>
      </c>
      <c r="Q7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2" spans="2:17" x14ac:dyDescent="0.25">
      <c r="B72" s="10" t="s">
        <v>69</v>
      </c>
      <c r="C72" s="10">
        <v>43156</v>
      </c>
      <c r="D72" s="10">
        <v>43205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  <c r="O72" s="12" t="str">
        <f ca="1">IF(AND(TbRegistroEntradas[[#This Row],[Data do Caixa Previsto]]&lt;TODAY(),TbRegistroEntradas[[#This Row],[Data do Caixa Realizado]]=""),"Vencida","Não Vencida")</f>
        <v>Vencida</v>
      </c>
      <c r="P72" s="12" t="str">
        <f>IF(TbRegistroEntradas[[#This Row],[Data da Competência]]=TbRegistroEntradas[[#This Row],[Data do Caixa Previsto]],"Vista","Prazo")</f>
        <v>Prazo</v>
      </c>
      <c r="Q7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421</v>
      </c>
    </row>
    <row r="73" spans="2:17" x14ac:dyDescent="0.25">
      <c r="B73" s="10">
        <v>43246</v>
      </c>
      <c r="C73" s="10">
        <v>43158</v>
      </c>
      <c r="D73" s="10">
        <v>43188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  <c r="O73" s="12" t="str">
        <f ca="1">IF(AND(TbRegistroEntradas[[#This Row],[Data do Caixa Previsto]]&lt;TODAY(),TbRegistroEntradas[[#This Row],[Data do Caixa Realizado]]=""),"Vencida","Não Vencida")</f>
        <v>Não Vencida</v>
      </c>
      <c r="P73" s="12" t="str">
        <f>IF(TbRegistroEntradas[[#This Row],[Data da Competência]]=TbRegistroEntradas[[#This Row],[Data do Caixa Previsto]],"Vista","Prazo")</f>
        <v>Prazo</v>
      </c>
      <c r="Q7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74" spans="2:17" x14ac:dyDescent="0.25">
      <c r="B74" s="10">
        <v>43169</v>
      </c>
      <c r="C74" s="10">
        <v>43160</v>
      </c>
      <c r="D74" s="10">
        <v>43169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  <c r="O74" s="12" t="str">
        <f ca="1">IF(AND(TbRegistroEntradas[[#This Row],[Data do Caixa Previsto]]&lt;TODAY(),TbRegistroEntradas[[#This Row],[Data do Caixa Realizado]]=""),"Vencida","Não Vencida")</f>
        <v>Não Vencida</v>
      </c>
      <c r="P74" s="12" t="str">
        <f>IF(TbRegistroEntradas[[#This Row],[Data da Competência]]=TbRegistroEntradas[[#This Row],[Data do Caixa Previsto]],"Vista","Prazo")</f>
        <v>Prazo</v>
      </c>
      <c r="Q7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5" spans="2:17" x14ac:dyDescent="0.25">
      <c r="B75" s="10" t="s">
        <v>69</v>
      </c>
      <c r="C75" s="10">
        <v>43162</v>
      </c>
      <c r="D75" s="10">
        <v>43202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  <c r="O75" s="12" t="str">
        <f ca="1">IF(AND(TbRegistroEntradas[[#This Row],[Data do Caixa Previsto]]&lt;TODAY(),TbRegistroEntradas[[#This Row],[Data do Caixa Realizado]]=""),"Vencida","Não Vencida")</f>
        <v>Vencida</v>
      </c>
      <c r="P75" s="12" t="str">
        <f>IF(TbRegistroEntradas[[#This Row],[Data da Competência]]=TbRegistroEntradas[[#This Row],[Data do Caixa Previsto]],"Vista","Prazo")</f>
        <v>Prazo</v>
      </c>
      <c r="Q7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424</v>
      </c>
    </row>
    <row r="76" spans="2:17" x14ac:dyDescent="0.25">
      <c r="B76" s="10">
        <v>43287</v>
      </c>
      <c r="C76" s="10">
        <v>43163</v>
      </c>
      <c r="D76" s="10">
        <v>43211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  <c r="O76" s="12" t="str">
        <f ca="1">IF(AND(TbRegistroEntradas[[#This Row],[Data do Caixa Previsto]]&lt;TODAY(),TbRegistroEntradas[[#This Row],[Data do Caixa Realizado]]=""),"Vencida","Não Vencida")</f>
        <v>Não Vencida</v>
      </c>
      <c r="P76" s="12" t="str">
        <f>IF(TbRegistroEntradas[[#This Row],[Data da Competência]]=TbRegistroEntradas[[#This Row],[Data do Caixa Previsto]],"Vista","Prazo")</f>
        <v>Prazo</v>
      </c>
      <c r="Q7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76</v>
      </c>
    </row>
    <row r="77" spans="2:17" x14ac:dyDescent="0.25">
      <c r="B77" s="10">
        <v>43203</v>
      </c>
      <c r="C77" s="10">
        <v>43166</v>
      </c>
      <c r="D77" s="10">
        <v>43203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  <c r="O77" s="12" t="str">
        <f ca="1">IF(AND(TbRegistroEntradas[[#This Row],[Data do Caixa Previsto]]&lt;TODAY(),TbRegistroEntradas[[#This Row],[Data do Caixa Realizado]]=""),"Vencida","Não Vencida")</f>
        <v>Não Vencida</v>
      </c>
      <c r="P77" s="12" t="str">
        <f>IF(TbRegistroEntradas[[#This Row],[Data da Competência]]=TbRegistroEntradas[[#This Row],[Data do Caixa Previsto]],"Vista","Prazo")</f>
        <v>Prazo</v>
      </c>
      <c r="Q7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8" spans="2:17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  <c r="O78" s="12" t="str">
        <f ca="1">IF(AND(TbRegistroEntradas[[#This Row],[Data do Caixa Previsto]]&lt;TODAY(),TbRegistroEntradas[[#This Row],[Data do Caixa Realizado]]=""),"Vencida","Não Vencida")</f>
        <v>Não Vencida</v>
      </c>
      <c r="P78" s="12" t="str">
        <f>IF(TbRegistroEntradas[[#This Row],[Data da Competência]]=TbRegistroEntradas[[#This Row],[Data do Caixa Previsto]],"Vista","Prazo")</f>
        <v>Vista</v>
      </c>
      <c r="Q7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9" spans="2:17" x14ac:dyDescent="0.25">
      <c r="B79" s="10">
        <v>43274</v>
      </c>
      <c r="C79" s="10">
        <v>43171</v>
      </c>
      <c r="D79" s="10">
        <v>43200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  <c r="O79" s="12" t="str">
        <f ca="1">IF(AND(TbRegistroEntradas[[#This Row],[Data do Caixa Previsto]]&lt;TODAY(),TbRegistroEntradas[[#This Row],[Data do Caixa Realizado]]=""),"Vencida","Não Vencida")</f>
        <v>Não Vencida</v>
      </c>
      <c r="P79" s="12" t="str">
        <f>IF(TbRegistroEntradas[[#This Row],[Data da Competência]]=TbRegistroEntradas[[#This Row],[Data do Caixa Previsto]],"Vista","Prazo")</f>
        <v>Prazo</v>
      </c>
      <c r="Q7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74</v>
      </c>
    </row>
    <row r="80" spans="2:17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  <c r="O80" s="12" t="str">
        <f ca="1">IF(AND(TbRegistroEntradas[[#This Row],[Data do Caixa Previsto]]&lt;TODAY(),TbRegistroEntradas[[#This Row],[Data do Caixa Realizado]]=""),"Vencida","Não Vencida")</f>
        <v>Não Vencida</v>
      </c>
      <c r="P80" s="12" t="str">
        <f>IF(TbRegistroEntradas[[#This Row],[Data da Competência]]=TbRegistroEntradas[[#This Row],[Data do Caixa Previsto]],"Vista","Prazo")</f>
        <v>Vista</v>
      </c>
      <c r="Q8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1" spans="2:17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  <c r="O81" s="12" t="str">
        <f ca="1">IF(AND(TbRegistroEntradas[[#This Row],[Data do Caixa Previsto]]&lt;TODAY(),TbRegistroEntradas[[#This Row],[Data do Caixa Realizado]]=""),"Vencida","Não Vencida")</f>
        <v>Não Vencida</v>
      </c>
      <c r="P81" s="12" t="str">
        <f>IF(TbRegistroEntradas[[#This Row],[Data da Competência]]=TbRegistroEntradas[[#This Row],[Data do Caixa Previsto]],"Vista","Prazo")</f>
        <v>Vista</v>
      </c>
      <c r="Q8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2" spans="2:17" x14ac:dyDescent="0.25">
      <c r="B82" s="10">
        <v>43225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  <c r="O82" s="12" t="str">
        <f ca="1">IF(AND(TbRegistroEntradas[[#This Row],[Data do Caixa Previsto]]&lt;TODAY(),TbRegistroEntradas[[#This Row],[Data do Caixa Realizado]]=""),"Vencida","Não Vencida")</f>
        <v>Não Vencida</v>
      </c>
      <c r="P82" s="12" t="str">
        <f>IF(TbRegistroEntradas[[#This Row],[Data da Competência]]=TbRegistroEntradas[[#This Row],[Data do Caixa Previsto]],"Vista","Prazo")</f>
        <v>Vista</v>
      </c>
      <c r="Q8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45</v>
      </c>
    </row>
    <row r="83" spans="2:17" x14ac:dyDescent="0.25">
      <c r="B83" s="10">
        <v>43199</v>
      </c>
      <c r="C83" s="10">
        <v>43182</v>
      </c>
      <c r="D83" s="10">
        <v>43199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  <c r="O83" s="12" t="str">
        <f ca="1">IF(AND(TbRegistroEntradas[[#This Row],[Data do Caixa Previsto]]&lt;TODAY(),TbRegistroEntradas[[#This Row],[Data do Caixa Realizado]]=""),"Vencida","Não Vencida")</f>
        <v>Não Vencida</v>
      </c>
      <c r="P83" s="12" t="str">
        <f>IF(TbRegistroEntradas[[#This Row],[Data da Competência]]=TbRegistroEntradas[[#This Row],[Data do Caixa Previsto]],"Vista","Prazo")</f>
        <v>Prazo</v>
      </c>
      <c r="Q8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4" spans="2:17" x14ac:dyDescent="0.25">
      <c r="B84" s="10">
        <v>43187</v>
      </c>
      <c r="C84" s="10">
        <v>43184</v>
      </c>
      <c r="D84" s="10">
        <v>43187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  <c r="O84" s="12" t="str">
        <f ca="1">IF(AND(TbRegistroEntradas[[#This Row],[Data do Caixa Previsto]]&lt;TODAY(),TbRegistroEntradas[[#This Row],[Data do Caixa Realizado]]=""),"Vencida","Não Vencida")</f>
        <v>Não Vencida</v>
      </c>
      <c r="P84" s="12" t="str">
        <f>IF(TbRegistroEntradas[[#This Row],[Data da Competência]]=TbRegistroEntradas[[#This Row],[Data do Caixa Previsto]],"Vista","Prazo")</f>
        <v>Prazo</v>
      </c>
      <c r="Q8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5" spans="2:17" x14ac:dyDescent="0.25">
      <c r="B85" s="10">
        <v>43257</v>
      </c>
      <c r="C85" s="10">
        <v>43187</v>
      </c>
      <c r="D85" s="10">
        <v>43205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  <c r="O85" s="12" t="str">
        <f ca="1">IF(AND(TbRegistroEntradas[[#This Row],[Data do Caixa Previsto]]&lt;TODAY(),TbRegistroEntradas[[#This Row],[Data do Caixa Realizado]]=""),"Vencida","Não Vencida")</f>
        <v>Não Vencida</v>
      </c>
      <c r="P85" s="12" t="str">
        <f>IF(TbRegistroEntradas[[#This Row],[Data da Competência]]=TbRegistroEntradas[[#This Row],[Data do Caixa Previsto]],"Vista","Prazo")</f>
        <v>Prazo</v>
      </c>
      <c r="Q8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86" spans="2:17" x14ac:dyDescent="0.25">
      <c r="B86" s="10">
        <v>43214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  <c r="O86" s="12" t="str">
        <f ca="1">IF(AND(TbRegistroEntradas[[#This Row],[Data do Caixa Previsto]]&lt;TODAY(),TbRegistroEntradas[[#This Row],[Data do Caixa Realizado]]=""),"Vencida","Não Vencida")</f>
        <v>Não Vencida</v>
      </c>
      <c r="P86" s="12" t="str">
        <f>IF(TbRegistroEntradas[[#This Row],[Data da Competência]]=TbRegistroEntradas[[#This Row],[Data do Caixa Previsto]],"Vista","Prazo")</f>
        <v>Vista</v>
      </c>
      <c r="Q8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</v>
      </c>
    </row>
    <row r="87" spans="2:17" x14ac:dyDescent="0.25">
      <c r="B87" s="10">
        <v>43306</v>
      </c>
      <c r="C87" s="10">
        <v>43190</v>
      </c>
      <c r="D87" s="10">
        <v>43228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  <c r="O87" s="12" t="str">
        <f ca="1">IF(AND(TbRegistroEntradas[[#This Row],[Data do Caixa Previsto]]&lt;TODAY(),TbRegistroEntradas[[#This Row],[Data do Caixa Realizado]]=""),"Vencida","Não Vencida")</f>
        <v>Não Vencida</v>
      </c>
      <c r="P87" s="12" t="str">
        <f>IF(TbRegistroEntradas[[#This Row],[Data da Competência]]=TbRegistroEntradas[[#This Row],[Data do Caixa Previsto]],"Vista","Prazo")</f>
        <v>Prazo</v>
      </c>
      <c r="Q8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88" spans="2:17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  <c r="O88" s="12" t="str">
        <f ca="1">IF(AND(TbRegistroEntradas[[#This Row],[Data do Caixa Previsto]]&lt;TODAY(),TbRegistroEntradas[[#This Row],[Data do Caixa Realizado]]=""),"Vencida","Não Vencida")</f>
        <v>Não Vencida</v>
      </c>
      <c r="P88" s="12" t="str">
        <f>IF(TbRegistroEntradas[[#This Row],[Data da Competência]]=TbRegistroEntradas[[#This Row],[Data do Caixa Previsto]],"Vista","Prazo")</f>
        <v>Vista</v>
      </c>
      <c r="Q8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9" spans="2:17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  <c r="O89" s="12" t="str">
        <f ca="1">IF(AND(TbRegistroEntradas[[#This Row],[Data do Caixa Previsto]]&lt;TODAY(),TbRegistroEntradas[[#This Row],[Data do Caixa Realizado]]=""),"Vencida","Não Vencida")</f>
        <v>Não Vencida</v>
      </c>
      <c r="P89" s="12" t="str">
        <f>IF(TbRegistroEntradas[[#This Row],[Data da Competência]]=TbRegistroEntradas[[#This Row],[Data do Caixa Previsto]],"Vista","Prazo")</f>
        <v>Vista</v>
      </c>
      <c r="Q8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0" spans="2:17" x14ac:dyDescent="0.25">
      <c r="B90" s="10">
        <v>43251</v>
      </c>
      <c r="C90" s="10">
        <v>43199</v>
      </c>
      <c r="D90" s="10">
        <v>43251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  <c r="O90" s="12" t="str">
        <f ca="1">IF(AND(TbRegistroEntradas[[#This Row],[Data do Caixa Previsto]]&lt;TODAY(),TbRegistroEntradas[[#This Row],[Data do Caixa Realizado]]=""),"Vencida","Não Vencida")</f>
        <v>Não Vencida</v>
      </c>
      <c r="P90" s="12" t="str">
        <f>IF(TbRegistroEntradas[[#This Row],[Data da Competência]]=TbRegistroEntradas[[#This Row],[Data do Caixa Previsto]],"Vista","Prazo")</f>
        <v>Prazo</v>
      </c>
      <c r="Q9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1" spans="2:17" x14ac:dyDescent="0.25">
      <c r="B91" s="10" t="s">
        <v>69</v>
      </c>
      <c r="C91" s="10">
        <v>43201</v>
      </c>
      <c r="D91" s="10">
        <v>43260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  <c r="O91" s="12" t="str">
        <f ca="1">IF(AND(TbRegistroEntradas[[#This Row],[Data do Caixa Previsto]]&lt;TODAY(),TbRegistroEntradas[[#This Row],[Data do Caixa Realizado]]=""),"Vencida","Não Vencida")</f>
        <v>Vencida</v>
      </c>
      <c r="P91" s="12" t="str">
        <f>IF(TbRegistroEntradas[[#This Row],[Data da Competência]]=TbRegistroEntradas[[#This Row],[Data do Caixa Previsto]],"Vista","Prazo")</f>
        <v>Prazo</v>
      </c>
      <c r="Q9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366</v>
      </c>
    </row>
    <row r="92" spans="2:17" x14ac:dyDescent="0.25">
      <c r="B92" s="10">
        <v>43224</v>
      </c>
      <c r="C92" s="10">
        <v>43204</v>
      </c>
      <c r="D92" s="10">
        <v>43224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  <c r="O92" s="12" t="str">
        <f ca="1">IF(AND(TbRegistroEntradas[[#This Row],[Data do Caixa Previsto]]&lt;TODAY(),TbRegistroEntradas[[#This Row],[Data do Caixa Realizado]]=""),"Vencida","Não Vencida")</f>
        <v>Não Vencida</v>
      </c>
      <c r="P92" s="12" t="str">
        <f>IF(TbRegistroEntradas[[#This Row],[Data da Competência]]=TbRegistroEntradas[[#This Row],[Data do Caixa Previsto]],"Vista","Prazo")</f>
        <v>Prazo</v>
      </c>
      <c r="Q9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3" spans="2:17" x14ac:dyDescent="0.25">
      <c r="B93" s="10">
        <v>43295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  <c r="O93" s="12" t="str">
        <f ca="1">IF(AND(TbRegistroEntradas[[#This Row],[Data do Caixa Previsto]]&lt;TODAY(),TbRegistroEntradas[[#This Row],[Data do Caixa Realizado]]=""),"Vencida","Não Vencida")</f>
        <v>Não Vencida</v>
      </c>
      <c r="P93" s="12" t="str">
        <f>IF(TbRegistroEntradas[[#This Row],[Data da Competência]]=TbRegistroEntradas[[#This Row],[Data do Caixa Previsto]],"Vista","Prazo")</f>
        <v>Vista</v>
      </c>
      <c r="Q9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86</v>
      </c>
    </row>
    <row r="94" spans="2:17" x14ac:dyDescent="0.25">
      <c r="B94" s="10">
        <v>43234</v>
      </c>
      <c r="C94" s="10">
        <v>43213</v>
      </c>
      <c r="D94" s="10">
        <v>43234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  <c r="O94" s="12" t="str">
        <f ca="1">IF(AND(TbRegistroEntradas[[#This Row],[Data do Caixa Previsto]]&lt;TODAY(),TbRegistroEntradas[[#This Row],[Data do Caixa Realizado]]=""),"Vencida","Não Vencida")</f>
        <v>Não Vencida</v>
      </c>
      <c r="P94" s="12" t="str">
        <f>IF(TbRegistroEntradas[[#This Row],[Data da Competência]]=TbRegistroEntradas[[#This Row],[Data do Caixa Previsto]],"Vista","Prazo")</f>
        <v>Prazo</v>
      </c>
      <c r="Q9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5" spans="2:17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  <c r="O95" s="12" t="str">
        <f ca="1">IF(AND(TbRegistroEntradas[[#This Row],[Data do Caixa Previsto]]&lt;TODAY(),TbRegistroEntradas[[#This Row],[Data do Caixa Realizado]]=""),"Vencida","Não Vencida")</f>
        <v>Não Vencida</v>
      </c>
      <c r="P95" s="12" t="str">
        <f>IF(TbRegistroEntradas[[#This Row],[Data da Competência]]=TbRegistroEntradas[[#This Row],[Data do Caixa Previsto]],"Vista","Prazo")</f>
        <v>Vista</v>
      </c>
      <c r="Q9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6" spans="2:17" x14ac:dyDescent="0.25">
      <c r="B96" s="10">
        <v>43226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  <c r="O96" s="12" t="str">
        <f ca="1">IF(AND(TbRegistroEntradas[[#This Row],[Data do Caixa Previsto]]&lt;TODAY(),TbRegistroEntradas[[#This Row],[Data do Caixa Realizado]]=""),"Vencida","Não Vencida")</f>
        <v>Não Vencida</v>
      </c>
      <c r="P96" s="12" t="str">
        <f>IF(TbRegistroEntradas[[#This Row],[Data da Competência]]=TbRegistroEntradas[[#This Row],[Data do Caixa Previsto]],"Vista","Prazo")</f>
        <v>Vista</v>
      </c>
      <c r="Q9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97" spans="2:17" x14ac:dyDescent="0.25">
      <c r="B97" s="10">
        <v>43283</v>
      </c>
      <c r="C97" s="10">
        <v>43228</v>
      </c>
      <c r="D97" s="10">
        <v>43283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  <c r="O97" s="12" t="str">
        <f ca="1">IF(AND(TbRegistroEntradas[[#This Row],[Data do Caixa Previsto]]&lt;TODAY(),TbRegistroEntradas[[#This Row],[Data do Caixa Realizado]]=""),"Vencida","Não Vencida")</f>
        <v>Não Vencida</v>
      </c>
      <c r="P97" s="12" t="str">
        <f>IF(TbRegistroEntradas[[#This Row],[Data da Competência]]=TbRegistroEntradas[[#This Row],[Data do Caixa Previsto]],"Vista","Prazo")</f>
        <v>Prazo</v>
      </c>
      <c r="Q9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8" spans="2:17" x14ac:dyDescent="0.25">
      <c r="B98" s="10">
        <v>43311</v>
      </c>
      <c r="C98" s="10">
        <v>43231</v>
      </c>
      <c r="D98" s="10">
        <v>43279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  <c r="O98" s="12" t="str">
        <f ca="1">IF(AND(TbRegistroEntradas[[#This Row],[Data do Caixa Previsto]]&lt;TODAY(),TbRegistroEntradas[[#This Row],[Data do Caixa Realizado]]=""),"Vencida","Não Vencida")</f>
        <v>Não Vencida</v>
      </c>
      <c r="P98" s="12" t="str">
        <f>IF(TbRegistroEntradas[[#This Row],[Data da Competência]]=TbRegistroEntradas[[#This Row],[Data do Caixa Previsto]],"Vista","Prazo")</f>
        <v>Prazo</v>
      </c>
      <c r="Q9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</v>
      </c>
    </row>
    <row r="99" spans="2:17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  <c r="O99" s="12" t="str">
        <f ca="1">IF(AND(TbRegistroEntradas[[#This Row],[Data do Caixa Previsto]]&lt;TODAY(),TbRegistroEntradas[[#This Row],[Data do Caixa Realizado]]=""),"Vencida","Não Vencida")</f>
        <v>Não Vencida</v>
      </c>
      <c r="P99" s="12" t="str">
        <f>IF(TbRegistroEntradas[[#This Row],[Data da Competência]]=TbRegistroEntradas[[#This Row],[Data do Caixa Previsto]],"Vista","Prazo")</f>
        <v>Vista</v>
      </c>
      <c r="Q9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0" spans="2:17" x14ac:dyDescent="0.25">
      <c r="B100" s="10">
        <v>43252</v>
      </c>
      <c r="C100" s="10">
        <v>43241</v>
      </c>
      <c r="D100" s="10">
        <v>43252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  <c r="O100" s="12" t="str">
        <f ca="1">IF(AND(TbRegistroEntradas[[#This Row],[Data do Caixa Previsto]]&lt;TODAY(),TbRegistroEntradas[[#This Row],[Data do Caixa Realizado]]=""),"Vencida","Não Vencida")</f>
        <v>Não Vencida</v>
      </c>
      <c r="P100" s="12" t="str">
        <f>IF(TbRegistroEntradas[[#This Row],[Data da Competência]]=TbRegistroEntradas[[#This Row],[Data do Caixa Previsto]],"Vista","Prazo")</f>
        <v>Prazo</v>
      </c>
      <c r="Q10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1" spans="2:17" x14ac:dyDescent="0.25">
      <c r="B101" s="10">
        <v>43275</v>
      </c>
      <c r="C101" s="10">
        <v>43244</v>
      </c>
      <c r="D101" s="10">
        <v>43275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  <c r="O101" s="12" t="str">
        <f ca="1">IF(AND(TbRegistroEntradas[[#This Row],[Data do Caixa Previsto]]&lt;TODAY(),TbRegistroEntradas[[#This Row],[Data do Caixa Realizado]]=""),"Vencida","Não Vencida")</f>
        <v>Não Vencida</v>
      </c>
      <c r="P101" s="12" t="str">
        <f>IF(TbRegistroEntradas[[#This Row],[Data da Competência]]=TbRegistroEntradas[[#This Row],[Data do Caixa Previsto]],"Vista","Prazo")</f>
        <v>Prazo</v>
      </c>
      <c r="Q10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2" spans="2:17" x14ac:dyDescent="0.25">
      <c r="B102" s="10">
        <v>43275</v>
      </c>
      <c r="C102" s="10">
        <v>43249</v>
      </c>
      <c r="D102" s="10">
        <v>43275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  <c r="O102" s="12" t="str">
        <f ca="1">IF(AND(TbRegistroEntradas[[#This Row],[Data do Caixa Previsto]]&lt;TODAY(),TbRegistroEntradas[[#This Row],[Data do Caixa Realizado]]=""),"Vencida","Não Vencida")</f>
        <v>Não Vencida</v>
      </c>
      <c r="P102" s="12" t="str">
        <f>IF(TbRegistroEntradas[[#This Row],[Data da Competência]]=TbRegistroEntradas[[#This Row],[Data do Caixa Previsto]],"Vista","Prazo")</f>
        <v>Prazo</v>
      </c>
      <c r="Q10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3" spans="2:17" x14ac:dyDescent="0.25">
      <c r="B103" s="10">
        <v>43265</v>
      </c>
      <c r="C103" s="10">
        <v>43250</v>
      </c>
      <c r="D103" s="10">
        <v>43265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  <c r="O103" s="12" t="str">
        <f ca="1">IF(AND(TbRegistroEntradas[[#This Row],[Data do Caixa Previsto]]&lt;TODAY(),TbRegistroEntradas[[#This Row],[Data do Caixa Realizado]]=""),"Vencida","Não Vencida")</f>
        <v>Não Vencida</v>
      </c>
      <c r="P103" s="12" t="str">
        <f>IF(TbRegistroEntradas[[#This Row],[Data da Competência]]=TbRegistroEntradas[[#This Row],[Data do Caixa Previsto]],"Vista","Prazo")</f>
        <v>Prazo</v>
      </c>
      <c r="Q10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4" spans="2:17" x14ac:dyDescent="0.25">
      <c r="B104" s="10">
        <v>43340</v>
      </c>
      <c r="C104" s="10">
        <v>43254</v>
      </c>
      <c r="D104" s="10">
        <v>43313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  <c r="O104" s="12" t="str">
        <f ca="1">IF(AND(TbRegistroEntradas[[#This Row],[Data do Caixa Previsto]]&lt;TODAY(),TbRegistroEntradas[[#This Row],[Data do Caixa Realizado]]=""),"Vencida","Não Vencida")</f>
        <v>Não Vencida</v>
      </c>
      <c r="P104" s="12" t="str">
        <f>IF(TbRegistroEntradas[[#This Row],[Data da Competência]]=TbRegistroEntradas[[#This Row],[Data do Caixa Previsto]],"Vista","Prazo")</f>
        <v>Prazo</v>
      </c>
      <c r="Q10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</v>
      </c>
    </row>
    <row r="105" spans="2:17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  <c r="O105" s="12" t="str">
        <f ca="1">IF(AND(TbRegistroEntradas[[#This Row],[Data do Caixa Previsto]]&lt;TODAY(),TbRegistroEntradas[[#This Row],[Data do Caixa Realizado]]=""),"Vencida","Não Vencida")</f>
        <v>Não Vencida</v>
      </c>
      <c r="P105" s="12" t="str">
        <f>IF(TbRegistroEntradas[[#This Row],[Data da Competência]]=TbRegistroEntradas[[#This Row],[Data do Caixa Previsto]],"Vista","Prazo")</f>
        <v>Vista</v>
      </c>
      <c r="Q10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6" spans="2:17" x14ac:dyDescent="0.25">
      <c r="B106" s="10">
        <v>43267</v>
      </c>
      <c r="C106" s="10">
        <v>43256</v>
      </c>
      <c r="D106" s="10">
        <v>43267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  <c r="O106" s="12" t="str">
        <f ca="1">IF(AND(TbRegistroEntradas[[#This Row],[Data do Caixa Previsto]]&lt;TODAY(),TbRegistroEntradas[[#This Row],[Data do Caixa Realizado]]=""),"Vencida","Não Vencida")</f>
        <v>Não Vencida</v>
      </c>
      <c r="P106" s="12" t="str">
        <f>IF(TbRegistroEntradas[[#This Row],[Data da Competência]]=TbRegistroEntradas[[#This Row],[Data do Caixa Previsto]],"Vista","Prazo")</f>
        <v>Prazo</v>
      </c>
      <c r="Q10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7" spans="2:17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  <c r="O107" s="12" t="str">
        <f ca="1">IF(AND(TbRegistroEntradas[[#This Row],[Data do Caixa Previsto]]&lt;TODAY(),TbRegistroEntradas[[#This Row],[Data do Caixa Realizado]]=""),"Vencida","Não Vencida")</f>
        <v>Não Vencida</v>
      </c>
      <c r="P107" s="12" t="str">
        <f>IF(TbRegistroEntradas[[#This Row],[Data da Competência]]=TbRegistroEntradas[[#This Row],[Data do Caixa Previsto]],"Vista","Prazo")</f>
        <v>Vista</v>
      </c>
      <c r="Q10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8" spans="2:17" x14ac:dyDescent="0.25">
      <c r="B108" s="10">
        <v>43276</v>
      </c>
      <c r="C108" s="10">
        <v>43261</v>
      </c>
      <c r="D108" s="10">
        <v>43276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  <c r="O108" s="12" t="str">
        <f ca="1">IF(AND(TbRegistroEntradas[[#This Row],[Data do Caixa Previsto]]&lt;TODAY(),TbRegistroEntradas[[#This Row],[Data do Caixa Realizado]]=""),"Vencida","Não Vencida")</f>
        <v>Não Vencida</v>
      </c>
      <c r="P108" s="12" t="str">
        <f>IF(TbRegistroEntradas[[#This Row],[Data da Competência]]=TbRegistroEntradas[[#This Row],[Data do Caixa Previsto]],"Vista","Prazo")</f>
        <v>Prazo</v>
      </c>
      <c r="Q10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9" spans="2:17" x14ac:dyDescent="0.25">
      <c r="B109" s="10">
        <v>43320</v>
      </c>
      <c r="C109" s="10">
        <v>43264</v>
      </c>
      <c r="D109" s="10">
        <v>43320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  <c r="O109" s="12" t="str">
        <f ca="1">IF(AND(TbRegistroEntradas[[#This Row],[Data do Caixa Previsto]]&lt;TODAY(),TbRegistroEntradas[[#This Row],[Data do Caixa Realizado]]=""),"Vencida","Não Vencida")</f>
        <v>Não Vencida</v>
      </c>
      <c r="P109" s="12" t="str">
        <f>IF(TbRegistroEntradas[[#This Row],[Data da Competência]]=TbRegistroEntradas[[#This Row],[Data do Caixa Previsto]],"Vista","Prazo")</f>
        <v>Prazo</v>
      </c>
      <c r="Q10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0" spans="2:17" x14ac:dyDescent="0.25">
      <c r="B110" s="10">
        <v>43303</v>
      </c>
      <c r="C110" s="10">
        <v>43265</v>
      </c>
      <c r="D110" s="10">
        <v>43303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  <c r="O110" s="12" t="str">
        <f ca="1">IF(AND(TbRegistroEntradas[[#This Row],[Data do Caixa Previsto]]&lt;TODAY(),TbRegistroEntradas[[#This Row],[Data do Caixa Realizado]]=""),"Vencida","Não Vencida")</f>
        <v>Não Vencida</v>
      </c>
      <c r="P110" s="12" t="str">
        <f>IF(TbRegistroEntradas[[#This Row],[Data da Competência]]=TbRegistroEntradas[[#This Row],[Data do Caixa Previsto]],"Vista","Prazo")</f>
        <v>Prazo</v>
      </c>
      <c r="Q1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1" spans="2:17" x14ac:dyDescent="0.25">
      <c r="B111" s="10">
        <v>43293</v>
      </c>
      <c r="C111" s="10">
        <v>43266</v>
      </c>
      <c r="D111" s="10">
        <v>43293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  <c r="O111" s="12" t="str">
        <f ca="1">IF(AND(TbRegistroEntradas[[#This Row],[Data do Caixa Previsto]]&lt;TODAY(),TbRegistroEntradas[[#This Row],[Data do Caixa Realizado]]=""),"Vencida","Não Vencida")</f>
        <v>Não Vencida</v>
      </c>
      <c r="P111" s="12" t="str">
        <f>IF(TbRegistroEntradas[[#This Row],[Data da Competência]]=TbRegistroEntradas[[#This Row],[Data do Caixa Previsto]],"Vista","Prazo")</f>
        <v>Prazo</v>
      </c>
      <c r="Q1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2" spans="2:17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  <c r="O112" s="12" t="str">
        <f ca="1">IF(AND(TbRegistroEntradas[[#This Row],[Data do Caixa Previsto]]&lt;TODAY(),TbRegistroEntradas[[#This Row],[Data do Caixa Realizado]]=""),"Vencida","Não Vencida")</f>
        <v>Não Vencida</v>
      </c>
      <c r="P112" s="12" t="str">
        <f>IF(TbRegistroEntradas[[#This Row],[Data da Competência]]=TbRegistroEntradas[[#This Row],[Data do Caixa Previsto]],"Vista","Prazo")</f>
        <v>Vista</v>
      </c>
      <c r="Q1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3" spans="2:17" x14ac:dyDescent="0.25">
      <c r="B113" s="10">
        <v>43326</v>
      </c>
      <c r="C113" s="10">
        <v>43272</v>
      </c>
      <c r="D113" s="10">
        <v>43309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  <c r="O113" s="12" t="str">
        <f ca="1">IF(AND(TbRegistroEntradas[[#This Row],[Data do Caixa Previsto]]&lt;TODAY(),TbRegistroEntradas[[#This Row],[Data do Caixa Realizado]]=""),"Vencida","Não Vencida")</f>
        <v>Não Vencida</v>
      </c>
      <c r="P113" s="12" t="str">
        <f>IF(TbRegistroEntradas[[#This Row],[Data da Competência]]=TbRegistroEntradas[[#This Row],[Data do Caixa Previsto]],"Vista","Prazo")</f>
        <v>Prazo</v>
      </c>
      <c r="Q1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114" spans="2:17" x14ac:dyDescent="0.25">
      <c r="B114" s="10">
        <v>43313</v>
      </c>
      <c r="C114" s="10">
        <v>43275</v>
      </c>
      <c r="D114" s="10">
        <v>43313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  <c r="O114" s="12" t="str">
        <f ca="1">IF(AND(TbRegistroEntradas[[#This Row],[Data do Caixa Previsto]]&lt;TODAY(),TbRegistroEntradas[[#This Row],[Data do Caixa Realizado]]=""),"Vencida","Não Vencida")</f>
        <v>Não Vencida</v>
      </c>
      <c r="P114" s="12" t="str">
        <f>IF(TbRegistroEntradas[[#This Row],[Data da Competência]]=TbRegistroEntradas[[#This Row],[Data do Caixa Previsto]],"Vista","Prazo")</f>
        <v>Prazo</v>
      </c>
      <c r="Q1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5" spans="2:17" x14ac:dyDescent="0.25">
      <c r="B115" s="10">
        <v>43317</v>
      </c>
      <c r="C115" s="10">
        <v>43276</v>
      </c>
      <c r="D115" s="10">
        <v>43317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  <c r="O115" s="12" t="str">
        <f ca="1">IF(AND(TbRegistroEntradas[[#This Row],[Data do Caixa Previsto]]&lt;TODAY(),TbRegistroEntradas[[#This Row],[Data do Caixa Realizado]]=""),"Vencida","Não Vencida")</f>
        <v>Não Vencida</v>
      </c>
      <c r="P115" s="12" t="str">
        <f>IF(TbRegistroEntradas[[#This Row],[Data da Competência]]=TbRegistroEntradas[[#This Row],[Data do Caixa Previsto]],"Vista","Prazo")</f>
        <v>Prazo</v>
      </c>
      <c r="Q1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6" spans="2:17" x14ac:dyDescent="0.25">
      <c r="B116" s="10">
        <v>43328</v>
      </c>
      <c r="C116" s="10">
        <v>43280</v>
      </c>
      <c r="D116" s="10">
        <v>43328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  <c r="O116" s="12" t="str">
        <f ca="1">IF(AND(TbRegistroEntradas[[#This Row],[Data do Caixa Previsto]]&lt;TODAY(),TbRegistroEntradas[[#This Row],[Data do Caixa Realizado]]=""),"Vencida","Não Vencida")</f>
        <v>Não Vencida</v>
      </c>
      <c r="P116" s="12" t="str">
        <f>IF(TbRegistroEntradas[[#This Row],[Data da Competência]]=TbRegistroEntradas[[#This Row],[Data do Caixa Previsto]],"Vista","Prazo")</f>
        <v>Prazo</v>
      </c>
      <c r="Q1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7" spans="2:17" x14ac:dyDescent="0.25">
      <c r="B117" s="10">
        <v>43398</v>
      </c>
      <c r="C117" s="10">
        <v>43284</v>
      </c>
      <c r="D117" s="10">
        <v>43310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  <c r="O117" s="12" t="str">
        <f ca="1">IF(AND(TbRegistroEntradas[[#This Row],[Data do Caixa Previsto]]&lt;TODAY(),TbRegistroEntradas[[#This Row],[Data do Caixa Realizado]]=""),"Vencida","Não Vencida")</f>
        <v>Não Vencida</v>
      </c>
      <c r="P117" s="12" t="str">
        <f>IF(TbRegistroEntradas[[#This Row],[Data da Competência]]=TbRegistroEntradas[[#This Row],[Data do Caixa Previsto]],"Vista","Prazo")</f>
        <v>Prazo</v>
      </c>
      <c r="Q1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88</v>
      </c>
    </row>
    <row r="118" spans="2:17" x14ac:dyDescent="0.25">
      <c r="B118" s="10">
        <v>43343</v>
      </c>
      <c r="C118" s="10">
        <v>43285</v>
      </c>
      <c r="D118" s="10">
        <v>43343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  <c r="O118" s="12" t="str">
        <f ca="1">IF(AND(TbRegistroEntradas[[#This Row],[Data do Caixa Previsto]]&lt;TODAY(),TbRegistroEntradas[[#This Row],[Data do Caixa Realizado]]=""),"Vencida","Não Vencida")</f>
        <v>Não Vencida</v>
      </c>
      <c r="P118" s="12" t="str">
        <f>IF(TbRegistroEntradas[[#This Row],[Data da Competência]]=TbRegistroEntradas[[#This Row],[Data do Caixa Previsto]],"Vista","Prazo")</f>
        <v>Prazo</v>
      </c>
      <c r="Q1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9" spans="2:17" x14ac:dyDescent="0.25">
      <c r="B119" s="10">
        <v>43316</v>
      </c>
      <c r="C119" s="10">
        <v>43286</v>
      </c>
      <c r="D119" s="10">
        <v>43316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  <c r="O119" s="12" t="str">
        <f ca="1">IF(AND(TbRegistroEntradas[[#This Row],[Data do Caixa Previsto]]&lt;TODAY(),TbRegistroEntradas[[#This Row],[Data do Caixa Realizado]]=""),"Vencida","Não Vencida")</f>
        <v>Não Vencida</v>
      </c>
      <c r="P119" s="12" t="str">
        <f>IF(TbRegistroEntradas[[#This Row],[Data da Competência]]=TbRegistroEntradas[[#This Row],[Data do Caixa Previsto]],"Vista","Prazo")</f>
        <v>Prazo</v>
      </c>
      <c r="Q1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0" spans="2:17" x14ac:dyDescent="0.25">
      <c r="B120" s="10">
        <v>43336</v>
      </c>
      <c r="C120" s="10">
        <v>43288</v>
      </c>
      <c r="D120" s="10">
        <v>43336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  <c r="O120" s="12" t="str">
        <f ca="1">IF(AND(TbRegistroEntradas[[#This Row],[Data do Caixa Previsto]]&lt;TODAY(),TbRegistroEntradas[[#This Row],[Data do Caixa Realizado]]=""),"Vencida","Não Vencida")</f>
        <v>Não Vencida</v>
      </c>
      <c r="P120" s="12" t="str">
        <f>IF(TbRegistroEntradas[[#This Row],[Data da Competência]]=TbRegistroEntradas[[#This Row],[Data do Caixa Previsto]],"Vista","Prazo")</f>
        <v>Prazo</v>
      </c>
      <c r="Q1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1" spans="2:17" x14ac:dyDescent="0.25">
      <c r="B121" s="10">
        <v>43323</v>
      </c>
      <c r="C121" s="10">
        <v>43292</v>
      </c>
      <c r="D121" s="10">
        <v>43323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  <c r="O121" s="12" t="str">
        <f ca="1">IF(AND(TbRegistroEntradas[[#This Row],[Data do Caixa Previsto]]&lt;TODAY(),TbRegistroEntradas[[#This Row],[Data do Caixa Realizado]]=""),"Vencida","Não Vencida")</f>
        <v>Não Vencida</v>
      </c>
      <c r="P121" s="12" t="str">
        <f>IF(TbRegistroEntradas[[#This Row],[Data da Competência]]=TbRegistroEntradas[[#This Row],[Data do Caixa Previsto]],"Vista","Prazo")</f>
        <v>Prazo</v>
      </c>
      <c r="Q1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2" spans="2:17" x14ac:dyDescent="0.25">
      <c r="B122" s="10">
        <v>43311</v>
      </c>
      <c r="C122" s="10">
        <v>43293</v>
      </c>
      <c r="D122" s="10">
        <v>43311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  <c r="O122" s="12" t="str">
        <f ca="1">IF(AND(TbRegistroEntradas[[#This Row],[Data do Caixa Previsto]]&lt;TODAY(),TbRegistroEntradas[[#This Row],[Data do Caixa Realizado]]=""),"Vencida","Não Vencida")</f>
        <v>Não Vencida</v>
      </c>
      <c r="P122" s="12" t="str">
        <f>IF(TbRegistroEntradas[[#This Row],[Data da Competência]]=TbRegistroEntradas[[#This Row],[Data do Caixa Previsto]],"Vista","Prazo")</f>
        <v>Prazo</v>
      </c>
      <c r="Q1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3" spans="2:17" x14ac:dyDescent="0.25">
      <c r="B123" s="10">
        <v>43302</v>
      </c>
      <c r="C123" s="10">
        <v>43297</v>
      </c>
      <c r="D123" s="10">
        <v>43302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  <c r="O123" s="12" t="str">
        <f ca="1">IF(AND(TbRegistroEntradas[[#This Row],[Data do Caixa Previsto]]&lt;TODAY(),TbRegistroEntradas[[#This Row],[Data do Caixa Realizado]]=""),"Vencida","Não Vencida")</f>
        <v>Não Vencida</v>
      </c>
      <c r="P123" s="12" t="str">
        <f>IF(TbRegistroEntradas[[#This Row],[Data da Competência]]=TbRegistroEntradas[[#This Row],[Data do Caixa Previsto]],"Vista","Prazo")</f>
        <v>Prazo</v>
      </c>
      <c r="Q1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4" spans="2:17" x14ac:dyDescent="0.25">
      <c r="B124" s="10" t="s">
        <v>69</v>
      </c>
      <c r="C124" s="10">
        <v>43299</v>
      </c>
      <c r="D124" s="10">
        <v>43346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  <c r="O124" s="12" t="str">
        <f ca="1">IF(AND(TbRegistroEntradas[[#This Row],[Data do Caixa Previsto]]&lt;TODAY(),TbRegistroEntradas[[#This Row],[Data do Caixa Realizado]]=""),"Vencida","Não Vencida")</f>
        <v>Vencida</v>
      </c>
      <c r="P124" s="12" t="str">
        <f>IF(TbRegistroEntradas[[#This Row],[Data da Competência]]=TbRegistroEntradas[[#This Row],[Data do Caixa Previsto]],"Vista","Prazo")</f>
        <v>Prazo</v>
      </c>
      <c r="Q1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280</v>
      </c>
    </row>
    <row r="125" spans="2:17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  <c r="O125" s="12" t="str">
        <f ca="1">IF(AND(TbRegistroEntradas[[#This Row],[Data do Caixa Previsto]]&lt;TODAY(),TbRegistroEntradas[[#This Row],[Data do Caixa Realizado]]=""),"Vencida","Não Vencida")</f>
        <v>Vencida</v>
      </c>
      <c r="P125" s="12" t="str">
        <f>IF(TbRegistroEntradas[[#This Row],[Data da Competência]]=TbRegistroEntradas[[#This Row],[Data do Caixa Previsto]],"Vista","Prazo")</f>
        <v>Vista</v>
      </c>
      <c r="Q1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322</v>
      </c>
    </row>
    <row r="126" spans="2:17" x14ac:dyDescent="0.25">
      <c r="B126" s="10">
        <v>43350</v>
      </c>
      <c r="C126" s="10">
        <v>43306</v>
      </c>
      <c r="D126" s="10">
        <v>43350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  <c r="O126" s="12" t="str">
        <f ca="1">IF(AND(TbRegistroEntradas[[#This Row],[Data do Caixa Previsto]]&lt;TODAY(),TbRegistroEntradas[[#This Row],[Data do Caixa Realizado]]=""),"Vencida","Não Vencida")</f>
        <v>Não Vencida</v>
      </c>
      <c r="P126" s="12" t="str">
        <f>IF(TbRegistroEntradas[[#This Row],[Data da Competência]]=TbRegistroEntradas[[#This Row],[Data do Caixa Previsto]],"Vista","Prazo")</f>
        <v>Prazo</v>
      </c>
      <c r="Q1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7" spans="2:17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  <c r="O127" s="12" t="str">
        <f ca="1">IF(AND(TbRegistroEntradas[[#This Row],[Data do Caixa Previsto]]&lt;TODAY(),TbRegistroEntradas[[#This Row],[Data do Caixa Realizado]]=""),"Vencida","Não Vencida")</f>
        <v>Vencida</v>
      </c>
      <c r="P127" s="12" t="str">
        <f>IF(TbRegistroEntradas[[#This Row],[Data da Competência]]=TbRegistroEntradas[[#This Row],[Data do Caixa Previsto]],"Vista","Prazo")</f>
        <v>Vista</v>
      </c>
      <c r="Q1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316</v>
      </c>
    </row>
    <row r="128" spans="2:17" x14ac:dyDescent="0.25">
      <c r="B128" s="10">
        <v>43409</v>
      </c>
      <c r="C128" s="10">
        <v>43315</v>
      </c>
      <c r="D128" s="10">
        <v>43357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Realizado]]=""),"Vencida","Não Vencida")</f>
        <v>Não Vencida</v>
      </c>
      <c r="P128" s="12" t="str">
        <f>IF(TbRegistroEntradas[[#This Row],[Data da Competência]]=TbRegistroEntradas[[#This Row],[Data do Caixa Previsto]],"Vista","Prazo")</f>
        <v>Prazo</v>
      </c>
      <c r="Q1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129" spans="2:17" x14ac:dyDescent="0.25">
      <c r="B129" s="10">
        <v>43368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  <c r="O129" s="12" t="str">
        <f ca="1">IF(AND(TbRegistroEntradas[[#This Row],[Data do Caixa Previsto]]&lt;TODAY(),TbRegistroEntradas[[#This Row],[Data do Caixa Realizado]]=""),"Vencida","Não Vencida")</f>
        <v>Não Vencida</v>
      </c>
      <c r="P129" s="12" t="str">
        <f>IF(TbRegistroEntradas[[#This Row],[Data da Competência]]=TbRegistroEntradas[[#This Row],[Data do Caixa Previsto]],"Vista","Prazo")</f>
        <v>Vista</v>
      </c>
      <c r="Q1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50</v>
      </c>
    </row>
    <row r="130" spans="2:17" x14ac:dyDescent="0.25">
      <c r="B130" s="10">
        <v>43341</v>
      </c>
      <c r="C130" s="10">
        <v>43321</v>
      </c>
      <c r="D130" s="10">
        <v>43341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  <c r="O130" s="12" t="str">
        <f ca="1">IF(AND(TbRegistroEntradas[[#This Row],[Data do Caixa Previsto]]&lt;TODAY(),TbRegistroEntradas[[#This Row],[Data do Caixa Realizado]]=""),"Vencida","Não Vencida")</f>
        <v>Não Vencida</v>
      </c>
      <c r="P130" s="12" t="str">
        <f>IF(TbRegistroEntradas[[#This Row],[Data da Competência]]=TbRegistroEntradas[[#This Row],[Data do Caixa Previsto]],"Vista","Prazo")</f>
        <v>Prazo</v>
      </c>
      <c r="Q1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1" spans="2:17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  <c r="O131" s="12" t="str">
        <f ca="1">IF(AND(TbRegistroEntradas[[#This Row],[Data do Caixa Previsto]]&lt;TODAY(),TbRegistroEntradas[[#This Row],[Data do Caixa Realizado]]=""),"Vencida","Não Vencida")</f>
        <v>Não Vencida</v>
      </c>
      <c r="P131" s="12" t="str">
        <f>IF(TbRegistroEntradas[[#This Row],[Data da Competência]]=TbRegistroEntradas[[#This Row],[Data do Caixa Previsto]],"Vista","Prazo")</f>
        <v>Vista</v>
      </c>
      <c r="Q1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2" spans="2:17" x14ac:dyDescent="0.25">
      <c r="B132" s="10">
        <v>43360</v>
      </c>
      <c r="C132" s="10">
        <v>43326</v>
      </c>
      <c r="D132" s="10">
        <v>43360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  <c r="O132" s="12" t="str">
        <f ca="1">IF(AND(TbRegistroEntradas[[#This Row],[Data do Caixa Previsto]]&lt;TODAY(),TbRegistroEntradas[[#This Row],[Data do Caixa Realizado]]=""),"Vencida","Não Vencida")</f>
        <v>Não Vencida</v>
      </c>
      <c r="P132" s="12" t="str">
        <f>IF(TbRegistroEntradas[[#This Row],[Data da Competência]]=TbRegistroEntradas[[#This Row],[Data do Caixa Previsto]],"Vista","Prazo")</f>
        <v>Prazo</v>
      </c>
      <c r="Q1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3" spans="2:17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  <c r="O133" s="12" t="str">
        <f ca="1">IF(AND(TbRegistroEntradas[[#This Row],[Data do Caixa Previsto]]&lt;TODAY(),TbRegistroEntradas[[#This Row],[Data do Caixa Realizado]]=""),"Vencida","Não Vencida")</f>
        <v>Não Vencida</v>
      </c>
      <c r="P133" s="12" t="str">
        <f>IF(TbRegistroEntradas[[#This Row],[Data da Competência]]=TbRegistroEntradas[[#This Row],[Data do Caixa Previsto]],"Vista","Prazo")</f>
        <v>Vista</v>
      </c>
      <c r="Q1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4" spans="2:17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  <c r="O134" s="12" t="str">
        <f ca="1">IF(AND(TbRegistroEntradas[[#This Row],[Data do Caixa Previsto]]&lt;TODAY(),TbRegistroEntradas[[#This Row],[Data do Caixa Realizado]]=""),"Vencida","Não Vencida")</f>
        <v>Não Vencida</v>
      </c>
      <c r="P134" s="12" t="str">
        <f>IF(TbRegistroEntradas[[#This Row],[Data da Competência]]=TbRegistroEntradas[[#This Row],[Data do Caixa Previsto]],"Vista","Prazo")</f>
        <v>Vista</v>
      </c>
      <c r="Q1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5" spans="2:17" x14ac:dyDescent="0.25">
      <c r="B135" s="10">
        <v>43475</v>
      </c>
      <c r="C135" s="10">
        <v>43338</v>
      </c>
      <c r="D135" s="10">
        <v>43395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  <c r="O135" s="12" t="str">
        <f ca="1">IF(AND(TbRegistroEntradas[[#This Row],[Data do Caixa Previsto]]&lt;TODAY(),TbRegistroEntradas[[#This Row],[Data do Caixa Realizado]]=""),"Vencida","Não Vencida")</f>
        <v>Não Vencida</v>
      </c>
      <c r="P135" s="12" t="str">
        <f>IF(TbRegistroEntradas[[#This Row],[Data da Competência]]=TbRegistroEntradas[[#This Row],[Data do Caixa Previsto]],"Vista","Prazo")</f>
        <v>Prazo</v>
      </c>
      <c r="Q13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80</v>
      </c>
    </row>
    <row r="136" spans="2:17" x14ac:dyDescent="0.25">
      <c r="B136" s="10">
        <v>43393</v>
      </c>
      <c r="C136" s="10">
        <v>43342</v>
      </c>
      <c r="D136" s="10">
        <v>43393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  <c r="O136" s="12" t="str">
        <f ca="1">IF(AND(TbRegistroEntradas[[#This Row],[Data do Caixa Previsto]]&lt;TODAY(),TbRegistroEntradas[[#This Row],[Data do Caixa Realizado]]=""),"Vencida","Não Vencida")</f>
        <v>Não Vencida</v>
      </c>
      <c r="P136" s="12" t="str">
        <f>IF(TbRegistroEntradas[[#This Row],[Data da Competência]]=TbRegistroEntradas[[#This Row],[Data do Caixa Previsto]],"Vista","Prazo")</f>
        <v>Prazo</v>
      </c>
      <c r="Q13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7" spans="2:17" x14ac:dyDescent="0.25">
      <c r="B137" s="10">
        <v>43405</v>
      </c>
      <c r="C137" s="10">
        <v>43343</v>
      </c>
      <c r="D137" s="10">
        <v>43354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  <c r="O137" s="12" t="str">
        <f ca="1">IF(AND(TbRegistroEntradas[[#This Row],[Data do Caixa Previsto]]&lt;TODAY(),TbRegistroEntradas[[#This Row],[Data do Caixa Realizado]]=""),"Vencida","Não Vencida")</f>
        <v>Não Vencida</v>
      </c>
      <c r="P137" s="12" t="str">
        <f>IF(TbRegistroEntradas[[#This Row],[Data da Competência]]=TbRegistroEntradas[[#This Row],[Data do Caixa Previsto]],"Vista","Prazo")</f>
        <v>Prazo</v>
      </c>
      <c r="Q13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138" spans="2:17" x14ac:dyDescent="0.25">
      <c r="B138" s="10">
        <v>43370</v>
      </c>
      <c r="C138" s="10">
        <v>43344</v>
      </c>
      <c r="D138" s="10">
        <v>43370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  <c r="O138" s="12" t="str">
        <f ca="1">IF(AND(TbRegistroEntradas[[#This Row],[Data do Caixa Previsto]]&lt;TODAY(),TbRegistroEntradas[[#This Row],[Data do Caixa Realizado]]=""),"Vencida","Não Vencida")</f>
        <v>Não Vencida</v>
      </c>
      <c r="P138" s="12" t="str">
        <f>IF(TbRegistroEntradas[[#This Row],[Data da Competência]]=TbRegistroEntradas[[#This Row],[Data do Caixa Previsto]],"Vista","Prazo")</f>
        <v>Prazo</v>
      </c>
      <c r="Q13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9" spans="2:17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  <c r="O139" s="12" t="str">
        <f ca="1">IF(AND(TbRegistroEntradas[[#This Row],[Data do Caixa Previsto]]&lt;TODAY(),TbRegistroEntradas[[#This Row],[Data do Caixa Realizado]]=""),"Vencida","Não Vencida")</f>
        <v>Não Vencida</v>
      </c>
      <c r="P139" s="12" t="str">
        <f>IF(TbRegistroEntradas[[#This Row],[Data da Competência]]=TbRegistroEntradas[[#This Row],[Data do Caixa Previsto]],"Vista","Prazo")</f>
        <v>Vista</v>
      </c>
      <c r="Q13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0" spans="2:17" x14ac:dyDescent="0.25">
      <c r="B140" s="10">
        <v>43365</v>
      </c>
      <c r="C140" s="10">
        <v>43352</v>
      </c>
      <c r="D140" s="10">
        <v>43365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  <c r="O140" s="12" t="str">
        <f ca="1">IF(AND(TbRegistroEntradas[[#This Row],[Data do Caixa Previsto]]&lt;TODAY(),TbRegistroEntradas[[#This Row],[Data do Caixa Realizado]]=""),"Vencida","Não Vencida")</f>
        <v>Não Vencida</v>
      </c>
      <c r="P140" s="12" t="str">
        <f>IF(TbRegistroEntradas[[#This Row],[Data da Competência]]=TbRegistroEntradas[[#This Row],[Data do Caixa Previsto]],"Vista","Prazo")</f>
        <v>Prazo</v>
      </c>
      <c r="Q14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1" spans="2:17" x14ac:dyDescent="0.25">
      <c r="B141" s="10">
        <v>43383</v>
      </c>
      <c r="C141" s="10">
        <v>43355</v>
      </c>
      <c r="D141" s="10">
        <v>43383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  <c r="O141" s="12" t="str">
        <f ca="1">IF(AND(TbRegistroEntradas[[#This Row],[Data do Caixa Previsto]]&lt;TODAY(),TbRegistroEntradas[[#This Row],[Data do Caixa Realizado]]=""),"Vencida","Não Vencida")</f>
        <v>Não Vencida</v>
      </c>
      <c r="P141" s="12" t="str">
        <f>IF(TbRegistroEntradas[[#This Row],[Data da Competência]]=TbRegistroEntradas[[#This Row],[Data do Caixa Previsto]],"Vista","Prazo")</f>
        <v>Prazo</v>
      </c>
      <c r="Q14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2" spans="2:17" x14ac:dyDescent="0.25">
      <c r="B142" s="10">
        <v>43412</v>
      </c>
      <c r="C142" s="10">
        <v>43361</v>
      </c>
      <c r="D142" s="10">
        <v>43412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  <c r="O142" s="12" t="str">
        <f ca="1">IF(AND(TbRegistroEntradas[[#This Row],[Data do Caixa Previsto]]&lt;TODAY(),TbRegistroEntradas[[#This Row],[Data do Caixa Realizado]]=""),"Vencida","Não Vencida")</f>
        <v>Não Vencida</v>
      </c>
      <c r="P142" s="12" t="str">
        <f>IF(TbRegistroEntradas[[#This Row],[Data da Competência]]=TbRegistroEntradas[[#This Row],[Data do Caixa Previsto]],"Vista","Prazo")</f>
        <v>Prazo</v>
      </c>
      <c r="Q14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3" spans="2:17" x14ac:dyDescent="0.25">
      <c r="B143" s="10">
        <v>43374</v>
      </c>
      <c r="C143" s="10">
        <v>43363</v>
      </c>
      <c r="D143" s="10">
        <v>43374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  <c r="O143" s="12" t="str">
        <f ca="1">IF(AND(TbRegistroEntradas[[#This Row],[Data do Caixa Previsto]]&lt;TODAY(),TbRegistroEntradas[[#This Row],[Data do Caixa Realizado]]=""),"Vencida","Não Vencida")</f>
        <v>Não Vencida</v>
      </c>
      <c r="P143" s="12" t="str">
        <f>IF(TbRegistroEntradas[[#This Row],[Data da Competência]]=TbRegistroEntradas[[#This Row],[Data do Caixa Previsto]],"Vista","Prazo")</f>
        <v>Prazo</v>
      </c>
      <c r="Q14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4" spans="2:17" x14ac:dyDescent="0.25">
      <c r="B144" s="10">
        <v>43422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  <c r="O144" s="12" t="str">
        <f ca="1">IF(AND(TbRegistroEntradas[[#This Row],[Data do Caixa Previsto]]&lt;TODAY(),TbRegistroEntradas[[#This Row],[Data do Caixa Realizado]]=""),"Vencida","Não Vencida")</f>
        <v>Não Vencida</v>
      </c>
      <c r="P144" s="12" t="str">
        <f>IF(TbRegistroEntradas[[#This Row],[Data da Competência]]=TbRegistroEntradas[[#This Row],[Data do Caixa Previsto]],"Vista","Prazo")</f>
        <v>Vista</v>
      </c>
      <c r="Q14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145" spans="2:17" x14ac:dyDescent="0.25">
      <c r="B145" s="10">
        <v>43405</v>
      </c>
      <c r="C145" s="10">
        <v>43366</v>
      </c>
      <c r="D145" s="10">
        <v>43405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  <c r="O145" s="12" t="str">
        <f ca="1">IF(AND(TbRegistroEntradas[[#This Row],[Data do Caixa Previsto]]&lt;TODAY(),TbRegistroEntradas[[#This Row],[Data do Caixa Realizado]]=""),"Vencida","Não Vencida")</f>
        <v>Não Vencida</v>
      </c>
      <c r="P145" s="12" t="str">
        <f>IF(TbRegistroEntradas[[#This Row],[Data da Competência]]=TbRegistroEntradas[[#This Row],[Data do Caixa Previsto]],"Vista","Prazo")</f>
        <v>Prazo</v>
      </c>
      <c r="Q14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6" spans="2:17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  <c r="O146" s="12" t="str">
        <f ca="1">IF(AND(TbRegistroEntradas[[#This Row],[Data do Caixa Previsto]]&lt;TODAY(),TbRegistroEntradas[[#This Row],[Data do Caixa Realizado]]=""),"Vencida","Não Vencida")</f>
        <v>Não Vencida</v>
      </c>
      <c r="P146" s="12" t="str">
        <f>IF(TbRegistroEntradas[[#This Row],[Data da Competência]]=TbRegistroEntradas[[#This Row],[Data do Caixa Previsto]],"Vista","Prazo")</f>
        <v>Vista</v>
      </c>
      <c r="Q14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7" spans="2:17" x14ac:dyDescent="0.25">
      <c r="B147" s="10">
        <v>43392</v>
      </c>
      <c r="C147" s="10">
        <v>43374</v>
      </c>
      <c r="D147" s="10">
        <v>43392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  <c r="O147" s="12" t="str">
        <f ca="1">IF(AND(TbRegistroEntradas[[#This Row],[Data do Caixa Previsto]]&lt;TODAY(),TbRegistroEntradas[[#This Row],[Data do Caixa Realizado]]=""),"Vencida","Não Vencida")</f>
        <v>Não Vencida</v>
      </c>
      <c r="P147" s="12" t="str">
        <f>IF(TbRegistroEntradas[[#This Row],[Data da Competência]]=TbRegistroEntradas[[#This Row],[Data do Caixa Previsto]],"Vista","Prazo")</f>
        <v>Prazo</v>
      </c>
      <c r="Q14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8" spans="2:17" x14ac:dyDescent="0.25">
      <c r="B148" s="10">
        <v>43399</v>
      </c>
      <c r="C148" s="10">
        <v>43378</v>
      </c>
      <c r="D148" s="10">
        <v>43399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  <c r="O148" s="12" t="str">
        <f ca="1">IF(AND(TbRegistroEntradas[[#This Row],[Data do Caixa Previsto]]&lt;TODAY(),TbRegistroEntradas[[#This Row],[Data do Caixa Realizado]]=""),"Vencida","Não Vencida")</f>
        <v>Não Vencida</v>
      </c>
      <c r="P148" s="12" t="str">
        <f>IF(TbRegistroEntradas[[#This Row],[Data da Competência]]=TbRegistroEntradas[[#This Row],[Data do Caixa Previsto]],"Vista","Prazo")</f>
        <v>Prazo</v>
      </c>
      <c r="Q14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9" spans="2:17" x14ac:dyDescent="0.25">
      <c r="B149" s="10">
        <v>43432</v>
      </c>
      <c r="C149" s="10">
        <v>43382</v>
      </c>
      <c r="D149" s="10">
        <v>43432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  <c r="O149" s="12" t="str">
        <f ca="1">IF(AND(TbRegistroEntradas[[#This Row],[Data do Caixa Previsto]]&lt;TODAY(),TbRegistroEntradas[[#This Row],[Data do Caixa Realizado]]=""),"Vencida","Não Vencida")</f>
        <v>Não Vencida</v>
      </c>
      <c r="P149" s="12" t="str">
        <f>IF(TbRegistroEntradas[[#This Row],[Data da Competência]]=TbRegistroEntradas[[#This Row],[Data do Caixa Previsto]],"Vista","Prazo")</f>
        <v>Prazo</v>
      </c>
      <c r="Q14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0" spans="2:17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  <c r="O150" s="12" t="str">
        <f ca="1">IF(AND(TbRegistroEntradas[[#This Row],[Data do Caixa Previsto]]&lt;TODAY(),TbRegistroEntradas[[#This Row],[Data do Caixa Realizado]]=""),"Vencida","Não Vencida")</f>
        <v>Não Vencida</v>
      </c>
      <c r="P150" s="12" t="str">
        <f>IF(TbRegistroEntradas[[#This Row],[Data da Competência]]=TbRegistroEntradas[[#This Row],[Data do Caixa Previsto]],"Vista","Prazo")</f>
        <v>Vista</v>
      </c>
      <c r="Q15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1" spans="2:17" x14ac:dyDescent="0.25">
      <c r="B151" s="10">
        <v>43400</v>
      </c>
      <c r="C151" s="10">
        <v>43387</v>
      </c>
      <c r="D151" s="10">
        <v>43400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  <c r="O151" s="12" t="str">
        <f ca="1">IF(AND(TbRegistroEntradas[[#This Row],[Data do Caixa Previsto]]&lt;TODAY(),TbRegistroEntradas[[#This Row],[Data do Caixa Realizado]]=""),"Vencida","Não Vencida")</f>
        <v>Não Vencida</v>
      </c>
      <c r="P151" s="12" t="str">
        <f>IF(TbRegistroEntradas[[#This Row],[Data da Competência]]=TbRegistroEntradas[[#This Row],[Data do Caixa Previsto]],"Vista","Prazo")</f>
        <v>Prazo</v>
      </c>
      <c r="Q15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2" spans="2:17" x14ac:dyDescent="0.25">
      <c r="B152" s="10" t="s">
        <v>69</v>
      </c>
      <c r="C152" s="10">
        <v>43389</v>
      </c>
      <c r="D152" s="10">
        <v>43438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  <c r="O152" s="12" t="str">
        <f ca="1">IF(AND(TbRegistroEntradas[[#This Row],[Data do Caixa Previsto]]&lt;TODAY(),TbRegistroEntradas[[#This Row],[Data do Caixa Realizado]]=""),"Vencida","Não Vencida")</f>
        <v>Vencida</v>
      </c>
      <c r="P152" s="12" t="str">
        <f>IF(TbRegistroEntradas[[#This Row],[Data da Competência]]=TbRegistroEntradas[[#This Row],[Data do Caixa Previsto]],"Vista","Prazo")</f>
        <v>Prazo</v>
      </c>
      <c r="Q15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188</v>
      </c>
    </row>
    <row r="153" spans="2:17" x14ac:dyDescent="0.25">
      <c r="B153" s="10">
        <v>43435</v>
      </c>
      <c r="C153" s="10">
        <v>43394</v>
      </c>
      <c r="D153" s="10">
        <v>43435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  <c r="O153" s="12" t="str">
        <f ca="1">IF(AND(TbRegistroEntradas[[#This Row],[Data do Caixa Previsto]]&lt;TODAY(),TbRegistroEntradas[[#This Row],[Data do Caixa Realizado]]=""),"Vencida","Não Vencida")</f>
        <v>Não Vencida</v>
      </c>
      <c r="P153" s="12" t="str">
        <f>IF(TbRegistroEntradas[[#This Row],[Data da Competência]]=TbRegistroEntradas[[#This Row],[Data do Caixa Previsto]],"Vista","Prazo")</f>
        <v>Prazo</v>
      </c>
      <c r="Q15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4" spans="2:17" x14ac:dyDescent="0.25">
      <c r="B154" s="10">
        <v>43424</v>
      </c>
      <c r="C154" s="10">
        <v>43398</v>
      </c>
      <c r="D154" s="10">
        <v>43419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  <c r="O154" s="12" t="str">
        <f ca="1">IF(AND(TbRegistroEntradas[[#This Row],[Data do Caixa Previsto]]&lt;TODAY(),TbRegistroEntradas[[#This Row],[Data do Caixa Realizado]]=""),"Vencida","Não Vencida")</f>
        <v>Não Vencida</v>
      </c>
      <c r="P154" s="12" t="str">
        <f>IF(TbRegistroEntradas[[#This Row],[Data da Competência]]=TbRegistroEntradas[[#This Row],[Data do Caixa Previsto]],"Vista","Prazo")</f>
        <v>Prazo</v>
      </c>
      <c r="Q15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</v>
      </c>
    </row>
    <row r="155" spans="2:17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  <c r="O155" s="12" t="str">
        <f ca="1">IF(AND(TbRegistroEntradas[[#This Row],[Data do Caixa Previsto]]&lt;TODAY(),TbRegistroEntradas[[#This Row],[Data do Caixa Realizado]]=""),"Vencida","Não Vencida")</f>
        <v>Não Vencida</v>
      </c>
      <c r="P155" s="12" t="str">
        <f>IF(TbRegistroEntradas[[#This Row],[Data da Competência]]=TbRegistroEntradas[[#This Row],[Data do Caixa Previsto]],"Vista","Prazo")</f>
        <v>Vista</v>
      </c>
      <c r="Q15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6" spans="2:17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  <c r="O156" s="12" t="str">
        <f ca="1">IF(AND(TbRegistroEntradas[[#This Row],[Data do Caixa Previsto]]&lt;TODAY(),TbRegistroEntradas[[#This Row],[Data do Caixa Realizado]]=""),"Vencida","Não Vencida")</f>
        <v>Vencida</v>
      </c>
      <c r="P156" s="12" t="str">
        <f>IF(TbRegistroEntradas[[#This Row],[Data da Competência]]=TbRegistroEntradas[[#This Row],[Data do Caixa Previsto]],"Vista","Prazo")</f>
        <v>Vista</v>
      </c>
      <c r="Q15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223</v>
      </c>
    </row>
    <row r="157" spans="2:17" x14ac:dyDescent="0.25">
      <c r="B157" s="10">
        <v>43442</v>
      </c>
      <c r="C157" s="10">
        <v>43408</v>
      </c>
      <c r="D157" s="10">
        <v>43442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  <c r="O157" s="12" t="str">
        <f ca="1">IF(AND(TbRegistroEntradas[[#This Row],[Data do Caixa Previsto]]&lt;TODAY(),TbRegistroEntradas[[#This Row],[Data do Caixa Realizado]]=""),"Vencida","Não Vencida")</f>
        <v>Não Vencida</v>
      </c>
      <c r="P157" s="12" t="str">
        <f>IF(TbRegistroEntradas[[#This Row],[Data da Competência]]=TbRegistroEntradas[[#This Row],[Data do Caixa Previsto]],"Vista","Prazo")</f>
        <v>Prazo</v>
      </c>
      <c r="Q15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8" spans="2:17" x14ac:dyDescent="0.25">
      <c r="B158" s="10">
        <v>43431</v>
      </c>
      <c r="C158" s="10">
        <v>43412</v>
      </c>
      <c r="D158" s="10">
        <v>43431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  <c r="O158" s="12" t="str">
        <f ca="1">IF(AND(TbRegistroEntradas[[#This Row],[Data do Caixa Previsto]]&lt;TODAY(),TbRegistroEntradas[[#This Row],[Data do Caixa Realizado]]=""),"Vencida","Não Vencida")</f>
        <v>Não Vencida</v>
      </c>
      <c r="P158" s="12" t="str">
        <f>IF(TbRegistroEntradas[[#This Row],[Data da Competência]]=TbRegistroEntradas[[#This Row],[Data do Caixa Previsto]],"Vista","Prazo")</f>
        <v>Prazo</v>
      </c>
      <c r="Q15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9" spans="2:17" x14ac:dyDescent="0.25">
      <c r="B159" s="10">
        <v>43421</v>
      </c>
      <c r="C159" s="10">
        <v>43415</v>
      </c>
      <c r="D159" s="10">
        <v>43421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  <c r="O159" s="12" t="str">
        <f ca="1">IF(AND(TbRegistroEntradas[[#This Row],[Data do Caixa Previsto]]&lt;TODAY(),TbRegistroEntradas[[#This Row],[Data do Caixa Realizado]]=""),"Vencida","Não Vencida")</f>
        <v>Não Vencida</v>
      </c>
      <c r="P159" s="12" t="str">
        <f>IF(TbRegistroEntradas[[#This Row],[Data da Competência]]=TbRegistroEntradas[[#This Row],[Data do Caixa Previsto]],"Vista","Prazo")</f>
        <v>Prazo</v>
      </c>
      <c r="Q15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0" spans="2:17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  <c r="O160" s="12" t="str">
        <f ca="1">IF(AND(TbRegistroEntradas[[#This Row],[Data do Caixa Previsto]]&lt;TODAY(),TbRegistroEntradas[[#This Row],[Data do Caixa Realizado]]=""),"Vencida","Não Vencida")</f>
        <v>Não Vencida</v>
      </c>
      <c r="P160" s="12" t="str">
        <f>IF(TbRegistroEntradas[[#This Row],[Data da Competência]]=TbRegistroEntradas[[#This Row],[Data do Caixa Previsto]],"Vista","Prazo")</f>
        <v>Vista</v>
      </c>
      <c r="Q16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1" spans="2:17" x14ac:dyDescent="0.25">
      <c r="B161" s="10">
        <v>43537</v>
      </c>
      <c r="C161" s="10">
        <v>43421</v>
      </c>
      <c r="D161" s="10">
        <v>43464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  <c r="O161" s="12" t="str">
        <f ca="1">IF(AND(TbRegistroEntradas[[#This Row],[Data do Caixa Previsto]]&lt;TODAY(),TbRegistroEntradas[[#This Row],[Data do Caixa Realizado]]=""),"Vencida","Não Vencida")</f>
        <v>Não Vencida</v>
      </c>
      <c r="P161" s="12" t="str">
        <f>IF(TbRegistroEntradas[[#This Row],[Data da Competência]]=TbRegistroEntradas[[#This Row],[Data do Caixa Previsto]],"Vista","Prazo")</f>
        <v>Prazo</v>
      </c>
      <c r="Q16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73</v>
      </c>
    </row>
    <row r="162" spans="2:17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  <c r="O162" s="12" t="str">
        <f ca="1">IF(AND(TbRegistroEntradas[[#This Row],[Data do Caixa Previsto]]&lt;TODAY(),TbRegistroEntradas[[#This Row],[Data do Caixa Realizado]]=""),"Vencida","Não Vencida")</f>
        <v>Não Vencida</v>
      </c>
      <c r="P162" s="12" t="str">
        <f>IF(TbRegistroEntradas[[#This Row],[Data da Competência]]=TbRegistroEntradas[[#This Row],[Data do Caixa Previsto]],"Vista","Prazo")</f>
        <v>Vista</v>
      </c>
      <c r="Q16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3" spans="2:17" x14ac:dyDescent="0.25">
      <c r="B163" s="10">
        <v>43465</v>
      </c>
      <c r="C163" s="10">
        <v>43427</v>
      </c>
      <c r="D163" s="10">
        <v>43465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  <c r="O163" s="12" t="str">
        <f ca="1">IF(AND(TbRegistroEntradas[[#This Row],[Data do Caixa Previsto]]&lt;TODAY(),TbRegistroEntradas[[#This Row],[Data do Caixa Realizado]]=""),"Vencida","Não Vencida")</f>
        <v>Não Vencida</v>
      </c>
      <c r="P163" s="12" t="str">
        <f>IF(TbRegistroEntradas[[#This Row],[Data da Competência]]=TbRegistroEntradas[[#This Row],[Data do Caixa Previsto]],"Vista","Prazo")</f>
        <v>Prazo</v>
      </c>
      <c r="Q16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4" spans="2:17" x14ac:dyDescent="0.25">
      <c r="B164" s="10">
        <v>43457</v>
      </c>
      <c r="C164" s="10">
        <v>43430</v>
      </c>
      <c r="D164" s="10">
        <v>43447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  <c r="O164" s="12" t="str">
        <f ca="1">IF(AND(TbRegistroEntradas[[#This Row],[Data do Caixa Previsto]]&lt;TODAY(),TbRegistroEntradas[[#This Row],[Data do Caixa Realizado]]=""),"Vencida","Não Vencida")</f>
        <v>Não Vencida</v>
      </c>
      <c r="P164" s="12" t="str">
        <f>IF(TbRegistroEntradas[[#This Row],[Data da Competência]]=TbRegistroEntradas[[#This Row],[Data do Caixa Previsto]],"Vista","Prazo")</f>
        <v>Prazo</v>
      </c>
      <c r="Q16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</v>
      </c>
    </row>
    <row r="165" spans="2:17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  <c r="O165" s="12" t="str">
        <f ca="1">IF(AND(TbRegistroEntradas[[#This Row],[Data do Caixa Previsto]]&lt;TODAY(),TbRegistroEntradas[[#This Row],[Data do Caixa Realizado]]=""),"Vencida","Não Vencida")</f>
        <v>Não Vencida</v>
      </c>
      <c r="P165" s="12" t="str">
        <f>IF(TbRegistroEntradas[[#This Row],[Data da Competência]]=TbRegistroEntradas[[#This Row],[Data do Caixa Previsto]],"Vista","Prazo")</f>
        <v>Vista</v>
      </c>
      <c r="Q16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6" spans="2:17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  <c r="O166" s="12" t="str">
        <f ca="1">IF(AND(TbRegistroEntradas[[#This Row],[Data do Caixa Previsto]]&lt;TODAY(),TbRegistroEntradas[[#This Row],[Data do Caixa Realizado]]=""),"Vencida","Não Vencida")</f>
        <v>Não Vencida</v>
      </c>
      <c r="P166" s="12" t="str">
        <f>IF(TbRegistroEntradas[[#This Row],[Data da Competência]]=TbRegistroEntradas[[#This Row],[Data do Caixa Previsto]],"Vista","Prazo")</f>
        <v>Vista</v>
      </c>
      <c r="Q16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7" spans="2:17" x14ac:dyDescent="0.25">
      <c r="B167" s="10" t="s">
        <v>69</v>
      </c>
      <c r="C167" s="10">
        <v>43440</v>
      </c>
      <c r="D167" s="10">
        <v>43487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  <c r="O167" s="12" t="str">
        <f ca="1">IF(AND(TbRegistroEntradas[[#This Row],[Data do Caixa Previsto]]&lt;TODAY(),TbRegistroEntradas[[#This Row],[Data do Caixa Realizado]]=""),"Vencida","Não Vencida")</f>
        <v>Vencida</v>
      </c>
      <c r="P167" s="12" t="str">
        <f>IF(TbRegistroEntradas[[#This Row],[Data da Competência]]=TbRegistroEntradas[[#This Row],[Data do Caixa Previsto]],"Vista","Prazo")</f>
        <v>Prazo</v>
      </c>
      <c r="Q16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139</v>
      </c>
    </row>
    <row r="168" spans="2:17" x14ac:dyDescent="0.25">
      <c r="B168" s="10">
        <v>43560</v>
      </c>
      <c r="C168" s="10">
        <v>43444</v>
      </c>
      <c r="D168" s="10">
        <v>43477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  <c r="O168" s="12" t="str">
        <f ca="1">IF(AND(TbRegistroEntradas[[#This Row],[Data do Caixa Previsto]]&lt;TODAY(),TbRegistroEntradas[[#This Row],[Data do Caixa Realizado]]=""),"Vencida","Não Vencida")</f>
        <v>Não Vencida</v>
      </c>
      <c r="P168" s="12" t="str">
        <f>IF(TbRegistroEntradas[[#This Row],[Data da Competência]]=TbRegistroEntradas[[#This Row],[Data do Caixa Previsto]],"Vista","Prazo")</f>
        <v>Prazo</v>
      </c>
      <c r="Q16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83</v>
      </c>
    </row>
    <row r="169" spans="2:17" x14ac:dyDescent="0.25">
      <c r="B169" s="10">
        <v>43503</v>
      </c>
      <c r="C169" s="10">
        <v>43451</v>
      </c>
      <c r="D169" s="10">
        <v>43469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  <c r="O169" s="12" t="str">
        <f ca="1">IF(AND(TbRegistroEntradas[[#This Row],[Data do Caixa Previsto]]&lt;TODAY(),TbRegistroEntradas[[#This Row],[Data do Caixa Realizado]]=""),"Vencida","Não Vencida")</f>
        <v>Não Vencida</v>
      </c>
      <c r="P169" s="12" t="str">
        <f>IF(TbRegistroEntradas[[#This Row],[Data da Competência]]=TbRegistroEntradas[[#This Row],[Data do Caixa Previsto]],"Vista","Prazo")</f>
        <v>Prazo</v>
      </c>
      <c r="Q16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34</v>
      </c>
    </row>
    <row r="170" spans="2:17" x14ac:dyDescent="0.25">
      <c r="B170" s="10">
        <v>43459</v>
      </c>
      <c r="C170" s="10">
        <v>43454</v>
      </c>
      <c r="D170" s="10">
        <v>43459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  <c r="O170" s="12" t="str">
        <f ca="1">IF(AND(TbRegistroEntradas[[#This Row],[Data do Caixa Previsto]]&lt;TODAY(),TbRegistroEntradas[[#This Row],[Data do Caixa Realizado]]=""),"Vencida","Não Vencida")</f>
        <v>Não Vencida</v>
      </c>
      <c r="P170" s="12" t="str">
        <f>IF(TbRegistroEntradas[[#This Row],[Data da Competência]]=TbRegistroEntradas[[#This Row],[Data do Caixa Previsto]],"Vista","Prazo")</f>
        <v>Prazo</v>
      </c>
      <c r="Q17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1" spans="2:17" x14ac:dyDescent="0.25">
      <c r="B171" s="10">
        <v>43497</v>
      </c>
      <c r="C171" s="10">
        <v>43455</v>
      </c>
      <c r="D171" s="10">
        <v>43497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  <c r="O171" s="12" t="str">
        <f ca="1">IF(AND(TbRegistroEntradas[[#This Row],[Data do Caixa Previsto]]&lt;TODAY(),TbRegistroEntradas[[#This Row],[Data do Caixa Realizado]]=""),"Vencida","Não Vencida")</f>
        <v>Não Vencida</v>
      </c>
      <c r="P171" s="12" t="str">
        <f>IF(TbRegistroEntradas[[#This Row],[Data da Competência]]=TbRegistroEntradas[[#This Row],[Data do Caixa Previsto]],"Vista","Prazo")</f>
        <v>Prazo</v>
      </c>
      <c r="Q17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2" spans="2:17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  <c r="O172" s="12" t="str">
        <f ca="1">IF(AND(TbRegistroEntradas[[#This Row],[Data do Caixa Previsto]]&lt;TODAY(),TbRegistroEntradas[[#This Row],[Data do Caixa Realizado]]=""),"Vencida","Não Vencida")</f>
        <v>Não Vencida</v>
      </c>
      <c r="P172" s="12" t="str">
        <f>IF(TbRegistroEntradas[[#This Row],[Data da Competência]]=TbRegistroEntradas[[#This Row],[Data do Caixa Previsto]],"Vista","Prazo")</f>
        <v>Vista</v>
      </c>
      <c r="Q17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3" spans="2:17" x14ac:dyDescent="0.25">
      <c r="B173" s="10">
        <v>43519</v>
      </c>
      <c r="C173" s="10">
        <v>43462</v>
      </c>
      <c r="D173" s="10">
        <v>43519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  <c r="O173" s="12" t="str">
        <f ca="1">IF(AND(TbRegistroEntradas[[#This Row],[Data do Caixa Previsto]]&lt;TODAY(),TbRegistroEntradas[[#This Row],[Data do Caixa Realizado]]=""),"Vencida","Não Vencida")</f>
        <v>Não Vencida</v>
      </c>
      <c r="P173" s="12" t="str">
        <f>IF(TbRegistroEntradas[[#This Row],[Data da Competência]]=TbRegistroEntradas[[#This Row],[Data do Caixa Previsto]],"Vista","Prazo")</f>
        <v>Prazo</v>
      </c>
      <c r="Q17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4" spans="2:17" x14ac:dyDescent="0.25">
      <c r="B174" s="10">
        <v>43483</v>
      </c>
      <c r="C174" s="10">
        <v>43465</v>
      </c>
      <c r="D174" s="10">
        <v>43483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  <c r="O174" s="12" t="str">
        <f ca="1">IF(AND(TbRegistroEntradas[[#This Row],[Data do Caixa Previsto]]&lt;TODAY(),TbRegistroEntradas[[#This Row],[Data do Caixa Realizado]]=""),"Vencida","Não Vencida")</f>
        <v>Não Vencida</v>
      </c>
      <c r="P174" s="12" t="str">
        <f>IF(TbRegistroEntradas[[#This Row],[Data da Competência]]=TbRegistroEntradas[[#This Row],[Data do Caixa Previsto]],"Vista","Prazo")</f>
        <v>Prazo</v>
      </c>
      <c r="Q17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5" spans="2:17" x14ac:dyDescent="0.25">
      <c r="B175" s="10">
        <v>43511</v>
      </c>
      <c r="C175" s="10">
        <v>43469</v>
      </c>
      <c r="D175" s="10">
        <v>43511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  <c r="O175" s="12" t="str">
        <f ca="1">IF(AND(TbRegistroEntradas[[#This Row],[Data do Caixa Previsto]]&lt;TODAY(),TbRegistroEntradas[[#This Row],[Data do Caixa Realizado]]=""),"Vencida","Não Vencida")</f>
        <v>Não Vencida</v>
      </c>
      <c r="P175" s="12" t="str">
        <f>IF(TbRegistroEntradas[[#This Row],[Data da Competência]]=TbRegistroEntradas[[#This Row],[Data do Caixa Previsto]],"Vista","Prazo")</f>
        <v>Prazo</v>
      </c>
      <c r="Q17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6" spans="2:17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  <c r="O176" s="12" t="str">
        <f ca="1">IF(AND(TbRegistroEntradas[[#This Row],[Data do Caixa Previsto]]&lt;TODAY(),TbRegistroEntradas[[#This Row],[Data do Caixa Realizado]]=""),"Vencida","Não Vencida")</f>
        <v>Não Vencida</v>
      </c>
      <c r="P176" s="12" t="str">
        <f>IF(TbRegistroEntradas[[#This Row],[Data da Competência]]=TbRegistroEntradas[[#This Row],[Data do Caixa Previsto]],"Vista","Prazo")</f>
        <v>Vista</v>
      </c>
      <c r="Q17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7" spans="2:17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  <c r="O177" s="12" t="str">
        <f ca="1">IF(AND(TbRegistroEntradas[[#This Row],[Data do Caixa Previsto]]&lt;TODAY(),TbRegistroEntradas[[#This Row],[Data do Caixa Realizado]]=""),"Vencida","Não Vencida")</f>
        <v>Não Vencida</v>
      </c>
      <c r="P177" s="12" t="str">
        <f>IF(TbRegistroEntradas[[#This Row],[Data da Competência]]=TbRegistroEntradas[[#This Row],[Data do Caixa Previsto]],"Vista","Prazo")</f>
        <v>Vista</v>
      </c>
      <c r="Q17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8" spans="2:17" x14ac:dyDescent="0.25">
      <c r="B178" s="10">
        <v>43538</v>
      </c>
      <c r="C178" s="10">
        <v>43482</v>
      </c>
      <c r="D178" s="10">
        <v>43538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  <c r="O178" s="12" t="str">
        <f ca="1">IF(AND(TbRegistroEntradas[[#This Row],[Data do Caixa Previsto]]&lt;TODAY(),TbRegistroEntradas[[#This Row],[Data do Caixa Realizado]]=""),"Vencida","Não Vencida")</f>
        <v>Não Vencida</v>
      </c>
      <c r="P178" s="12" t="str">
        <f>IF(TbRegistroEntradas[[#This Row],[Data da Competência]]=TbRegistroEntradas[[#This Row],[Data do Caixa Previsto]],"Vista","Prazo")</f>
        <v>Prazo</v>
      </c>
      <c r="Q17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9" spans="2:17" x14ac:dyDescent="0.25">
      <c r="B179" s="10">
        <v>43485</v>
      </c>
      <c r="C179" s="10">
        <v>43485</v>
      </c>
      <c r="D179" s="10">
        <v>43485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  <c r="O179" s="12" t="str">
        <f ca="1">IF(AND(TbRegistroEntradas[[#This Row],[Data do Caixa Previsto]]&lt;TODAY(),TbRegistroEntradas[[#This Row],[Data do Caixa Realizado]]=""),"Vencida","Não Vencida")</f>
        <v>Não Vencida</v>
      </c>
      <c r="P179" s="12" t="str">
        <f>IF(TbRegistroEntradas[[#This Row],[Data da Competência]]=TbRegistroEntradas[[#This Row],[Data do Caixa Previsto]],"Vista","Prazo")</f>
        <v>Vista</v>
      </c>
      <c r="Q17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0" spans="2:17" x14ac:dyDescent="0.25">
      <c r="B180" s="10" t="s">
        <v>69</v>
      </c>
      <c r="C180" s="10">
        <v>43486</v>
      </c>
      <c r="D180" s="10">
        <v>43522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  <c r="O180" s="12" t="str">
        <f ca="1">IF(AND(TbRegistroEntradas[[#This Row],[Data do Caixa Previsto]]&lt;TODAY(),TbRegistroEntradas[[#This Row],[Data do Caixa Realizado]]=""),"Vencida","Não Vencida")</f>
        <v>Vencida</v>
      </c>
      <c r="P180" s="12" t="str">
        <f>IF(TbRegistroEntradas[[#This Row],[Data da Competência]]=TbRegistroEntradas[[#This Row],[Data do Caixa Previsto]],"Vista","Prazo")</f>
        <v>Prazo</v>
      </c>
      <c r="Q18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104</v>
      </c>
    </row>
    <row r="181" spans="2:17" x14ac:dyDescent="0.25">
      <c r="B181" s="10">
        <v>43505</v>
      </c>
      <c r="C181" s="10">
        <v>43488</v>
      </c>
      <c r="D181" s="10">
        <v>43505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  <c r="O181" s="12" t="str">
        <f ca="1">IF(AND(TbRegistroEntradas[[#This Row],[Data do Caixa Previsto]]&lt;TODAY(),TbRegistroEntradas[[#This Row],[Data do Caixa Realizado]]=""),"Vencida","Não Vencida")</f>
        <v>Não Vencida</v>
      </c>
      <c r="P181" s="12" t="str">
        <f>IF(TbRegistroEntradas[[#This Row],[Data da Competência]]=TbRegistroEntradas[[#This Row],[Data do Caixa Previsto]],"Vista","Prazo")</f>
        <v>Prazo</v>
      </c>
      <c r="Q18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2" spans="2:17" x14ac:dyDescent="0.25">
      <c r="B182" s="10" t="s">
        <v>69</v>
      </c>
      <c r="C182" s="10">
        <v>43492</v>
      </c>
      <c r="D182" s="10">
        <v>43513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  <c r="O182" s="12" t="str">
        <f ca="1">IF(AND(TbRegistroEntradas[[#This Row],[Data do Caixa Previsto]]&lt;TODAY(),TbRegistroEntradas[[#This Row],[Data do Caixa Realizado]]=""),"Vencida","Não Vencida")</f>
        <v>Vencida</v>
      </c>
      <c r="P182" s="12" t="str">
        <f>IF(TbRegistroEntradas[[#This Row],[Data da Competência]]=TbRegistroEntradas[[#This Row],[Data do Caixa Previsto]],"Vista","Prazo")</f>
        <v>Prazo</v>
      </c>
      <c r="Q18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113</v>
      </c>
    </row>
    <row r="183" spans="2:17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  <c r="O183" s="12" t="str">
        <f ca="1">IF(AND(TbRegistroEntradas[[#This Row],[Data do Caixa Previsto]]&lt;TODAY(),TbRegistroEntradas[[#This Row],[Data do Caixa Realizado]]=""),"Vencida","Não Vencida")</f>
        <v>Não Vencida</v>
      </c>
      <c r="P183" s="12" t="str">
        <f>IF(TbRegistroEntradas[[#This Row],[Data da Competência]]=TbRegistroEntradas[[#This Row],[Data do Caixa Previsto]],"Vista","Prazo")</f>
        <v>Vista</v>
      </c>
      <c r="Q18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4" spans="2:17" x14ac:dyDescent="0.25">
      <c r="B184" s="10">
        <v>43535</v>
      </c>
      <c r="C184" s="10">
        <v>43498</v>
      </c>
      <c r="D184" s="10">
        <v>43534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  <c r="O184" s="12" t="str">
        <f ca="1">IF(AND(TbRegistroEntradas[[#This Row],[Data do Caixa Previsto]]&lt;TODAY(),TbRegistroEntradas[[#This Row],[Data do Caixa Realizado]]=""),"Vencida","Não Vencida")</f>
        <v>Não Vencida</v>
      </c>
      <c r="P184" s="12" t="str">
        <f>IF(TbRegistroEntradas[[#This Row],[Data da Competência]]=TbRegistroEntradas[[#This Row],[Data do Caixa Previsto]],"Vista","Prazo")</f>
        <v>Prazo</v>
      </c>
      <c r="Q18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</v>
      </c>
    </row>
    <row r="185" spans="2:17" x14ac:dyDescent="0.25">
      <c r="B185" s="10">
        <v>43512</v>
      </c>
      <c r="C185" s="10">
        <v>43501</v>
      </c>
      <c r="D185" s="10">
        <v>43512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  <c r="O185" s="12" t="str">
        <f ca="1">IF(AND(TbRegistroEntradas[[#This Row],[Data do Caixa Previsto]]&lt;TODAY(),TbRegistroEntradas[[#This Row],[Data do Caixa Realizado]]=""),"Vencida","Não Vencida")</f>
        <v>Não Vencida</v>
      </c>
      <c r="P185" s="12" t="str">
        <f>IF(TbRegistroEntradas[[#This Row],[Data da Competência]]=TbRegistroEntradas[[#This Row],[Data do Caixa Previsto]],"Vista","Prazo")</f>
        <v>Prazo</v>
      </c>
      <c r="Q18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6" spans="2:17" x14ac:dyDescent="0.25">
      <c r="B186" s="10">
        <v>43532</v>
      </c>
      <c r="C186" s="10">
        <v>43502</v>
      </c>
      <c r="D186" s="10">
        <v>43532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  <c r="O186" s="12" t="str">
        <f ca="1">IF(AND(TbRegistroEntradas[[#This Row],[Data do Caixa Previsto]]&lt;TODAY(),TbRegistroEntradas[[#This Row],[Data do Caixa Realizado]]=""),"Vencida","Não Vencida")</f>
        <v>Não Vencida</v>
      </c>
      <c r="P186" s="12" t="str">
        <f>IF(TbRegistroEntradas[[#This Row],[Data da Competência]]=TbRegistroEntradas[[#This Row],[Data do Caixa Previsto]],"Vista","Prazo")</f>
        <v>Prazo</v>
      </c>
      <c r="Q18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7" spans="2:17" x14ac:dyDescent="0.25">
      <c r="B187" s="10">
        <v>43540</v>
      </c>
      <c r="C187" s="10">
        <v>43505</v>
      </c>
      <c r="D187" s="10">
        <v>43540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  <c r="O187" s="12" t="str">
        <f ca="1">IF(AND(TbRegistroEntradas[[#This Row],[Data do Caixa Previsto]]&lt;TODAY(),TbRegistroEntradas[[#This Row],[Data do Caixa Realizado]]=""),"Vencida","Não Vencida")</f>
        <v>Não Vencida</v>
      </c>
      <c r="P187" s="12" t="str">
        <f>IF(TbRegistroEntradas[[#This Row],[Data da Competência]]=TbRegistroEntradas[[#This Row],[Data do Caixa Previsto]],"Vista","Prazo")</f>
        <v>Prazo</v>
      </c>
      <c r="Q18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8" spans="2:17" x14ac:dyDescent="0.25">
      <c r="B188" s="10">
        <v>43541</v>
      </c>
      <c r="C188" s="10">
        <v>43506</v>
      </c>
      <c r="D188" s="10">
        <v>43541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  <c r="O188" s="12" t="str">
        <f ca="1">IF(AND(TbRegistroEntradas[[#This Row],[Data do Caixa Previsto]]&lt;TODAY(),TbRegistroEntradas[[#This Row],[Data do Caixa Realizado]]=""),"Vencida","Não Vencida")</f>
        <v>Não Vencida</v>
      </c>
      <c r="P188" s="12" t="str">
        <f>IF(TbRegistroEntradas[[#This Row],[Data da Competência]]=TbRegistroEntradas[[#This Row],[Data do Caixa Previsto]],"Vista","Prazo")</f>
        <v>Prazo</v>
      </c>
      <c r="Q18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9" spans="2:17" x14ac:dyDescent="0.25">
      <c r="B189" s="10">
        <v>43549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  <c r="O189" s="12" t="str">
        <f ca="1">IF(AND(TbRegistroEntradas[[#This Row],[Data do Caixa Previsto]]&lt;TODAY(),TbRegistroEntradas[[#This Row],[Data do Caixa Realizado]]=""),"Vencida","Não Vencida")</f>
        <v>Não Vencida</v>
      </c>
      <c r="P189" s="12" t="str">
        <f>IF(TbRegistroEntradas[[#This Row],[Data da Competência]]=TbRegistroEntradas[[#This Row],[Data do Caixa Previsto]],"Vista","Prazo")</f>
        <v>Vista</v>
      </c>
      <c r="Q18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41</v>
      </c>
    </row>
    <row r="190" spans="2:17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  <c r="O190" s="12" t="str">
        <f ca="1">IF(AND(TbRegistroEntradas[[#This Row],[Data do Caixa Previsto]]&lt;TODAY(),TbRegistroEntradas[[#This Row],[Data do Caixa Realizado]]=""),"Vencida","Não Vencida")</f>
        <v>Não Vencida</v>
      </c>
      <c r="P190" s="12" t="str">
        <f>IF(TbRegistroEntradas[[#This Row],[Data da Competência]]=TbRegistroEntradas[[#This Row],[Data do Caixa Previsto]],"Vista","Prazo")</f>
        <v>Vista</v>
      </c>
      <c r="Q19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1" spans="2:17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  <c r="O191" s="12" t="str">
        <f ca="1">IF(AND(TbRegistroEntradas[[#This Row],[Data do Caixa Previsto]]&lt;TODAY(),TbRegistroEntradas[[#This Row],[Data do Caixa Realizado]]=""),"Vencida","Não Vencida")</f>
        <v>Não Vencida</v>
      </c>
      <c r="P191" s="12" t="str">
        <f>IF(TbRegistroEntradas[[#This Row],[Data da Competência]]=TbRegistroEntradas[[#This Row],[Data do Caixa Previsto]],"Vista","Prazo")</f>
        <v>Vista</v>
      </c>
      <c r="Q19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2" spans="2:17" x14ac:dyDescent="0.25">
      <c r="B192" s="10">
        <v>43533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  <c r="O192" s="12" t="str">
        <f ca="1">IF(AND(TbRegistroEntradas[[#This Row],[Data do Caixa Previsto]]&lt;TODAY(),TbRegistroEntradas[[#This Row],[Data do Caixa Realizado]]=""),"Vencida","Não Vencida")</f>
        <v>Não Vencida</v>
      </c>
      <c r="P192" s="12" t="str">
        <f>IF(TbRegistroEntradas[[#This Row],[Data da Competência]]=TbRegistroEntradas[[#This Row],[Data do Caixa Previsto]],"Vista","Prazo")</f>
        <v>Vista</v>
      </c>
      <c r="Q19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</v>
      </c>
    </row>
    <row r="193" spans="2:17" x14ac:dyDescent="0.25">
      <c r="B193" s="10">
        <v>43540</v>
      </c>
      <c r="C193" s="10">
        <v>43514</v>
      </c>
      <c r="D193" s="10">
        <v>43540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  <c r="O193" s="12" t="str">
        <f ca="1">IF(AND(TbRegistroEntradas[[#This Row],[Data do Caixa Previsto]]&lt;TODAY(),TbRegistroEntradas[[#This Row],[Data do Caixa Realizado]]=""),"Vencida","Não Vencida")</f>
        <v>Não Vencida</v>
      </c>
      <c r="P193" s="12" t="str">
        <f>IF(TbRegistroEntradas[[#This Row],[Data da Competência]]=TbRegistroEntradas[[#This Row],[Data do Caixa Previsto]],"Vista","Prazo")</f>
        <v>Prazo</v>
      </c>
      <c r="Q19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4" spans="2:17" x14ac:dyDescent="0.25">
      <c r="B194" s="10">
        <v>43548</v>
      </c>
      <c r="C194" s="10">
        <v>43517</v>
      </c>
      <c r="D194" s="10">
        <v>43548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  <c r="O194" s="12" t="str">
        <f ca="1">IF(AND(TbRegistroEntradas[[#This Row],[Data do Caixa Previsto]]&lt;TODAY(),TbRegistroEntradas[[#This Row],[Data do Caixa Realizado]]=""),"Vencida","Não Vencida")</f>
        <v>Não Vencida</v>
      </c>
      <c r="P194" s="12" t="str">
        <f>IF(TbRegistroEntradas[[#This Row],[Data da Competência]]=TbRegistroEntradas[[#This Row],[Data do Caixa Previsto]],"Vista","Prazo")</f>
        <v>Prazo</v>
      </c>
      <c r="Q19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5" spans="2:17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  <c r="O195" s="12" t="str">
        <f ca="1">IF(AND(TbRegistroEntradas[[#This Row],[Data do Caixa Previsto]]&lt;TODAY(),TbRegistroEntradas[[#This Row],[Data do Caixa Realizado]]=""),"Vencida","Não Vencida")</f>
        <v>Não Vencida</v>
      </c>
      <c r="P195" s="12" t="str">
        <f>IF(TbRegistroEntradas[[#This Row],[Data da Competência]]=TbRegistroEntradas[[#This Row],[Data do Caixa Previsto]],"Vista","Prazo")</f>
        <v>Vista</v>
      </c>
      <c r="Q19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6" spans="2:17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  <c r="O196" s="12" t="str">
        <f ca="1">IF(AND(TbRegistroEntradas[[#This Row],[Data do Caixa Previsto]]&lt;TODAY(),TbRegistroEntradas[[#This Row],[Data do Caixa Realizado]]=""),"Vencida","Não Vencida")</f>
        <v>Não Vencida</v>
      </c>
      <c r="P196" s="12" t="str">
        <f>IF(TbRegistroEntradas[[#This Row],[Data da Competência]]=TbRegistroEntradas[[#This Row],[Data do Caixa Previsto]],"Vista","Prazo")</f>
        <v>Vista</v>
      </c>
      <c r="Q19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7" spans="2:17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  <c r="O197" s="12" t="str">
        <f ca="1">IF(AND(TbRegistroEntradas[[#This Row],[Data do Caixa Previsto]]&lt;TODAY(),TbRegistroEntradas[[#This Row],[Data do Caixa Realizado]]=""),"Vencida","Não Vencida")</f>
        <v>Não Vencida</v>
      </c>
      <c r="P197" s="12" t="str">
        <f>IF(TbRegistroEntradas[[#This Row],[Data da Competência]]=TbRegistroEntradas[[#This Row],[Data do Caixa Previsto]],"Vista","Prazo")</f>
        <v>Vista</v>
      </c>
      <c r="Q19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8" spans="2:17" x14ac:dyDescent="0.25">
      <c r="B198" s="10">
        <v>43563</v>
      </c>
      <c r="C198" s="10">
        <v>43534</v>
      </c>
      <c r="D198" s="10">
        <v>43563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  <c r="O198" s="12" t="str">
        <f ca="1">IF(AND(TbRegistroEntradas[[#This Row],[Data do Caixa Previsto]]&lt;TODAY(),TbRegistroEntradas[[#This Row],[Data do Caixa Realizado]]=""),"Vencida","Não Vencida")</f>
        <v>Não Vencida</v>
      </c>
      <c r="P198" s="12" t="str">
        <f>IF(TbRegistroEntradas[[#This Row],[Data da Competência]]=TbRegistroEntradas[[#This Row],[Data do Caixa Previsto]],"Vista","Prazo")</f>
        <v>Prazo</v>
      </c>
      <c r="Q19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9" spans="2:17" x14ac:dyDescent="0.25">
      <c r="B199" s="10">
        <v>43578</v>
      </c>
      <c r="C199" s="10">
        <v>43537</v>
      </c>
      <c r="D199" s="10">
        <v>43578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  <c r="O199" s="12" t="str">
        <f ca="1">IF(AND(TbRegistroEntradas[[#This Row],[Data do Caixa Previsto]]&lt;TODAY(),TbRegistroEntradas[[#This Row],[Data do Caixa Realizado]]=""),"Vencida","Não Vencida")</f>
        <v>Não Vencida</v>
      </c>
      <c r="P199" s="12" t="str">
        <f>IF(TbRegistroEntradas[[#This Row],[Data da Competência]]=TbRegistroEntradas[[#This Row],[Data do Caixa Previsto]],"Vista","Prazo")</f>
        <v>Prazo</v>
      </c>
      <c r="Q19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0" spans="2:17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  <c r="O200" s="12" t="str">
        <f ca="1">IF(AND(TbRegistroEntradas[[#This Row],[Data do Caixa Previsto]]&lt;TODAY(),TbRegistroEntradas[[#This Row],[Data do Caixa Realizado]]=""),"Vencida","Não Vencida")</f>
        <v>Não Vencida</v>
      </c>
      <c r="P200" s="12" t="str">
        <f>IF(TbRegistroEntradas[[#This Row],[Data da Competência]]=TbRegistroEntradas[[#This Row],[Data do Caixa Previsto]],"Vista","Prazo")</f>
        <v>Vista</v>
      </c>
      <c r="Q20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1" spans="2:17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  <c r="O201" s="12" t="str">
        <f ca="1">IF(AND(TbRegistroEntradas[[#This Row],[Data do Caixa Previsto]]&lt;TODAY(),TbRegistroEntradas[[#This Row],[Data do Caixa Realizado]]=""),"Vencida","Não Vencida")</f>
        <v>Não Vencida</v>
      </c>
      <c r="P201" s="12" t="str">
        <f>IF(TbRegistroEntradas[[#This Row],[Data da Competência]]=TbRegistroEntradas[[#This Row],[Data do Caixa Previsto]],"Vista","Prazo")</f>
        <v>Vista</v>
      </c>
      <c r="Q20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2" spans="2:17" x14ac:dyDescent="0.25">
      <c r="B202" s="10" t="s">
        <v>69</v>
      </c>
      <c r="C202" s="10">
        <v>43551</v>
      </c>
      <c r="D202" s="10">
        <v>43586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  <c r="O202" s="12" t="str">
        <f ca="1">IF(AND(TbRegistroEntradas[[#This Row],[Data do Caixa Previsto]]&lt;TODAY(),TbRegistroEntradas[[#This Row],[Data do Caixa Realizado]]=""),"Vencida","Não Vencida")</f>
        <v>Vencida</v>
      </c>
      <c r="P202" s="12" t="str">
        <f>IF(TbRegistroEntradas[[#This Row],[Data da Competência]]=TbRegistroEntradas[[#This Row],[Data do Caixa Previsto]],"Vista","Prazo")</f>
        <v>Prazo</v>
      </c>
      <c r="Q20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40</v>
      </c>
    </row>
    <row r="203" spans="2:17" x14ac:dyDescent="0.25">
      <c r="B203" s="10">
        <v>43643</v>
      </c>
      <c r="C203" s="10">
        <v>43552</v>
      </c>
      <c r="D203" s="10">
        <v>43586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  <c r="O203" s="12" t="str">
        <f ca="1">IF(AND(TbRegistroEntradas[[#This Row],[Data do Caixa Previsto]]&lt;TODAY(),TbRegistroEntradas[[#This Row],[Data do Caixa Realizado]]=""),"Vencida","Não Vencida")</f>
        <v>Não Vencida</v>
      </c>
      <c r="P203" s="12" t="str">
        <f>IF(TbRegistroEntradas[[#This Row],[Data da Competência]]=TbRegistroEntradas[[#This Row],[Data do Caixa Previsto]],"Vista","Prazo")</f>
        <v>Prazo</v>
      </c>
      <c r="Q20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04" spans="2:17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  <c r="O204" s="12" t="str">
        <f ca="1">IF(AND(TbRegistroEntradas[[#This Row],[Data do Caixa Previsto]]&lt;TODAY(),TbRegistroEntradas[[#This Row],[Data do Caixa Realizado]]=""),"Vencida","Não Vencida")</f>
        <v>Não Vencida</v>
      </c>
      <c r="P204" s="12" t="str">
        <f>IF(TbRegistroEntradas[[#This Row],[Data da Competência]]=TbRegistroEntradas[[#This Row],[Data do Caixa Previsto]],"Vista","Prazo")</f>
        <v>Vista</v>
      </c>
      <c r="Q20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5" spans="2:17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  <c r="O205" s="12" t="str">
        <f ca="1">IF(AND(TbRegistroEntradas[[#This Row],[Data do Caixa Previsto]]&lt;TODAY(),TbRegistroEntradas[[#This Row],[Data do Caixa Realizado]]=""),"Vencida","Não Vencida")</f>
        <v>Não Vencida</v>
      </c>
      <c r="P205" s="12" t="str">
        <f>IF(TbRegistroEntradas[[#This Row],[Data da Competência]]=TbRegistroEntradas[[#This Row],[Data do Caixa Previsto]],"Vista","Prazo")</f>
        <v>Vista</v>
      </c>
      <c r="Q20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6" spans="2:17" x14ac:dyDescent="0.25">
      <c r="B206" s="10">
        <v>43625</v>
      </c>
      <c r="C206" s="10">
        <v>43562</v>
      </c>
      <c r="D206" s="10">
        <v>43586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  <c r="O206" s="12" t="str">
        <f ca="1">IF(AND(TbRegistroEntradas[[#This Row],[Data do Caixa Previsto]]&lt;TODAY(),TbRegistroEntradas[[#This Row],[Data do Caixa Realizado]]=""),"Vencida","Não Vencida")</f>
        <v>Não Vencida</v>
      </c>
      <c r="P206" s="12" t="str">
        <f>IF(TbRegistroEntradas[[#This Row],[Data da Competência]]=TbRegistroEntradas[[#This Row],[Data do Caixa Previsto]],"Vista","Prazo")</f>
        <v>Prazo</v>
      </c>
      <c r="Q20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39</v>
      </c>
    </row>
    <row r="207" spans="2:17" x14ac:dyDescent="0.25">
      <c r="B207" s="10">
        <v>43609</v>
      </c>
      <c r="C207" s="10">
        <v>43564</v>
      </c>
      <c r="D207" s="10">
        <v>43609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  <c r="O207" s="12" t="str">
        <f ca="1">IF(AND(TbRegistroEntradas[[#This Row],[Data do Caixa Previsto]]&lt;TODAY(),TbRegistroEntradas[[#This Row],[Data do Caixa Realizado]]=""),"Vencida","Não Vencida")</f>
        <v>Não Vencida</v>
      </c>
      <c r="P207" s="12" t="str">
        <f>IF(TbRegistroEntradas[[#This Row],[Data da Competência]]=TbRegistroEntradas[[#This Row],[Data do Caixa Previsto]],"Vista","Prazo")</f>
        <v>Prazo</v>
      </c>
      <c r="Q20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8" spans="2:17" x14ac:dyDescent="0.25">
      <c r="B208" s="10">
        <v>43615</v>
      </c>
      <c r="C208" s="10">
        <v>43567</v>
      </c>
      <c r="D208" s="10">
        <v>43615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  <c r="O208" s="12" t="str">
        <f ca="1">IF(AND(TbRegistroEntradas[[#This Row],[Data do Caixa Previsto]]&lt;TODAY(),TbRegistroEntradas[[#This Row],[Data do Caixa Realizado]]=""),"Vencida","Não Vencida")</f>
        <v>Não Vencida</v>
      </c>
      <c r="P208" s="12" t="str">
        <f>IF(TbRegistroEntradas[[#This Row],[Data da Competência]]=TbRegistroEntradas[[#This Row],[Data do Caixa Previsto]],"Vista","Prazo")</f>
        <v>Prazo</v>
      </c>
      <c r="Q20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9" spans="2:17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  <c r="O209" s="12" t="str">
        <f ca="1">IF(AND(TbRegistroEntradas[[#This Row],[Data do Caixa Previsto]]&lt;TODAY(),TbRegistroEntradas[[#This Row],[Data do Caixa Realizado]]=""),"Vencida","Não Vencida")</f>
        <v>Não Vencida</v>
      </c>
      <c r="P209" s="12" t="str">
        <f>IF(TbRegistroEntradas[[#This Row],[Data da Competência]]=TbRegistroEntradas[[#This Row],[Data do Caixa Previsto]],"Vista","Prazo")</f>
        <v>Vista</v>
      </c>
      <c r="Q20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0" spans="2:17" x14ac:dyDescent="0.25">
      <c r="B210" s="10" t="s">
        <v>69</v>
      </c>
      <c r="C210" s="10">
        <v>43573</v>
      </c>
      <c r="D210" s="10">
        <v>43579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  <c r="O210" s="12" t="str">
        <f ca="1">IF(AND(TbRegistroEntradas[[#This Row],[Data do Caixa Previsto]]&lt;TODAY(),TbRegistroEntradas[[#This Row],[Data do Caixa Realizado]]=""),"Vencida","Não Vencida")</f>
        <v>Vencida</v>
      </c>
      <c r="P210" s="12" t="str">
        <f>IF(TbRegistroEntradas[[#This Row],[Data da Competência]]=TbRegistroEntradas[[#This Row],[Data do Caixa Previsto]],"Vista","Prazo")</f>
        <v>Prazo</v>
      </c>
      <c r="Q21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47</v>
      </c>
    </row>
    <row r="211" spans="2:17" x14ac:dyDescent="0.25">
      <c r="B211" s="10">
        <v>43598</v>
      </c>
      <c r="C211" s="10">
        <v>43575</v>
      </c>
      <c r="D211" s="10">
        <v>43598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  <c r="O211" s="12" t="str">
        <f ca="1">IF(AND(TbRegistroEntradas[[#This Row],[Data do Caixa Previsto]]&lt;TODAY(),TbRegistroEntradas[[#This Row],[Data do Caixa Realizado]]=""),"Vencida","Não Vencida")</f>
        <v>Não Vencida</v>
      </c>
      <c r="P211" s="12" t="str">
        <f>IF(TbRegistroEntradas[[#This Row],[Data da Competência]]=TbRegistroEntradas[[#This Row],[Data do Caixa Previsto]],"Vista","Prazo")</f>
        <v>Prazo</v>
      </c>
      <c r="Q21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2" spans="2:17" x14ac:dyDescent="0.25">
      <c r="B212" s="10">
        <v>43683</v>
      </c>
      <c r="C212" s="10">
        <v>43582</v>
      </c>
      <c r="D212" s="10">
        <v>43625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  <c r="O212" s="12" t="str">
        <f ca="1">IF(AND(TbRegistroEntradas[[#This Row],[Data do Caixa Previsto]]&lt;TODAY(),TbRegistroEntradas[[#This Row],[Data do Caixa Realizado]]=""),"Vencida","Não Vencida")</f>
        <v>Não Vencida</v>
      </c>
      <c r="P212" s="12" t="str">
        <f>IF(TbRegistroEntradas[[#This Row],[Data da Competência]]=TbRegistroEntradas[[#This Row],[Data do Caixa Previsto]],"Vista","Prazo")</f>
        <v>Prazo</v>
      </c>
      <c r="Q21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213" spans="2:17" x14ac:dyDescent="0.25">
      <c r="B213" s="10">
        <v>43595</v>
      </c>
      <c r="C213" s="10">
        <v>43584</v>
      </c>
      <c r="D213" s="10">
        <v>43595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  <c r="O213" s="12" t="str">
        <f ca="1">IF(AND(TbRegistroEntradas[[#This Row],[Data do Caixa Previsto]]&lt;TODAY(),TbRegistroEntradas[[#This Row],[Data do Caixa Realizado]]=""),"Vencida","Não Vencida")</f>
        <v>Não Vencida</v>
      </c>
      <c r="P213" s="12" t="str">
        <f>IF(TbRegistroEntradas[[#This Row],[Data da Competência]]=TbRegistroEntradas[[#This Row],[Data do Caixa Previsto]],"Vista","Prazo")</f>
        <v>Prazo</v>
      </c>
      <c r="Q21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4" spans="2:17" x14ac:dyDescent="0.25">
      <c r="B214" s="10">
        <v>43594</v>
      </c>
      <c r="C214" s="10">
        <v>43585</v>
      </c>
      <c r="D214" s="10">
        <v>43594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  <c r="O214" s="12" t="str">
        <f ca="1">IF(AND(TbRegistroEntradas[[#This Row],[Data do Caixa Previsto]]&lt;TODAY(),TbRegistroEntradas[[#This Row],[Data do Caixa Realizado]]=""),"Vencida","Não Vencida")</f>
        <v>Não Vencida</v>
      </c>
      <c r="P214" s="12" t="str">
        <f>IF(TbRegistroEntradas[[#This Row],[Data da Competência]]=TbRegistroEntradas[[#This Row],[Data do Caixa Previsto]],"Vista","Prazo")</f>
        <v>Prazo</v>
      </c>
      <c r="Q21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5" spans="2:17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  <c r="O215" s="12" t="str">
        <f ca="1">IF(AND(TbRegistroEntradas[[#This Row],[Data do Caixa Previsto]]&lt;TODAY(),TbRegistroEntradas[[#This Row],[Data do Caixa Realizado]]=""),"Vencida","Não Vencida")</f>
        <v>Não Vencida</v>
      </c>
      <c r="P215" s="12" t="str">
        <f>IF(TbRegistroEntradas[[#This Row],[Data da Competência]]=TbRegistroEntradas[[#This Row],[Data do Caixa Previsto]],"Vista","Prazo")</f>
        <v>Vista</v>
      </c>
      <c r="Q21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6" spans="2:17" x14ac:dyDescent="0.25">
      <c r="B216" s="10">
        <v>43626</v>
      </c>
      <c r="C216" s="10">
        <v>43590</v>
      </c>
      <c r="D216" s="10">
        <v>43626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  <c r="O216" s="12" t="str">
        <f ca="1">IF(AND(TbRegistroEntradas[[#This Row],[Data do Caixa Previsto]]&lt;TODAY(),TbRegistroEntradas[[#This Row],[Data do Caixa Realizado]]=""),"Vencida","Não Vencida")</f>
        <v>Não Vencida</v>
      </c>
      <c r="P216" s="12" t="str">
        <f>IF(TbRegistroEntradas[[#This Row],[Data da Competência]]=TbRegistroEntradas[[#This Row],[Data do Caixa Previsto]],"Vista","Prazo")</f>
        <v>Prazo</v>
      </c>
      <c r="Q21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7" spans="2:17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  <c r="O217" s="12" t="str">
        <f ca="1">IF(AND(TbRegistroEntradas[[#This Row],[Data do Caixa Previsto]]&lt;TODAY(),TbRegistroEntradas[[#This Row],[Data do Caixa Realizado]]=""),"Vencida","Não Vencida")</f>
        <v>Não Vencida</v>
      </c>
      <c r="P217" s="12" t="str">
        <f>IF(TbRegistroEntradas[[#This Row],[Data da Competência]]=TbRegistroEntradas[[#This Row],[Data do Caixa Previsto]],"Vista","Prazo")</f>
        <v>Vista</v>
      </c>
      <c r="Q21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8" spans="2:17" x14ac:dyDescent="0.25">
      <c r="B218" s="10">
        <v>43603</v>
      </c>
      <c r="C218" s="10">
        <v>43593</v>
      </c>
      <c r="D218" s="10">
        <v>43603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  <c r="O218" s="12" t="str">
        <f ca="1">IF(AND(TbRegistroEntradas[[#This Row],[Data do Caixa Previsto]]&lt;TODAY(),TbRegistroEntradas[[#This Row],[Data do Caixa Realizado]]=""),"Vencida","Não Vencida")</f>
        <v>Não Vencida</v>
      </c>
      <c r="P218" s="12" t="str">
        <f>IF(TbRegistroEntradas[[#This Row],[Data da Competência]]=TbRegistroEntradas[[#This Row],[Data do Caixa Previsto]],"Vista","Prazo")</f>
        <v>Prazo</v>
      </c>
      <c r="Q21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9" spans="2:17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  <c r="O219" s="12" t="str">
        <f ca="1">IF(AND(TbRegistroEntradas[[#This Row],[Data do Caixa Previsto]]&lt;TODAY(),TbRegistroEntradas[[#This Row],[Data do Caixa Realizado]]=""),"Vencida","Não Vencida")</f>
        <v>Não Vencida</v>
      </c>
      <c r="P219" s="12" t="str">
        <f>IF(TbRegistroEntradas[[#This Row],[Data da Competência]]=TbRegistroEntradas[[#This Row],[Data do Caixa Previsto]],"Vista","Prazo")</f>
        <v>Vista</v>
      </c>
      <c r="Q21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0" spans="2:17" x14ac:dyDescent="0.25">
      <c r="B220" s="10">
        <v>43631</v>
      </c>
      <c r="C220" s="10">
        <v>43600</v>
      </c>
      <c r="D220" s="10">
        <v>43631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  <c r="O220" s="12" t="str">
        <f ca="1">IF(AND(TbRegistroEntradas[[#This Row],[Data do Caixa Previsto]]&lt;TODAY(),TbRegistroEntradas[[#This Row],[Data do Caixa Realizado]]=""),"Vencida","Não Vencida")</f>
        <v>Não Vencida</v>
      </c>
      <c r="P220" s="12" t="str">
        <f>IF(TbRegistroEntradas[[#This Row],[Data da Competência]]=TbRegistroEntradas[[#This Row],[Data do Caixa Previsto]],"Vista","Prazo")</f>
        <v>Prazo</v>
      </c>
      <c r="Q22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1" spans="2:17" x14ac:dyDescent="0.25">
      <c r="B221" s="10">
        <v>43635</v>
      </c>
      <c r="C221" s="10">
        <v>43604</v>
      </c>
      <c r="D221" s="10">
        <v>43635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  <c r="O221" s="12" t="str">
        <f ca="1">IF(AND(TbRegistroEntradas[[#This Row],[Data do Caixa Previsto]]&lt;TODAY(),TbRegistroEntradas[[#This Row],[Data do Caixa Realizado]]=""),"Vencida","Não Vencida")</f>
        <v>Não Vencida</v>
      </c>
      <c r="P221" s="12" t="str">
        <f>IF(TbRegistroEntradas[[#This Row],[Data da Competência]]=TbRegistroEntradas[[#This Row],[Data do Caixa Previsto]],"Vista","Prazo")</f>
        <v>Prazo</v>
      </c>
      <c r="Q22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2" spans="2:17" x14ac:dyDescent="0.25">
      <c r="B222" s="10">
        <v>43630</v>
      </c>
      <c r="C222" s="10">
        <v>43609</v>
      </c>
      <c r="D222" s="10">
        <v>43630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  <c r="O222" s="12" t="str">
        <f ca="1">IF(AND(TbRegistroEntradas[[#This Row],[Data do Caixa Previsto]]&lt;TODAY(),TbRegistroEntradas[[#This Row],[Data do Caixa Realizado]]=""),"Vencida","Não Vencida")</f>
        <v>Não Vencida</v>
      </c>
      <c r="P222" s="12" t="str">
        <f>IF(TbRegistroEntradas[[#This Row],[Data da Competência]]=TbRegistroEntradas[[#This Row],[Data do Caixa Previsto]],"Vista","Prazo")</f>
        <v>Prazo</v>
      </c>
      <c r="Q22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3" spans="2:17" x14ac:dyDescent="0.25">
      <c r="B223" s="10" t="s">
        <v>69</v>
      </c>
      <c r="C223" s="10">
        <v>43611</v>
      </c>
      <c r="D223" s="10">
        <v>43611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  <c r="O223" s="12" t="str">
        <f ca="1">IF(AND(TbRegistroEntradas[[#This Row],[Data do Caixa Previsto]]&lt;TODAY(),TbRegistroEntradas[[#This Row],[Data do Caixa Realizado]]=""),"Vencida","Não Vencida")</f>
        <v>Vencida</v>
      </c>
      <c r="P223" s="12" t="str">
        <f>IF(TbRegistroEntradas[[#This Row],[Data da Competência]]=TbRegistroEntradas[[#This Row],[Data do Caixa Previsto]],"Vista","Prazo")</f>
        <v>Vista</v>
      </c>
      <c r="Q22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</v>
      </c>
    </row>
    <row r="224" spans="2:17" x14ac:dyDescent="0.25">
      <c r="B224" s="10">
        <v>43655</v>
      </c>
      <c r="C224" s="10">
        <v>43614</v>
      </c>
      <c r="D224" s="10">
        <v>43655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  <c r="O224" s="12" t="str">
        <f ca="1">IF(AND(TbRegistroEntradas[[#This Row],[Data do Caixa Previsto]]&lt;TODAY(),TbRegistroEntradas[[#This Row],[Data do Caixa Realizado]]=""),"Vencida","Não Vencida")</f>
        <v>Não Vencida</v>
      </c>
      <c r="P224" s="12" t="str">
        <f>IF(TbRegistroEntradas[[#This Row],[Data da Competência]]=TbRegistroEntradas[[#This Row],[Data do Caixa Previsto]],"Vista","Prazo")</f>
        <v>Prazo</v>
      </c>
      <c r="Q22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5" spans="2:17" x14ac:dyDescent="0.25">
      <c r="B225" s="10" t="s">
        <v>69</v>
      </c>
      <c r="C225" s="10">
        <v>43615</v>
      </c>
      <c r="D225" s="10">
        <v>43648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  <c r="O225" s="12" t="str">
        <f ca="1">IF(AND(TbRegistroEntradas[[#This Row],[Data do Caixa Previsto]]&lt;TODAY(),TbRegistroEntradas[[#This Row],[Data do Caixa Realizado]]=""),"Vencida","Não Vencida")</f>
        <v>Não Vencida</v>
      </c>
      <c r="P225" s="12" t="str">
        <f>IF(TbRegistroEntradas[[#This Row],[Data da Competência]]=TbRegistroEntradas[[#This Row],[Data do Caixa Previsto]],"Vista","Prazo")</f>
        <v>Prazo</v>
      </c>
      <c r="Q225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6" spans="2:17" x14ac:dyDescent="0.25">
      <c r="B226" s="10">
        <v>43641</v>
      </c>
      <c r="C226" s="10">
        <v>43620</v>
      </c>
      <c r="D226" s="10">
        <v>43641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  <c r="O226" s="12" t="str">
        <f ca="1">IF(AND(TbRegistroEntradas[[#This Row],[Data do Caixa Previsto]]&lt;TODAY(),TbRegistroEntradas[[#This Row],[Data do Caixa Realizado]]=""),"Vencida","Não Vencida")</f>
        <v>Não Vencida</v>
      </c>
      <c r="P226" s="12" t="str">
        <f>IF(TbRegistroEntradas[[#This Row],[Data da Competência]]=TbRegistroEntradas[[#This Row],[Data do Caixa Previsto]],"Vista","Prazo")</f>
        <v>Prazo</v>
      </c>
      <c r="Q226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7" spans="2:17" x14ac:dyDescent="0.25">
      <c r="B227" s="10">
        <v>43649</v>
      </c>
      <c r="C227" s="10">
        <v>43625</v>
      </c>
      <c r="D227" s="10">
        <v>43632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  <c r="O227" s="12" t="str">
        <f ca="1">IF(AND(TbRegistroEntradas[[#This Row],[Data do Caixa Previsto]]&lt;TODAY(),TbRegistroEntradas[[#This Row],[Data do Caixa Realizado]]=""),"Vencida","Não Vencida")</f>
        <v>Não Vencida</v>
      </c>
      <c r="P227" s="12" t="str">
        <f>IF(TbRegistroEntradas[[#This Row],[Data da Competência]]=TbRegistroEntradas[[#This Row],[Data do Caixa Previsto]],"Vista","Prazo")</f>
        <v>Prazo</v>
      </c>
      <c r="Q227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228" spans="2:17" x14ac:dyDescent="0.25">
      <c r="B228" s="10">
        <v>43743</v>
      </c>
      <c r="C228" s="10">
        <v>43629</v>
      </c>
      <c r="D228" s="10">
        <v>43668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  <c r="O228" s="12" t="str">
        <f ca="1">IF(AND(TbRegistroEntradas[[#This Row],[Data do Caixa Previsto]]&lt;TODAY(),TbRegistroEntradas[[#This Row],[Data do Caixa Realizado]]=""),"Vencida","Não Vencida")</f>
        <v>Não Vencida</v>
      </c>
      <c r="P228" s="12" t="str">
        <f>IF(TbRegistroEntradas[[#This Row],[Data da Competência]]=TbRegistroEntradas[[#This Row],[Data do Caixa Previsto]],"Vista","Prazo")</f>
        <v>Prazo</v>
      </c>
      <c r="Q228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75</v>
      </c>
    </row>
    <row r="229" spans="2:17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  <c r="O229" s="12" t="str">
        <f ca="1">IF(AND(TbRegistroEntradas[[#This Row],[Data do Caixa Previsto]]&lt;TODAY(),TbRegistroEntradas[[#This Row],[Data do Caixa Realizado]]=""),"Vencida","Não Vencida")</f>
        <v>Não Vencida</v>
      </c>
      <c r="P229" s="12" t="str">
        <f>IF(TbRegistroEntradas[[#This Row],[Data da Competência]]=TbRegistroEntradas[[#This Row],[Data do Caixa Previsto]],"Vista","Prazo")</f>
        <v>Vista</v>
      </c>
      <c r="Q229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0" spans="2:17" x14ac:dyDescent="0.25">
      <c r="B230" s="10">
        <v>43647</v>
      </c>
      <c r="C230" s="10">
        <v>43632</v>
      </c>
      <c r="D230" s="10">
        <v>43647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  <c r="O230" s="12" t="str">
        <f ca="1">IF(AND(TbRegistroEntradas[[#This Row],[Data do Caixa Previsto]]&lt;TODAY(),TbRegistroEntradas[[#This Row],[Data do Caixa Realizado]]=""),"Vencida","Não Vencida")</f>
        <v>Não Vencida</v>
      </c>
      <c r="P230" s="12" t="str">
        <f>IF(TbRegistroEntradas[[#This Row],[Data da Competência]]=TbRegistroEntradas[[#This Row],[Data do Caixa Previsto]],"Vista","Prazo")</f>
        <v>Prazo</v>
      </c>
      <c r="Q230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1" spans="2:17" x14ac:dyDescent="0.25">
      <c r="B231" s="10">
        <v>43687</v>
      </c>
      <c r="C231" s="10">
        <v>43636</v>
      </c>
      <c r="D231" s="10">
        <v>43687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  <c r="O231" s="12" t="str">
        <f ca="1">IF(AND(TbRegistroEntradas[[#This Row],[Data do Caixa Previsto]]&lt;TODAY(),TbRegistroEntradas[[#This Row],[Data do Caixa Realizado]]=""),"Vencida","Não Vencida")</f>
        <v>Não Vencida</v>
      </c>
      <c r="P231" s="12" t="str">
        <f>IF(TbRegistroEntradas[[#This Row],[Data da Competência]]=TbRegistroEntradas[[#This Row],[Data do Caixa Previsto]],"Vista","Prazo")</f>
        <v>Prazo</v>
      </c>
      <c r="Q231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2" spans="2:17" x14ac:dyDescent="0.25">
      <c r="B232" s="10">
        <v>43702</v>
      </c>
      <c r="C232" s="10">
        <v>43641</v>
      </c>
      <c r="D232" s="10">
        <v>43645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  <c r="O232" s="12" t="str">
        <f ca="1">IF(AND(TbRegistroEntradas[[#This Row],[Data do Caixa Previsto]]&lt;TODAY(),TbRegistroEntradas[[#This Row],[Data do Caixa Realizado]]=""),"Vencida","Não Vencida")</f>
        <v>Não Vencida</v>
      </c>
      <c r="P232" s="12" t="str">
        <f>IF(TbRegistroEntradas[[#This Row],[Data da Competência]]=TbRegistroEntradas[[#This Row],[Data do Caixa Previsto]],"Vista","Prazo")</f>
        <v>Prazo</v>
      </c>
      <c r="Q232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33" spans="2:17" x14ac:dyDescent="0.25">
      <c r="B233" s="10">
        <v>43710</v>
      </c>
      <c r="C233" s="10">
        <v>43644</v>
      </c>
      <c r="D233" s="10">
        <v>43662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  <c r="O233" s="12" t="str">
        <f ca="1">IF(AND(TbRegistroEntradas[[#This Row],[Data do Caixa Previsto]]&lt;TODAY(),TbRegistroEntradas[[#This Row],[Data do Caixa Realizado]]=""),"Vencida","Não Vencida")</f>
        <v>Não Vencida</v>
      </c>
      <c r="P233" s="12" t="str">
        <f>IF(TbRegistroEntradas[[#This Row],[Data da Competência]]=TbRegistroEntradas[[#This Row],[Data do Caixa Previsto]],"Vista","Prazo")</f>
        <v>Prazo</v>
      </c>
      <c r="Q233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48</v>
      </c>
    </row>
    <row r="234" spans="2:17" x14ac:dyDescent="0.25">
      <c r="B234" s="10">
        <v>43647</v>
      </c>
      <c r="C234" s="10">
        <v>43645</v>
      </c>
      <c r="D234" s="10">
        <v>43647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  <c r="O234" s="12" t="str">
        <f ca="1">IF(AND(TbRegistroEntradas[[#This Row],[Data do Caixa Previsto]]&lt;TODAY(),TbRegistroEntradas[[#This Row],[Data do Caixa Realizado]]=""),"Vencida","Não Vencida")</f>
        <v>Não Vencida</v>
      </c>
      <c r="P234" s="12" t="str">
        <f>IF(TbRegistroEntradas[[#This Row],[Data da Competência]]=TbRegistroEntradas[[#This Row],[Data do Caixa Previsto]],"Vista","Prazo")</f>
        <v>Prazo</v>
      </c>
      <c r="Q234" s="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5" ht="39.950000000000003" customHeight="1" x14ac:dyDescent="0.25">
      <c r="B2" s="7"/>
      <c r="C2" s="7"/>
      <c r="D2" s="7"/>
      <c r="E2" s="7"/>
      <c r="F2" s="7"/>
      <c r="G2" s="7"/>
      <c r="H2" s="7"/>
    </row>
    <row r="3" spans="1:15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538</v>
      </c>
      <c r="J3" s="16" t="s">
        <v>539</v>
      </c>
      <c r="K3" s="16" t="s">
        <v>540</v>
      </c>
      <c r="L3" s="16" t="s">
        <v>541</v>
      </c>
      <c r="M3" s="16" t="s">
        <v>547</v>
      </c>
      <c r="N3" s="16" t="s">
        <v>546</v>
      </c>
      <c r="O3" s="16" t="s">
        <v>606</v>
      </c>
    </row>
    <row r="4" spans="1:15" ht="20.100000000000001" customHeight="1" x14ac:dyDescent="0.25">
      <c r="B4" s="10">
        <v>43015</v>
      </c>
      <c r="C4" s="10">
        <v>42957</v>
      </c>
      <c r="D4" s="10">
        <v>43015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  <c r="O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" spans="1:15" ht="20.100000000000001" customHeight="1" x14ac:dyDescent="0.25">
      <c r="B5" s="10">
        <v>42995</v>
      </c>
      <c r="C5" s="10">
        <v>42960</v>
      </c>
      <c r="D5" s="10">
        <v>42995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  <c r="O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" spans="1:15" ht="20.100000000000001" customHeight="1" x14ac:dyDescent="0.25">
      <c r="B6" s="10">
        <v>42983</v>
      </c>
      <c r="C6" s="10">
        <v>42965</v>
      </c>
      <c r="D6" s="10">
        <v>42983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  <c r="O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" spans="1:15" ht="20.100000000000001" customHeight="1" x14ac:dyDescent="0.25">
      <c r="B7" s="10">
        <v>43004</v>
      </c>
      <c r="C7" s="10">
        <v>42970</v>
      </c>
      <c r="D7" s="10">
        <v>43004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  <c r="O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" spans="1:15" ht="20.100000000000001" customHeight="1" x14ac:dyDescent="0.25">
      <c r="B8" s="10">
        <v>43002</v>
      </c>
      <c r="C8" s="10">
        <v>42971</v>
      </c>
      <c r="D8" s="10">
        <v>43002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  <c r="O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" spans="1:15" ht="20.100000000000001" customHeight="1" x14ac:dyDescent="0.25">
      <c r="B9" s="10">
        <v>42980</v>
      </c>
      <c r="C9" s="10">
        <v>42972</v>
      </c>
      <c r="D9" s="10">
        <v>42980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  <c r="O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" spans="1:15" ht="20.100000000000001" customHeight="1" x14ac:dyDescent="0.25">
      <c r="B10" s="10">
        <v>43014</v>
      </c>
      <c r="C10" s="10">
        <v>42976</v>
      </c>
      <c r="D10" s="10">
        <v>43014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  <c r="O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" spans="1:15" ht="20.100000000000001" customHeight="1" x14ac:dyDescent="0.25">
      <c r="B11" s="10">
        <v>42990</v>
      </c>
      <c r="C11" s="10">
        <v>42979</v>
      </c>
      <c r="D11" s="10">
        <v>42980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  <c r="O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2" spans="1:15" ht="20.100000000000001" customHeight="1" x14ac:dyDescent="0.25">
      <c r="B12" s="10">
        <v>42987</v>
      </c>
      <c r="C12" s="10">
        <v>42982</v>
      </c>
      <c r="D12" s="10">
        <v>42987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  <c r="O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" spans="1:15" ht="20.100000000000001" customHeight="1" x14ac:dyDescent="0.25">
      <c r="B13" s="10" t="s">
        <v>69</v>
      </c>
      <c r="C13" s="10">
        <v>42984</v>
      </c>
      <c r="D13" s="10">
        <v>42984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  <c r="O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642</v>
      </c>
    </row>
    <row r="14" spans="1:15" ht="20.100000000000001" customHeight="1" x14ac:dyDescent="0.25">
      <c r="B14" s="10" t="s">
        <v>69</v>
      </c>
      <c r="C14" s="10">
        <v>42990</v>
      </c>
      <c r="D14" s="10">
        <v>43020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  <c r="O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606</v>
      </c>
    </row>
    <row r="15" spans="1:15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  <c r="O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" spans="1:15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  <c r="O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" spans="2:15" ht="20.100000000000001" customHeight="1" x14ac:dyDescent="0.25">
      <c r="B17" s="10">
        <v>43004</v>
      </c>
      <c r="C17" s="10">
        <v>42997</v>
      </c>
      <c r="D17" s="10">
        <v>43004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  <c r="O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" spans="2:15" x14ac:dyDescent="0.25">
      <c r="B18" s="10">
        <v>43043</v>
      </c>
      <c r="C18" s="10">
        <v>43002</v>
      </c>
      <c r="D18" s="10">
        <v>43043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  <c r="O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" spans="2:15" x14ac:dyDescent="0.25">
      <c r="B19" s="10" t="s">
        <v>69</v>
      </c>
      <c r="C19" s="10">
        <v>43003</v>
      </c>
      <c r="D19" s="10">
        <v>43015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  <c r="O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611</v>
      </c>
    </row>
    <row r="20" spans="2:15" x14ac:dyDescent="0.25">
      <c r="B20" s="10">
        <v>43010</v>
      </c>
      <c r="C20" s="10">
        <v>43003</v>
      </c>
      <c r="D20" s="10">
        <v>43010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  <c r="O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" spans="2:15" x14ac:dyDescent="0.25">
      <c r="B21" s="10">
        <v>43042</v>
      </c>
      <c r="C21" s="10">
        <v>43006</v>
      </c>
      <c r="D21" s="10">
        <v>43042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  <c r="O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" spans="2:15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  <c r="O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" spans="2:15" x14ac:dyDescent="0.25">
      <c r="B23" s="10">
        <v>43030</v>
      </c>
      <c r="C23" s="10">
        <v>43012</v>
      </c>
      <c r="D23" s="10">
        <v>43030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  <c r="O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4" spans="2:15" x14ac:dyDescent="0.25">
      <c r="B24" s="10">
        <v>43031</v>
      </c>
      <c r="C24" s="10">
        <v>43014</v>
      </c>
      <c r="D24" s="10">
        <v>43031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  <c r="O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5" spans="2:15" x14ac:dyDescent="0.25">
      <c r="B25" s="10">
        <v>43046</v>
      </c>
      <c r="C25" s="10">
        <v>43017</v>
      </c>
      <c r="D25" s="10">
        <v>43046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  <c r="O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6" spans="2:15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  <c r="O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7" spans="2:15" x14ac:dyDescent="0.25">
      <c r="B27" s="10">
        <v>43031</v>
      </c>
      <c r="C27" s="10">
        <v>43024</v>
      </c>
      <c r="D27" s="10">
        <v>43031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  <c r="O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8" spans="2:15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  <c r="O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9" spans="2:15" x14ac:dyDescent="0.25">
      <c r="B29" s="10">
        <v>43065</v>
      </c>
      <c r="C29" s="10">
        <v>43032</v>
      </c>
      <c r="D29" s="10">
        <v>43037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  <c r="O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</v>
      </c>
    </row>
    <row r="30" spans="2:15" x14ac:dyDescent="0.25">
      <c r="B30" s="10">
        <v>43071</v>
      </c>
      <c r="C30" s="10">
        <v>43037</v>
      </c>
      <c r="D30" s="10">
        <v>43068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  <c r="O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31" spans="2:15" x14ac:dyDescent="0.25">
      <c r="B31" s="10">
        <v>43089</v>
      </c>
      <c r="C31" s="10">
        <v>43042</v>
      </c>
      <c r="D31" s="10">
        <v>43089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  <c r="O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2" spans="2:15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  <c r="O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3" spans="2:15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  <c r="O3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4" spans="2:15" x14ac:dyDescent="0.25">
      <c r="B34" s="10">
        <v>43087</v>
      </c>
      <c r="C34" s="10">
        <v>43051</v>
      </c>
      <c r="D34" s="10">
        <v>43087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  <c r="O3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5" spans="2:15" x14ac:dyDescent="0.25">
      <c r="B35" s="10">
        <v>43095</v>
      </c>
      <c r="C35" s="10">
        <v>43054</v>
      </c>
      <c r="D35" s="10">
        <v>43095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  <c r="O3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6" spans="2:15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  <c r="O3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7" spans="2:15" x14ac:dyDescent="0.25">
      <c r="B37" s="10">
        <v>43112</v>
      </c>
      <c r="C37" s="10">
        <v>43057</v>
      </c>
      <c r="D37" s="10">
        <v>43112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  <c r="O3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8" spans="2:15" x14ac:dyDescent="0.25">
      <c r="B38" s="10">
        <v>43101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  <c r="O3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43</v>
      </c>
    </row>
    <row r="39" spans="2:15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  <c r="O3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0" spans="2:15" x14ac:dyDescent="0.25">
      <c r="B40" s="10">
        <v>43103</v>
      </c>
      <c r="C40" s="10">
        <v>43062</v>
      </c>
      <c r="D40" s="10">
        <v>43103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  <c r="O4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1" spans="2:15" x14ac:dyDescent="0.25">
      <c r="B41" s="10">
        <v>43070</v>
      </c>
      <c r="C41" s="10">
        <v>43069</v>
      </c>
      <c r="D41" s="10">
        <v>43070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  <c r="O4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2" spans="2:15" x14ac:dyDescent="0.25">
      <c r="B42" s="10">
        <v>43096</v>
      </c>
      <c r="C42" s="10">
        <v>43070</v>
      </c>
      <c r="D42" s="10">
        <v>43096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  <c r="O4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3" spans="2:15" x14ac:dyDescent="0.25">
      <c r="B43" s="10">
        <v>43125</v>
      </c>
      <c r="C43" s="10">
        <v>43071</v>
      </c>
      <c r="D43" s="10">
        <v>43125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  <c r="O4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4" spans="2:15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  <c r="O4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5" spans="2:15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  <c r="O4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6" spans="2:15" x14ac:dyDescent="0.25">
      <c r="B46" s="10">
        <v>43099</v>
      </c>
      <c r="C46" s="10">
        <v>43079</v>
      </c>
      <c r="D46" s="10">
        <v>43099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  <c r="O4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7" spans="2:15" x14ac:dyDescent="0.25">
      <c r="B47" s="10" t="s">
        <v>69</v>
      </c>
      <c r="C47" s="10">
        <v>43084</v>
      </c>
      <c r="D47" s="10">
        <v>43142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  <c r="O4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484</v>
      </c>
    </row>
    <row r="48" spans="2:15" x14ac:dyDescent="0.25">
      <c r="B48" s="10">
        <v>43098</v>
      </c>
      <c r="C48" s="10">
        <v>43086</v>
      </c>
      <c r="D48" s="10">
        <v>43098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  <c r="O4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9" spans="2:15" x14ac:dyDescent="0.25">
      <c r="B49" s="10">
        <v>43111</v>
      </c>
      <c r="C49" s="10">
        <v>43089</v>
      </c>
      <c r="D49" s="10">
        <v>43111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  <c r="O4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0" spans="2:15" x14ac:dyDescent="0.25">
      <c r="B50" s="10">
        <v>43151</v>
      </c>
      <c r="C50" s="10">
        <v>43090</v>
      </c>
      <c r="D50" s="10">
        <v>43148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  <c r="O5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51" spans="2:15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  <c r="O5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2" spans="2:15" x14ac:dyDescent="0.25">
      <c r="B52" s="10">
        <v>43124</v>
      </c>
      <c r="C52" s="10">
        <v>43096</v>
      </c>
      <c r="D52" s="10">
        <v>43124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  <c r="O5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3" spans="2:15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  <c r="O5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4" spans="2:15" x14ac:dyDescent="0.25">
      <c r="B54" s="10" t="s">
        <v>69</v>
      </c>
      <c r="C54" s="10">
        <v>43100</v>
      </c>
      <c r="D54" s="10">
        <v>43151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  <c r="O5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475</v>
      </c>
    </row>
    <row r="55" spans="2:15" x14ac:dyDescent="0.25">
      <c r="B55" s="10">
        <v>43108</v>
      </c>
      <c r="C55" s="10">
        <v>43103</v>
      </c>
      <c r="D55" s="10">
        <v>43108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  <c r="O5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6" spans="2:15" x14ac:dyDescent="0.25">
      <c r="B56" s="10">
        <v>43117</v>
      </c>
      <c r="C56" s="10">
        <v>43106</v>
      </c>
      <c r="D56" s="10">
        <v>43117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  <c r="O5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7" spans="2:15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  <c r="O5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517</v>
      </c>
    </row>
    <row r="58" spans="2:15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  <c r="O5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9" spans="2:15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  <c r="O5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514</v>
      </c>
    </row>
    <row r="60" spans="2:15" x14ac:dyDescent="0.25">
      <c r="B60" s="10">
        <v>43137</v>
      </c>
      <c r="C60" s="10">
        <v>43113</v>
      </c>
      <c r="D60" s="10">
        <v>43137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  <c r="O6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1" spans="2:15" x14ac:dyDescent="0.25">
      <c r="B61" s="10">
        <v>43144</v>
      </c>
      <c r="C61" s="10">
        <v>43114</v>
      </c>
      <c r="D61" s="10">
        <v>43144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  <c r="O6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2" spans="2:15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  <c r="O6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3" spans="2:15" x14ac:dyDescent="0.25">
      <c r="B63" s="10">
        <v>43133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  <c r="O6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64" spans="2:15" x14ac:dyDescent="0.25">
      <c r="B64" s="10">
        <v>43141</v>
      </c>
      <c r="C64" s="10">
        <v>43121</v>
      </c>
      <c r="D64" s="10">
        <v>43141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  <c r="O6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5" spans="2:15" x14ac:dyDescent="0.25">
      <c r="B65" s="10">
        <v>43140</v>
      </c>
      <c r="C65" s="10">
        <v>43123</v>
      </c>
      <c r="D65" s="10">
        <v>43140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  <c r="O6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6" spans="2:15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  <c r="O6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501</v>
      </c>
    </row>
    <row r="67" spans="2:15" x14ac:dyDescent="0.25">
      <c r="B67" s="10">
        <v>43178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  <c r="O6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</v>
      </c>
    </row>
    <row r="68" spans="2:15" x14ac:dyDescent="0.25">
      <c r="B68" s="10">
        <v>43215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  <c r="O6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86</v>
      </c>
    </row>
    <row r="69" spans="2:15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  <c r="O6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0" spans="2:15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  <c r="O7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491</v>
      </c>
    </row>
    <row r="71" spans="2:15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  <c r="O7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2" spans="2:15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  <c r="O7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3" spans="2:15" x14ac:dyDescent="0.25">
      <c r="B73" s="10">
        <v>43177</v>
      </c>
      <c r="C73" s="10">
        <v>43138</v>
      </c>
      <c r="D73" s="10">
        <v>43177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  <c r="O7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4" spans="2:15" x14ac:dyDescent="0.25">
      <c r="B74" s="10">
        <v>43175</v>
      </c>
      <c r="C74" s="10">
        <v>43140</v>
      </c>
      <c r="D74" s="10">
        <v>43175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  <c r="O7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5" spans="2:15" x14ac:dyDescent="0.25">
      <c r="B75" s="10">
        <v>43150</v>
      </c>
      <c r="C75" s="10">
        <v>43145</v>
      </c>
      <c r="D75" s="10">
        <v>43150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  <c r="O7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6" spans="2:15" x14ac:dyDescent="0.25">
      <c r="B76" s="10">
        <v>43219</v>
      </c>
      <c r="C76" s="10">
        <v>43146</v>
      </c>
      <c r="D76" s="10">
        <v>43169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  <c r="O7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</v>
      </c>
    </row>
    <row r="77" spans="2:15" x14ac:dyDescent="0.25">
      <c r="B77" s="10">
        <v>43198</v>
      </c>
      <c r="C77" s="10">
        <v>43151</v>
      </c>
      <c r="D77" s="10">
        <v>43198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  <c r="O7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8" spans="2:15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  <c r="O7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9" spans="2:15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  <c r="O7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0" spans="2:15" x14ac:dyDescent="0.25">
      <c r="B80" s="10">
        <v>43219</v>
      </c>
      <c r="C80" s="10">
        <v>43164</v>
      </c>
      <c r="D80" s="10">
        <v>43219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  <c r="O8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1" spans="2:15" x14ac:dyDescent="0.25">
      <c r="B81" s="10">
        <v>43188</v>
      </c>
      <c r="C81" s="10">
        <v>43166</v>
      </c>
      <c r="D81" s="10">
        <v>43188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  <c r="O8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2" spans="2:15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  <c r="O8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3" spans="2:15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  <c r="O8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4" spans="2:15" x14ac:dyDescent="0.25">
      <c r="B84" s="10">
        <v>43201</v>
      </c>
      <c r="C84" s="10">
        <v>43176</v>
      </c>
      <c r="D84" s="10">
        <v>43201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  <c r="O8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5" spans="2:15" x14ac:dyDescent="0.25">
      <c r="B85" s="10">
        <v>43272</v>
      </c>
      <c r="C85" s="10">
        <v>43180</v>
      </c>
      <c r="D85" s="10">
        <v>43191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  <c r="O8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81</v>
      </c>
    </row>
    <row r="86" spans="2:15" x14ac:dyDescent="0.25">
      <c r="B86" s="10">
        <v>43187</v>
      </c>
      <c r="C86" s="10">
        <v>43183</v>
      </c>
      <c r="D86" s="10">
        <v>43187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  <c r="O8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7" spans="2:15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  <c r="O8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8" spans="2:15" x14ac:dyDescent="0.25">
      <c r="B88" s="10">
        <v>43234</v>
      </c>
      <c r="C88" s="10">
        <v>43191</v>
      </c>
      <c r="D88" s="10">
        <v>43234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  <c r="O8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9" spans="2:15" x14ac:dyDescent="0.25">
      <c r="B89" s="10">
        <v>43202</v>
      </c>
      <c r="C89" s="10">
        <v>43193</v>
      </c>
      <c r="D89" s="10">
        <v>43202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  <c r="O8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0" spans="2:15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  <c r="O9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1" spans="2:15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  <c r="O9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2" spans="2:15" x14ac:dyDescent="0.25">
      <c r="B92" s="10">
        <v>43240</v>
      </c>
      <c r="C92" s="10">
        <v>43200</v>
      </c>
      <c r="D92" s="10">
        <v>43240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  <c r="O9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3" spans="2:15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  <c r="O9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4" spans="2:15" x14ac:dyDescent="0.25">
      <c r="B94" s="10" t="s">
        <v>69</v>
      </c>
      <c r="C94" s="10">
        <v>43212</v>
      </c>
      <c r="D94" s="10">
        <v>43222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  <c r="O9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404</v>
      </c>
    </row>
    <row r="95" spans="2:15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  <c r="O9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6" spans="2:15" x14ac:dyDescent="0.25">
      <c r="B96" s="10">
        <v>43223</v>
      </c>
      <c r="C96" s="10">
        <v>43219</v>
      </c>
      <c r="D96" s="10">
        <v>43223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  <c r="O9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7" spans="2:15" x14ac:dyDescent="0.25">
      <c r="B97" s="10" t="s">
        <v>69</v>
      </c>
      <c r="C97" s="10">
        <v>43222</v>
      </c>
      <c r="D97" s="10">
        <v>43251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  <c r="O9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375</v>
      </c>
    </row>
    <row r="98" spans="2:15" x14ac:dyDescent="0.25">
      <c r="B98" s="10" t="s">
        <v>69</v>
      </c>
      <c r="C98" s="10">
        <v>43223</v>
      </c>
      <c r="D98" s="10">
        <v>43228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  <c r="O9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398</v>
      </c>
    </row>
    <row r="99" spans="2:15" x14ac:dyDescent="0.25">
      <c r="B99" s="10">
        <v>43264</v>
      </c>
      <c r="C99" s="10">
        <v>43230</v>
      </c>
      <c r="D99" s="10">
        <v>43264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  <c r="O9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0" spans="2:15" x14ac:dyDescent="0.25">
      <c r="B100" s="10">
        <v>43278</v>
      </c>
      <c r="C100" s="10">
        <v>43235</v>
      </c>
      <c r="D100" s="10">
        <v>43278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  <c r="O10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1" spans="2:15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  <c r="O10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2" spans="2:15" x14ac:dyDescent="0.25">
      <c r="B102" s="10" t="s">
        <v>69</v>
      </c>
      <c r="C102" s="10">
        <v>43239</v>
      </c>
      <c r="D102" s="10">
        <v>43278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  <c r="O10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348</v>
      </c>
    </row>
    <row r="103" spans="2:15" x14ac:dyDescent="0.25">
      <c r="B103" s="10">
        <v>43282</v>
      </c>
      <c r="C103" s="10">
        <v>43246</v>
      </c>
      <c r="D103" s="10">
        <v>43282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  <c r="O10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4" spans="2:15" x14ac:dyDescent="0.25">
      <c r="B104" s="10">
        <v>43306</v>
      </c>
      <c r="C104" s="10">
        <v>43248</v>
      </c>
      <c r="D104" s="10">
        <v>43306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  <c r="O10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5" spans="2:15" x14ac:dyDescent="0.25">
      <c r="B105" s="10">
        <v>43292</v>
      </c>
      <c r="C105" s="10">
        <v>43251</v>
      </c>
      <c r="D105" s="10">
        <v>43292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  <c r="O10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6" spans="2:15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  <c r="O10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373</v>
      </c>
    </row>
    <row r="107" spans="2:15" x14ac:dyDescent="0.25">
      <c r="B107" s="10">
        <v>43259</v>
      </c>
      <c r="C107" s="10">
        <v>43255</v>
      </c>
      <c r="D107" s="10">
        <v>43259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  <c r="O10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8" spans="2:15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  <c r="O10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9" spans="2:15" x14ac:dyDescent="0.25">
      <c r="B109" s="10">
        <v>43306</v>
      </c>
      <c r="C109" s="10">
        <v>43258</v>
      </c>
      <c r="D109" s="10">
        <v>43306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  <c r="O10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0" spans="2:15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  <c r="O1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1" spans="2:15" x14ac:dyDescent="0.25">
      <c r="B111" s="10">
        <v>43309</v>
      </c>
      <c r="C111" s="10">
        <v>43268</v>
      </c>
      <c r="D111" s="10">
        <v>43309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  <c r="O1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2" spans="2:15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  <c r="O1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3" spans="2:15" x14ac:dyDescent="0.25">
      <c r="B113" s="10" t="s">
        <v>69</v>
      </c>
      <c r="C113" s="10">
        <v>43277</v>
      </c>
      <c r="D113" s="10">
        <v>43288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  <c r="O1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338</v>
      </c>
    </row>
    <row r="114" spans="2:15" x14ac:dyDescent="0.25">
      <c r="B114" s="10">
        <v>43336</v>
      </c>
      <c r="C114" s="10">
        <v>43280</v>
      </c>
      <c r="D114" s="10">
        <v>43336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  <c r="O1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5" spans="2:15" x14ac:dyDescent="0.25">
      <c r="B115" s="10">
        <v>43290</v>
      </c>
      <c r="C115" s="10">
        <v>43283</v>
      </c>
      <c r="D115" s="10">
        <v>43290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  <c r="O1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6" spans="2:15" x14ac:dyDescent="0.25">
      <c r="B116" s="10" t="s">
        <v>69</v>
      </c>
      <c r="C116" s="10">
        <v>43284</v>
      </c>
      <c r="D116" s="10">
        <v>43305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  <c r="O1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321</v>
      </c>
    </row>
    <row r="117" spans="2:15" x14ac:dyDescent="0.25">
      <c r="B117" s="10">
        <v>43305</v>
      </c>
      <c r="C117" s="10">
        <v>43289</v>
      </c>
      <c r="D117" s="10">
        <v>43305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  <c r="O1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8" spans="2:15" x14ac:dyDescent="0.25">
      <c r="B118" s="10">
        <v>43313</v>
      </c>
      <c r="C118" s="10">
        <v>43291</v>
      </c>
      <c r="D118" s="10">
        <v>43313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  <c r="O1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9" spans="2:15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  <c r="O1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0" spans="2:15" x14ac:dyDescent="0.25">
      <c r="B120" s="10">
        <v>43350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  <c r="O1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53</v>
      </c>
    </row>
    <row r="121" spans="2:15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  <c r="O1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328</v>
      </c>
    </row>
    <row r="122" spans="2:15" x14ac:dyDescent="0.25">
      <c r="B122" s="10">
        <v>43357</v>
      </c>
      <c r="C122" s="10">
        <v>43300</v>
      </c>
      <c r="D122" s="10">
        <v>43357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  <c r="O1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3" spans="2:15" x14ac:dyDescent="0.25">
      <c r="B123" s="10">
        <v>43324</v>
      </c>
      <c r="C123" s="10">
        <v>43302</v>
      </c>
      <c r="D123" s="10">
        <v>43324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  <c r="O1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4" spans="2:15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  <c r="O1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5" spans="2:15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  <c r="O1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6" spans="2:15" x14ac:dyDescent="0.25">
      <c r="B126" s="10">
        <v>43314</v>
      </c>
      <c r="C126" s="10">
        <v>43313</v>
      </c>
      <c r="D126" s="10">
        <v>43314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  <c r="O1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7" spans="2:15" x14ac:dyDescent="0.25">
      <c r="B127" s="10">
        <v>43375</v>
      </c>
      <c r="C127" s="10">
        <v>43319</v>
      </c>
      <c r="D127" s="10">
        <v>43375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  <c r="O1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8" spans="2:15" x14ac:dyDescent="0.25">
      <c r="B128" s="10">
        <v>43368</v>
      </c>
      <c r="C128" s="10">
        <v>43322</v>
      </c>
      <c r="D128" s="10">
        <v>43368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  <c r="O1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9" spans="2:15" x14ac:dyDescent="0.25">
      <c r="B129" s="10">
        <v>43366</v>
      </c>
      <c r="C129" s="10">
        <v>43324</v>
      </c>
      <c r="D129" s="10">
        <v>43366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  <c r="O1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0" spans="2:15" x14ac:dyDescent="0.25">
      <c r="B130" s="10">
        <v>43356</v>
      </c>
      <c r="C130" s="10">
        <v>43327</v>
      </c>
      <c r="D130" s="10">
        <v>43356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  <c r="O1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1" spans="2:15" x14ac:dyDescent="0.25">
      <c r="B131" s="10">
        <v>43359</v>
      </c>
      <c r="C131" s="10">
        <v>43334</v>
      </c>
      <c r="D131" s="10">
        <v>43359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  <c r="O1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2" spans="2:15" x14ac:dyDescent="0.25">
      <c r="B132" s="10">
        <v>43352</v>
      </c>
      <c r="C132" s="10">
        <v>43335</v>
      </c>
      <c r="D132" s="10">
        <v>43352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  <c r="O1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3" spans="2:15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  <c r="O13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4" spans="2:15" x14ac:dyDescent="0.25">
      <c r="B134" s="10">
        <v>43370</v>
      </c>
      <c r="C134" s="10">
        <v>43346</v>
      </c>
      <c r="D134" s="10">
        <v>43370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  <c r="O13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5" spans="2:15" x14ac:dyDescent="0.25">
      <c r="B135" s="10">
        <v>43402</v>
      </c>
      <c r="C135" s="10">
        <v>43350</v>
      </c>
      <c r="D135" s="10">
        <v>43402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  <c r="O13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6" spans="2:15" x14ac:dyDescent="0.25">
      <c r="B136" s="10">
        <v>43381</v>
      </c>
      <c r="C136" s="10">
        <v>43351</v>
      </c>
      <c r="D136" s="10">
        <v>43381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  <c r="O13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7" spans="2:15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  <c r="O13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273</v>
      </c>
    </row>
    <row r="138" spans="2:15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  <c r="O13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268</v>
      </c>
    </row>
    <row r="139" spans="2:15" x14ac:dyDescent="0.25">
      <c r="B139" s="10">
        <v>43405</v>
      </c>
      <c r="C139" s="10">
        <v>43358</v>
      </c>
      <c r="D139" s="10">
        <v>43405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  <c r="O13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0" spans="2:15" x14ac:dyDescent="0.25">
      <c r="B140" s="10">
        <v>43377</v>
      </c>
      <c r="C140" s="10">
        <v>43362</v>
      </c>
      <c r="D140" s="10">
        <v>43377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  <c r="O14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1" spans="2:15" x14ac:dyDescent="0.25">
      <c r="B141" s="10">
        <v>43375</v>
      </c>
      <c r="C141" s="10">
        <v>43367</v>
      </c>
      <c r="D141" s="10">
        <v>43375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  <c r="O14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2" spans="2:15" x14ac:dyDescent="0.25">
      <c r="B142" s="10">
        <v>43422</v>
      </c>
      <c r="C142" s="10">
        <v>43371</v>
      </c>
      <c r="D142" s="10">
        <v>43422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  <c r="O14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3" spans="2:15" x14ac:dyDescent="0.25">
      <c r="B143" s="10" t="s">
        <v>69</v>
      </c>
      <c r="C143" s="10">
        <v>43374</v>
      </c>
      <c r="D143" s="10">
        <v>43417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  <c r="O14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209</v>
      </c>
    </row>
    <row r="144" spans="2:15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  <c r="O14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5" spans="2:15" x14ac:dyDescent="0.25">
      <c r="B145" s="10">
        <v>43389</v>
      </c>
      <c r="C145" s="10">
        <v>43383</v>
      </c>
      <c r="D145" s="10">
        <v>43389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  <c r="O14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6" spans="2:15" x14ac:dyDescent="0.25">
      <c r="B146" s="10">
        <v>43468</v>
      </c>
      <c r="C146" s="10">
        <v>43385</v>
      </c>
      <c r="D146" s="10">
        <v>43404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  <c r="O14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</v>
      </c>
    </row>
    <row r="147" spans="2:15" x14ac:dyDescent="0.25">
      <c r="B147" s="10">
        <v>43448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  <c r="O14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</v>
      </c>
    </row>
    <row r="148" spans="2:15" x14ac:dyDescent="0.25">
      <c r="B148" s="10">
        <v>43449</v>
      </c>
      <c r="C148" s="10">
        <v>43393</v>
      </c>
      <c r="D148" s="10">
        <v>43449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  <c r="O14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9" spans="2:15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  <c r="O14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0" spans="2:15" x14ac:dyDescent="0.25">
      <c r="B150" s="10">
        <v>43449</v>
      </c>
      <c r="C150" s="10">
        <v>43398</v>
      </c>
      <c r="D150" s="10">
        <v>43449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  <c r="O15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1" spans="2:15" x14ac:dyDescent="0.25">
      <c r="B151" s="10">
        <v>43424</v>
      </c>
      <c r="C151" s="10">
        <v>43400</v>
      </c>
      <c r="D151" s="10">
        <v>43424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  <c r="O15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2" spans="2:15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  <c r="O15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3" spans="2:15" x14ac:dyDescent="0.25">
      <c r="B153" s="10">
        <v>43461</v>
      </c>
      <c r="C153" s="10">
        <v>43405</v>
      </c>
      <c r="D153" s="10">
        <v>43461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  <c r="O15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4" spans="2:15" x14ac:dyDescent="0.25">
      <c r="B154" s="10">
        <v>43466</v>
      </c>
      <c r="C154" s="10">
        <v>43407</v>
      </c>
      <c r="D154" s="10">
        <v>43466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  <c r="O15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5" spans="2:15" x14ac:dyDescent="0.25">
      <c r="B155" s="10">
        <v>43446</v>
      </c>
      <c r="C155" s="10">
        <v>43412</v>
      </c>
      <c r="D155" s="10">
        <v>43446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  <c r="O15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6" spans="2:15" x14ac:dyDescent="0.25">
      <c r="B156" s="10">
        <v>43485</v>
      </c>
      <c r="C156" s="10">
        <v>43415</v>
      </c>
      <c r="D156" s="10">
        <v>43474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  <c r="O15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</v>
      </c>
    </row>
    <row r="157" spans="2:15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  <c r="O15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209</v>
      </c>
    </row>
    <row r="158" spans="2:15" x14ac:dyDescent="0.25">
      <c r="B158" s="10">
        <v>43451</v>
      </c>
      <c r="C158" s="10">
        <v>43421</v>
      </c>
      <c r="D158" s="10">
        <v>43451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  <c r="O15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9" spans="2:15" x14ac:dyDescent="0.25">
      <c r="B159" s="10">
        <v>43431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  <c r="O15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60" spans="2:15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  <c r="O16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1" spans="2:15" x14ac:dyDescent="0.25">
      <c r="B161" s="10">
        <v>43430</v>
      </c>
      <c r="C161" s="10">
        <v>43430</v>
      </c>
      <c r="D161" s="10">
        <v>43430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  <c r="O16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2" spans="2:15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  <c r="O16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3" spans="2:15" x14ac:dyDescent="0.25">
      <c r="B163" s="10">
        <v>43485</v>
      </c>
      <c r="C163" s="10">
        <v>43436</v>
      </c>
      <c r="D163" s="10">
        <v>43485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  <c r="O16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4" spans="2:15" x14ac:dyDescent="0.25">
      <c r="B164" s="10">
        <v>43494</v>
      </c>
      <c r="C164" s="10">
        <v>43438</v>
      </c>
      <c r="D164" s="10">
        <v>43494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  <c r="O16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5" spans="2:15" x14ac:dyDescent="0.25">
      <c r="B165" s="10">
        <v>43465</v>
      </c>
      <c r="C165" s="10">
        <v>43443</v>
      </c>
      <c r="D165" s="10">
        <v>43465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  <c r="O16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6" spans="2:15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  <c r="O16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7" spans="2:15" x14ac:dyDescent="0.25">
      <c r="B167" s="10" t="s">
        <v>69</v>
      </c>
      <c r="C167" s="10">
        <v>43448</v>
      </c>
      <c r="D167" s="10">
        <v>43480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  <c r="O16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146</v>
      </c>
    </row>
    <row r="168" spans="2:15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  <c r="O16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9" spans="2:15" x14ac:dyDescent="0.25">
      <c r="B169" s="10">
        <v>43487</v>
      </c>
      <c r="C169" s="10">
        <v>43452</v>
      </c>
      <c r="D169" s="10">
        <v>43487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  <c r="O16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0" spans="2:15" x14ac:dyDescent="0.25">
      <c r="B170" s="10">
        <v>43514</v>
      </c>
      <c r="C170" s="10">
        <v>43459</v>
      </c>
      <c r="D170" s="10">
        <v>43514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  <c r="O17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1" spans="2:15" x14ac:dyDescent="0.25">
      <c r="B171" s="10">
        <v>43491</v>
      </c>
      <c r="C171" s="10">
        <v>43461</v>
      </c>
      <c r="D171" s="10">
        <v>43491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  <c r="O17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2" spans="2:15" x14ac:dyDescent="0.25">
      <c r="B172" s="10">
        <v>43515</v>
      </c>
      <c r="C172" s="10">
        <v>43464</v>
      </c>
      <c r="D172" s="10">
        <v>43515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  <c r="O17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3" spans="2:15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  <c r="O17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4" spans="2:15" x14ac:dyDescent="0.25">
      <c r="B174" s="10">
        <v>43485</v>
      </c>
      <c r="C174" s="10">
        <v>43469</v>
      </c>
      <c r="D174" s="10">
        <v>43485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  <c r="O17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5" spans="2:15" x14ac:dyDescent="0.25">
      <c r="B175" s="10">
        <v>43501</v>
      </c>
      <c r="C175" s="10">
        <v>43476</v>
      </c>
      <c r="D175" s="10">
        <v>43501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  <c r="O17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6" spans="2:15" x14ac:dyDescent="0.25">
      <c r="B176" s="10">
        <v>43569</v>
      </c>
      <c r="C176" s="10">
        <v>43479</v>
      </c>
      <c r="D176" s="10">
        <v>43495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  <c r="O17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74</v>
      </c>
    </row>
    <row r="177" spans="2:15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  <c r="O17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8" spans="2:15" x14ac:dyDescent="0.25">
      <c r="B178" s="10">
        <v>43499</v>
      </c>
      <c r="C178" s="10">
        <v>43484</v>
      </c>
      <c r="D178" s="10">
        <v>43499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  <c r="O17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9" spans="2:15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  <c r="O17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0" spans="2:15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  <c r="O18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1" spans="2:15" x14ac:dyDescent="0.25">
      <c r="B181" s="10" t="s">
        <v>69</v>
      </c>
      <c r="C181" s="10">
        <v>43496</v>
      </c>
      <c r="D181" s="10">
        <v>43509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  <c r="O18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117</v>
      </c>
    </row>
    <row r="182" spans="2:15" x14ac:dyDescent="0.25">
      <c r="B182" s="10">
        <v>43520</v>
      </c>
      <c r="C182" s="10">
        <v>43497</v>
      </c>
      <c r="D182" s="10">
        <v>43520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  <c r="O18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3" spans="2:15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  <c r="O18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4" spans="2:15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  <c r="O18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123</v>
      </c>
    </row>
    <row r="185" spans="2:15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  <c r="O18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6" spans="2:15" x14ac:dyDescent="0.25">
      <c r="B186" s="10">
        <v>43508</v>
      </c>
      <c r="C186" s="10">
        <v>43506</v>
      </c>
      <c r="D186" s="10">
        <v>43508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  <c r="O18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7" spans="2:15" x14ac:dyDescent="0.25">
      <c r="B187" s="10">
        <v>43555</v>
      </c>
      <c r="C187" s="10">
        <v>43508</v>
      </c>
      <c r="D187" s="10">
        <v>43555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  <c r="O18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8" spans="2:15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  <c r="O18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9" spans="2:15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  <c r="O18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105</v>
      </c>
    </row>
    <row r="190" spans="2:15" x14ac:dyDescent="0.25">
      <c r="B190" s="10">
        <v>43531</v>
      </c>
      <c r="C190" s="10">
        <v>43523</v>
      </c>
      <c r="D190" s="10">
        <v>43531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  <c r="O19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1" spans="2:15" x14ac:dyDescent="0.25">
      <c r="B191" s="10">
        <v>43569</v>
      </c>
      <c r="C191" s="10">
        <v>43526</v>
      </c>
      <c r="D191" s="10">
        <v>43569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  <c r="O19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2" spans="2:15" x14ac:dyDescent="0.25">
      <c r="B192" s="10">
        <v>43567</v>
      </c>
      <c r="C192" s="10">
        <v>43530</v>
      </c>
      <c r="D192" s="10">
        <v>43567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  <c r="O19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3" spans="2:15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  <c r="O19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4" spans="2:15" x14ac:dyDescent="0.25">
      <c r="B194" s="10" t="s">
        <v>69</v>
      </c>
      <c r="C194" s="10">
        <v>43532</v>
      </c>
      <c r="D194" s="10">
        <v>43572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  <c r="O19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54</v>
      </c>
    </row>
    <row r="195" spans="2:15" x14ac:dyDescent="0.25">
      <c r="B195" s="10">
        <v>43570</v>
      </c>
      <c r="C195" s="10">
        <v>43534</v>
      </c>
      <c r="D195" s="10">
        <v>43570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  <c r="O19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6" spans="2:15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  <c r="O19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7" spans="2:15" x14ac:dyDescent="0.25">
      <c r="B197" s="10">
        <v>43576</v>
      </c>
      <c r="C197" s="10">
        <v>43537</v>
      </c>
      <c r="D197" s="10">
        <v>43576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  <c r="O19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8" spans="2:15" x14ac:dyDescent="0.25">
      <c r="B198" s="10">
        <v>43543</v>
      </c>
      <c r="C198" s="10">
        <v>43540</v>
      </c>
      <c r="D198" s="10">
        <v>43543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  <c r="O19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9" spans="2:15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  <c r="O19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0" spans="2:15" x14ac:dyDescent="0.25">
      <c r="B200" s="10">
        <v>43586</v>
      </c>
      <c r="C200" s="10">
        <v>43546</v>
      </c>
      <c r="D200" s="10">
        <v>43586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  <c r="O20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1" spans="2:15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  <c r="O20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2" spans="2:15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  <c r="O20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3" spans="2:15" x14ac:dyDescent="0.25">
      <c r="B203" s="10">
        <v>43560</v>
      </c>
      <c r="C203" s="10">
        <v>43558</v>
      </c>
      <c r="D203" s="10">
        <v>43560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  <c r="O20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4" spans="2:15" x14ac:dyDescent="0.25">
      <c r="B204" s="10" t="s">
        <v>69</v>
      </c>
      <c r="C204" s="10">
        <v>43561</v>
      </c>
      <c r="D204" s="10">
        <v>43605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  <c r="O20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21</v>
      </c>
    </row>
    <row r="205" spans="2:15" x14ac:dyDescent="0.25">
      <c r="B205" s="10">
        <v>43647</v>
      </c>
      <c r="C205" s="10">
        <v>43563</v>
      </c>
      <c r="D205" s="10">
        <v>43603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  <c r="O20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44</v>
      </c>
    </row>
    <row r="206" spans="2:15" x14ac:dyDescent="0.25">
      <c r="B206" s="10">
        <v>43578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  <c r="O20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207" spans="2:15" x14ac:dyDescent="0.25">
      <c r="B207" s="10">
        <v>43584</v>
      </c>
      <c r="C207" s="10">
        <v>43569</v>
      </c>
      <c r="D207" s="10">
        <v>43584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  <c r="O20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8" spans="2:15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  <c r="O20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9" spans="2:15" x14ac:dyDescent="0.25">
      <c r="B209" s="10" t="s">
        <v>69</v>
      </c>
      <c r="C209" s="10">
        <v>43574</v>
      </c>
      <c r="D209" s="10">
        <v>43589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  <c r="O20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37</v>
      </c>
    </row>
    <row r="210" spans="2:15" x14ac:dyDescent="0.25">
      <c r="B210" s="10">
        <v>43586</v>
      </c>
      <c r="C210" s="10">
        <v>43576</v>
      </c>
      <c r="D210" s="10">
        <v>43586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  <c r="O21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1" spans="2:15" x14ac:dyDescent="0.25">
      <c r="B211" s="10">
        <v>43661</v>
      </c>
      <c r="C211" s="10">
        <v>43580</v>
      </c>
      <c r="D211" s="10">
        <v>43635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  <c r="O21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</v>
      </c>
    </row>
    <row r="212" spans="2:15" x14ac:dyDescent="0.25">
      <c r="B212" s="10">
        <v>43622</v>
      </c>
      <c r="C212" s="10">
        <v>43582</v>
      </c>
      <c r="D212" s="10">
        <v>43622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  <c r="O21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3" spans="2:15" x14ac:dyDescent="0.25">
      <c r="B213" s="10">
        <v>43624</v>
      </c>
      <c r="C213" s="10">
        <v>43588</v>
      </c>
      <c r="D213" s="10">
        <v>43624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  <c r="O21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4" spans="2:15" x14ac:dyDescent="0.25">
      <c r="B214" s="10">
        <v>43595</v>
      </c>
      <c r="C214" s="10">
        <v>43590</v>
      </c>
      <c r="D214" s="10">
        <v>43595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  <c r="O21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5" spans="2:15" x14ac:dyDescent="0.25">
      <c r="B215" s="10">
        <v>43613</v>
      </c>
      <c r="C215" s="10">
        <v>43591</v>
      </c>
      <c r="D215" s="10">
        <v>43613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  <c r="O21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6" spans="2:15" x14ac:dyDescent="0.25">
      <c r="B216" s="10">
        <v>43623</v>
      </c>
      <c r="C216" s="10">
        <v>43592</v>
      </c>
      <c r="D216" s="10">
        <v>43623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  <c r="O21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7" spans="2:15" x14ac:dyDescent="0.25">
      <c r="B217" s="10">
        <v>43645</v>
      </c>
      <c r="C217" s="10">
        <v>43594</v>
      </c>
      <c r="D217" s="10">
        <v>43645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  <c r="O21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8" spans="2:15" x14ac:dyDescent="0.25">
      <c r="B218" s="10">
        <v>43614</v>
      </c>
      <c r="C218" s="10">
        <v>43595</v>
      </c>
      <c r="D218" s="10">
        <v>43614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  <c r="O21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9" spans="2:15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  <c r="O21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0" spans="2:15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  <c r="O22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1" spans="2:15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  <c r="O22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2" spans="2:15" x14ac:dyDescent="0.25">
      <c r="B222" s="10">
        <v>43626</v>
      </c>
      <c r="C222" s="10">
        <v>43607</v>
      </c>
      <c r="D222" s="10">
        <v>43626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  <c r="O22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3" spans="2:15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  <c r="O223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4" spans="2:15" x14ac:dyDescent="0.25">
      <c r="B224" s="10" t="s">
        <v>69</v>
      </c>
      <c r="C224" s="10">
        <v>43614</v>
      </c>
      <c r="D224" s="10">
        <v>43645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  <c r="O224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5" spans="2:15" x14ac:dyDescent="0.25">
      <c r="B225" s="10">
        <v>43628</v>
      </c>
      <c r="C225" s="10">
        <v>43619</v>
      </c>
      <c r="D225" s="10">
        <v>43628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  <c r="O225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6" spans="2:15" x14ac:dyDescent="0.25">
      <c r="B226" s="10">
        <v>43639</v>
      </c>
      <c r="C226" s="10">
        <v>43623</v>
      </c>
      <c r="D226" s="10">
        <v>43639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  <c r="O226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7" spans="2:15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  <c r="O227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8" spans="2:15" x14ac:dyDescent="0.25">
      <c r="B228" s="10">
        <v>43664</v>
      </c>
      <c r="C228" s="10">
        <v>43632</v>
      </c>
      <c r="D228" s="10">
        <v>43664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  <c r="O228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9" spans="2:15" x14ac:dyDescent="0.25">
      <c r="B229" s="10" t="s">
        <v>69</v>
      </c>
      <c r="C229" s="10">
        <v>43635</v>
      </c>
      <c r="D229" s="10">
        <v>43686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  <c r="O229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0" spans="2:15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  <c r="O230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1" spans="2:15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  <c r="O231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2" spans="2:15" x14ac:dyDescent="0.25">
      <c r="B232" s="10">
        <v>43653</v>
      </c>
      <c r="C232" s="10">
        <v>43646</v>
      </c>
      <c r="D232" s="10">
        <v>43653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  <c r="O232" s="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4" sqref="C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29" t="s">
        <v>13</v>
      </c>
      <c r="K1" s="129"/>
      <c r="L1" s="129"/>
      <c r="M1" s="129"/>
      <c r="N1" s="129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512</v>
      </c>
      <c r="C3" s="18">
        <v>2019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513</v>
      </c>
    </row>
    <row r="7" spans="1:14" ht="20.100000000000001" customHeight="1" x14ac:dyDescent="0.25">
      <c r="B7" s="22" t="s">
        <v>514</v>
      </c>
      <c r="C7" s="20" t="s">
        <v>518</v>
      </c>
      <c r="D7" s="20" t="s">
        <v>519</v>
      </c>
      <c r="E7" s="20" t="s">
        <v>520</v>
      </c>
      <c r="F7" s="20" t="s">
        <v>521</v>
      </c>
      <c r="G7" s="20" t="s">
        <v>522</v>
      </c>
      <c r="H7" s="20" t="s">
        <v>523</v>
      </c>
      <c r="I7" s="20" t="s">
        <v>524</v>
      </c>
      <c r="J7" s="20" t="s">
        <v>525</v>
      </c>
      <c r="K7" s="20" t="s">
        <v>526</v>
      </c>
      <c r="L7" s="20" t="s">
        <v>527</v>
      </c>
      <c r="M7" s="20" t="s">
        <v>528</v>
      </c>
      <c r="N7" s="21" t="s">
        <v>529</v>
      </c>
    </row>
    <row r="8" spans="1:14" ht="20.100000000000001" customHeight="1" x14ac:dyDescent="0.25">
      <c r="B8" s="28" t="s">
        <v>530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3">
        <f>C11</f>
        <v>40555</v>
      </c>
      <c r="E8" s="23">
        <f t="shared" ref="E8:N8" si="0">D11</f>
        <v>41511</v>
      </c>
      <c r="F8" s="23">
        <f t="shared" si="0"/>
        <v>53246</v>
      </c>
      <c r="G8" s="23">
        <f t="shared" si="0"/>
        <v>39267</v>
      </c>
      <c r="H8" s="23">
        <f t="shared" si="0"/>
        <v>28688</v>
      </c>
      <c r="I8" s="23">
        <f t="shared" si="0"/>
        <v>19950</v>
      </c>
      <c r="J8" s="23">
        <f t="shared" si="0"/>
        <v>16469</v>
      </c>
      <c r="K8" s="23">
        <f t="shared" si="0"/>
        <v>19070</v>
      </c>
      <c r="L8" s="23">
        <f t="shared" si="0"/>
        <v>20549</v>
      </c>
      <c r="M8" s="23">
        <f t="shared" si="0"/>
        <v>21057</v>
      </c>
      <c r="N8" s="24">
        <f t="shared" si="0"/>
        <v>21057</v>
      </c>
    </row>
    <row r="9" spans="1:14" ht="20.100000000000001" customHeight="1" x14ac:dyDescent="0.25">
      <c r="B9" s="28" t="s">
        <v>515</v>
      </c>
      <c r="C9" s="23">
        <f>SUMIFS(TbRegistroEntradas[Valor],TbRegistroEntradas[Mês Caixa],C5,TbRegistroEntradas[Ano Caixa],$C$3)</f>
        <v>17211</v>
      </c>
      <c r="D9" s="23">
        <f>SUMIFS(TbRegistroEntradas[Valor],TbRegistroEntradas[Mês Caixa],D5,TbRegistroEntradas[Ano Caixa],$C$3)</f>
        <v>25105</v>
      </c>
      <c r="E9" s="23">
        <f>SUMIFS(TbRegistroEntradas[Valor],TbRegistroEntradas[Mês Caixa],E5,TbRegistroEntradas[Ano Caixa],$C$3)</f>
        <v>34872</v>
      </c>
      <c r="F9" s="23">
        <f>SUMIFS(TbRegistroEntradas[Valor],TbRegistroEntradas[Mês Caixa],F5,TbRegistroEntradas[Ano Caixa],$C$3)</f>
        <v>13810</v>
      </c>
      <c r="G9" s="23">
        <f>SUMIFS(TbRegistroEntradas[Valor],TbRegistroEntradas[Mês Caixa],G5,TbRegistroEntradas[Ano Caixa],$C$3)</f>
        <v>16506</v>
      </c>
      <c r="H9" s="23">
        <f>SUMIFS(TbRegistroEntradas[Valor],TbRegistroEntradas[Mês Caixa],H5,TbRegistroEntradas[Ano Caixa],$C$3)</f>
        <v>12345</v>
      </c>
      <c r="I9" s="23">
        <f>SUMIFS(TbRegistroEntradas[Valor],TbRegistroEntradas[Mês Caixa],I5,TbRegistroEntradas[Ano Caixa],$C$3)</f>
        <v>4849</v>
      </c>
      <c r="J9" s="23">
        <f>SUMIFS(TbRegistroEntradas[Valor],TbRegistroEntradas[Mês Caixa],J5,TbRegistroEntradas[Ano Caixa],$C$3)</f>
        <v>2601</v>
      </c>
      <c r="K9" s="23">
        <f>SUMIFS(TbRegistroEntradas[Valor],TbRegistroEntradas[Mês Caixa],K5,TbRegistroEntradas[Ano Caixa],$C$3)</f>
        <v>1479</v>
      </c>
      <c r="L9" s="23">
        <f>SUMIFS(TbRegistroEntradas[Valor],TbRegistroEntradas[Mês Caixa],L5,TbRegistroEntradas[Ano Caixa],$C$3)</f>
        <v>508</v>
      </c>
      <c r="M9" s="23">
        <f>SUMIFS(TbRegistroEntradas[Valor],TbRegistroEntradas[Mês Caixa],M5,TbRegistroEntradas[Ano Caixa],$C$3)</f>
        <v>0</v>
      </c>
      <c r="N9" s="24">
        <f>SUMIFS(TbRegistroEntradas[Valor],TbRegistroEntradas[Mês Caixa],N5,TbRegistroEntradas[Ano Caixa],$C$3)</f>
        <v>0</v>
      </c>
    </row>
    <row r="10" spans="1:14" ht="20.100000000000001" customHeight="1" x14ac:dyDescent="0.25">
      <c r="B10" s="28" t="s">
        <v>516</v>
      </c>
      <c r="C10" s="23">
        <f>SUMIFS(TbRegistroSaídas[Valor],TbRegistroSaídas[Mês Caixa],C5,TbRegistroSaídas[Ano Caixa],$C$3)</f>
        <v>31764</v>
      </c>
      <c r="D10" s="23">
        <f>SUMIFS(TbRegistroSaídas[Valor],TbRegistroSaídas[Mês Caixa],D5,TbRegistroSaídas[Ano Caixa],$C$3)</f>
        <v>24149</v>
      </c>
      <c r="E10" s="23">
        <f>SUMIFS(TbRegistroSaídas[Valor],TbRegistroSaídas[Mês Caixa],E5,TbRegistroSaídas[Ano Caixa],$C$3)</f>
        <v>23137</v>
      </c>
      <c r="F10" s="23">
        <f>SUMIFS(TbRegistroSaídas[Valor],TbRegistroSaídas[Mês Caixa],F5,TbRegistroSaídas[Ano Caixa],$C$3)</f>
        <v>27789</v>
      </c>
      <c r="G10" s="23">
        <f>SUMIFS(TbRegistroSaídas[Valor],TbRegistroSaídas[Mês Caixa],G5,TbRegistroSaídas[Ano Caixa],$C$3)</f>
        <v>27085</v>
      </c>
      <c r="H10" s="23">
        <f>SUMIFS(TbRegistroSaídas[Valor],TbRegistroSaídas[Mês Caixa],H5,TbRegistroSaídas[Ano Caixa],$C$3)</f>
        <v>21083</v>
      </c>
      <c r="I10" s="23">
        <f>SUMIFS(TbRegistroSaídas[Valor],TbRegistroSaídas[Mês Caixa],I5,TbRegistroSaídas[Ano Caixa],$C$3)</f>
        <v>8330</v>
      </c>
      <c r="J10" s="23">
        <f>SUMIFS(TbRegistroSaídas[Valor],TbRegistroSaídas[Mês Caixa],J5,TbRegistroSaídas[Ano Caixa],$C$3)</f>
        <v>0</v>
      </c>
      <c r="K10" s="23">
        <f>SUMIFS(TbRegistroSaídas[Valor],TbRegistroSaídas[Mês Caixa],K5,TbRegistroSaídas[Ano Caixa],$C$3)</f>
        <v>0</v>
      </c>
      <c r="L10" s="23">
        <f>SUMIFS(TbRegistroSaídas[Valor],TbRegistroSaídas[Mês Caixa],L5,TbRegistroSaídas[Ano Caixa],$C$3)</f>
        <v>0</v>
      </c>
      <c r="M10" s="23">
        <f>SUMIFS(TbRegistroSaídas[Valor],TbRegistroSaídas[Mês Caixa],M5,TbRegistroSaídas[Ano Caixa],$C$3)</f>
        <v>0</v>
      </c>
      <c r="N10" s="24">
        <f>SUMIFS(TbRegistroSaídas[Valor],TbRegistroSaídas[Mês Caixa],N5,TbRegistroSaídas[Ano Caixa],$C$3)</f>
        <v>0</v>
      </c>
    </row>
    <row r="11" spans="1:14" ht="20.100000000000001" customHeight="1" x14ac:dyDescent="0.25">
      <c r="B11" s="31" t="s">
        <v>517</v>
      </c>
      <c r="C11" s="25">
        <f>C8+C9-C10</f>
        <v>40555</v>
      </c>
      <c r="D11" s="25">
        <f t="shared" ref="D11:N11" si="1">D8+D9-D10</f>
        <v>41511</v>
      </c>
      <c r="E11" s="25">
        <f t="shared" si="1"/>
        <v>53246</v>
      </c>
      <c r="F11" s="25">
        <f t="shared" si="1"/>
        <v>39267</v>
      </c>
      <c r="G11" s="25">
        <f t="shared" si="1"/>
        <v>28688</v>
      </c>
      <c r="H11" s="25">
        <f t="shared" si="1"/>
        <v>19950</v>
      </c>
      <c r="I11" s="25">
        <f t="shared" si="1"/>
        <v>16469</v>
      </c>
      <c r="J11" s="25">
        <f t="shared" si="1"/>
        <v>19070</v>
      </c>
      <c r="K11" s="25">
        <f t="shared" si="1"/>
        <v>20549</v>
      </c>
      <c r="L11" s="25">
        <f t="shared" si="1"/>
        <v>21057</v>
      </c>
      <c r="M11" s="25">
        <f t="shared" si="1"/>
        <v>21057</v>
      </c>
      <c r="N11" s="26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7" t="s">
        <v>531</v>
      </c>
    </row>
    <row r="14" spans="1:14" ht="20.100000000000001" customHeight="1" x14ac:dyDescent="0.25">
      <c r="B14" s="22" t="s">
        <v>514</v>
      </c>
      <c r="C14" s="20" t="s">
        <v>518</v>
      </c>
      <c r="D14" s="20" t="s">
        <v>519</v>
      </c>
      <c r="E14" s="20" t="s">
        <v>520</v>
      </c>
      <c r="F14" s="20" t="s">
        <v>521</v>
      </c>
      <c r="G14" s="20" t="s">
        <v>522</v>
      </c>
      <c r="H14" s="20" t="s">
        <v>523</v>
      </c>
      <c r="I14" s="20" t="s">
        <v>524</v>
      </c>
      <c r="J14" s="20" t="s">
        <v>525</v>
      </c>
      <c r="K14" s="20" t="s">
        <v>526</v>
      </c>
      <c r="L14" s="20" t="s">
        <v>527</v>
      </c>
      <c r="M14" s="20" t="s">
        <v>528</v>
      </c>
      <c r="N14" s="21" t="s">
        <v>529</v>
      </c>
    </row>
    <row r="15" spans="1:14" ht="20.100000000000001" customHeight="1" x14ac:dyDescent="0.25">
      <c r="B15" s="28" t="s">
        <v>530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3">
        <f>C18</f>
        <v>34684</v>
      </c>
      <c r="E15" s="23">
        <f t="shared" ref="E15:N15" si="2">D18</f>
        <v>40111</v>
      </c>
      <c r="F15" s="23">
        <f t="shared" si="2"/>
        <v>27220</v>
      </c>
      <c r="G15" s="23">
        <f t="shared" si="2"/>
        <v>23048</v>
      </c>
      <c r="H15" s="23">
        <f t="shared" si="2"/>
        <v>8340</v>
      </c>
      <c r="I15" s="23">
        <f t="shared" si="2"/>
        <v>3236</v>
      </c>
      <c r="J15" s="23">
        <f t="shared" si="2"/>
        <v>3236</v>
      </c>
      <c r="K15" s="23">
        <f t="shared" si="2"/>
        <v>3236</v>
      </c>
      <c r="L15" s="23">
        <f t="shared" si="2"/>
        <v>3236</v>
      </c>
      <c r="M15" s="23">
        <f t="shared" si="2"/>
        <v>3236</v>
      </c>
      <c r="N15" s="24">
        <f t="shared" si="2"/>
        <v>3236</v>
      </c>
    </row>
    <row r="16" spans="1:14" ht="20.100000000000001" customHeight="1" x14ac:dyDescent="0.25">
      <c r="B16" s="28" t="s">
        <v>515</v>
      </c>
      <c r="C16" s="23">
        <f>SUMIFS(TbRegistroEntradas[Valor],TbRegistroEntradas[Mês Competência],C5,TbRegistroEntradas[Ano Competência],$C$3)</f>
        <v>22897</v>
      </c>
      <c r="D16" s="23">
        <f>SUMIFS(TbRegistroEntradas[Valor],TbRegistroEntradas[Mês Competência],D5,TbRegistroEntradas[Ano Competência],$C$3)</f>
        <v>31755</v>
      </c>
      <c r="E16" s="23">
        <f>SUMIFS(TbRegistroEntradas[Valor],TbRegistroEntradas[Mês Competência],E5,TbRegistroEntradas[Ano Competência],$C$3)</f>
        <v>18601</v>
      </c>
      <c r="F16" s="23">
        <f>SUMIFS(TbRegistroEntradas[Valor],TbRegistroEntradas[Mês Competência],F5,TbRegistroEntradas[Ano Competência],$C$3)</f>
        <v>22939</v>
      </c>
      <c r="G16" s="23">
        <f>SUMIFS(TbRegistroEntradas[Valor],TbRegistroEntradas[Mês Competência],G5,TbRegistroEntradas[Ano Competência],$C$3)</f>
        <v>22602</v>
      </c>
      <c r="H16" s="23">
        <f>SUMIFS(TbRegistroEntradas[Valor],TbRegistroEntradas[Mês Competência],H5,TbRegistroEntradas[Ano Competência],$C$3)</f>
        <v>11865</v>
      </c>
      <c r="I16" s="23">
        <f>SUMIFS(TbRegistroEntradas[Valor],TbRegistroEntradas[Mês Competência],I5,TbRegistroEntradas[Ano Competência],$C$3)</f>
        <v>0</v>
      </c>
      <c r="J16" s="23">
        <f>SUMIFS(TbRegistroEntradas[Valor],TbRegistroEntradas[Mês Competência],J5,TbRegistroEntradas[Ano Competência],$C$3)</f>
        <v>0</v>
      </c>
      <c r="K16" s="23">
        <f>SUMIFS(TbRegistroEntradas[Valor],TbRegistroEntradas[Mês Competência],K5,TbRegistroEntradas[Ano Competência],$C$3)</f>
        <v>0</v>
      </c>
      <c r="L16" s="23">
        <f>SUMIFS(TbRegistroEntradas[Valor],TbRegistroEntradas[Mês Competência],L5,TbRegistroEntradas[Ano Competência],$C$3)</f>
        <v>0</v>
      </c>
      <c r="M16" s="23">
        <f>SUMIFS(TbRegistroEntradas[Valor],TbRegistroEntradas[Mês Competência],M5,TbRegistroEntradas[Ano Competência],$C$3)</f>
        <v>0</v>
      </c>
      <c r="N16" s="24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8" t="s">
        <v>516</v>
      </c>
      <c r="C17" s="23">
        <f>SUMIFS(TbRegistroSaídas[Valor],TbRegistroSaídas[Mês Competência],C5,TbRegistroSaídas[Ano Competência],$C$3)</f>
        <v>30580</v>
      </c>
      <c r="D17" s="23">
        <f>SUMIFS(TbRegistroSaídas[Valor],TbRegistroSaídas[Mês Competência],D5,TbRegistroSaídas[Ano Competência],$C$3)</f>
        <v>26328</v>
      </c>
      <c r="E17" s="23">
        <f>SUMIFS(TbRegistroSaídas[Valor],TbRegistroSaídas[Mês Competência],E5,TbRegistroSaídas[Ano Competência],$C$3)</f>
        <v>31492</v>
      </c>
      <c r="F17" s="23">
        <f>SUMIFS(TbRegistroSaídas[Valor],TbRegistroSaídas[Mês Competência],F5,TbRegistroSaídas[Ano Competência],$C$3)</f>
        <v>27111</v>
      </c>
      <c r="G17" s="23">
        <f>SUMIFS(TbRegistroSaídas[Valor],TbRegistroSaídas[Mês Competência],G5,TbRegistroSaídas[Ano Competência],$C$3)</f>
        <v>37310</v>
      </c>
      <c r="H17" s="23">
        <f>SUMIFS(TbRegistroSaídas[Valor],TbRegistroSaídas[Mês Competência],H5,TbRegistroSaídas[Ano Competência],$C$3)</f>
        <v>16969</v>
      </c>
      <c r="I17" s="23">
        <f>SUMIFS(TbRegistroSaídas[Valor],TbRegistroSaídas[Mês Competência],I5,TbRegistroSaídas[Ano Competência],$C$3)</f>
        <v>0</v>
      </c>
      <c r="J17" s="23">
        <f>SUMIFS(TbRegistroSaídas[Valor],TbRegistroSaídas[Mês Competência],J5,TbRegistroSaídas[Ano Competência],$C$3)</f>
        <v>0</v>
      </c>
      <c r="K17" s="23">
        <f>SUMIFS(TbRegistroSaídas[Valor],TbRegistroSaídas[Mês Competência],K5,TbRegistroSaídas[Ano Competência],$C$3)</f>
        <v>0</v>
      </c>
      <c r="L17" s="23">
        <f>SUMIFS(TbRegistroSaídas[Valor],TbRegistroSaídas[Mês Competência],L5,TbRegistroSaídas[Ano Competência],$C$3)</f>
        <v>0</v>
      </c>
      <c r="M17" s="23">
        <f>SUMIFS(TbRegistroSaídas[Valor],TbRegistroSaídas[Mês Competência],M5,TbRegistroSaídas[Ano Competência],$C$3)</f>
        <v>0</v>
      </c>
      <c r="N17" s="24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1" t="s">
        <v>517</v>
      </c>
      <c r="C18" s="25">
        <f>C15+C16-C17</f>
        <v>34684</v>
      </c>
      <c r="D18" s="25">
        <f t="shared" ref="D18:N18" si="3">D15+D16-D17</f>
        <v>40111</v>
      </c>
      <c r="E18" s="25">
        <f t="shared" si="3"/>
        <v>27220</v>
      </c>
      <c r="F18" s="25">
        <f t="shared" si="3"/>
        <v>23048</v>
      </c>
      <c r="G18" s="25">
        <f t="shared" si="3"/>
        <v>8340</v>
      </c>
      <c r="H18" s="25">
        <f t="shared" si="3"/>
        <v>3236</v>
      </c>
      <c r="I18" s="25">
        <f t="shared" si="3"/>
        <v>3236</v>
      </c>
      <c r="J18" s="25">
        <f t="shared" si="3"/>
        <v>3236</v>
      </c>
      <c r="K18" s="25">
        <f t="shared" si="3"/>
        <v>3236</v>
      </c>
      <c r="L18" s="25">
        <f t="shared" si="3"/>
        <v>3236</v>
      </c>
      <c r="M18" s="25">
        <f t="shared" si="3"/>
        <v>3236</v>
      </c>
      <c r="N18" s="26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7" t="s">
        <v>532</v>
      </c>
    </row>
    <row r="21" spans="2:14" ht="20.100000000000001" customHeight="1" x14ac:dyDescent="0.25">
      <c r="B21" s="22" t="s">
        <v>514</v>
      </c>
      <c r="C21" s="20" t="s">
        <v>518</v>
      </c>
      <c r="D21" s="20" t="s">
        <v>519</v>
      </c>
      <c r="E21" s="20" t="s">
        <v>520</v>
      </c>
      <c r="F21" s="20" t="s">
        <v>521</v>
      </c>
      <c r="G21" s="20" t="s">
        <v>522</v>
      </c>
      <c r="H21" s="20" t="s">
        <v>523</v>
      </c>
      <c r="I21" s="20" t="s">
        <v>524</v>
      </c>
      <c r="J21" s="20" t="s">
        <v>525</v>
      </c>
      <c r="K21" s="20" t="s">
        <v>526</v>
      </c>
      <c r="L21" s="20" t="s">
        <v>527</v>
      </c>
      <c r="M21" s="20" t="s">
        <v>528</v>
      </c>
      <c r="N21" s="21" t="s">
        <v>529</v>
      </c>
    </row>
    <row r="22" spans="2:14" ht="20.100000000000001" customHeight="1" x14ac:dyDescent="0.25">
      <c r="B22" s="28" t="s">
        <v>533</v>
      </c>
      <c r="C22" s="23">
        <f>C16</f>
        <v>22897</v>
      </c>
      <c r="D22" s="23">
        <f t="shared" ref="D22:N22" si="4">D16</f>
        <v>31755</v>
      </c>
      <c r="E22" s="23">
        <f t="shared" si="4"/>
        <v>18601</v>
      </c>
      <c r="F22" s="23">
        <f t="shared" si="4"/>
        <v>22939</v>
      </c>
      <c r="G22" s="23">
        <f t="shared" si="4"/>
        <v>22602</v>
      </c>
      <c r="H22" s="23">
        <f t="shared" si="4"/>
        <v>11865</v>
      </c>
      <c r="I22" s="23">
        <f t="shared" si="4"/>
        <v>0</v>
      </c>
      <c r="J22" s="23">
        <f t="shared" si="4"/>
        <v>0</v>
      </c>
      <c r="K22" s="23">
        <f t="shared" si="4"/>
        <v>0</v>
      </c>
      <c r="L22" s="23">
        <f t="shared" si="4"/>
        <v>0</v>
      </c>
      <c r="M22" s="23">
        <f t="shared" si="4"/>
        <v>0</v>
      </c>
      <c r="N22" s="24">
        <f t="shared" si="4"/>
        <v>0</v>
      </c>
    </row>
    <row r="23" spans="2:14" ht="20.100000000000001" customHeight="1" x14ac:dyDescent="0.25">
      <c r="B23" s="28" t="s">
        <v>534</v>
      </c>
      <c r="C23" s="23">
        <f>C17</f>
        <v>30580</v>
      </c>
      <c r="D23" s="23">
        <f t="shared" ref="D23:N23" si="5">D17</f>
        <v>26328</v>
      </c>
      <c r="E23" s="23">
        <f t="shared" si="5"/>
        <v>31492</v>
      </c>
      <c r="F23" s="23">
        <f t="shared" si="5"/>
        <v>27111</v>
      </c>
      <c r="G23" s="23">
        <f t="shared" si="5"/>
        <v>37310</v>
      </c>
      <c r="H23" s="23">
        <f t="shared" si="5"/>
        <v>16969</v>
      </c>
      <c r="I23" s="23">
        <f t="shared" si="5"/>
        <v>0</v>
      </c>
      <c r="J23" s="23">
        <f t="shared" si="5"/>
        <v>0</v>
      </c>
      <c r="K23" s="23">
        <f t="shared" si="5"/>
        <v>0</v>
      </c>
      <c r="L23" s="23">
        <f t="shared" si="5"/>
        <v>0</v>
      </c>
      <c r="M23" s="23">
        <f t="shared" si="5"/>
        <v>0</v>
      </c>
      <c r="N23" s="24">
        <f t="shared" si="5"/>
        <v>0</v>
      </c>
    </row>
    <row r="24" spans="2:14" ht="20.100000000000001" customHeight="1" x14ac:dyDescent="0.25">
      <c r="B24" s="29" t="s">
        <v>535</v>
      </c>
      <c r="C24" s="32">
        <f>IF(C22-C23&gt;0,C22-C23,0)</f>
        <v>0</v>
      </c>
      <c r="D24" s="32">
        <f t="shared" ref="D24:N24" si="6">IF(D22-D23&gt;0,D22-D23,0)</f>
        <v>5427</v>
      </c>
      <c r="E24" s="32">
        <f t="shared" si="6"/>
        <v>0</v>
      </c>
      <c r="F24" s="32">
        <f t="shared" si="6"/>
        <v>0</v>
      </c>
      <c r="G24" s="32">
        <f t="shared" si="6"/>
        <v>0</v>
      </c>
      <c r="H24" s="32">
        <f t="shared" si="6"/>
        <v>0</v>
      </c>
      <c r="I24" s="32">
        <f t="shared" si="6"/>
        <v>0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4">
        <f t="shared" si="6"/>
        <v>0</v>
      </c>
    </row>
    <row r="25" spans="2:14" ht="20.100000000000001" customHeight="1" x14ac:dyDescent="0.25">
      <c r="B25" s="30" t="s">
        <v>536</v>
      </c>
      <c r="C25" s="33">
        <f>IF(C22-C23&lt;0,C22-C23,0)</f>
        <v>-7683</v>
      </c>
      <c r="D25" s="33">
        <f t="shared" ref="D25:N25" si="7">IF(D22-D23&lt;0,D22-D23,0)</f>
        <v>0</v>
      </c>
      <c r="E25" s="33">
        <f t="shared" si="7"/>
        <v>-12891</v>
      </c>
      <c r="F25" s="33">
        <f t="shared" si="7"/>
        <v>-4172</v>
      </c>
      <c r="G25" s="33">
        <f t="shared" si="7"/>
        <v>-14708</v>
      </c>
      <c r="H25" s="33">
        <f t="shared" si="7"/>
        <v>-5104</v>
      </c>
      <c r="I25" s="33">
        <f t="shared" si="7"/>
        <v>0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0</v>
      </c>
    </row>
    <row r="26" spans="2:14" ht="20.100000000000001" customHeight="1" x14ac:dyDescent="0.25">
      <c r="B26" s="30" t="s">
        <v>537</v>
      </c>
      <c r="C26" s="33">
        <f>C22-C23</f>
        <v>-7683</v>
      </c>
      <c r="D26" s="33">
        <f>D22-D23+C26</f>
        <v>-2256</v>
      </c>
      <c r="E26" s="33">
        <f t="shared" ref="E26:N26" si="8">E22-E23+D26</f>
        <v>-15147</v>
      </c>
      <c r="F26" s="33">
        <f t="shared" si="8"/>
        <v>-19319</v>
      </c>
      <c r="G26" s="33">
        <f t="shared" si="8"/>
        <v>-34027</v>
      </c>
      <c r="H26" s="33">
        <f t="shared" si="8"/>
        <v>-39131</v>
      </c>
      <c r="I26" s="33">
        <f t="shared" si="8"/>
        <v>-39131</v>
      </c>
      <c r="J26" s="33">
        <f t="shared" si="8"/>
        <v>-39131</v>
      </c>
      <c r="K26" s="33">
        <f t="shared" si="8"/>
        <v>-39131</v>
      </c>
      <c r="L26" s="33">
        <f t="shared" si="8"/>
        <v>-39131</v>
      </c>
      <c r="M26" s="33">
        <f t="shared" si="8"/>
        <v>-39131</v>
      </c>
      <c r="N26" s="35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6</vt:i4>
      </vt:variant>
    </vt:vector>
  </HeadingPairs>
  <TitlesOfParts>
    <vt:vector size="23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2019-06-10T19:24:43Z</dcterms:modified>
</cp:coreProperties>
</file>