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Gameiro\Desktop\"/>
    </mc:Choice>
  </mc:AlternateContent>
  <xr:revisionPtr revIDLastSave="0" documentId="13_ncr:1_{D6811FF6-CE72-4AD2-9758-713113816E73}" xr6:coauthVersionLast="45" xr6:coauthVersionMax="45" xr10:uidLastSave="{00000000-0000-0000-0000-000000000000}"/>
  <bookViews>
    <workbookView xWindow="810" yWindow="-120" windowWidth="28110" windowHeight="16440" activeTab="3" xr2:uid="{49C7E5AC-91E7-4571-A617-ACD3115DD69F}"/>
  </bookViews>
  <sheets>
    <sheet name="P1Kb_3S" sheetId="1" r:id="rId1"/>
    <sheet name="P1Kb_300S " sheetId="3" r:id="rId2"/>
    <sheet name="P100Kb_3S" sheetId="6" r:id="rId3"/>
    <sheet name="P100Kb_300MS" sheetId="4" r:id="rId4"/>
    <sheet name="Definitiv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7" l="1"/>
  <c r="C55" i="7"/>
  <c r="B55" i="7"/>
  <c r="C47" i="7"/>
  <c r="B47" i="7"/>
  <c r="C38" i="7"/>
  <c r="B38" i="7"/>
  <c r="C30" i="7"/>
  <c r="B22" i="7"/>
  <c r="B14" i="7"/>
  <c r="B6" i="7"/>
  <c r="N27" i="1"/>
  <c r="I59" i="6"/>
  <c r="I59" i="4"/>
  <c r="I59" i="3"/>
  <c r="E27" i="1"/>
  <c r="E15" i="1"/>
  <c r="E3" i="1"/>
  <c r="I27" i="1"/>
  <c r="O15" i="1"/>
  <c r="N15" i="1"/>
  <c r="J15" i="1"/>
  <c r="I15" i="1"/>
  <c r="F15" i="1"/>
  <c r="O3" i="1"/>
  <c r="N3" i="1"/>
  <c r="J3" i="1"/>
  <c r="I3" i="1"/>
  <c r="F3" i="1"/>
  <c r="I59" i="1"/>
</calcChain>
</file>

<file path=xl/sharedStrings.xml><?xml version="1.0" encoding="utf-8"?>
<sst xmlns="http://schemas.openxmlformats.org/spreadsheetml/2006/main" count="291" uniqueCount="30">
  <si>
    <t>Received</t>
  </si>
  <si>
    <t>No. Bytes</t>
  </si>
  <si>
    <t>Transmitted/Received</t>
  </si>
  <si>
    <t>Avg. Membership Messages Transmitted/Received</t>
  </si>
  <si>
    <t>Avg. Broadcast Messages Transmitted/Received</t>
  </si>
  <si>
    <t>No. of Messages</t>
  </si>
  <si>
    <t>Transmitted</t>
  </si>
  <si>
    <t>Avg. Membership Bytes Transmitted/Received</t>
  </si>
  <si>
    <t>PlumTree_Cyclon</t>
  </si>
  <si>
    <t>PlumTree_HyParView</t>
  </si>
  <si>
    <t>Adaptive_HyParView</t>
  </si>
  <si>
    <t>Adaptive_Cyclon</t>
  </si>
  <si>
    <t>Avg. Broadcast Bytes Transmitted/Received</t>
  </si>
  <si>
    <t>Avg. Total Messages Transmitted/Received</t>
  </si>
  <si>
    <t>Avg. Total Bytes Transmitted/Received</t>
  </si>
  <si>
    <t>Avg. Broadcast reliability</t>
  </si>
  <si>
    <t xml:space="preserve"> Avg. Broadcast Latency</t>
  </si>
  <si>
    <t>Avg. Broadcast Coverage</t>
  </si>
  <si>
    <t>No. of Bytes</t>
  </si>
  <si>
    <t>Coverage (%)</t>
  </si>
  <si>
    <t>Avg. coverage</t>
  </si>
  <si>
    <t>Latency (ms)</t>
  </si>
  <si>
    <t>Avg. latency</t>
  </si>
  <si>
    <t>Reliability (%)</t>
  </si>
  <si>
    <t>Avg. reliability</t>
  </si>
  <si>
    <t>Avg. Broadcast Messages  Transmitted/Received</t>
  </si>
  <si>
    <t>100KB 3S</t>
  </si>
  <si>
    <t>100KB 300MS</t>
  </si>
  <si>
    <t>1KB 3S</t>
  </si>
  <si>
    <t xml:space="preserve">1KB 300MS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</si>
</sst>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Broadcast Messages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Definitive!$B$36:$B$37</c:f>
              <c:strCache>
                <c:ptCount val="2"/>
                <c:pt idx="0">
                  <c:v>1KB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Definitive!$A$38:$A$41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Definitive!$B$38:$B$41</c:f>
              <c:numCache>
                <c:formatCode>General</c:formatCode>
                <c:ptCount val="4"/>
                <c:pt idx="0">
                  <c:v>152425</c:v>
                </c:pt>
                <c:pt idx="1">
                  <c:v>72065</c:v>
                </c:pt>
                <c:pt idx="2">
                  <c:v>27257</c:v>
                </c:pt>
                <c:pt idx="3">
                  <c:v>142399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461F-8D8B-ED638C000A48}"/>
            </c:ext>
          </c:extLst>
        </c:ser>
        <c:ser>
          <c:idx val="1"/>
          <c:order val="1"/>
          <c:tx>
            <c:strRef>
              <c:f>Definitive!$C$36:$C$37</c:f>
              <c:strCache>
                <c:ptCount val="2"/>
                <c:pt idx="0">
                  <c:v>1KB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Definitive!$A$38:$A$41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Definitive!$C$38:$C$41</c:f>
              <c:numCache>
                <c:formatCode>General</c:formatCode>
                <c:ptCount val="4"/>
                <c:pt idx="0">
                  <c:v>151624</c:v>
                </c:pt>
                <c:pt idx="1">
                  <c:v>71897</c:v>
                </c:pt>
                <c:pt idx="2">
                  <c:v>40839</c:v>
                </c:pt>
                <c:pt idx="3">
                  <c:v>167554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1-461F-8D8B-ED638C000A48}"/>
            </c:ext>
          </c:extLst>
        </c:ser>
        <c:ser>
          <c:idx val="2"/>
          <c:order val="2"/>
          <c:tx>
            <c:strRef>
              <c:f>Definitive!$D$36:$D$37</c:f>
              <c:strCache>
                <c:ptCount val="2"/>
                <c:pt idx="0">
                  <c:v>1KB 300MS 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Definitive!$A$38:$A$41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Definitive!$D$38:$D$41</c:f>
              <c:numCache>
                <c:formatCode>General</c:formatCode>
                <c:ptCount val="4"/>
                <c:pt idx="0">
                  <c:v>1515629</c:v>
                </c:pt>
                <c:pt idx="1">
                  <c:v>495228</c:v>
                </c:pt>
                <c:pt idx="2">
                  <c:v>232500</c:v>
                </c:pt>
                <c:pt idx="3">
                  <c:v>1370267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1-461F-8D8B-ED638C000A48}"/>
            </c:ext>
          </c:extLst>
        </c:ser>
        <c:ser>
          <c:idx val="3"/>
          <c:order val="3"/>
          <c:tx>
            <c:strRef>
              <c:f>Definitive!$E$36:$E$37</c:f>
              <c:strCache>
                <c:ptCount val="2"/>
                <c:pt idx="0">
                  <c:v>1KB 300MS 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Definitive!$A$38:$A$41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Definitive!$E$38:$E$41</c:f>
              <c:numCache>
                <c:formatCode>General</c:formatCode>
                <c:ptCount val="4"/>
                <c:pt idx="0">
                  <c:v>1481210</c:v>
                </c:pt>
                <c:pt idx="1">
                  <c:v>494870</c:v>
                </c:pt>
                <c:pt idx="2">
                  <c:v>334200</c:v>
                </c:pt>
                <c:pt idx="3">
                  <c:v>1617926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1-461F-8D8B-ED638C00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139887"/>
        <c:axId val="806133647"/>
      </c:barChart>
      <c:catAx>
        <c:axId val="8061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33647"/>
        <c:crosses val="autoZero"/>
        <c:auto val="1"/>
        <c:lblAlgn val="ctr"/>
        <c:lblOffset val="100"/>
        <c:noMultiLvlLbl val="0"/>
      </c:catAx>
      <c:valAx>
        <c:axId val="8061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Avg. Membership Messages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Definitive!$B$28:$B$29</c:f>
              <c:strCache>
                <c:ptCount val="2"/>
                <c:pt idx="0">
                  <c:v>1KB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Definitive!$A$30:$A$33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Definitive!$B$30:$B$33</c:f>
              <c:numCache>
                <c:formatCode>General</c:formatCode>
                <c:ptCount val="4"/>
                <c:pt idx="0">
                  <c:v>2904</c:v>
                </c:pt>
                <c:pt idx="1">
                  <c:v>2910</c:v>
                </c:pt>
                <c:pt idx="2">
                  <c:v>7443</c:v>
                </c:pt>
                <c:pt idx="3">
                  <c:v>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EE2-B448-FD7131E74936}"/>
            </c:ext>
          </c:extLst>
        </c:ser>
        <c:ser>
          <c:idx val="1"/>
          <c:order val="1"/>
          <c:tx>
            <c:strRef>
              <c:f>Definitive!$C$28:$C$29</c:f>
              <c:strCache>
                <c:ptCount val="2"/>
                <c:pt idx="0">
                  <c:v>1KB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Definitive!$A$30:$A$33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Definitive!$C$30:$C$33</c:f>
              <c:numCache>
                <c:formatCode>General</c:formatCode>
                <c:ptCount val="4"/>
                <c:pt idx="0">
                  <c:v>2761</c:v>
                </c:pt>
                <c:pt idx="1">
                  <c:v>2775</c:v>
                </c:pt>
                <c:pt idx="2">
                  <c:v>6113</c:v>
                </c:pt>
                <c:pt idx="3">
                  <c:v>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EE2-B448-FD7131E74936}"/>
            </c:ext>
          </c:extLst>
        </c:ser>
        <c:ser>
          <c:idx val="2"/>
          <c:order val="2"/>
          <c:tx>
            <c:strRef>
              <c:f>Definitive!$D$28:$D$29</c:f>
              <c:strCache>
                <c:ptCount val="2"/>
                <c:pt idx="0">
                  <c:v>1KB 300MS 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Definitive!$A$30:$A$33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Definitive!$D$30:$D$33</c:f>
              <c:numCache>
                <c:formatCode>General</c:formatCode>
                <c:ptCount val="4"/>
                <c:pt idx="0">
                  <c:v>2889</c:v>
                </c:pt>
                <c:pt idx="1">
                  <c:v>2906</c:v>
                </c:pt>
                <c:pt idx="2">
                  <c:v>7101</c:v>
                </c:pt>
                <c:pt idx="3">
                  <c:v>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EE2-B448-FD7131E74936}"/>
            </c:ext>
          </c:extLst>
        </c:ser>
        <c:ser>
          <c:idx val="3"/>
          <c:order val="3"/>
          <c:tx>
            <c:strRef>
              <c:f>Definitive!$E$28:$E$29</c:f>
              <c:strCache>
                <c:ptCount val="2"/>
                <c:pt idx="0">
                  <c:v>1KB 300MS 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Definitive!$A$30:$A$33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Definitive!$E$30:$E$33</c:f>
              <c:numCache>
                <c:formatCode>General</c:formatCode>
                <c:ptCount val="4"/>
                <c:pt idx="0">
                  <c:v>2773</c:v>
                </c:pt>
                <c:pt idx="1">
                  <c:v>2767</c:v>
                </c:pt>
                <c:pt idx="2">
                  <c:v>5768</c:v>
                </c:pt>
                <c:pt idx="3">
                  <c:v>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E-4EE2-B448-FD7131E7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37151"/>
        <c:axId val="592237567"/>
      </c:barChart>
      <c:catAx>
        <c:axId val="5922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7567"/>
        <c:crossesAt val="1"/>
        <c:auto val="1"/>
        <c:lblAlgn val="ctr"/>
        <c:lblOffset val="100"/>
        <c:noMultiLvlLbl val="0"/>
      </c:catAx>
      <c:valAx>
        <c:axId val="5922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Membership Messages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Definitive!$H$28:$H$29</c:f>
              <c:strCache>
                <c:ptCount val="2"/>
                <c:pt idx="0">
                  <c:v>100KB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Definitive!$G$30:$G$33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Definitive!$H$30:$H$33</c:f>
              <c:numCache>
                <c:formatCode>General</c:formatCode>
                <c:ptCount val="4"/>
                <c:pt idx="0">
                  <c:v>2830</c:v>
                </c:pt>
                <c:pt idx="1">
                  <c:v>2831</c:v>
                </c:pt>
                <c:pt idx="2">
                  <c:v>7312</c:v>
                </c:pt>
                <c:pt idx="3">
                  <c:v>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C-44EC-85D3-AEE6BF2C9933}"/>
            </c:ext>
          </c:extLst>
        </c:ser>
        <c:ser>
          <c:idx val="1"/>
          <c:order val="1"/>
          <c:tx>
            <c:strRef>
              <c:f>Definitive!$I$28:$I$29</c:f>
              <c:strCache>
                <c:ptCount val="2"/>
                <c:pt idx="0">
                  <c:v>100KB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Definitive!$G$30:$G$33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Definitive!$I$30:$I$33</c:f>
              <c:numCache>
                <c:formatCode>General</c:formatCode>
                <c:ptCount val="4"/>
                <c:pt idx="0">
                  <c:v>2637</c:v>
                </c:pt>
                <c:pt idx="1">
                  <c:v>2623</c:v>
                </c:pt>
                <c:pt idx="2">
                  <c:v>5962</c:v>
                </c:pt>
                <c:pt idx="3">
                  <c:v>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C-44EC-85D3-AEE6BF2C9933}"/>
            </c:ext>
          </c:extLst>
        </c:ser>
        <c:ser>
          <c:idx val="2"/>
          <c:order val="2"/>
          <c:tx>
            <c:strRef>
              <c:f>Definitive!$J$28:$J$29</c:f>
              <c:strCache>
                <c:ptCount val="2"/>
                <c:pt idx="0">
                  <c:v>100KB 300MS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Definitive!$G$30:$G$33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Definitive!$J$30:$J$33</c:f>
              <c:numCache>
                <c:formatCode>General</c:formatCode>
                <c:ptCount val="4"/>
                <c:pt idx="0">
                  <c:v>2718</c:v>
                </c:pt>
                <c:pt idx="1">
                  <c:v>2765</c:v>
                </c:pt>
                <c:pt idx="2">
                  <c:v>7162</c:v>
                </c:pt>
                <c:pt idx="3" formatCode="0.00">
                  <c:v>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C-44EC-85D3-AEE6BF2C9933}"/>
            </c:ext>
          </c:extLst>
        </c:ser>
        <c:ser>
          <c:idx val="3"/>
          <c:order val="3"/>
          <c:tx>
            <c:strRef>
              <c:f>Definitive!$K$28:$K$29</c:f>
              <c:strCache>
                <c:ptCount val="2"/>
                <c:pt idx="0">
                  <c:v>100KB 300MS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Definitive!$G$30:$G$33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Definitive!$K$30:$K$33</c:f>
              <c:numCache>
                <c:formatCode>General</c:formatCode>
                <c:ptCount val="4"/>
                <c:pt idx="0">
                  <c:v>2430</c:v>
                </c:pt>
                <c:pt idx="1">
                  <c:v>2537</c:v>
                </c:pt>
                <c:pt idx="2">
                  <c:v>5826</c:v>
                </c:pt>
                <c:pt idx="3" formatCode="0.00">
                  <c:v>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C-44EC-85D3-AEE6BF2C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76607"/>
        <c:axId val="817070367"/>
      </c:barChart>
      <c:catAx>
        <c:axId val="8170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0367"/>
        <c:crosses val="autoZero"/>
        <c:auto val="1"/>
        <c:lblAlgn val="ctr"/>
        <c:lblOffset val="100"/>
        <c:noMultiLvlLbl val="0"/>
      </c:catAx>
      <c:valAx>
        <c:axId val="8170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Broadcast Messages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Definitive!$H$36:$H$37</c:f>
              <c:strCache>
                <c:ptCount val="2"/>
                <c:pt idx="0">
                  <c:v>100KB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Definitive!$G$38:$G$41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Definitive!$H$38:$H$41</c:f>
              <c:numCache>
                <c:formatCode>General</c:formatCode>
                <c:ptCount val="4"/>
                <c:pt idx="0">
                  <c:v>154515</c:v>
                </c:pt>
                <c:pt idx="1">
                  <c:v>60947</c:v>
                </c:pt>
                <c:pt idx="2">
                  <c:v>17026</c:v>
                </c:pt>
                <c:pt idx="3">
                  <c:v>120664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05B-B94A-DD6703E0FC05}"/>
            </c:ext>
          </c:extLst>
        </c:ser>
        <c:ser>
          <c:idx val="1"/>
          <c:order val="1"/>
          <c:tx>
            <c:strRef>
              <c:f>Definitive!$I$36:$I$37</c:f>
              <c:strCache>
                <c:ptCount val="2"/>
                <c:pt idx="0">
                  <c:v>100KB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Definitive!$G$38:$G$41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Definitive!$I$38:$I$41</c:f>
              <c:numCache>
                <c:formatCode>General</c:formatCode>
                <c:ptCount val="4"/>
                <c:pt idx="0">
                  <c:v>151016</c:v>
                </c:pt>
                <c:pt idx="1">
                  <c:v>60888</c:v>
                </c:pt>
                <c:pt idx="2">
                  <c:v>25636</c:v>
                </c:pt>
                <c:pt idx="3">
                  <c:v>144244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05B-B94A-DD6703E0FC05}"/>
            </c:ext>
          </c:extLst>
        </c:ser>
        <c:ser>
          <c:idx val="2"/>
          <c:order val="2"/>
          <c:tx>
            <c:strRef>
              <c:f>Definitive!$J$36:$J$37</c:f>
              <c:strCache>
                <c:ptCount val="2"/>
                <c:pt idx="0">
                  <c:v>100KB 300MS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Definitive!$G$38:$G$41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Definitive!$J$38:$J$41</c:f>
              <c:numCache>
                <c:formatCode>General</c:formatCode>
                <c:ptCount val="4"/>
                <c:pt idx="0">
                  <c:v>1599788</c:v>
                </c:pt>
                <c:pt idx="1">
                  <c:v>549931</c:v>
                </c:pt>
                <c:pt idx="2">
                  <c:v>181737</c:v>
                </c:pt>
                <c:pt idx="3">
                  <c:v>1021408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05B-B94A-DD6703E0FC05}"/>
            </c:ext>
          </c:extLst>
        </c:ser>
        <c:ser>
          <c:idx val="3"/>
          <c:order val="3"/>
          <c:tx>
            <c:strRef>
              <c:f>Definitive!$K$36:$K$37</c:f>
              <c:strCache>
                <c:ptCount val="2"/>
                <c:pt idx="0">
                  <c:v>100KB 300MS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Definitive!$G$38:$G$41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Definitive!$K$38:$K$41</c:f>
              <c:numCache>
                <c:formatCode>General</c:formatCode>
                <c:ptCount val="4"/>
                <c:pt idx="0">
                  <c:v>1426036</c:v>
                </c:pt>
                <c:pt idx="1">
                  <c:v>542285</c:v>
                </c:pt>
                <c:pt idx="2">
                  <c:v>282521</c:v>
                </c:pt>
                <c:pt idx="3">
                  <c:v>1231458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8-405B-B94A-DD6703E0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17055"/>
        <c:axId val="901504991"/>
      </c:barChart>
      <c:catAx>
        <c:axId val="9015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04991"/>
        <c:crosses val="autoZero"/>
        <c:auto val="1"/>
        <c:lblAlgn val="ctr"/>
        <c:lblOffset val="100"/>
        <c:noMultiLvlLbl val="0"/>
      </c:catAx>
      <c:valAx>
        <c:axId val="9015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Broadcast Bytes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Definitive!$B$45:$B$46</c:f>
              <c:strCache>
                <c:ptCount val="2"/>
                <c:pt idx="0">
                  <c:v>1KB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Definitive!$A$47:$A$50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Definitive!$B$47:$B$50</c:f>
              <c:numCache>
                <c:formatCode>General</c:formatCode>
                <c:ptCount val="4"/>
                <c:pt idx="0">
                  <c:v>8319795</c:v>
                </c:pt>
                <c:pt idx="1">
                  <c:v>3909359</c:v>
                </c:pt>
                <c:pt idx="2">
                  <c:v>1989761</c:v>
                </c:pt>
                <c:pt idx="3">
                  <c:v>10395127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56E-AEB7-689CC927C011}"/>
            </c:ext>
          </c:extLst>
        </c:ser>
        <c:ser>
          <c:idx val="1"/>
          <c:order val="1"/>
          <c:tx>
            <c:strRef>
              <c:f>Definitive!$C$45:$C$46</c:f>
              <c:strCache>
                <c:ptCount val="2"/>
                <c:pt idx="0">
                  <c:v>1KB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Definitive!$A$47:$A$50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Definitive!$C$47:$C$50</c:f>
              <c:numCache>
                <c:formatCode>General</c:formatCode>
                <c:ptCount val="4"/>
                <c:pt idx="0">
                  <c:v>8276430</c:v>
                </c:pt>
                <c:pt idx="1">
                  <c:v>3904172</c:v>
                </c:pt>
                <c:pt idx="2">
                  <c:v>2981247</c:v>
                </c:pt>
                <c:pt idx="3">
                  <c:v>12231442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0-456E-AEB7-689CC927C011}"/>
            </c:ext>
          </c:extLst>
        </c:ser>
        <c:ser>
          <c:idx val="2"/>
          <c:order val="2"/>
          <c:tx>
            <c:strRef>
              <c:f>Definitive!$D$45:$D$46</c:f>
              <c:strCache>
                <c:ptCount val="2"/>
                <c:pt idx="0">
                  <c:v>1KB 300MS 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Definitive!$A$47:$A$50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Definitive!$D$47:$D$50</c:f>
              <c:numCache>
                <c:formatCode>General</c:formatCode>
                <c:ptCount val="4"/>
                <c:pt idx="0">
                  <c:v>82777174</c:v>
                </c:pt>
                <c:pt idx="1">
                  <c:v>26811131</c:v>
                </c:pt>
                <c:pt idx="2">
                  <c:v>16972500</c:v>
                </c:pt>
                <c:pt idx="3">
                  <c:v>100029491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0-456E-AEB7-689CC927C011}"/>
            </c:ext>
          </c:extLst>
        </c:ser>
        <c:ser>
          <c:idx val="3"/>
          <c:order val="3"/>
          <c:tx>
            <c:strRef>
              <c:f>Definitive!$E$45:$E$46</c:f>
              <c:strCache>
                <c:ptCount val="2"/>
                <c:pt idx="0">
                  <c:v>1KB 300MS 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Definitive!$A$47:$A$50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Definitive!$E$47:$E$50</c:f>
              <c:numCache>
                <c:formatCode>General</c:formatCode>
                <c:ptCount val="4"/>
                <c:pt idx="0">
                  <c:v>80920066</c:v>
                </c:pt>
                <c:pt idx="1">
                  <c:v>26800570</c:v>
                </c:pt>
                <c:pt idx="2">
                  <c:v>24396600</c:v>
                </c:pt>
                <c:pt idx="3">
                  <c:v>118108598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0-456E-AEB7-689CC927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213279"/>
        <c:axId val="812216607"/>
      </c:barChart>
      <c:catAx>
        <c:axId val="8122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16607"/>
        <c:crosses val="autoZero"/>
        <c:auto val="1"/>
        <c:lblAlgn val="ctr"/>
        <c:lblOffset val="100"/>
        <c:noMultiLvlLbl val="0"/>
      </c:catAx>
      <c:valAx>
        <c:axId val="8122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Broadcast Bytes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Definitive!$H$45:$H$46</c:f>
              <c:strCache>
                <c:ptCount val="2"/>
                <c:pt idx="0">
                  <c:v>100KB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Definitive!$G$47:$G$50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Definitive!$H$47:$H$50</c:f>
              <c:numCache>
                <c:formatCode>General</c:formatCode>
                <c:ptCount val="4"/>
                <c:pt idx="0">
                  <c:v>8422175</c:v>
                </c:pt>
                <c:pt idx="1">
                  <c:v>3315632</c:v>
                </c:pt>
                <c:pt idx="2">
                  <c:v>1242898</c:v>
                </c:pt>
                <c:pt idx="3">
                  <c:v>8808472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4F59-AD8C-D1BA25F14065}"/>
            </c:ext>
          </c:extLst>
        </c:ser>
        <c:ser>
          <c:idx val="1"/>
          <c:order val="1"/>
          <c:tx>
            <c:strRef>
              <c:f>Definitive!$I$45:$I$46</c:f>
              <c:strCache>
                <c:ptCount val="2"/>
                <c:pt idx="0">
                  <c:v>100KB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Definitive!$G$47:$G$50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Definitive!$I$47:$I$50</c:f>
              <c:numCache>
                <c:formatCode>General</c:formatCode>
                <c:ptCount val="4"/>
                <c:pt idx="0">
                  <c:v>8234416</c:v>
                </c:pt>
                <c:pt idx="1">
                  <c:v>3313686</c:v>
                </c:pt>
                <c:pt idx="2">
                  <c:v>1871428</c:v>
                </c:pt>
                <c:pt idx="3">
                  <c:v>10529812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3-4F59-AD8C-D1BA25F14065}"/>
            </c:ext>
          </c:extLst>
        </c:ser>
        <c:ser>
          <c:idx val="2"/>
          <c:order val="2"/>
          <c:tx>
            <c:strRef>
              <c:f>Definitive!$J$45:$J$46</c:f>
              <c:strCache>
                <c:ptCount val="2"/>
                <c:pt idx="0">
                  <c:v>100KB 300MS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Definitive!$G$47:$G$50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Definitive!$J$47:$J$50</c:f>
              <c:numCache>
                <c:formatCode>General</c:formatCode>
                <c:ptCount val="4"/>
                <c:pt idx="0">
                  <c:v>86808897</c:v>
                </c:pt>
                <c:pt idx="1">
                  <c:v>29673816</c:v>
                </c:pt>
                <c:pt idx="2">
                  <c:v>13266801</c:v>
                </c:pt>
                <c:pt idx="3">
                  <c:v>74562784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3-4F59-AD8C-D1BA25F14065}"/>
            </c:ext>
          </c:extLst>
        </c:ser>
        <c:ser>
          <c:idx val="3"/>
          <c:order val="3"/>
          <c:tx>
            <c:strRef>
              <c:f>Definitive!$K$45:$K$46</c:f>
              <c:strCache>
                <c:ptCount val="2"/>
                <c:pt idx="0">
                  <c:v>100KB 300MS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Definitive!$G$47:$G$50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Definitive!$K$47:$K$50</c:f>
              <c:numCache>
                <c:formatCode>General</c:formatCode>
                <c:ptCount val="4"/>
                <c:pt idx="0">
                  <c:v>77546163</c:v>
                </c:pt>
                <c:pt idx="1">
                  <c:v>29318655</c:v>
                </c:pt>
                <c:pt idx="2">
                  <c:v>20624033</c:v>
                </c:pt>
                <c:pt idx="3">
                  <c:v>89896434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3-4F59-AD8C-D1BA25F1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503311"/>
        <c:axId val="861505807"/>
      </c:barChart>
      <c:catAx>
        <c:axId val="861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5807"/>
        <c:crosses val="autoZero"/>
        <c:auto val="1"/>
        <c:lblAlgn val="ctr"/>
        <c:lblOffset val="100"/>
        <c:noMultiLvlLbl val="0"/>
      </c:catAx>
      <c:valAx>
        <c:axId val="8615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Membership Bytes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Definitive!$H$53:$H$54</c:f>
              <c:strCache>
                <c:ptCount val="2"/>
                <c:pt idx="0">
                  <c:v>100KB 3S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Definitive!$G$55:$G$58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Definitive!$H$55:$H$58</c:f>
              <c:numCache>
                <c:formatCode>General</c:formatCode>
                <c:ptCount val="4"/>
                <c:pt idx="0">
                  <c:v>280709</c:v>
                </c:pt>
                <c:pt idx="1">
                  <c:v>281143</c:v>
                </c:pt>
                <c:pt idx="2">
                  <c:v>2272389</c:v>
                </c:pt>
                <c:pt idx="3">
                  <c:v>2177332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0F3-8369-E00DC8D48A80}"/>
            </c:ext>
          </c:extLst>
        </c:ser>
        <c:ser>
          <c:idx val="1"/>
          <c:order val="1"/>
          <c:tx>
            <c:strRef>
              <c:f>Definitive!$I$53:$I$54</c:f>
              <c:strCache>
                <c:ptCount val="2"/>
                <c:pt idx="0">
                  <c:v>100KB 3S</c:v>
                </c:pt>
                <c:pt idx="1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Definitive!$G$55:$G$58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Definitive!$I$55:$I$58</c:f>
              <c:numCache>
                <c:formatCode>General</c:formatCode>
                <c:ptCount val="4"/>
                <c:pt idx="0">
                  <c:v>261345</c:v>
                </c:pt>
                <c:pt idx="1">
                  <c:v>260239</c:v>
                </c:pt>
                <c:pt idx="2">
                  <c:v>1595797</c:v>
                </c:pt>
                <c:pt idx="3">
                  <c:v>1525932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4-40F3-8369-E00DC8D48A80}"/>
            </c:ext>
          </c:extLst>
        </c:ser>
        <c:ser>
          <c:idx val="2"/>
          <c:order val="2"/>
          <c:tx>
            <c:strRef>
              <c:f>Definitive!$J$53:$J$54</c:f>
              <c:strCache>
                <c:ptCount val="2"/>
                <c:pt idx="0">
                  <c:v>100KB 300MS</c:v>
                </c:pt>
                <c:pt idx="1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Definitive!$G$55:$G$58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Definitive!$J$55:$J$58</c:f>
              <c:numCache>
                <c:formatCode>General</c:formatCode>
                <c:ptCount val="4"/>
                <c:pt idx="0">
                  <c:v>269817</c:v>
                </c:pt>
                <c:pt idx="1">
                  <c:v>274269</c:v>
                </c:pt>
                <c:pt idx="2">
                  <c:v>2277726</c:v>
                </c:pt>
                <c:pt idx="3">
                  <c:v>2208588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4-40F3-8369-E00DC8D48A80}"/>
            </c:ext>
          </c:extLst>
        </c:ser>
        <c:ser>
          <c:idx val="3"/>
          <c:order val="3"/>
          <c:tx>
            <c:strRef>
              <c:f>Definitive!$K$53:$K$54</c:f>
              <c:strCache>
                <c:ptCount val="2"/>
                <c:pt idx="0">
                  <c:v>100KB 300MS</c:v>
                </c:pt>
                <c:pt idx="1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Definitive!$G$55:$G$58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Definitive!$K$55:$K$58</c:f>
              <c:numCache>
                <c:formatCode>General</c:formatCode>
                <c:ptCount val="4"/>
                <c:pt idx="0">
                  <c:v>240818</c:v>
                </c:pt>
                <c:pt idx="1">
                  <c:v>251411</c:v>
                </c:pt>
                <c:pt idx="2">
                  <c:v>1615220</c:v>
                </c:pt>
                <c:pt idx="3">
                  <c:v>1540739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4-40F3-8369-E00DC8D4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752719"/>
        <c:axId val="665752303"/>
      </c:barChart>
      <c:catAx>
        <c:axId val="6657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2303"/>
        <c:crosses val="autoZero"/>
        <c:auto val="1"/>
        <c:lblAlgn val="ctr"/>
        <c:lblOffset val="100"/>
        <c:noMultiLvlLbl val="0"/>
      </c:catAx>
      <c:valAx>
        <c:axId val="665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Latency (ms)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Definitive!$B$13</c:f>
              <c:strCache>
                <c:ptCount val="1"/>
                <c:pt idx="0">
                  <c:v>1KB 3S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Definitive!$A$14:$A$17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Definitive!$B$14:$B$17</c:f>
              <c:numCache>
                <c:formatCode>General</c:formatCode>
                <c:ptCount val="4"/>
                <c:pt idx="0">
                  <c:v>454</c:v>
                </c:pt>
                <c:pt idx="1">
                  <c:v>1112</c:v>
                </c:pt>
                <c:pt idx="2">
                  <c:v>0</c:v>
                </c:pt>
                <c:pt idx="3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1-4A56-A332-15D2EAE33FA8}"/>
            </c:ext>
          </c:extLst>
        </c:ser>
        <c:ser>
          <c:idx val="1"/>
          <c:order val="1"/>
          <c:tx>
            <c:strRef>
              <c:f>Definitive!$C$13</c:f>
              <c:strCache>
                <c:ptCount val="1"/>
                <c:pt idx="0">
                  <c:v>1KB 300MS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Definitive!$A$14:$A$17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Definitive!$C$14:$C$17</c:f>
              <c:numCache>
                <c:formatCode>General</c:formatCode>
                <c:ptCount val="4"/>
                <c:pt idx="0">
                  <c:v>492.9</c:v>
                </c:pt>
                <c:pt idx="1">
                  <c:v>909.4</c:v>
                </c:pt>
                <c:pt idx="2">
                  <c:v>0</c:v>
                </c:pt>
                <c:pt idx="3">
                  <c:v>413.4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1-4A56-A332-15D2EAE33FA8}"/>
            </c:ext>
          </c:extLst>
        </c:ser>
        <c:ser>
          <c:idx val="2"/>
          <c:order val="2"/>
          <c:tx>
            <c:strRef>
              <c:f>Definitive!$D$13</c:f>
              <c:strCache>
                <c:ptCount val="1"/>
                <c:pt idx="0">
                  <c:v>100KB 3S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Definitive!$A$14:$A$17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Definitive!$D$14:$D$17</c:f>
              <c:numCache>
                <c:formatCode>General</c:formatCode>
                <c:ptCount val="4"/>
                <c:pt idx="0">
                  <c:v>880.5</c:v>
                </c:pt>
                <c:pt idx="1">
                  <c:v>2777.2</c:v>
                </c:pt>
                <c:pt idx="2">
                  <c:v>0</c:v>
                </c:pt>
                <c:pt idx="3">
                  <c:v>740.2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1-4A56-A332-15D2EAE33FA8}"/>
            </c:ext>
          </c:extLst>
        </c:ser>
        <c:ser>
          <c:idx val="3"/>
          <c:order val="3"/>
          <c:tx>
            <c:strRef>
              <c:f>Definitive!$E$13</c:f>
              <c:strCache>
                <c:ptCount val="1"/>
                <c:pt idx="0">
                  <c:v>100KB 300MS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Definitive!$A$14:$A$17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Definitive!$E$14:$E$17</c:f>
              <c:numCache>
                <c:formatCode>General</c:formatCode>
                <c:ptCount val="4"/>
                <c:pt idx="0">
                  <c:v>1415.2</c:v>
                </c:pt>
                <c:pt idx="1">
                  <c:v>0</c:v>
                </c:pt>
                <c:pt idx="2">
                  <c:v>0</c:v>
                </c:pt>
                <c:pt idx="3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1-4A56-A332-15D2EAE33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503615"/>
        <c:axId val="665504863"/>
      </c:barChart>
      <c:catAx>
        <c:axId val="6655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04863"/>
        <c:crosses val="autoZero"/>
        <c:auto val="1"/>
        <c:lblAlgn val="ctr"/>
        <c:lblOffset val="100"/>
        <c:noMultiLvlLbl val="0"/>
      </c:catAx>
      <c:valAx>
        <c:axId val="6655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Reliability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39976832497968E-2"/>
          <c:y val="0.13401987353206868"/>
          <c:w val="0.92221408928723059"/>
          <c:h val="0.69949996087887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Definitive!$B$5</c:f>
              <c:strCache>
                <c:ptCount val="1"/>
                <c:pt idx="0">
                  <c:v>1KB 3S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Definitive!$A$6:$A$9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Definitive!$B$6:$B$9</c:f>
              <c:numCache>
                <c:formatCode>General</c:formatCode>
                <c:ptCount val="4"/>
                <c:pt idx="0">
                  <c:v>93</c:v>
                </c:pt>
                <c:pt idx="1">
                  <c:v>1.9</c:v>
                </c:pt>
                <c:pt idx="2">
                  <c:v>0</c:v>
                </c:pt>
                <c:pt idx="3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7-482B-B1F0-DE652DB3A214}"/>
            </c:ext>
          </c:extLst>
        </c:ser>
        <c:ser>
          <c:idx val="1"/>
          <c:order val="1"/>
          <c:tx>
            <c:strRef>
              <c:f>Definitive!$C$5</c:f>
              <c:strCache>
                <c:ptCount val="1"/>
                <c:pt idx="0">
                  <c:v>1KB 300MS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Definitive!$A$6:$A$9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Definitive!$C$6:$C$9</c:f>
              <c:numCache>
                <c:formatCode>General</c:formatCode>
                <c:ptCount val="4"/>
                <c:pt idx="0">
                  <c:v>90.6</c:v>
                </c:pt>
                <c:pt idx="1">
                  <c:v>2</c:v>
                </c:pt>
                <c:pt idx="2">
                  <c:v>0</c:v>
                </c:pt>
                <c:pt idx="3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7-482B-B1F0-DE652DB3A214}"/>
            </c:ext>
          </c:extLst>
        </c:ser>
        <c:ser>
          <c:idx val="2"/>
          <c:order val="2"/>
          <c:tx>
            <c:strRef>
              <c:f>Definitive!$D$5</c:f>
              <c:strCache>
                <c:ptCount val="1"/>
                <c:pt idx="0">
                  <c:v>100KB 3S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Definitive!$A$6:$A$9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Definitive!$D$6:$D$9</c:f>
              <c:numCache>
                <c:formatCode>General</c:formatCode>
                <c:ptCount val="4"/>
                <c:pt idx="0">
                  <c:v>92.1</c:v>
                </c:pt>
                <c:pt idx="1">
                  <c:v>1.92</c:v>
                </c:pt>
                <c:pt idx="2">
                  <c:v>0</c:v>
                </c:pt>
                <c:pt idx="3">
                  <c:v>64.099999999999994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7-482B-B1F0-DE652DB3A214}"/>
            </c:ext>
          </c:extLst>
        </c:ser>
        <c:ser>
          <c:idx val="3"/>
          <c:order val="3"/>
          <c:tx>
            <c:strRef>
              <c:f>Definitive!$E$5</c:f>
              <c:strCache>
                <c:ptCount val="1"/>
                <c:pt idx="0">
                  <c:v>100KB 300MS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Definitive!$A$6:$A$9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Definitive!$E$6:$E$9</c:f>
              <c:numCache>
                <c:formatCode>General</c:formatCode>
                <c:ptCount val="4"/>
                <c:pt idx="0">
                  <c:v>93.4</c:v>
                </c:pt>
                <c:pt idx="1">
                  <c:v>0</c:v>
                </c:pt>
                <c:pt idx="2">
                  <c:v>0</c:v>
                </c:pt>
                <c:pt idx="3">
                  <c:v>59.599999999999902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7-482B-B1F0-DE652DB3A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740751"/>
        <c:axId val="820741167"/>
      </c:barChart>
      <c:catAx>
        <c:axId val="8207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1167"/>
        <c:crosses val="autoZero"/>
        <c:auto val="1"/>
        <c:lblAlgn val="ctr"/>
        <c:lblOffset val="100"/>
        <c:noMultiLvlLbl val="0"/>
      </c:catAx>
      <c:valAx>
        <c:axId val="8207411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88463829399233E-2"/>
          <c:y val="0.15078646658578354"/>
          <c:w val="0.9123093546819524"/>
          <c:h val="0.68415667780807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Definitive!$B$21</c:f>
              <c:strCache>
                <c:ptCount val="1"/>
                <c:pt idx="0">
                  <c:v>1KB 3S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Definitive!$A$22:$A$25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Definitive!$B$22:$B$25</c:f>
              <c:numCache>
                <c:formatCode>General</c:formatCode>
                <c:ptCount val="4"/>
                <c:pt idx="0">
                  <c:v>97</c:v>
                </c:pt>
                <c:pt idx="1">
                  <c:v>94.1</c:v>
                </c:pt>
                <c:pt idx="2">
                  <c:v>54.5</c:v>
                </c:pt>
                <c:pt idx="3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6E2-8982-5092424AE161}"/>
            </c:ext>
          </c:extLst>
        </c:ser>
        <c:ser>
          <c:idx val="1"/>
          <c:order val="1"/>
          <c:tx>
            <c:strRef>
              <c:f>Definitive!$C$21</c:f>
              <c:strCache>
                <c:ptCount val="1"/>
                <c:pt idx="0">
                  <c:v>1KB 300MS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Definitive!$A$22:$A$25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Definitive!$C$22:$C$25</c:f>
              <c:numCache>
                <c:formatCode>General</c:formatCode>
                <c:ptCount val="4"/>
                <c:pt idx="0">
                  <c:v>97.8</c:v>
                </c:pt>
                <c:pt idx="1">
                  <c:v>69.599999999999994</c:v>
                </c:pt>
                <c:pt idx="2">
                  <c:v>43.3</c:v>
                </c:pt>
                <c:pt idx="3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0-46E2-8982-5092424AE161}"/>
            </c:ext>
          </c:extLst>
        </c:ser>
        <c:ser>
          <c:idx val="2"/>
          <c:order val="2"/>
          <c:tx>
            <c:strRef>
              <c:f>Definitive!$D$21</c:f>
              <c:strCache>
                <c:ptCount val="1"/>
                <c:pt idx="0">
                  <c:v>100KB 3S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Definitive!$A$22:$A$25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Definitive!$D$22:$D$25</c:f>
              <c:numCache>
                <c:formatCode>General</c:formatCode>
                <c:ptCount val="4"/>
                <c:pt idx="0">
                  <c:v>97.8</c:v>
                </c:pt>
                <c:pt idx="1">
                  <c:v>85.9</c:v>
                </c:pt>
                <c:pt idx="2">
                  <c:v>33.799999999999997</c:v>
                </c:pt>
                <c:pt idx="3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0-46E2-8982-5092424AE161}"/>
            </c:ext>
          </c:extLst>
        </c:ser>
        <c:ser>
          <c:idx val="3"/>
          <c:order val="3"/>
          <c:tx>
            <c:strRef>
              <c:f>Definitive!$E$21</c:f>
              <c:strCache>
                <c:ptCount val="1"/>
                <c:pt idx="0">
                  <c:v>100KB 300MS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Definitive!$A$22:$A$25</c:f>
              <c:strCache>
                <c:ptCount val="4"/>
                <c:pt idx="0">
                  <c:v>PlumTree_Cyclon</c:v>
                </c:pt>
                <c:pt idx="1">
                  <c:v>PlumTree_HyParView</c:v>
                </c:pt>
                <c:pt idx="2">
                  <c:v>Adaptive_HyParView</c:v>
                </c:pt>
                <c:pt idx="3">
                  <c:v>Adaptive_Cyclon</c:v>
                </c:pt>
              </c:strCache>
            </c:strRef>
          </c:cat>
          <c:val>
            <c:numRef>
              <c:f>Definitive!$E$22:$E$25</c:f>
              <c:numCache>
                <c:formatCode>General</c:formatCode>
                <c:ptCount val="4"/>
                <c:pt idx="0">
                  <c:v>97.9</c:v>
                </c:pt>
                <c:pt idx="1">
                  <c:v>74</c:v>
                </c:pt>
                <c:pt idx="2">
                  <c:v>40.299999999999997</c:v>
                </c:pt>
                <c:pt idx="3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0-46E2-8982-5092424AE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6137807"/>
        <c:axId val="806140303"/>
      </c:barChart>
      <c:catAx>
        <c:axId val="8061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40303"/>
        <c:crosses val="autoZero"/>
        <c:auto val="1"/>
        <c:lblAlgn val="ctr"/>
        <c:lblOffset val="100"/>
        <c:noMultiLvlLbl val="0"/>
      </c:catAx>
      <c:valAx>
        <c:axId val="806140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Membership Bytes Transmitted/Received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Definitive!$B$54</c:f>
              <c:strCache>
                <c:ptCount val="1"/>
                <c:pt idx="0">
                  <c:v>Transmitted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Definitive!$A$55:$A$58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Definitive!$B$55:$B$58</c:f>
              <c:numCache>
                <c:formatCode>General</c:formatCode>
                <c:ptCount val="4"/>
                <c:pt idx="0">
                  <c:v>288073</c:v>
                </c:pt>
                <c:pt idx="1">
                  <c:v>288760</c:v>
                </c:pt>
                <c:pt idx="2">
                  <c:v>2342999</c:v>
                </c:pt>
                <c:pt idx="3">
                  <c:v>2362508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1-48F0-9EB0-4B03C5AA350A}"/>
            </c:ext>
          </c:extLst>
        </c:ser>
        <c:ser>
          <c:idx val="1"/>
          <c:order val="1"/>
          <c:tx>
            <c:strRef>
              <c:f>Definitive!$C$54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Definitive!$A$55:$A$58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Definitive!$C$55:$C$58</c:f>
              <c:numCache>
                <c:formatCode>General</c:formatCode>
                <c:ptCount val="4"/>
                <c:pt idx="0">
                  <c:v>273879</c:v>
                </c:pt>
                <c:pt idx="1">
                  <c:v>275307</c:v>
                </c:pt>
                <c:pt idx="2">
                  <c:v>1659503</c:v>
                </c:pt>
                <c:pt idx="3">
                  <c:v>1687878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1-48F0-9EB0-4B03C5AA350A}"/>
            </c:ext>
          </c:extLst>
        </c:ser>
        <c:ser>
          <c:idx val="2"/>
          <c:order val="2"/>
          <c:tx>
            <c:strRef>
              <c:f>Definitive!$D$54</c:f>
              <c:strCache>
                <c:ptCount val="1"/>
                <c:pt idx="0">
                  <c:v>Transmitted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Definitive!$A$55:$A$58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Definitive!$D$55:$D$58</c:f>
              <c:numCache>
                <c:formatCode>General</c:formatCode>
                <c:ptCount val="4"/>
                <c:pt idx="0">
                  <c:v>286379</c:v>
                </c:pt>
                <c:pt idx="1">
                  <c:v>288337</c:v>
                </c:pt>
                <c:pt idx="2">
                  <c:v>2167907</c:v>
                </c:pt>
                <c:pt idx="3">
                  <c:v>2282463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1-48F0-9EB0-4B03C5AA350A}"/>
            </c:ext>
          </c:extLst>
        </c:ser>
        <c:ser>
          <c:idx val="3"/>
          <c:order val="3"/>
          <c:tx>
            <c:strRef>
              <c:f>Definitive!$E$54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Definitive!$A$55:$A$58</c:f>
              <c:strCache>
                <c:ptCount val="4"/>
                <c:pt idx="0">
                  <c:v>PlumTree_Cyclon</c:v>
                </c:pt>
                <c:pt idx="1">
                  <c:v>Adaptive_Cyclon</c:v>
                </c:pt>
                <c:pt idx="2">
                  <c:v>PlumTree_HyParView</c:v>
                </c:pt>
                <c:pt idx="3">
                  <c:v>Adaptive_HyParView</c:v>
                </c:pt>
              </c:strCache>
            </c:strRef>
          </c:cat>
          <c:val>
            <c:numRef>
              <c:f>Definitive!$E$55:$E$58</c:f>
              <c:numCache>
                <c:formatCode>General</c:formatCode>
                <c:ptCount val="4"/>
                <c:pt idx="0">
                  <c:v>274847</c:v>
                </c:pt>
                <c:pt idx="1">
                  <c:v>274557</c:v>
                </c:pt>
                <c:pt idx="2">
                  <c:v>1510463</c:v>
                </c:pt>
                <c:pt idx="3">
                  <c:v>1619779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1-48F0-9EB0-4B03C5AA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12623"/>
        <c:axId val="448213455"/>
      </c:barChart>
      <c:catAx>
        <c:axId val="448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3455"/>
        <c:crosses val="autoZero"/>
        <c:auto val="1"/>
        <c:lblAlgn val="ctr"/>
        <c:lblOffset val="100"/>
        <c:noMultiLvlLbl val="0"/>
      </c:catAx>
      <c:valAx>
        <c:axId val="448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91174</xdr:colOff>
      <xdr:row>46</xdr:row>
      <xdr:rowOff>44415</xdr:rowOff>
    </xdr:from>
    <xdr:to>
      <xdr:col>23</xdr:col>
      <xdr:colOff>34635</xdr:colOff>
      <xdr:row>62</xdr:row>
      <xdr:rowOff>86590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DE86B7F-F79B-4CD9-9F37-EACB53F18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536863</xdr:colOff>
      <xdr:row>46</xdr:row>
      <xdr:rowOff>5194</xdr:rowOff>
    </xdr:from>
    <xdr:to>
      <xdr:col>33</xdr:col>
      <xdr:colOff>536864</xdr:colOff>
      <xdr:row>62</xdr:row>
      <xdr:rowOff>155863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A177E1-1160-403A-906F-7816F7CD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51954</xdr:colOff>
      <xdr:row>64</xdr:row>
      <xdr:rowOff>39830</xdr:rowOff>
    </xdr:from>
    <xdr:to>
      <xdr:col>23</xdr:col>
      <xdr:colOff>34635</xdr:colOff>
      <xdr:row>81</xdr:row>
      <xdr:rowOff>155863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D64B097-2CA0-43C9-8326-815EDC10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571499</xdr:colOff>
      <xdr:row>63</xdr:row>
      <xdr:rowOff>178377</xdr:rowOff>
    </xdr:from>
    <xdr:to>
      <xdr:col>34</xdr:col>
      <xdr:colOff>0</xdr:colOff>
      <xdr:row>81</xdr:row>
      <xdr:rowOff>138545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9512CB8-59F6-497F-B24E-48A6153A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82</xdr:row>
      <xdr:rowOff>143741</xdr:rowOff>
    </xdr:from>
    <xdr:to>
      <xdr:col>34</xdr:col>
      <xdr:colOff>69272</xdr:colOff>
      <xdr:row>99</xdr:row>
      <xdr:rowOff>138545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FB4DC97-A720-4497-A4E7-A2E28257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0</xdr:row>
      <xdr:rowOff>171450</xdr:rowOff>
    </xdr:from>
    <xdr:to>
      <xdr:col>11</xdr:col>
      <xdr:colOff>304800</xdr:colOff>
      <xdr:row>19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738796F-E21A-4E0A-A339-C7C62EB3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533399</xdr:colOff>
      <xdr:row>0</xdr:row>
      <xdr:rowOff>171449</xdr:rowOff>
    </xdr:from>
    <xdr:to>
      <xdr:col>21</xdr:col>
      <xdr:colOff>428624</xdr:colOff>
      <xdr:row>19</xdr:row>
      <xdr:rowOff>66674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5BC465B-AD60-4BC4-A1BD-05B09649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450272</xdr:colOff>
      <xdr:row>0</xdr:row>
      <xdr:rowOff>161058</xdr:rowOff>
    </xdr:from>
    <xdr:to>
      <xdr:col>32</xdr:col>
      <xdr:colOff>51955</xdr:colOff>
      <xdr:row>19</xdr:row>
      <xdr:rowOff>86591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48DB06B-29D6-4C30-8DE7-9C44C57B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87087</xdr:colOff>
      <xdr:row>83</xdr:row>
      <xdr:rowOff>12244</xdr:rowOff>
    </xdr:from>
    <xdr:to>
      <xdr:col>23</xdr:col>
      <xdr:colOff>27215</xdr:colOff>
      <xdr:row>100</xdr:row>
      <xdr:rowOff>13605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C1B0C93-8F26-4A5B-B23C-EABF2273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678194</xdr:colOff>
      <xdr:row>24</xdr:row>
      <xdr:rowOff>131392</xdr:rowOff>
    </xdr:from>
    <xdr:to>
      <xdr:col>23</xdr:col>
      <xdr:colOff>60688</xdr:colOff>
      <xdr:row>44</xdr:row>
      <xdr:rowOff>16264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2455417-EFC2-43F1-B262-06D9EAE4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494311</xdr:colOff>
      <xdr:row>24</xdr:row>
      <xdr:rowOff>114794</xdr:rowOff>
    </xdr:from>
    <xdr:to>
      <xdr:col>33</xdr:col>
      <xdr:colOff>558388</xdr:colOff>
      <xdr:row>44</xdr:row>
      <xdr:rowOff>10019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00E6613-BD5A-442B-A982-287848E8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892-95E7-42B3-9804-5FF5581A6F5F}">
  <dimension ref="B1:O59"/>
  <sheetViews>
    <sheetView zoomScale="85" zoomScaleNormal="85" workbookViewId="0">
      <selection activeCell="E15" sqref="E15:F18"/>
    </sheetView>
  </sheetViews>
  <sheetFormatPr defaultRowHeight="15" x14ac:dyDescent="0.25"/>
  <cols>
    <col min="2" max="2" width="21.28515625" customWidth="1"/>
    <col min="5" max="5" width="17.140625" customWidth="1"/>
    <col min="6" max="6" width="29.42578125" customWidth="1"/>
    <col min="8" max="8" width="20.7109375" customWidth="1"/>
    <col min="9" max="9" width="26.7109375" customWidth="1"/>
    <col min="10" max="10" width="28.85546875" customWidth="1"/>
    <col min="13" max="13" width="17.85546875" customWidth="1"/>
    <col min="14" max="14" width="22.140625" customWidth="1"/>
    <col min="15" max="15" width="28.7109375" customWidth="1"/>
  </cols>
  <sheetData>
    <row r="1" spans="2:15" ht="38.25" customHeight="1" x14ac:dyDescent="0.25">
      <c r="E1" s="4" t="s">
        <v>3</v>
      </c>
      <c r="F1" s="4"/>
      <c r="I1" s="4" t="s">
        <v>25</v>
      </c>
      <c r="J1" s="4"/>
      <c r="N1" s="4" t="s">
        <v>7</v>
      </c>
      <c r="O1" s="4"/>
    </row>
    <row r="2" spans="2:15" x14ac:dyDescent="0.25">
      <c r="E2" s="1" t="s">
        <v>6</v>
      </c>
      <c r="F2" s="1" t="s">
        <v>0</v>
      </c>
      <c r="I2" s="2" t="s">
        <v>6</v>
      </c>
      <c r="J2" s="1" t="s">
        <v>0</v>
      </c>
      <c r="N2" s="2" t="s">
        <v>6</v>
      </c>
      <c r="O2" s="1" t="s">
        <v>0</v>
      </c>
    </row>
    <row r="3" spans="2:15" x14ac:dyDescent="0.25">
      <c r="B3" t="s">
        <v>8</v>
      </c>
      <c r="E3" s="10">
        <f>QUOTIENT(SUM(2891+2901+2920), 3)</f>
        <v>2904</v>
      </c>
      <c r="F3" s="6">
        <f>QUOTIENT(SUM(2753+2758+2773), 3)</f>
        <v>2761</v>
      </c>
      <c r="H3" t="s">
        <v>8</v>
      </c>
      <c r="I3" s="2">
        <f>QUOTIENT(SUM(152388+152846+152043), 3)</f>
        <v>152425</v>
      </c>
      <c r="J3" s="2">
        <f>QUOTIENT(SUM(151185+152195+151492), 3)</f>
        <v>151624</v>
      </c>
      <c r="M3" t="s">
        <v>8</v>
      </c>
      <c r="N3">
        <f>QUOTIENT(SUM(286531+288012+289676), 3)</f>
        <v>288073</v>
      </c>
      <c r="O3">
        <f>QUOTIENT(SUM(272794+273776+275068),3)</f>
        <v>273879</v>
      </c>
    </row>
    <row r="4" spans="2:15" x14ac:dyDescent="0.25">
      <c r="B4" t="s">
        <v>9</v>
      </c>
      <c r="E4" s="8">
        <v>7443</v>
      </c>
      <c r="F4" s="8">
        <v>6113</v>
      </c>
      <c r="H4" t="s">
        <v>9</v>
      </c>
      <c r="I4">
        <v>72065</v>
      </c>
      <c r="J4">
        <v>71897</v>
      </c>
      <c r="M4" t="s">
        <v>9</v>
      </c>
      <c r="N4">
        <v>2342999</v>
      </c>
      <c r="O4">
        <v>1659503</v>
      </c>
    </row>
    <row r="5" spans="2:15" x14ac:dyDescent="0.25">
      <c r="B5" t="s">
        <v>10</v>
      </c>
      <c r="E5" s="6">
        <v>7649</v>
      </c>
      <c r="F5" s="6">
        <v>6302</v>
      </c>
      <c r="H5" t="s">
        <v>10</v>
      </c>
      <c r="I5">
        <v>27257</v>
      </c>
      <c r="J5">
        <v>40839</v>
      </c>
      <c r="M5" t="s">
        <v>10</v>
      </c>
      <c r="N5">
        <v>2362508</v>
      </c>
      <c r="O5">
        <v>1687878</v>
      </c>
    </row>
    <row r="6" spans="2:15" x14ac:dyDescent="0.25">
      <c r="B6" t="s">
        <v>11</v>
      </c>
      <c r="E6" s="7">
        <v>2910</v>
      </c>
      <c r="F6" s="7">
        <v>2775</v>
      </c>
      <c r="H6" t="s">
        <v>11</v>
      </c>
      <c r="I6" s="2">
        <v>142399</v>
      </c>
      <c r="J6" s="2">
        <v>167554</v>
      </c>
      <c r="M6" t="s">
        <v>11</v>
      </c>
      <c r="N6" s="2">
        <v>288760</v>
      </c>
      <c r="O6" s="2">
        <v>275307</v>
      </c>
    </row>
    <row r="7" spans="2:15" x14ac:dyDescent="0.25">
      <c r="E7" s="1"/>
      <c r="F7" s="1"/>
    </row>
    <row r="8" spans="2:15" x14ac:dyDescent="0.25">
      <c r="E8" s="1"/>
      <c r="F8" s="1"/>
    </row>
    <row r="9" spans="2:15" x14ac:dyDescent="0.25">
      <c r="E9" s="1"/>
      <c r="F9" s="1"/>
    </row>
    <row r="10" spans="2:15" x14ac:dyDescent="0.25">
      <c r="E10" s="1"/>
      <c r="F10" s="1"/>
    </row>
    <row r="11" spans="2:15" x14ac:dyDescent="0.25">
      <c r="E11" s="1"/>
      <c r="F11" s="1"/>
    </row>
    <row r="12" spans="2:15" x14ac:dyDescent="0.25">
      <c r="E12" s="1"/>
      <c r="F12" s="1"/>
    </row>
    <row r="13" spans="2:15" x14ac:dyDescent="0.25">
      <c r="E13" s="4" t="s">
        <v>12</v>
      </c>
      <c r="F13" s="4"/>
      <c r="I13" s="4" t="s">
        <v>13</v>
      </c>
      <c r="J13" s="4"/>
      <c r="N13" s="4" t="s">
        <v>14</v>
      </c>
      <c r="O13" s="4"/>
    </row>
    <row r="14" spans="2:15" x14ac:dyDescent="0.25">
      <c r="E14" s="2" t="s">
        <v>6</v>
      </c>
      <c r="F14" s="1" t="s">
        <v>0</v>
      </c>
      <c r="I14" s="2" t="s">
        <v>6</v>
      </c>
      <c r="J14" s="1" t="s">
        <v>0</v>
      </c>
      <c r="N14" s="2" t="s">
        <v>6</v>
      </c>
      <c r="O14" s="1" t="s">
        <v>0</v>
      </c>
    </row>
    <row r="15" spans="2:15" x14ac:dyDescent="0.25">
      <c r="B15" t="s">
        <v>8</v>
      </c>
      <c r="E15" s="6">
        <f>QUOTIENT(SUM(8343374+8314156+8301857),3)</f>
        <v>8319795</v>
      </c>
      <c r="F15" s="6">
        <f>QUOTIENT(SUM(8308327+8248632+8272331),3)</f>
        <v>8276430</v>
      </c>
      <c r="H15" t="s">
        <v>8</v>
      </c>
      <c r="I15" s="2">
        <f>QUOTIENT(SUM(155279+155747+154963),3)</f>
        <v>155329</v>
      </c>
      <c r="J15" s="2">
        <f>QUOTIENT(SUM(153938+154953+154265),3)</f>
        <v>154385</v>
      </c>
      <c r="M15" t="s">
        <v>8</v>
      </c>
      <c r="N15" s="2">
        <f>QUOTIENT(SUM(8600687+8631386+8591533),3)</f>
        <v>8607868</v>
      </c>
      <c r="O15" s="2">
        <f>QUOTIENT(SUM(8521426+8582103+8547399),3)</f>
        <v>8550309</v>
      </c>
    </row>
    <row r="16" spans="2:15" x14ac:dyDescent="0.25">
      <c r="B16" t="s">
        <v>9</v>
      </c>
      <c r="E16" s="6">
        <v>3909359</v>
      </c>
      <c r="F16" s="6">
        <v>3904172</v>
      </c>
      <c r="H16" t="s">
        <v>9</v>
      </c>
      <c r="I16">
        <v>79508</v>
      </c>
      <c r="J16">
        <v>78010</v>
      </c>
      <c r="M16" t="s">
        <v>9</v>
      </c>
      <c r="N16">
        <v>6252358</v>
      </c>
      <c r="O16">
        <v>5563675</v>
      </c>
    </row>
    <row r="17" spans="2:15" x14ac:dyDescent="0.25">
      <c r="B17" t="s">
        <v>10</v>
      </c>
      <c r="E17" s="6">
        <v>1989761</v>
      </c>
      <c r="F17" s="6">
        <v>2981247</v>
      </c>
      <c r="H17" t="s">
        <v>10</v>
      </c>
      <c r="I17">
        <v>34906</v>
      </c>
      <c r="J17">
        <v>47141</v>
      </c>
      <c r="M17" t="s">
        <v>10</v>
      </c>
      <c r="N17">
        <v>4352269</v>
      </c>
      <c r="O17">
        <v>4669125</v>
      </c>
    </row>
    <row r="18" spans="2:15" x14ac:dyDescent="0.25">
      <c r="B18" t="s">
        <v>11</v>
      </c>
      <c r="E18" s="7">
        <v>10395127</v>
      </c>
      <c r="F18" s="7">
        <v>12231442</v>
      </c>
      <c r="H18" t="s">
        <v>11</v>
      </c>
      <c r="I18" s="2">
        <v>145309</v>
      </c>
      <c r="J18" s="2">
        <v>170329</v>
      </c>
      <c r="M18" t="s">
        <v>11</v>
      </c>
      <c r="N18" s="2">
        <v>10683887</v>
      </c>
      <c r="O18" s="2">
        <v>12506749</v>
      </c>
    </row>
    <row r="19" spans="2:15" x14ac:dyDescent="0.25">
      <c r="E19" s="1"/>
      <c r="F19" s="1"/>
    </row>
    <row r="20" spans="2:15" x14ac:dyDescent="0.25">
      <c r="E20" s="1"/>
      <c r="F20" s="1"/>
    </row>
    <row r="21" spans="2:15" x14ac:dyDescent="0.25">
      <c r="E21" s="1"/>
      <c r="F21" s="1"/>
    </row>
    <row r="22" spans="2:15" x14ac:dyDescent="0.25">
      <c r="E22" s="1"/>
      <c r="F22" s="1"/>
    </row>
    <row r="23" spans="2:15" x14ac:dyDescent="0.25">
      <c r="E23" s="1"/>
      <c r="F23" s="1"/>
    </row>
    <row r="25" spans="2:15" x14ac:dyDescent="0.25">
      <c r="E25" s="4" t="s">
        <v>15</v>
      </c>
      <c r="F25" s="4"/>
      <c r="I25" s="4" t="s">
        <v>16</v>
      </c>
      <c r="J25" s="4"/>
      <c r="N25" s="4" t="s">
        <v>17</v>
      </c>
      <c r="O25" s="4"/>
    </row>
    <row r="26" spans="2:15" x14ac:dyDescent="0.25">
      <c r="E26" s="2" t="s">
        <v>23</v>
      </c>
      <c r="F26" s="2" t="s">
        <v>24</v>
      </c>
      <c r="I26" s="2" t="s">
        <v>21</v>
      </c>
      <c r="J26" s="2" t="s">
        <v>22</v>
      </c>
      <c r="N26" s="2" t="s">
        <v>19</v>
      </c>
      <c r="O26" s="2" t="s">
        <v>20</v>
      </c>
    </row>
    <row r="27" spans="2:15" x14ac:dyDescent="0.25">
      <c r="B27" t="s">
        <v>8</v>
      </c>
      <c r="E27" s="2">
        <f>QUOTIENT(SUM(82.3643410852713+97.8805394990366+98.8349514563106), 3)</f>
        <v>93</v>
      </c>
      <c r="H27" t="s">
        <v>8</v>
      </c>
      <c r="I27" s="2">
        <f>QUOTIENT(SUM(476.654117647058+439.305118110236+447.575638506876),3)</f>
        <v>454</v>
      </c>
      <c r="M27" t="s">
        <v>8</v>
      </c>
      <c r="N27">
        <f>QUOTIENT(SUM(97.6434108527131,97.7726396917148,97.9689320388349), 3)</f>
        <v>97</v>
      </c>
    </row>
    <row r="28" spans="2:15" x14ac:dyDescent="0.25">
      <c r="B28" t="s">
        <v>9</v>
      </c>
      <c r="E28">
        <v>1.92307692307692</v>
      </c>
      <c r="H28" t="s">
        <v>9</v>
      </c>
      <c r="I28">
        <v>1112</v>
      </c>
      <c r="M28" t="s">
        <v>9</v>
      </c>
      <c r="N28">
        <v>94.119230769230697</v>
      </c>
    </row>
    <row r="29" spans="2:15" x14ac:dyDescent="0.25">
      <c r="B29" t="s">
        <v>10</v>
      </c>
      <c r="E29">
        <v>0</v>
      </c>
      <c r="H29" t="s">
        <v>10</v>
      </c>
      <c r="I29">
        <v>0</v>
      </c>
      <c r="M29" t="s">
        <v>10</v>
      </c>
      <c r="N29">
        <v>54.471734892787502</v>
      </c>
    </row>
    <row r="30" spans="2:15" x14ac:dyDescent="0.25">
      <c r="B30" t="s">
        <v>11</v>
      </c>
      <c r="E30">
        <v>98.428290766208207</v>
      </c>
      <c r="H30" t="s">
        <v>11</v>
      </c>
      <c r="I30">
        <v>390.98602794411102</v>
      </c>
      <c r="M30" t="s">
        <v>11</v>
      </c>
      <c r="N30" s="2">
        <v>99.968565815324098</v>
      </c>
    </row>
    <row r="59" spans="6:9" x14ac:dyDescent="0.25">
      <c r="F59">
        <v>34</v>
      </c>
      <c r="H59">
        <v>454</v>
      </c>
      <c r="I59">
        <f>SUM(F59:H59)</f>
        <v>488</v>
      </c>
    </row>
  </sheetData>
  <mergeCells count="9">
    <mergeCell ref="E25:F25"/>
    <mergeCell ref="I25:J25"/>
    <mergeCell ref="N25:O25"/>
    <mergeCell ref="E1:F1"/>
    <mergeCell ref="I1:J1"/>
    <mergeCell ref="N1:O1"/>
    <mergeCell ref="E13:F13"/>
    <mergeCell ref="I13:J13"/>
    <mergeCell ref="N13:O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1202-08BF-496C-8B07-E686CAF23F51}">
  <dimension ref="B1:O59"/>
  <sheetViews>
    <sheetView topLeftCell="B1" workbookViewId="0">
      <selection activeCell="N13" sqref="N13:O13"/>
    </sheetView>
  </sheetViews>
  <sheetFormatPr defaultRowHeight="15" x14ac:dyDescent="0.25"/>
  <cols>
    <col min="2" max="2" width="21.28515625" customWidth="1"/>
    <col min="5" max="5" width="17.140625" customWidth="1"/>
    <col min="6" max="6" width="29.42578125" customWidth="1"/>
    <col min="9" max="9" width="26.7109375" customWidth="1"/>
    <col min="10" max="10" width="28.85546875" customWidth="1"/>
    <col min="14" max="14" width="22.140625" customWidth="1"/>
    <col min="15" max="15" width="28.7109375" customWidth="1"/>
  </cols>
  <sheetData>
    <row r="1" spans="2:15" ht="38.25" customHeight="1" x14ac:dyDescent="0.25">
      <c r="E1" s="4" t="s">
        <v>3</v>
      </c>
      <c r="F1" s="4"/>
      <c r="I1" s="4" t="s">
        <v>4</v>
      </c>
      <c r="J1" s="4"/>
      <c r="N1" s="4" t="s">
        <v>7</v>
      </c>
      <c r="O1" s="4"/>
    </row>
    <row r="2" spans="2:15" x14ac:dyDescent="0.25">
      <c r="E2" s="1" t="s">
        <v>1</v>
      </c>
      <c r="F2" s="1" t="s">
        <v>2</v>
      </c>
      <c r="I2" s="2" t="s">
        <v>5</v>
      </c>
      <c r="J2" s="1" t="s">
        <v>2</v>
      </c>
      <c r="N2" s="2" t="s">
        <v>18</v>
      </c>
      <c r="O2" s="1" t="s">
        <v>2</v>
      </c>
    </row>
    <row r="3" spans="2:15" x14ac:dyDescent="0.25">
      <c r="B3" t="s">
        <v>8</v>
      </c>
      <c r="E3" s="10">
        <v>2889</v>
      </c>
      <c r="F3" s="6">
        <v>2773</v>
      </c>
      <c r="I3" s="2">
        <v>1515629</v>
      </c>
      <c r="J3" s="2">
        <v>1481210</v>
      </c>
      <c r="N3">
        <v>286379</v>
      </c>
      <c r="O3">
        <v>274847</v>
      </c>
    </row>
    <row r="4" spans="2:15" x14ac:dyDescent="0.25">
      <c r="B4" t="s">
        <v>9</v>
      </c>
      <c r="E4" s="8">
        <v>7101</v>
      </c>
      <c r="F4" s="8">
        <v>5768</v>
      </c>
      <c r="I4">
        <v>495228</v>
      </c>
      <c r="J4">
        <v>494870</v>
      </c>
      <c r="N4">
        <v>2167907</v>
      </c>
      <c r="O4">
        <v>1510463</v>
      </c>
    </row>
    <row r="5" spans="2:15" x14ac:dyDescent="0.25">
      <c r="B5" t="s">
        <v>10</v>
      </c>
      <c r="E5" s="6">
        <v>7450</v>
      </c>
      <c r="F5" s="6">
        <v>6116</v>
      </c>
      <c r="I5">
        <v>232500</v>
      </c>
      <c r="J5">
        <v>334200</v>
      </c>
      <c r="N5">
        <v>2282463</v>
      </c>
      <c r="O5">
        <v>1619779</v>
      </c>
    </row>
    <row r="6" spans="2:15" x14ac:dyDescent="0.25">
      <c r="B6" t="s">
        <v>11</v>
      </c>
      <c r="E6" s="7">
        <v>2906</v>
      </c>
      <c r="F6" s="7">
        <v>2767</v>
      </c>
      <c r="I6" s="2">
        <v>1370267</v>
      </c>
      <c r="J6" s="2">
        <v>1617926</v>
      </c>
      <c r="N6" s="2">
        <v>288337</v>
      </c>
      <c r="O6" s="2">
        <v>274557</v>
      </c>
    </row>
    <row r="7" spans="2:15" x14ac:dyDescent="0.25">
      <c r="E7" s="1"/>
      <c r="F7" s="1"/>
    </row>
    <row r="8" spans="2:15" x14ac:dyDescent="0.25">
      <c r="E8" s="1"/>
      <c r="F8" s="1"/>
    </row>
    <row r="9" spans="2:15" x14ac:dyDescent="0.25">
      <c r="E9" s="1"/>
      <c r="F9" s="1"/>
    </row>
    <row r="10" spans="2:15" x14ac:dyDescent="0.25">
      <c r="E10" s="1"/>
      <c r="F10" s="1"/>
    </row>
    <row r="11" spans="2:15" x14ac:dyDescent="0.25">
      <c r="E11" s="1"/>
      <c r="F11" s="1"/>
    </row>
    <row r="12" spans="2:15" x14ac:dyDescent="0.25">
      <c r="E12" s="1"/>
      <c r="F12" s="1"/>
    </row>
    <row r="13" spans="2:15" x14ac:dyDescent="0.25">
      <c r="E13" s="4" t="s">
        <v>12</v>
      </c>
      <c r="F13" s="4"/>
      <c r="I13" s="4" t="s">
        <v>13</v>
      </c>
      <c r="J13" s="4"/>
      <c r="N13" s="4" t="s">
        <v>14</v>
      </c>
      <c r="O13" s="4"/>
    </row>
    <row r="14" spans="2:15" x14ac:dyDescent="0.25">
      <c r="E14" s="2" t="s">
        <v>18</v>
      </c>
      <c r="F14" s="1" t="s">
        <v>2</v>
      </c>
      <c r="I14" s="2" t="s">
        <v>5</v>
      </c>
      <c r="J14" s="1" t="s">
        <v>2</v>
      </c>
      <c r="N14" s="2" t="s">
        <v>18</v>
      </c>
      <c r="O14" s="1" t="s">
        <v>2</v>
      </c>
    </row>
    <row r="15" spans="2:15" x14ac:dyDescent="0.25">
      <c r="B15" t="s">
        <v>8</v>
      </c>
      <c r="E15" s="7">
        <v>82777174</v>
      </c>
      <c r="F15" s="7">
        <v>80920066</v>
      </c>
      <c r="I15" s="2">
        <v>1518518</v>
      </c>
      <c r="J15" s="2">
        <v>1483983</v>
      </c>
      <c r="N15" s="2">
        <v>83063553</v>
      </c>
      <c r="O15" s="2">
        <v>81194913</v>
      </c>
    </row>
    <row r="16" spans="2:15" x14ac:dyDescent="0.25">
      <c r="B16" t="s">
        <v>9</v>
      </c>
      <c r="E16" s="6">
        <v>26811131</v>
      </c>
      <c r="F16" s="6">
        <v>26800570</v>
      </c>
      <c r="I16">
        <v>502329</v>
      </c>
      <c r="J16">
        <v>500638</v>
      </c>
      <c r="N16">
        <v>28979038</v>
      </c>
      <c r="O16">
        <v>28311033</v>
      </c>
    </row>
    <row r="17" spans="2:15" x14ac:dyDescent="0.25">
      <c r="B17" t="s">
        <v>10</v>
      </c>
      <c r="E17" s="6">
        <v>16972500</v>
      </c>
      <c r="F17" s="6">
        <v>24396600</v>
      </c>
      <c r="I17">
        <v>239950</v>
      </c>
      <c r="J17">
        <v>340316</v>
      </c>
      <c r="N17">
        <v>19254963</v>
      </c>
      <c r="O17">
        <v>26016379</v>
      </c>
    </row>
    <row r="18" spans="2:15" x14ac:dyDescent="0.25">
      <c r="B18" t="s">
        <v>11</v>
      </c>
      <c r="E18" s="7">
        <v>100029491</v>
      </c>
      <c r="F18" s="7">
        <v>118108598</v>
      </c>
      <c r="I18" s="2">
        <v>1373173</v>
      </c>
      <c r="J18" s="2">
        <v>1620693</v>
      </c>
      <c r="N18" s="2">
        <v>100317828</v>
      </c>
      <c r="O18" s="2">
        <v>118383155</v>
      </c>
    </row>
    <row r="19" spans="2:15" x14ac:dyDescent="0.25">
      <c r="E19" s="1"/>
      <c r="F19" s="1"/>
    </row>
    <row r="20" spans="2:15" x14ac:dyDescent="0.25">
      <c r="E20" s="1"/>
      <c r="F20" s="1"/>
    </row>
    <row r="21" spans="2:15" x14ac:dyDescent="0.25">
      <c r="E21" s="1"/>
      <c r="F21" s="1"/>
    </row>
    <row r="22" spans="2:15" x14ac:dyDescent="0.25">
      <c r="E22" s="1"/>
      <c r="F22" s="1"/>
    </row>
    <row r="23" spans="2:15" x14ac:dyDescent="0.25">
      <c r="E23" s="1"/>
      <c r="F23" s="1"/>
    </row>
    <row r="25" spans="2:15" x14ac:dyDescent="0.25">
      <c r="E25" s="4" t="s">
        <v>15</v>
      </c>
      <c r="F25" s="4"/>
      <c r="I25" s="4" t="s">
        <v>16</v>
      </c>
      <c r="J25" s="4"/>
      <c r="N25" s="4" t="s">
        <v>17</v>
      </c>
      <c r="O25" s="4"/>
    </row>
    <row r="26" spans="2:15" x14ac:dyDescent="0.25">
      <c r="E26" s="2" t="s">
        <v>23</v>
      </c>
      <c r="F26" s="2" t="s">
        <v>24</v>
      </c>
      <c r="I26" s="2" t="s">
        <v>21</v>
      </c>
      <c r="J26" s="2" t="s">
        <v>22</v>
      </c>
      <c r="N26" s="2" t="s">
        <v>19</v>
      </c>
      <c r="O26" s="2" t="s">
        <v>20</v>
      </c>
    </row>
    <row r="27" spans="2:15" x14ac:dyDescent="0.25">
      <c r="B27" t="s">
        <v>8</v>
      </c>
      <c r="E27" s="2">
        <v>90.62</v>
      </c>
      <c r="I27" s="2">
        <v>492.88964908408701</v>
      </c>
      <c r="N27">
        <v>97.809600000000003</v>
      </c>
    </row>
    <row r="28" spans="2:15" x14ac:dyDescent="0.25">
      <c r="B28" t="s">
        <v>9</v>
      </c>
      <c r="E28">
        <v>2</v>
      </c>
      <c r="I28">
        <v>909.37</v>
      </c>
      <c r="N28">
        <v>69.551020408163197</v>
      </c>
    </row>
    <row r="29" spans="2:15" x14ac:dyDescent="0.25">
      <c r="B29" t="s">
        <v>10</v>
      </c>
      <c r="E29">
        <v>0</v>
      </c>
      <c r="I29">
        <v>0</v>
      </c>
      <c r="N29">
        <v>43.32</v>
      </c>
    </row>
    <row r="30" spans="2:15" x14ac:dyDescent="0.25">
      <c r="B30" t="s">
        <v>11</v>
      </c>
      <c r="E30">
        <v>95.78</v>
      </c>
      <c r="I30">
        <v>413.42451451242403</v>
      </c>
      <c r="N30" s="2">
        <v>99.896000000000001</v>
      </c>
    </row>
    <row r="59" spans="6:9" x14ac:dyDescent="0.25">
      <c r="F59">
        <v>34</v>
      </c>
      <c r="H59">
        <v>454</v>
      </c>
      <c r="I59">
        <f>SUM(F59:H59)</f>
        <v>488</v>
      </c>
    </row>
  </sheetData>
  <mergeCells count="9">
    <mergeCell ref="E25:F25"/>
    <mergeCell ref="I25:J25"/>
    <mergeCell ref="N25:O25"/>
    <mergeCell ref="E1:F1"/>
    <mergeCell ref="I1:J1"/>
    <mergeCell ref="N1:O1"/>
    <mergeCell ref="E13:F13"/>
    <mergeCell ref="I13:J13"/>
    <mergeCell ref="N13:O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660A-028F-40AC-88C9-2BD7A6E0F59F}">
  <dimension ref="B1:O59"/>
  <sheetViews>
    <sheetView topLeftCell="B1" workbookViewId="0">
      <selection activeCell="F9" sqref="F9"/>
    </sheetView>
  </sheetViews>
  <sheetFormatPr defaultRowHeight="15" x14ac:dyDescent="0.25"/>
  <cols>
    <col min="2" max="2" width="21.28515625" customWidth="1"/>
    <col min="5" max="5" width="17.140625" customWidth="1"/>
    <col min="6" max="6" width="29.42578125" customWidth="1"/>
    <col min="9" max="9" width="26.7109375" customWidth="1"/>
    <col min="10" max="10" width="28.85546875" customWidth="1"/>
    <col min="14" max="14" width="22.140625" customWidth="1"/>
    <col min="15" max="15" width="28.7109375" customWidth="1"/>
  </cols>
  <sheetData>
    <row r="1" spans="2:15" ht="38.25" customHeight="1" x14ac:dyDescent="0.25">
      <c r="E1" s="4" t="s">
        <v>3</v>
      </c>
      <c r="F1" s="4"/>
      <c r="I1" s="4" t="s">
        <v>4</v>
      </c>
      <c r="J1" s="4"/>
      <c r="N1" s="4" t="s">
        <v>7</v>
      </c>
      <c r="O1" s="4"/>
    </row>
    <row r="2" spans="2:15" x14ac:dyDescent="0.25">
      <c r="E2" s="1" t="s">
        <v>1</v>
      </c>
      <c r="F2" s="1" t="s">
        <v>2</v>
      </c>
      <c r="G2" s="1"/>
      <c r="H2" s="1"/>
      <c r="I2" s="3" t="s">
        <v>5</v>
      </c>
      <c r="J2" s="1" t="s">
        <v>2</v>
      </c>
      <c r="K2" s="1"/>
      <c r="L2" s="1"/>
      <c r="M2" s="1"/>
      <c r="N2" s="3" t="s">
        <v>18</v>
      </c>
      <c r="O2" s="1" t="s">
        <v>2</v>
      </c>
    </row>
    <row r="3" spans="2:15" x14ac:dyDescent="0.25">
      <c r="B3" t="s">
        <v>8</v>
      </c>
      <c r="E3" s="7">
        <v>2830</v>
      </c>
      <c r="F3" s="7">
        <v>2637</v>
      </c>
      <c r="G3" s="6"/>
      <c r="H3" s="6"/>
      <c r="I3" s="7">
        <v>154515</v>
      </c>
      <c r="J3" s="7">
        <v>151016</v>
      </c>
      <c r="K3" s="6"/>
      <c r="L3" s="6"/>
      <c r="M3" s="6"/>
      <c r="N3" s="7">
        <v>280709</v>
      </c>
      <c r="O3" s="7">
        <v>261345</v>
      </c>
    </row>
    <row r="4" spans="2:15" x14ac:dyDescent="0.25">
      <c r="B4" t="s">
        <v>9</v>
      </c>
      <c r="E4" s="8">
        <v>7312</v>
      </c>
      <c r="F4" s="8">
        <v>5962</v>
      </c>
      <c r="G4" s="6"/>
      <c r="H4" s="6"/>
      <c r="I4" s="6">
        <v>60947</v>
      </c>
      <c r="J4" s="6">
        <v>60888</v>
      </c>
      <c r="K4" s="6"/>
      <c r="L4" s="6"/>
      <c r="M4" s="6"/>
      <c r="N4" s="6">
        <v>2272389</v>
      </c>
      <c r="O4" s="6">
        <v>1595797</v>
      </c>
    </row>
    <row r="5" spans="2:15" x14ac:dyDescent="0.25">
      <c r="B5" t="s">
        <v>10</v>
      </c>
      <c r="E5" s="6">
        <v>7205</v>
      </c>
      <c r="F5" s="6">
        <v>5862</v>
      </c>
      <c r="G5" s="6"/>
      <c r="H5" s="6"/>
      <c r="I5" s="6">
        <v>17026</v>
      </c>
      <c r="J5" s="6">
        <v>25636</v>
      </c>
      <c r="K5" s="6"/>
      <c r="L5" s="6"/>
      <c r="M5" s="6"/>
      <c r="N5" s="6">
        <v>2177332</v>
      </c>
      <c r="O5" s="6">
        <v>1525932</v>
      </c>
    </row>
    <row r="6" spans="2:15" x14ac:dyDescent="0.25">
      <c r="B6" t="s">
        <v>11</v>
      </c>
      <c r="E6" s="7">
        <v>2831</v>
      </c>
      <c r="F6" s="7">
        <v>2623</v>
      </c>
      <c r="G6" s="6"/>
      <c r="H6" s="6"/>
      <c r="I6" s="7">
        <v>120664</v>
      </c>
      <c r="J6" s="7">
        <v>144244</v>
      </c>
      <c r="K6" s="6"/>
      <c r="L6" s="6"/>
      <c r="M6" s="6"/>
      <c r="N6" s="7">
        <v>281143</v>
      </c>
      <c r="O6" s="7">
        <v>260239</v>
      </c>
    </row>
    <row r="7" spans="2:15" x14ac:dyDescent="0.25"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x14ac:dyDescent="0.25"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x14ac:dyDescent="0.25"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5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25">
      <c r="E13" s="9" t="s">
        <v>12</v>
      </c>
      <c r="F13" s="9"/>
      <c r="G13" s="6"/>
      <c r="H13" s="6"/>
      <c r="I13" s="9" t="s">
        <v>13</v>
      </c>
      <c r="J13" s="9"/>
      <c r="K13" s="6"/>
      <c r="L13" s="6"/>
      <c r="M13" s="6"/>
      <c r="N13" s="9" t="s">
        <v>14</v>
      </c>
      <c r="O13" s="9"/>
    </row>
    <row r="14" spans="2:15" x14ac:dyDescent="0.25">
      <c r="E14" s="3" t="s">
        <v>18</v>
      </c>
      <c r="F14" s="1" t="s">
        <v>2</v>
      </c>
      <c r="G14" s="1"/>
      <c r="H14" s="1"/>
      <c r="I14" s="3" t="s">
        <v>5</v>
      </c>
      <c r="J14" s="1" t="s">
        <v>2</v>
      </c>
      <c r="K14" s="1"/>
      <c r="L14" s="1"/>
      <c r="M14" s="1"/>
      <c r="N14" s="3" t="s">
        <v>18</v>
      </c>
      <c r="O14" s="1" t="s">
        <v>2</v>
      </c>
    </row>
    <row r="15" spans="2:15" x14ac:dyDescent="0.25">
      <c r="B15" t="s">
        <v>8</v>
      </c>
      <c r="E15" s="7">
        <v>8422175</v>
      </c>
      <c r="F15" s="7">
        <v>8234416</v>
      </c>
      <c r="G15" s="6"/>
      <c r="H15" s="6"/>
      <c r="I15" s="7">
        <v>157345</v>
      </c>
      <c r="J15" s="7">
        <v>153653</v>
      </c>
      <c r="K15" s="6"/>
      <c r="L15" s="6"/>
      <c r="M15" s="6"/>
      <c r="N15" s="7">
        <v>8702884</v>
      </c>
      <c r="O15" s="7">
        <v>8495761</v>
      </c>
    </row>
    <row r="16" spans="2:15" x14ac:dyDescent="0.25">
      <c r="B16" t="s">
        <v>9</v>
      </c>
      <c r="E16" s="6">
        <v>3315632</v>
      </c>
      <c r="F16" s="6">
        <v>3313686</v>
      </c>
      <c r="G16" s="6"/>
      <c r="H16" s="6"/>
      <c r="I16" s="6">
        <v>68259</v>
      </c>
      <c r="J16" s="6">
        <v>66850</v>
      </c>
      <c r="K16" s="6"/>
      <c r="L16" s="6"/>
      <c r="M16" s="6"/>
      <c r="N16" s="6">
        <v>5588021</v>
      </c>
      <c r="O16" s="6">
        <v>4909483</v>
      </c>
    </row>
    <row r="17" spans="2:15" x14ac:dyDescent="0.25">
      <c r="B17" t="s">
        <v>10</v>
      </c>
      <c r="E17" s="6">
        <v>1242898</v>
      </c>
      <c r="F17" s="6">
        <v>1871428</v>
      </c>
      <c r="G17" s="6"/>
      <c r="H17" s="6"/>
      <c r="I17" s="6">
        <v>24231</v>
      </c>
      <c r="J17" s="6">
        <v>31498</v>
      </c>
      <c r="K17" s="6"/>
      <c r="L17" s="6"/>
      <c r="M17" s="6"/>
      <c r="N17" s="6">
        <v>3420230</v>
      </c>
      <c r="O17" s="6">
        <v>3397360</v>
      </c>
    </row>
    <row r="18" spans="2:15" x14ac:dyDescent="0.25">
      <c r="B18" t="s">
        <v>11</v>
      </c>
      <c r="E18" s="7">
        <v>8808472</v>
      </c>
      <c r="F18" s="7">
        <v>10529812</v>
      </c>
      <c r="G18" s="6"/>
      <c r="H18" s="6"/>
      <c r="I18" s="7">
        <v>123495</v>
      </c>
      <c r="J18" s="7">
        <v>146867</v>
      </c>
      <c r="K18" s="6"/>
      <c r="L18" s="6"/>
      <c r="M18" s="6"/>
      <c r="N18" s="7">
        <v>9089615</v>
      </c>
      <c r="O18" s="7">
        <v>10790051</v>
      </c>
    </row>
    <row r="19" spans="2:15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25"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x14ac:dyDescent="0.25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x14ac:dyDescent="0.25">
      <c r="E25" s="4" t="s">
        <v>15</v>
      </c>
      <c r="F25" s="4"/>
      <c r="G25" s="1"/>
      <c r="H25" s="1"/>
      <c r="I25" s="4" t="s">
        <v>16</v>
      </c>
      <c r="J25" s="4"/>
      <c r="K25" s="1"/>
      <c r="L25" s="1"/>
      <c r="M25" s="1"/>
      <c r="N25" s="4" t="s">
        <v>17</v>
      </c>
      <c r="O25" s="4"/>
    </row>
    <row r="26" spans="2:15" x14ac:dyDescent="0.25">
      <c r="E26" s="3" t="s">
        <v>23</v>
      </c>
      <c r="F26" s="3" t="s">
        <v>24</v>
      </c>
      <c r="G26" s="1"/>
      <c r="H26" s="1"/>
      <c r="I26" s="3" t="s">
        <v>21</v>
      </c>
      <c r="J26" s="3" t="s">
        <v>22</v>
      </c>
      <c r="K26" s="1"/>
      <c r="L26" s="1"/>
      <c r="M26" s="1"/>
      <c r="N26" s="3" t="s">
        <v>19</v>
      </c>
      <c r="O26" s="3" t="s">
        <v>20</v>
      </c>
    </row>
    <row r="27" spans="2:15" x14ac:dyDescent="0.25">
      <c r="B27" t="s">
        <v>8</v>
      </c>
      <c r="E27" s="7">
        <v>92.084942084942</v>
      </c>
      <c r="F27" s="6"/>
      <c r="G27" s="6"/>
      <c r="H27" s="6"/>
      <c r="I27" s="7">
        <v>880.51153039832195</v>
      </c>
      <c r="J27" s="6"/>
      <c r="K27" s="6"/>
      <c r="L27" s="6"/>
      <c r="M27" s="6"/>
      <c r="N27" s="7">
        <v>97.814671814671797</v>
      </c>
      <c r="O27" s="6"/>
    </row>
    <row r="28" spans="2:15" x14ac:dyDescent="0.25">
      <c r="B28" t="s">
        <v>9</v>
      </c>
      <c r="E28" s="6">
        <v>1.9193857965451</v>
      </c>
      <c r="F28" s="6"/>
      <c r="G28" s="6"/>
      <c r="H28" s="6"/>
      <c r="I28" s="6">
        <v>2777.2</v>
      </c>
      <c r="J28" s="6"/>
      <c r="K28" s="6"/>
      <c r="L28" s="6"/>
      <c r="M28" s="6"/>
      <c r="N28" s="6">
        <v>85.855301813623697</v>
      </c>
      <c r="O28" s="6"/>
    </row>
    <row r="29" spans="2:15" x14ac:dyDescent="0.25">
      <c r="B29" t="s">
        <v>10</v>
      </c>
      <c r="E29" s="6">
        <v>0</v>
      </c>
      <c r="F29" s="6"/>
      <c r="G29" s="6"/>
      <c r="H29" s="6"/>
      <c r="I29" s="6">
        <v>0</v>
      </c>
      <c r="J29" s="6"/>
      <c r="K29" s="6"/>
      <c r="L29" s="6"/>
      <c r="M29" s="6"/>
      <c r="N29" s="6">
        <v>33.811900191938498</v>
      </c>
      <c r="O29" s="6"/>
    </row>
    <row r="30" spans="2:15" x14ac:dyDescent="0.25">
      <c r="B30" t="s">
        <v>11</v>
      </c>
      <c r="E30" s="6">
        <v>64.117647058823493</v>
      </c>
      <c r="F30" s="6"/>
      <c r="G30" s="6"/>
      <c r="H30" s="6"/>
      <c r="I30" s="6">
        <v>740.24159021406695</v>
      </c>
      <c r="J30" s="6"/>
      <c r="K30" s="6"/>
      <c r="L30" s="6"/>
      <c r="M30" s="6"/>
      <c r="N30" s="7">
        <v>98.862745098039198</v>
      </c>
      <c r="O30" s="6"/>
    </row>
    <row r="59" spans="6:9" x14ac:dyDescent="0.25">
      <c r="F59">
        <v>34</v>
      </c>
      <c r="H59">
        <v>454</v>
      </c>
      <c r="I59">
        <f>SUM(F59:H59)</f>
        <v>488</v>
      </c>
    </row>
  </sheetData>
  <mergeCells count="9">
    <mergeCell ref="E25:F25"/>
    <mergeCell ref="I25:J25"/>
    <mergeCell ref="N25:O25"/>
    <mergeCell ref="E1:F1"/>
    <mergeCell ref="I1:J1"/>
    <mergeCell ref="N1:O1"/>
    <mergeCell ref="E13:F13"/>
    <mergeCell ref="I13:J13"/>
    <mergeCell ref="N13:O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39CE-0138-4666-A473-2910444AC858}">
  <dimension ref="B1:O59"/>
  <sheetViews>
    <sheetView tabSelected="1" topLeftCell="B1" workbookViewId="0">
      <selection activeCell="J11" sqref="J11"/>
    </sheetView>
  </sheetViews>
  <sheetFormatPr defaultRowHeight="15" x14ac:dyDescent="0.25"/>
  <cols>
    <col min="2" max="2" width="21.28515625" customWidth="1"/>
    <col min="5" max="5" width="17.140625" customWidth="1"/>
    <col min="6" max="6" width="29.42578125" customWidth="1"/>
    <col min="9" max="9" width="26.7109375" customWidth="1"/>
    <col min="10" max="10" width="28.85546875" customWidth="1"/>
    <col min="14" max="14" width="22.140625" customWidth="1"/>
    <col min="15" max="15" width="28.7109375" customWidth="1"/>
  </cols>
  <sheetData>
    <row r="1" spans="2:15" ht="38.25" customHeight="1" x14ac:dyDescent="0.25">
      <c r="E1" s="4" t="s">
        <v>3</v>
      </c>
      <c r="F1" s="4"/>
      <c r="I1" s="4" t="s">
        <v>4</v>
      </c>
      <c r="J1" s="4"/>
      <c r="N1" s="4" t="s">
        <v>7</v>
      </c>
      <c r="O1" s="4"/>
    </row>
    <row r="2" spans="2:15" x14ac:dyDescent="0.25">
      <c r="E2" s="1" t="s">
        <v>1</v>
      </c>
      <c r="F2" s="1" t="s">
        <v>2</v>
      </c>
      <c r="I2" s="2" t="s">
        <v>5</v>
      </c>
      <c r="J2" s="1" t="s">
        <v>2</v>
      </c>
      <c r="N2" s="2" t="s">
        <v>18</v>
      </c>
      <c r="O2" s="1" t="s">
        <v>2</v>
      </c>
    </row>
    <row r="3" spans="2:15" x14ac:dyDescent="0.25">
      <c r="B3" t="s">
        <v>8</v>
      </c>
      <c r="E3" s="3">
        <v>2718</v>
      </c>
      <c r="F3" s="3">
        <v>2430</v>
      </c>
      <c r="I3" s="3">
        <v>1599788</v>
      </c>
      <c r="J3" s="3">
        <v>1426036</v>
      </c>
      <c r="N3" s="2">
        <v>269817</v>
      </c>
      <c r="O3" s="2">
        <v>240818</v>
      </c>
    </row>
    <row r="4" spans="2:15" x14ac:dyDescent="0.25">
      <c r="B4" t="s">
        <v>9</v>
      </c>
      <c r="E4" s="5">
        <v>7392</v>
      </c>
      <c r="F4" s="5">
        <v>6075</v>
      </c>
      <c r="I4" s="1">
        <v>549931</v>
      </c>
      <c r="J4" s="1">
        <v>542285</v>
      </c>
      <c r="N4">
        <v>2277726</v>
      </c>
      <c r="O4">
        <v>1615220</v>
      </c>
    </row>
    <row r="5" spans="2:15" x14ac:dyDescent="0.25">
      <c r="B5" t="s">
        <v>10</v>
      </c>
      <c r="E5" s="1">
        <v>7162</v>
      </c>
      <c r="F5" s="1">
        <v>5826</v>
      </c>
      <c r="I5" s="1">
        <v>181737</v>
      </c>
      <c r="J5" s="1">
        <v>282521</v>
      </c>
      <c r="N5">
        <v>2208588</v>
      </c>
      <c r="O5">
        <v>1540739</v>
      </c>
    </row>
    <row r="6" spans="2:15" x14ac:dyDescent="0.25">
      <c r="B6" t="s">
        <v>11</v>
      </c>
      <c r="E6" s="3">
        <v>2765</v>
      </c>
      <c r="F6" s="3">
        <v>2537</v>
      </c>
      <c r="I6" s="3">
        <v>1021408</v>
      </c>
      <c r="J6" s="3">
        <v>1231458</v>
      </c>
      <c r="N6" s="2">
        <v>274269</v>
      </c>
      <c r="O6" s="2">
        <v>251411</v>
      </c>
    </row>
    <row r="7" spans="2:15" x14ac:dyDescent="0.25">
      <c r="E7" s="1"/>
      <c r="F7" s="1"/>
    </row>
    <row r="8" spans="2:15" x14ac:dyDescent="0.25">
      <c r="E8" s="1"/>
      <c r="F8" s="1"/>
    </row>
    <row r="9" spans="2:15" x14ac:dyDescent="0.25">
      <c r="E9" s="1"/>
      <c r="F9" s="1"/>
    </row>
    <row r="10" spans="2:15" x14ac:dyDescent="0.25">
      <c r="E10" s="1"/>
      <c r="F10" s="1"/>
    </row>
    <row r="11" spans="2:15" x14ac:dyDescent="0.25">
      <c r="E11" s="1"/>
      <c r="F11" s="1"/>
    </row>
    <row r="12" spans="2:15" x14ac:dyDescent="0.25">
      <c r="E12" s="1"/>
      <c r="F12" s="1"/>
    </row>
    <row r="13" spans="2:15" x14ac:dyDescent="0.25">
      <c r="E13" s="4" t="s">
        <v>12</v>
      </c>
      <c r="F13" s="4"/>
      <c r="I13" s="4" t="s">
        <v>13</v>
      </c>
      <c r="J13" s="4"/>
      <c r="N13" s="4" t="s">
        <v>14</v>
      </c>
      <c r="O13" s="4"/>
    </row>
    <row r="14" spans="2:15" x14ac:dyDescent="0.25">
      <c r="E14" s="2" t="s">
        <v>18</v>
      </c>
      <c r="F14" s="1" t="s">
        <v>2</v>
      </c>
      <c r="I14" s="2" t="s">
        <v>5</v>
      </c>
      <c r="J14" s="1" t="s">
        <v>2</v>
      </c>
      <c r="N14" s="2" t="s">
        <v>18</v>
      </c>
      <c r="O14" s="1" t="s">
        <v>2</v>
      </c>
    </row>
    <row r="15" spans="2:15" x14ac:dyDescent="0.25">
      <c r="B15" t="s">
        <v>8</v>
      </c>
      <c r="E15" s="2">
        <v>86808897</v>
      </c>
      <c r="F15" s="2">
        <v>77546163</v>
      </c>
      <c r="I15" s="2">
        <v>1602506</v>
      </c>
      <c r="J15" s="2">
        <v>1428466</v>
      </c>
      <c r="N15" s="2">
        <v>87078714</v>
      </c>
      <c r="O15" s="2">
        <v>77786981</v>
      </c>
    </row>
    <row r="16" spans="2:15" x14ac:dyDescent="0.25">
      <c r="B16" t="s">
        <v>9</v>
      </c>
      <c r="E16" s="1">
        <v>29673816</v>
      </c>
      <c r="F16" s="1">
        <v>29318655</v>
      </c>
      <c r="I16">
        <v>557323</v>
      </c>
      <c r="J16">
        <v>548360</v>
      </c>
      <c r="N16">
        <v>31951542</v>
      </c>
      <c r="O16">
        <v>30933875</v>
      </c>
    </row>
    <row r="17" spans="2:15" x14ac:dyDescent="0.25">
      <c r="B17" t="s">
        <v>10</v>
      </c>
      <c r="E17" s="1">
        <v>13266801</v>
      </c>
      <c r="F17" s="1">
        <v>20624033</v>
      </c>
      <c r="I17">
        <v>188899</v>
      </c>
      <c r="J17">
        <v>288347</v>
      </c>
      <c r="N17">
        <v>5475389</v>
      </c>
      <c r="O17">
        <v>22164772</v>
      </c>
    </row>
    <row r="18" spans="2:15" x14ac:dyDescent="0.25">
      <c r="B18" t="s">
        <v>11</v>
      </c>
      <c r="E18" s="2">
        <v>74562784</v>
      </c>
      <c r="F18" s="2">
        <v>89896434</v>
      </c>
      <c r="I18" s="2">
        <v>1024173</v>
      </c>
      <c r="J18" s="2">
        <v>1233995</v>
      </c>
      <c r="N18" s="2">
        <v>74837053</v>
      </c>
      <c r="O18" s="2">
        <v>90147845</v>
      </c>
    </row>
    <row r="19" spans="2:15" x14ac:dyDescent="0.25">
      <c r="E19" s="1"/>
      <c r="F19" s="1"/>
    </row>
    <row r="20" spans="2:15" x14ac:dyDescent="0.25">
      <c r="E20" s="1"/>
      <c r="F20" s="1"/>
    </row>
    <row r="21" spans="2:15" x14ac:dyDescent="0.25">
      <c r="E21" s="1"/>
      <c r="F21" s="1"/>
    </row>
    <row r="22" spans="2:15" x14ac:dyDescent="0.25">
      <c r="E22" s="1"/>
      <c r="F22" s="1"/>
    </row>
    <row r="23" spans="2:15" x14ac:dyDescent="0.25">
      <c r="E23" s="1"/>
      <c r="F23" s="1"/>
    </row>
    <row r="25" spans="2:15" x14ac:dyDescent="0.25">
      <c r="E25" s="4" t="s">
        <v>15</v>
      </c>
      <c r="F25" s="4"/>
      <c r="I25" s="4" t="s">
        <v>16</v>
      </c>
      <c r="J25" s="4"/>
      <c r="N25" s="4" t="s">
        <v>17</v>
      </c>
      <c r="O25" s="4"/>
    </row>
    <row r="26" spans="2:15" x14ac:dyDescent="0.25">
      <c r="E26" s="2" t="s">
        <v>23</v>
      </c>
      <c r="F26" s="2" t="s">
        <v>24</v>
      </c>
      <c r="I26" s="2" t="s">
        <v>21</v>
      </c>
      <c r="J26" s="2" t="s">
        <v>22</v>
      </c>
      <c r="N26" s="2" t="s">
        <v>19</v>
      </c>
      <c r="O26" s="2" t="s">
        <v>20</v>
      </c>
    </row>
    <row r="27" spans="2:15" x14ac:dyDescent="0.25">
      <c r="B27" t="s">
        <v>8</v>
      </c>
      <c r="E27" s="2">
        <v>93.398679735947098</v>
      </c>
      <c r="I27" s="2">
        <v>1415.16663097022</v>
      </c>
      <c r="N27" s="2">
        <v>97.860372074414798</v>
      </c>
    </row>
    <row r="28" spans="2:15" x14ac:dyDescent="0.25">
      <c r="B28" t="s">
        <v>9</v>
      </c>
      <c r="E28">
        <v>0</v>
      </c>
      <c r="I28">
        <v>0</v>
      </c>
      <c r="N28">
        <v>74.017551020408106</v>
      </c>
    </row>
    <row r="29" spans="2:15" x14ac:dyDescent="0.25">
      <c r="B29" t="s">
        <v>10</v>
      </c>
      <c r="E29">
        <v>0</v>
      </c>
      <c r="I29">
        <v>0</v>
      </c>
      <c r="N29">
        <v>40.313600000000001</v>
      </c>
    </row>
    <row r="30" spans="2:15" x14ac:dyDescent="0.25">
      <c r="B30" t="s">
        <v>11</v>
      </c>
      <c r="E30">
        <v>59.599999999999902</v>
      </c>
      <c r="I30">
        <v>1227.0191275167699</v>
      </c>
      <c r="N30" s="2">
        <v>98.436800000000005</v>
      </c>
    </row>
    <row r="59" spans="6:9" x14ac:dyDescent="0.25">
      <c r="F59">
        <v>34</v>
      </c>
      <c r="H59">
        <v>454</v>
      </c>
      <c r="I59">
        <f>SUM(F59:H59)</f>
        <v>488</v>
      </c>
    </row>
  </sheetData>
  <mergeCells count="9">
    <mergeCell ref="E25:F25"/>
    <mergeCell ref="I25:J25"/>
    <mergeCell ref="N25:O25"/>
    <mergeCell ref="E1:F1"/>
    <mergeCell ref="I1:J1"/>
    <mergeCell ref="N1:O1"/>
    <mergeCell ref="E13:F13"/>
    <mergeCell ref="I13:J13"/>
    <mergeCell ref="N13:O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CDBE-ADB3-4FE2-A5B2-7DEC95EB75CE}">
  <dimension ref="A4:K65"/>
  <sheetViews>
    <sheetView topLeftCell="B35" zoomScale="70" zoomScaleNormal="70" workbookViewId="0">
      <selection activeCell="H47" sqref="H47"/>
    </sheetView>
  </sheetViews>
  <sheetFormatPr defaultRowHeight="15" x14ac:dyDescent="0.25"/>
  <cols>
    <col min="1" max="1" width="25" customWidth="1"/>
    <col min="2" max="2" width="12.140625" customWidth="1"/>
    <col min="3" max="3" width="13.42578125" customWidth="1"/>
    <col min="4" max="4" width="12.140625" customWidth="1"/>
    <col min="5" max="5" width="15.28515625" customWidth="1"/>
    <col min="6" max="6" width="5.28515625" customWidth="1"/>
    <col min="7" max="7" width="22.85546875" customWidth="1"/>
    <col min="8" max="8" width="17.85546875" customWidth="1"/>
    <col min="9" max="9" width="19.42578125" customWidth="1"/>
    <col min="10" max="10" width="15.5703125" customWidth="1"/>
    <col min="11" max="11" width="15.140625" customWidth="1"/>
    <col min="12" max="12" width="13.28515625" customWidth="1"/>
    <col min="13" max="13" width="11.5703125" customWidth="1"/>
  </cols>
  <sheetData>
    <row r="4" spans="1:8" x14ac:dyDescent="0.25">
      <c r="B4" s="12" t="s">
        <v>23</v>
      </c>
      <c r="C4" s="12"/>
      <c r="D4" s="12"/>
      <c r="E4" s="12"/>
    </row>
    <row r="5" spans="1:8" x14ac:dyDescent="0.25">
      <c r="B5" t="s">
        <v>28</v>
      </c>
      <c r="C5" t="s">
        <v>29</v>
      </c>
      <c r="D5" t="s">
        <v>26</v>
      </c>
      <c r="E5" t="s">
        <v>27</v>
      </c>
    </row>
    <row r="6" spans="1:8" x14ac:dyDescent="0.25">
      <c r="A6" s="11" t="s">
        <v>8</v>
      </c>
      <c r="B6" s="2">
        <f>QUOTIENT(SUM(82.3643410852713+97.8805394990366+98.8349514563106), 3)</f>
        <v>93</v>
      </c>
      <c r="C6" s="2">
        <v>90.6</v>
      </c>
      <c r="D6" s="7">
        <v>92.1</v>
      </c>
      <c r="E6" s="2">
        <v>93.4</v>
      </c>
    </row>
    <row r="7" spans="1:8" x14ac:dyDescent="0.25">
      <c r="A7" s="11" t="s">
        <v>9</v>
      </c>
      <c r="B7">
        <v>1.9</v>
      </c>
      <c r="C7">
        <v>2</v>
      </c>
      <c r="D7" s="6">
        <v>1.92</v>
      </c>
      <c r="E7">
        <v>0</v>
      </c>
    </row>
    <row r="8" spans="1:8" x14ac:dyDescent="0.25">
      <c r="A8" s="11" t="s">
        <v>10</v>
      </c>
      <c r="B8">
        <v>0</v>
      </c>
      <c r="C8">
        <v>0</v>
      </c>
      <c r="D8" s="6">
        <v>0</v>
      </c>
      <c r="E8">
        <v>0</v>
      </c>
    </row>
    <row r="9" spans="1:8" x14ac:dyDescent="0.25">
      <c r="A9" s="11" t="s">
        <v>11</v>
      </c>
      <c r="B9">
        <v>98.4</v>
      </c>
      <c r="C9">
        <v>95.8</v>
      </c>
      <c r="D9" s="6">
        <v>64.099999999999994</v>
      </c>
      <c r="E9">
        <v>59.599999999999902</v>
      </c>
      <c r="H9" s="11"/>
    </row>
    <row r="10" spans="1:8" x14ac:dyDescent="0.25">
      <c r="A10" s="11"/>
      <c r="H10" s="11"/>
    </row>
    <row r="11" spans="1:8" x14ac:dyDescent="0.25">
      <c r="A11" s="11"/>
      <c r="H11" s="11"/>
    </row>
    <row r="12" spans="1:8" x14ac:dyDescent="0.25">
      <c r="B12" s="12" t="s">
        <v>21</v>
      </c>
      <c r="C12" s="12"/>
      <c r="D12" s="12"/>
      <c r="E12" s="12"/>
      <c r="H12" s="11"/>
    </row>
    <row r="13" spans="1:8" x14ac:dyDescent="0.25">
      <c r="B13" t="s">
        <v>28</v>
      </c>
      <c r="C13" t="s">
        <v>29</v>
      </c>
      <c r="D13" t="s">
        <v>26</v>
      </c>
      <c r="E13" t="s">
        <v>27</v>
      </c>
      <c r="H13" s="11"/>
    </row>
    <row r="14" spans="1:8" x14ac:dyDescent="0.25">
      <c r="A14" s="11" t="s">
        <v>8</v>
      </c>
      <c r="B14" s="2">
        <f>QUOTIENT(SUM(476.654117647058+439.305118110236+447.575638506876),3)</f>
        <v>454</v>
      </c>
      <c r="C14" s="2">
        <v>492.9</v>
      </c>
      <c r="D14" s="7">
        <v>880.5</v>
      </c>
      <c r="E14" s="2">
        <v>1415.2</v>
      </c>
      <c r="H14" s="11"/>
    </row>
    <row r="15" spans="1:8" x14ac:dyDescent="0.25">
      <c r="A15" s="11" t="s">
        <v>9</v>
      </c>
      <c r="B15">
        <v>1112</v>
      </c>
      <c r="C15">
        <v>909.4</v>
      </c>
      <c r="D15" s="6">
        <v>2777.2</v>
      </c>
      <c r="E15">
        <v>0</v>
      </c>
      <c r="H15" s="11"/>
    </row>
    <row r="16" spans="1:8" x14ac:dyDescent="0.25">
      <c r="A16" s="11" t="s">
        <v>10</v>
      </c>
      <c r="B16">
        <v>0</v>
      </c>
      <c r="C16">
        <v>0</v>
      </c>
      <c r="D16" s="6">
        <v>0</v>
      </c>
      <c r="E16">
        <v>0</v>
      </c>
      <c r="H16" s="11"/>
    </row>
    <row r="17" spans="1:11" x14ac:dyDescent="0.25">
      <c r="A17" s="11" t="s">
        <v>11</v>
      </c>
      <c r="B17">
        <v>391</v>
      </c>
      <c r="C17">
        <v>413.4</v>
      </c>
      <c r="D17" s="6">
        <v>740.2</v>
      </c>
      <c r="E17">
        <v>1227</v>
      </c>
      <c r="H17" s="11"/>
    </row>
    <row r="18" spans="1:11" x14ac:dyDescent="0.25">
      <c r="A18" s="11"/>
      <c r="H18" s="11"/>
    </row>
    <row r="19" spans="1:11" x14ac:dyDescent="0.25">
      <c r="A19" s="11"/>
      <c r="H19" s="11"/>
    </row>
    <row r="20" spans="1:11" x14ac:dyDescent="0.25">
      <c r="B20" s="12" t="s">
        <v>19</v>
      </c>
      <c r="C20" s="12"/>
      <c r="D20" s="12"/>
      <c r="E20" s="12"/>
    </row>
    <row r="21" spans="1:11" x14ac:dyDescent="0.25">
      <c r="B21" t="s">
        <v>28</v>
      </c>
      <c r="C21" t="s">
        <v>29</v>
      </c>
      <c r="D21" t="s">
        <v>26</v>
      </c>
      <c r="E21" t="s">
        <v>27</v>
      </c>
    </row>
    <row r="22" spans="1:11" x14ac:dyDescent="0.25">
      <c r="A22" s="11" t="s">
        <v>8</v>
      </c>
      <c r="B22">
        <f>QUOTIENT(SUM(97.6434108527131,97.7726396917148,97.9689320388349), 3)</f>
        <v>97</v>
      </c>
      <c r="C22">
        <v>97.8</v>
      </c>
      <c r="D22" s="7">
        <v>97.8</v>
      </c>
      <c r="E22" s="2">
        <v>97.9</v>
      </c>
      <c r="G22" s="3"/>
      <c r="H22" s="3"/>
    </row>
    <row r="23" spans="1:11" x14ac:dyDescent="0.25">
      <c r="A23" s="11" t="s">
        <v>9</v>
      </c>
      <c r="B23">
        <v>94.1</v>
      </c>
      <c r="C23">
        <v>69.599999999999994</v>
      </c>
      <c r="D23" s="6">
        <v>85.9</v>
      </c>
      <c r="E23">
        <v>74</v>
      </c>
      <c r="G23" s="5"/>
      <c r="H23" s="5"/>
    </row>
    <row r="24" spans="1:11" x14ac:dyDescent="0.25">
      <c r="A24" s="11" t="s">
        <v>10</v>
      </c>
      <c r="B24">
        <v>54.5</v>
      </c>
      <c r="C24">
        <v>43.3</v>
      </c>
      <c r="D24" s="6">
        <v>33.799999999999997</v>
      </c>
      <c r="E24">
        <v>40.299999999999997</v>
      </c>
      <c r="G24" s="1"/>
      <c r="H24" s="1"/>
    </row>
    <row r="25" spans="1:11" x14ac:dyDescent="0.25">
      <c r="A25" s="11" t="s">
        <v>11</v>
      </c>
      <c r="B25" s="2">
        <v>99.9</v>
      </c>
      <c r="C25" s="2">
        <v>99.8</v>
      </c>
      <c r="D25" s="7">
        <v>98.8</v>
      </c>
      <c r="E25" s="2">
        <v>98.4</v>
      </c>
      <c r="G25" s="3"/>
      <c r="H25" s="3"/>
    </row>
    <row r="27" spans="1:11" x14ac:dyDescent="0.25">
      <c r="B27" s="4" t="s">
        <v>3</v>
      </c>
      <c r="C27" s="4"/>
      <c r="D27" s="4"/>
      <c r="E27" s="4"/>
    </row>
    <row r="28" spans="1:11" x14ac:dyDescent="0.25">
      <c r="B28" s="4" t="s">
        <v>28</v>
      </c>
      <c r="C28" s="4"/>
      <c r="D28" s="4" t="s">
        <v>29</v>
      </c>
      <c r="E28" s="4"/>
      <c r="H28" s="4" t="s">
        <v>26</v>
      </c>
      <c r="I28" s="4"/>
      <c r="J28" s="4" t="s">
        <v>27</v>
      </c>
      <c r="K28" s="4"/>
    </row>
    <row r="29" spans="1:11" x14ac:dyDescent="0.25">
      <c r="B29" s="1" t="s">
        <v>6</v>
      </c>
      <c r="C29" s="1" t="s">
        <v>0</v>
      </c>
      <c r="D29" s="1" t="s">
        <v>6</v>
      </c>
      <c r="E29" s="1" t="s">
        <v>0</v>
      </c>
      <c r="H29" s="1" t="s">
        <v>6</v>
      </c>
      <c r="I29" s="1" t="s">
        <v>0</v>
      </c>
      <c r="J29" s="1" t="s">
        <v>6</v>
      </c>
      <c r="K29" s="1" t="s">
        <v>0</v>
      </c>
    </row>
    <row r="30" spans="1:11" x14ac:dyDescent="0.25">
      <c r="A30" s="11" t="s">
        <v>8</v>
      </c>
      <c r="B30" s="14">
        <f>QUOTIENT(SUM(2891+2901+2920), 3)</f>
        <v>2904</v>
      </c>
      <c r="C30" s="6">
        <f>QUOTIENT(SUM(2753+2758+2773), 3)</f>
        <v>2761</v>
      </c>
      <c r="D30" s="14">
        <v>2889</v>
      </c>
      <c r="E30" s="6">
        <v>2773</v>
      </c>
      <c r="G30" s="11" t="s">
        <v>8</v>
      </c>
      <c r="H30" s="7">
        <v>2830</v>
      </c>
      <c r="I30" s="7">
        <v>2637</v>
      </c>
      <c r="J30" s="3">
        <v>2718</v>
      </c>
      <c r="K30" s="3">
        <v>2430</v>
      </c>
    </row>
    <row r="31" spans="1:11" x14ac:dyDescent="0.25">
      <c r="A31" s="11" t="s">
        <v>11</v>
      </c>
      <c r="B31" s="7">
        <v>2910</v>
      </c>
      <c r="C31" s="7">
        <v>2775</v>
      </c>
      <c r="D31" s="7">
        <v>2906</v>
      </c>
      <c r="E31" s="7">
        <v>2767</v>
      </c>
      <c r="G31" s="11" t="s">
        <v>11</v>
      </c>
      <c r="H31" s="7">
        <v>2831</v>
      </c>
      <c r="I31" s="7">
        <v>2623</v>
      </c>
      <c r="J31" s="3">
        <v>2765</v>
      </c>
      <c r="K31" s="3">
        <v>2537</v>
      </c>
    </row>
    <row r="32" spans="1:11" x14ac:dyDescent="0.25">
      <c r="A32" s="11" t="s">
        <v>9</v>
      </c>
      <c r="B32" s="13">
        <v>7443</v>
      </c>
      <c r="C32" s="13">
        <v>6113</v>
      </c>
      <c r="D32" s="13">
        <v>7101</v>
      </c>
      <c r="E32" s="13">
        <v>5768</v>
      </c>
      <c r="G32" s="11" t="s">
        <v>9</v>
      </c>
      <c r="H32" s="13">
        <v>7312</v>
      </c>
      <c r="I32" s="13">
        <v>5962</v>
      </c>
      <c r="J32" s="1">
        <v>7162</v>
      </c>
      <c r="K32" s="1">
        <v>5826</v>
      </c>
    </row>
    <row r="33" spans="1:11" x14ac:dyDescent="0.25">
      <c r="A33" s="11" t="s">
        <v>10</v>
      </c>
      <c r="B33" s="6">
        <v>7649</v>
      </c>
      <c r="C33" s="6">
        <v>6302</v>
      </c>
      <c r="D33" s="6">
        <v>7450</v>
      </c>
      <c r="E33" s="6">
        <v>6116</v>
      </c>
      <c r="G33" s="11" t="s">
        <v>10</v>
      </c>
      <c r="H33" s="6">
        <v>7205</v>
      </c>
      <c r="I33" s="6">
        <v>5862</v>
      </c>
      <c r="J33" s="5">
        <v>7392</v>
      </c>
      <c r="K33" s="5">
        <v>6075</v>
      </c>
    </row>
    <row r="35" spans="1:11" x14ac:dyDescent="0.25">
      <c r="B35" s="12" t="s">
        <v>4</v>
      </c>
      <c r="C35" s="12"/>
      <c r="D35" s="12"/>
      <c r="E35" s="12"/>
    </row>
    <row r="36" spans="1:11" x14ac:dyDescent="0.25">
      <c r="B36" s="4" t="s">
        <v>28</v>
      </c>
      <c r="C36" s="4"/>
      <c r="D36" s="4" t="s">
        <v>29</v>
      </c>
      <c r="E36" s="4"/>
      <c r="H36" s="4" t="s">
        <v>26</v>
      </c>
      <c r="I36" s="4"/>
      <c r="J36" s="4" t="s">
        <v>27</v>
      </c>
      <c r="K36" s="4"/>
    </row>
    <row r="37" spans="1:11" x14ac:dyDescent="0.25">
      <c r="B37" s="1" t="s">
        <v>6</v>
      </c>
      <c r="C37" s="1" t="s">
        <v>0</v>
      </c>
      <c r="D37" s="1" t="s">
        <v>6</v>
      </c>
      <c r="E37" s="1" t="s">
        <v>0</v>
      </c>
      <c r="H37" s="1" t="s">
        <v>6</v>
      </c>
      <c r="I37" s="1" t="s">
        <v>0</v>
      </c>
      <c r="J37" s="1" t="s">
        <v>6</v>
      </c>
      <c r="K37" s="1" t="s">
        <v>0</v>
      </c>
    </row>
    <row r="38" spans="1:11" x14ac:dyDescent="0.25">
      <c r="A38" s="11" t="s">
        <v>8</v>
      </c>
      <c r="B38" s="2">
        <f>QUOTIENT(SUM(152388+152846+152043), 3)</f>
        <v>152425</v>
      </c>
      <c r="C38" s="2">
        <f>QUOTIENT(SUM(151185+152195+151492), 3)</f>
        <v>151624</v>
      </c>
      <c r="D38" s="2">
        <v>1515629</v>
      </c>
      <c r="E38" s="2">
        <v>1481210</v>
      </c>
      <c r="G38" s="11" t="s">
        <v>8</v>
      </c>
      <c r="H38" s="7">
        <v>154515</v>
      </c>
      <c r="I38" s="7">
        <v>151016</v>
      </c>
      <c r="J38" s="3">
        <v>1599788</v>
      </c>
      <c r="K38" s="3">
        <v>1426036</v>
      </c>
    </row>
    <row r="39" spans="1:11" x14ac:dyDescent="0.25">
      <c r="A39" s="11" t="s">
        <v>9</v>
      </c>
      <c r="B39">
        <v>72065</v>
      </c>
      <c r="C39">
        <v>71897</v>
      </c>
      <c r="D39">
        <v>495228</v>
      </c>
      <c r="E39">
        <v>494870</v>
      </c>
      <c r="G39" s="11" t="s">
        <v>9</v>
      </c>
      <c r="H39" s="6">
        <v>60947</v>
      </c>
      <c r="I39" s="6">
        <v>60888</v>
      </c>
      <c r="J39" s="1">
        <v>549931</v>
      </c>
      <c r="K39" s="1">
        <v>542285</v>
      </c>
    </row>
    <row r="40" spans="1:11" x14ac:dyDescent="0.25">
      <c r="A40" s="11" t="s">
        <v>10</v>
      </c>
      <c r="B40">
        <v>27257</v>
      </c>
      <c r="C40">
        <v>40839</v>
      </c>
      <c r="D40">
        <v>232500</v>
      </c>
      <c r="E40">
        <v>334200</v>
      </c>
      <c r="G40" s="11" t="s">
        <v>10</v>
      </c>
      <c r="H40" s="6">
        <v>17026</v>
      </c>
      <c r="I40" s="6">
        <v>25636</v>
      </c>
      <c r="J40" s="1">
        <v>181737</v>
      </c>
      <c r="K40" s="1">
        <v>282521</v>
      </c>
    </row>
    <row r="41" spans="1:11" x14ac:dyDescent="0.25">
      <c r="A41" s="11" t="s">
        <v>11</v>
      </c>
      <c r="B41" s="2">
        <v>142399</v>
      </c>
      <c r="C41" s="2">
        <v>167554</v>
      </c>
      <c r="D41" s="2">
        <v>1370267</v>
      </c>
      <c r="E41" s="2">
        <v>1617926</v>
      </c>
      <c r="G41" s="11" t="s">
        <v>11</v>
      </c>
      <c r="H41" s="7">
        <v>120664</v>
      </c>
      <c r="I41" s="7">
        <v>144244</v>
      </c>
      <c r="J41" s="3">
        <v>1021408</v>
      </c>
      <c r="K41" s="3">
        <v>1231458</v>
      </c>
    </row>
    <row r="44" spans="1:11" x14ac:dyDescent="0.25">
      <c r="B44" s="12" t="s">
        <v>12</v>
      </c>
      <c r="C44" s="12"/>
      <c r="D44" s="12"/>
      <c r="E44" s="12"/>
    </row>
    <row r="45" spans="1:11" x14ac:dyDescent="0.25">
      <c r="B45" s="4" t="s">
        <v>28</v>
      </c>
      <c r="C45" s="4"/>
      <c r="D45" s="4" t="s">
        <v>29</v>
      </c>
      <c r="E45" s="4"/>
      <c r="H45" s="4" t="s">
        <v>26</v>
      </c>
      <c r="I45" s="4"/>
      <c r="J45" s="4" t="s">
        <v>27</v>
      </c>
      <c r="K45" s="4"/>
    </row>
    <row r="46" spans="1:11" x14ac:dyDescent="0.25">
      <c r="B46" s="1" t="s">
        <v>6</v>
      </c>
      <c r="C46" s="1" t="s">
        <v>0</v>
      </c>
      <c r="D46" s="1" t="s">
        <v>6</v>
      </c>
      <c r="E46" s="1" t="s">
        <v>0</v>
      </c>
      <c r="H46" s="1" t="s">
        <v>6</v>
      </c>
      <c r="I46" s="1" t="s">
        <v>0</v>
      </c>
      <c r="J46" s="1" t="s">
        <v>6</v>
      </c>
      <c r="K46" s="1" t="s">
        <v>0</v>
      </c>
    </row>
    <row r="47" spans="1:11" x14ac:dyDescent="0.25">
      <c r="A47" s="11" t="s">
        <v>8</v>
      </c>
      <c r="B47" s="6">
        <f>QUOTIENT(SUM(8343374+8314156+8301857),3)</f>
        <v>8319795</v>
      </c>
      <c r="C47" s="6">
        <f>QUOTIENT(SUM(8308327+8248632+8272331),3)</f>
        <v>8276430</v>
      </c>
      <c r="D47" s="7">
        <v>82777174</v>
      </c>
      <c r="E47" s="7">
        <v>80920066</v>
      </c>
      <c r="G47" s="11" t="s">
        <v>8</v>
      </c>
      <c r="H47" s="7">
        <v>8422175</v>
      </c>
      <c r="I47" s="7">
        <v>8234416</v>
      </c>
      <c r="J47" s="7">
        <v>86808897</v>
      </c>
      <c r="K47" s="7">
        <v>77546163</v>
      </c>
    </row>
    <row r="48" spans="1:11" x14ac:dyDescent="0.25">
      <c r="A48" s="11" t="s">
        <v>9</v>
      </c>
      <c r="B48" s="6">
        <v>3909359</v>
      </c>
      <c r="C48" s="6">
        <v>3904172</v>
      </c>
      <c r="D48" s="6">
        <v>26811131</v>
      </c>
      <c r="E48" s="6">
        <v>26800570</v>
      </c>
      <c r="G48" s="11" t="s">
        <v>9</v>
      </c>
      <c r="H48" s="6">
        <v>3315632</v>
      </c>
      <c r="I48" s="6">
        <v>3313686</v>
      </c>
      <c r="J48" s="6">
        <v>29673816</v>
      </c>
      <c r="K48" s="6">
        <v>29318655</v>
      </c>
    </row>
    <row r="49" spans="1:11" x14ac:dyDescent="0.25">
      <c r="A49" s="11" t="s">
        <v>10</v>
      </c>
      <c r="B49" s="6">
        <v>1989761</v>
      </c>
      <c r="C49" s="6">
        <v>2981247</v>
      </c>
      <c r="D49" s="6">
        <v>16972500</v>
      </c>
      <c r="E49" s="6">
        <v>24396600</v>
      </c>
      <c r="G49" s="11" t="s">
        <v>10</v>
      </c>
      <c r="H49" s="6">
        <v>1242898</v>
      </c>
      <c r="I49" s="6">
        <v>1871428</v>
      </c>
      <c r="J49" s="6">
        <v>13266801</v>
      </c>
      <c r="K49" s="6">
        <v>20624033</v>
      </c>
    </row>
    <row r="50" spans="1:11" x14ac:dyDescent="0.25">
      <c r="A50" s="11" t="s">
        <v>11</v>
      </c>
      <c r="B50" s="7">
        <v>10395127</v>
      </c>
      <c r="C50" s="7">
        <v>12231442</v>
      </c>
      <c r="D50" s="7">
        <v>100029491</v>
      </c>
      <c r="E50" s="7">
        <v>118108598</v>
      </c>
      <c r="G50" s="11" t="s">
        <v>11</v>
      </c>
      <c r="H50" s="7">
        <v>8808472</v>
      </c>
      <c r="I50" s="7">
        <v>10529812</v>
      </c>
      <c r="J50" s="7">
        <v>74562784</v>
      </c>
      <c r="K50" s="7">
        <v>89896434</v>
      </c>
    </row>
    <row r="52" spans="1:11" x14ac:dyDescent="0.25">
      <c r="B52" s="4" t="s">
        <v>7</v>
      </c>
      <c r="C52" s="4"/>
      <c r="D52" s="4"/>
      <c r="E52" s="4"/>
    </row>
    <row r="53" spans="1:11" x14ac:dyDescent="0.25">
      <c r="B53" s="4" t="s">
        <v>28</v>
      </c>
      <c r="C53" s="4"/>
      <c r="D53" s="4" t="s">
        <v>29</v>
      </c>
      <c r="E53" s="4"/>
      <c r="H53" s="4" t="s">
        <v>26</v>
      </c>
      <c r="I53" s="4"/>
      <c r="J53" s="4" t="s">
        <v>27</v>
      </c>
      <c r="K53" s="4"/>
    </row>
    <row r="54" spans="1:11" x14ac:dyDescent="0.25">
      <c r="B54" s="1" t="s">
        <v>6</v>
      </c>
      <c r="C54" s="1" t="s">
        <v>0</v>
      </c>
      <c r="D54" s="1" t="s">
        <v>6</v>
      </c>
      <c r="E54" s="1" t="s">
        <v>0</v>
      </c>
      <c r="H54" s="1" t="s">
        <v>6</v>
      </c>
      <c r="I54" s="1" t="s">
        <v>0</v>
      </c>
      <c r="J54" s="1" t="s">
        <v>6</v>
      </c>
      <c r="K54" s="1" t="s">
        <v>0</v>
      </c>
    </row>
    <row r="55" spans="1:11" x14ac:dyDescent="0.25">
      <c r="A55" s="11" t="s">
        <v>8</v>
      </c>
      <c r="B55">
        <f>QUOTIENT(SUM(286531+288012+289676), 3)</f>
        <v>288073</v>
      </c>
      <c r="C55">
        <f>QUOTIENT(SUM(272794+273776+275068),3)</f>
        <v>273879</v>
      </c>
      <c r="D55">
        <v>286379</v>
      </c>
      <c r="E55">
        <v>274847</v>
      </c>
      <c r="G55" s="11" t="s">
        <v>8</v>
      </c>
      <c r="H55" s="7">
        <v>280709</v>
      </c>
      <c r="I55" s="7">
        <v>261345</v>
      </c>
      <c r="J55" s="2">
        <v>269817</v>
      </c>
      <c r="K55" s="2">
        <v>240818</v>
      </c>
    </row>
    <row r="56" spans="1:11" x14ac:dyDescent="0.25">
      <c r="A56" s="11" t="s">
        <v>11</v>
      </c>
      <c r="B56" s="2">
        <v>288760</v>
      </c>
      <c r="C56" s="2">
        <v>275307</v>
      </c>
      <c r="D56" s="2">
        <v>288337</v>
      </c>
      <c r="E56" s="2">
        <v>274557</v>
      </c>
      <c r="G56" s="11" t="s">
        <v>11</v>
      </c>
      <c r="H56" s="7">
        <v>281143</v>
      </c>
      <c r="I56" s="7">
        <v>260239</v>
      </c>
      <c r="J56" s="2">
        <v>274269</v>
      </c>
      <c r="K56" s="2">
        <v>251411</v>
      </c>
    </row>
    <row r="57" spans="1:11" x14ac:dyDescent="0.25">
      <c r="A57" s="11" t="s">
        <v>9</v>
      </c>
      <c r="B57">
        <v>2342999</v>
      </c>
      <c r="C57">
        <v>1659503</v>
      </c>
      <c r="D57">
        <v>2167907</v>
      </c>
      <c r="E57">
        <v>1510463</v>
      </c>
      <c r="G57" s="11" t="s">
        <v>9</v>
      </c>
      <c r="H57" s="6">
        <v>2272389</v>
      </c>
      <c r="I57" s="6">
        <v>1595797</v>
      </c>
      <c r="J57">
        <v>2277726</v>
      </c>
      <c r="K57">
        <v>1615220</v>
      </c>
    </row>
    <row r="58" spans="1:11" x14ac:dyDescent="0.25">
      <c r="A58" s="11" t="s">
        <v>10</v>
      </c>
      <c r="B58">
        <v>2362508</v>
      </c>
      <c r="C58">
        <v>1687878</v>
      </c>
      <c r="D58">
        <v>2282463</v>
      </c>
      <c r="E58">
        <v>1619779</v>
      </c>
      <c r="G58" s="11" t="s">
        <v>10</v>
      </c>
      <c r="H58" s="6">
        <v>2177332</v>
      </c>
      <c r="I58" s="6">
        <v>1525932</v>
      </c>
      <c r="J58">
        <v>2208588</v>
      </c>
      <c r="K58">
        <v>1540739</v>
      </c>
    </row>
    <row r="62" spans="1:11" x14ac:dyDescent="0.25">
      <c r="A62" s="6"/>
      <c r="B62" s="6"/>
    </row>
    <row r="63" spans="1:11" x14ac:dyDescent="0.25">
      <c r="A63" s="6"/>
      <c r="B63" s="6"/>
    </row>
    <row r="64" spans="1:11" x14ac:dyDescent="0.25">
      <c r="A64" s="6"/>
      <c r="B64" s="6"/>
    </row>
    <row r="65" spans="1:2" x14ac:dyDescent="0.25">
      <c r="A65" s="7"/>
      <c r="B65" s="7"/>
    </row>
  </sheetData>
  <mergeCells count="23">
    <mergeCell ref="H45:I45"/>
    <mergeCell ref="J45:K45"/>
    <mergeCell ref="H53:I53"/>
    <mergeCell ref="J53:K53"/>
    <mergeCell ref="B52:E52"/>
    <mergeCell ref="B53:C53"/>
    <mergeCell ref="D53:E53"/>
    <mergeCell ref="J28:K28"/>
    <mergeCell ref="H28:I28"/>
    <mergeCell ref="B36:C36"/>
    <mergeCell ref="D36:E36"/>
    <mergeCell ref="H36:I36"/>
    <mergeCell ref="J36:K36"/>
    <mergeCell ref="B44:E44"/>
    <mergeCell ref="B28:C28"/>
    <mergeCell ref="D28:E28"/>
    <mergeCell ref="B27:E27"/>
    <mergeCell ref="B45:C45"/>
    <mergeCell ref="D45:E45"/>
    <mergeCell ref="B4:E4"/>
    <mergeCell ref="B12:E12"/>
    <mergeCell ref="B20:E20"/>
    <mergeCell ref="B35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P1Kb_3S</vt:lpstr>
      <vt:lpstr>P1Kb_300S </vt:lpstr>
      <vt:lpstr>P100Kb_3S</vt:lpstr>
      <vt:lpstr>P100Kb_300MS</vt:lpstr>
      <vt:lpstr>Definitive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Gameiro</dc:creator>
  <cp:lastModifiedBy>Rafael Gameiro</cp:lastModifiedBy>
  <dcterms:created xsi:type="dcterms:W3CDTF">2020-11-16T16:32:50Z</dcterms:created>
  <dcterms:modified xsi:type="dcterms:W3CDTF">2020-11-17T09:10:29Z</dcterms:modified>
</cp:coreProperties>
</file>