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ni\OneDrive\Área de Trabalho\projetos-python\spreads\"/>
    </mc:Choice>
  </mc:AlternateContent>
  <xr:revisionPtr revIDLastSave="0" documentId="13_ncr:1_{14AFFC22-6272-4658-9938-4FEBF560CFEA}" xr6:coauthVersionLast="47" xr6:coauthVersionMax="47" xr10:uidLastSave="{00000000-0000-0000-0000-000000000000}"/>
  <bookViews>
    <workbookView xWindow="-120" yWindow="-120" windowWidth="21840" windowHeight="13140" activeTab="2" xr2:uid="{45C0CBED-74D7-4461-A86C-E6BB91E36BC4}"/>
  </bookViews>
  <sheets>
    <sheet name="indicadores" sheetId="4" r:id="rId1"/>
    <sheet name="contratos" sheetId="6" r:id="rId2"/>
    <sheet name="spreads" sheetId="5" r:id="rId3"/>
    <sheet name="contratos_teste_mp" sheetId="7" r:id="rId4"/>
    <sheet name="spreads_teste_mp" sheetId="8" r:id="rId5"/>
  </sheets>
  <definedNames>
    <definedName name="_xlnm._FilterDatabase" localSheetId="1" hidden="1">contratos!$A$1:$M$11</definedName>
    <definedName name="_xlnm._FilterDatabase" localSheetId="3" hidden="1">contratos_teste_mp!$A$1:$W$21</definedName>
    <definedName name="_xlchart.v1.0" hidden="1">spreads!$C$2:$C$6</definedName>
    <definedName name="ipca">indicadores!$B$3</definedName>
    <definedName name="risco_A">indicadores!#REF!</definedName>
    <definedName name="risco_B">indicadores!#REF!</definedName>
    <definedName name="risco_C">indicadores!#REF!</definedName>
    <definedName name="risco_D">indicadores!#REF!</definedName>
    <definedName name="risco_E">indicadores!#REF!</definedName>
    <definedName name="taxa_di">indicadores!#REF!</definedName>
    <definedName name="tfb120m">indicadores!$B$7</definedName>
    <definedName name="tfb36m">indicadores!$B$4</definedName>
    <definedName name="tfb60m">indicadores!$B$5</definedName>
    <definedName name="tfb84m">indicadores!$B$6</definedName>
    <definedName name="tlp">indicadores!$B$2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5" l="1"/>
  <c r="C3" i="8"/>
  <c r="C4" i="8"/>
  <c r="C5" i="8"/>
  <c r="C6" i="8"/>
  <c r="C2" i="8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" i="7"/>
  <c r="U21" i="7"/>
  <c r="T21" i="7"/>
  <c r="S21" i="7"/>
  <c r="R21" i="7"/>
  <c r="Q21" i="7"/>
  <c r="P21" i="7"/>
  <c r="O21" i="7"/>
  <c r="N21" i="7"/>
  <c r="U20" i="7"/>
  <c r="T20" i="7"/>
  <c r="S20" i="7"/>
  <c r="R20" i="7"/>
  <c r="Q20" i="7"/>
  <c r="P20" i="7"/>
  <c r="O20" i="7"/>
  <c r="N20" i="7"/>
  <c r="U19" i="7"/>
  <c r="T19" i="7"/>
  <c r="S19" i="7"/>
  <c r="R19" i="7"/>
  <c r="Q19" i="7"/>
  <c r="P19" i="7"/>
  <c r="O19" i="7"/>
  <c r="N19" i="7"/>
  <c r="U18" i="7"/>
  <c r="T18" i="7"/>
  <c r="S18" i="7"/>
  <c r="R18" i="7"/>
  <c r="Q18" i="7"/>
  <c r="P18" i="7"/>
  <c r="O18" i="7"/>
  <c r="N18" i="7"/>
  <c r="U17" i="7"/>
  <c r="T17" i="7"/>
  <c r="S17" i="7"/>
  <c r="R17" i="7"/>
  <c r="Q17" i="7"/>
  <c r="P17" i="7"/>
  <c r="O17" i="7"/>
  <c r="N17" i="7"/>
  <c r="U16" i="7"/>
  <c r="T16" i="7"/>
  <c r="S16" i="7"/>
  <c r="R16" i="7"/>
  <c r="Q16" i="7"/>
  <c r="P16" i="7"/>
  <c r="O16" i="7"/>
  <c r="N16" i="7"/>
  <c r="U15" i="7"/>
  <c r="T15" i="7"/>
  <c r="S15" i="7"/>
  <c r="R15" i="7"/>
  <c r="Q15" i="7"/>
  <c r="P15" i="7"/>
  <c r="O15" i="7"/>
  <c r="N15" i="7"/>
  <c r="U14" i="7"/>
  <c r="T14" i="7"/>
  <c r="S14" i="7"/>
  <c r="R14" i="7"/>
  <c r="Q14" i="7"/>
  <c r="P14" i="7"/>
  <c r="O14" i="7"/>
  <c r="N14" i="7"/>
  <c r="U13" i="7"/>
  <c r="T13" i="7"/>
  <c r="S13" i="7"/>
  <c r="R13" i="7"/>
  <c r="Q13" i="7"/>
  <c r="P13" i="7"/>
  <c r="O13" i="7"/>
  <c r="N13" i="7"/>
  <c r="U12" i="7"/>
  <c r="T12" i="7"/>
  <c r="S12" i="7"/>
  <c r="R12" i="7"/>
  <c r="Q12" i="7"/>
  <c r="P12" i="7"/>
  <c r="O12" i="7"/>
  <c r="N12" i="7"/>
  <c r="U11" i="7"/>
  <c r="T11" i="7"/>
  <c r="S11" i="7"/>
  <c r="R11" i="7"/>
  <c r="Q11" i="7"/>
  <c r="P11" i="7"/>
  <c r="O11" i="7"/>
  <c r="N11" i="7"/>
  <c r="U10" i="7"/>
  <c r="T10" i="7"/>
  <c r="S10" i="7"/>
  <c r="R10" i="7"/>
  <c r="Q10" i="7"/>
  <c r="P10" i="7"/>
  <c r="O10" i="7"/>
  <c r="N10" i="7"/>
  <c r="U9" i="7"/>
  <c r="T9" i="7"/>
  <c r="S9" i="7"/>
  <c r="R9" i="7"/>
  <c r="Q9" i="7"/>
  <c r="P9" i="7"/>
  <c r="O9" i="7"/>
  <c r="N9" i="7"/>
  <c r="U8" i="7"/>
  <c r="T8" i="7"/>
  <c r="S8" i="7"/>
  <c r="R8" i="7"/>
  <c r="Q8" i="7"/>
  <c r="P8" i="7"/>
  <c r="O8" i="7"/>
  <c r="N8" i="7"/>
  <c r="U7" i="7"/>
  <c r="T7" i="7"/>
  <c r="S7" i="7"/>
  <c r="R7" i="7"/>
  <c r="Q7" i="7"/>
  <c r="P7" i="7"/>
  <c r="O7" i="7"/>
  <c r="N7" i="7"/>
  <c r="U6" i="7"/>
  <c r="T6" i="7"/>
  <c r="S6" i="7"/>
  <c r="R6" i="7"/>
  <c r="Q6" i="7"/>
  <c r="P6" i="7"/>
  <c r="O6" i="7"/>
  <c r="N6" i="7"/>
  <c r="U5" i="7"/>
  <c r="T5" i="7"/>
  <c r="S5" i="7"/>
  <c r="R5" i="7"/>
  <c r="Q5" i="7"/>
  <c r="P5" i="7"/>
  <c r="O5" i="7"/>
  <c r="N5" i="7"/>
  <c r="U4" i="7"/>
  <c r="T4" i="7"/>
  <c r="S4" i="7"/>
  <c r="R4" i="7"/>
  <c r="Q4" i="7"/>
  <c r="P4" i="7"/>
  <c r="O4" i="7"/>
  <c r="N4" i="7"/>
  <c r="U3" i="7"/>
  <c r="T3" i="7"/>
  <c r="S3" i="7"/>
  <c r="R3" i="7"/>
  <c r="Q3" i="7"/>
  <c r="P3" i="7"/>
  <c r="O3" i="7"/>
  <c r="N3" i="7"/>
  <c r="U2" i="7"/>
  <c r="T2" i="7"/>
  <c r="S2" i="7"/>
  <c r="R2" i="7"/>
  <c r="Q2" i="7"/>
  <c r="P2" i="7"/>
  <c r="O2" i="7"/>
  <c r="N2" i="7"/>
  <c r="J4" i="7"/>
  <c r="K4" i="7" s="1"/>
  <c r="J5" i="7"/>
  <c r="K5" i="7" s="1"/>
  <c r="J6" i="7"/>
  <c r="K6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F13" i="7"/>
  <c r="F12" i="7"/>
  <c r="F11" i="7"/>
  <c r="F10" i="7"/>
  <c r="F9" i="7"/>
  <c r="F8" i="7"/>
  <c r="F7" i="7"/>
  <c r="F6" i="7"/>
  <c r="F5" i="7"/>
  <c r="F4" i="7"/>
  <c r="D3" i="7"/>
  <c r="D4" i="7"/>
  <c r="D6" i="7"/>
  <c r="D7" i="7"/>
  <c r="G7" i="7" s="1"/>
  <c r="D8" i="7"/>
  <c r="D10" i="7"/>
  <c r="D11" i="7"/>
  <c r="G11" i="7" s="1"/>
  <c r="D14" i="7"/>
  <c r="D16" i="7"/>
  <c r="D17" i="7"/>
  <c r="G17" i="7" s="1"/>
  <c r="D18" i="7"/>
  <c r="D20" i="7"/>
  <c r="D21" i="7"/>
  <c r="G21" i="7" s="1"/>
  <c r="J21" i="7"/>
  <c r="K21" i="7" s="1"/>
  <c r="F21" i="7"/>
  <c r="J20" i="7"/>
  <c r="K20" i="7" s="1"/>
  <c r="F20" i="7"/>
  <c r="J19" i="7"/>
  <c r="K19" i="7" s="1"/>
  <c r="F19" i="7"/>
  <c r="J18" i="7"/>
  <c r="K18" i="7" s="1"/>
  <c r="F18" i="7"/>
  <c r="J17" i="7"/>
  <c r="K17" i="7" s="1"/>
  <c r="F17" i="7"/>
  <c r="J16" i="7"/>
  <c r="K16" i="7" s="1"/>
  <c r="F16" i="7"/>
  <c r="J15" i="7"/>
  <c r="K15" i="7" s="1"/>
  <c r="F15" i="7"/>
  <c r="J14" i="7"/>
  <c r="K14" i="7" s="1"/>
  <c r="F14" i="7"/>
  <c r="J3" i="7"/>
  <c r="K3" i="7" s="1"/>
  <c r="F3" i="7"/>
  <c r="J2" i="7"/>
  <c r="K2" i="7" s="1"/>
  <c r="F2" i="7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Q3" i="5"/>
  <c r="Q4" i="5"/>
  <c r="Q2" i="5"/>
  <c r="H6" i="5"/>
  <c r="G6" i="5"/>
  <c r="F6" i="5"/>
  <c r="E6" i="5"/>
  <c r="D6" i="5"/>
  <c r="H5" i="5"/>
  <c r="G5" i="5"/>
  <c r="F5" i="5"/>
  <c r="E5" i="5"/>
  <c r="D5" i="5"/>
  <c r="H4" i="5"/>
  <c r="G4" i="5"/>
  <c r="F4" i="5"/>
  <c r="E4" i="5"/>
  <c r="D4" i="5"/>
  <c r="H3" i="5"/>
  <c r="G3" i="5"/>
  <c r="F3" i="5"/>
  <c r="E3" i="5"/>
  <c r="D3" i="5"/>
  <c r="H2" i="5"/>
  <c r="G2" i="5"/>
  <c r="F2" i="5"/>
  <c r="E2" i="5"/>
  <c r="D2" i="5"/>
  <c r="C2" i="4"/>
  <c r="C3" i="4"/>
  <c r="C4" i="4"/>
  <c r="C5" i="4"/>
  <c r="C6" i="4"/>
  <c r="C7" i="4"/>
  <c r="F3" i="6"/>
  <c r="F4" i="6"/>
  <c r="F5" i="6"/>
  <c r="F6" i="6"/>
  <c r="F7" i="6"/>
  <c r="F8" i="6"/>
  <c r="F9" i="6"/>
  <c r="C5" i="5" s="1"/>
  <c r="F10" i="6"/>
  <c r="F11" i="6"/>
  <c r="F2" i="6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2" i="6"/>
  <c r="K2" i="6" s="1"/>
  <c r="D3" i="6"/>
  <c r="G3" i="6" s="1"/>
  <c r="D4" i="6"/>
  <c r="G4" i="6" s="1"/>
  <c r="D6" i="6"/>
  <c r="G6" i="6" s="1"/>
  <c r="D7" i="6"/>
  <c r="G7" i="6" s="1"/>
  <c r="D8" i="6"/>
  <c r="G8" i="6" s="1"/>
  <c r="D10" i="6"/>
  <c r="G10" i="6" s="1"/>
  <c r="D11" i="6"/>
  <c r="G11" i="6" s="1"/>
  <c r="B2" i="4"/>
  <c r="D2" i="7" s="1"/>
  <c r="D2" i="6" l="1"/>
  <c r="G2" i="6" s="1"/>
  <c r="D13" i="7"/>
  <c r="G13" i="7" s="1"/>
  <c r="D9" i="7"/>
  <c r="G9" i="7" s="1"/>
  <c r="D5" i="7"/>
  <c r="G5" i="7" s="1"/>
  <c r="D12" i="7"/>
  <c r="D19" i="7"/>
  <c r="D15" i="7"/>
  <c r="D9" i="6"/>
  <c r="G9" i="6" s="1"/>
  <c r="D5" i="6"/>
  <c r="G5" i="6" s="1"/>
  <c r="G16" i="7"/>
  <c r="G20" i="7"/>
  <c r="G10" i="7"/>
  <c r="G6" i="7"/>
  <c r="G3" i="7"/>
  <c r="G15" i="7"/>
  <c r="G2" i="7"/>
  <c r="G18" i="7"/>
  <c r="G14" i="7"/>
  <c r="G4" i="7"/>
  <c r="G8" i="7"/>
  <c r="G12" i="7"/>
  <c r="C3" i="5"/>
  <c r="C4" i="5"/>
  <c r="C2" i="5"/>
  <c r="N7" i="5" s="1"/>
  <c r="C6" i="5"/>
  <c r="N2" i="5" s="1"/>
  <c r="G19" i="7"/>
  <c r="N1" i="5" l="1"/>
  <c r="N4" i="5"/>
  <c r="N6" i="5" s="1"/>
  <c r="N5" i="5" l="1"/>
</calcChain>
</file>

<file path=xl/sharedStrings.xml><?xml version="1.0" encoding="utf-8"?>
<sst xmlns="http://schemas.openxmlformats.org/spreadsheetml/2006/main" count="171" uniqueCount="45">
  <si>
    <t>TLP</t>
  </si>
  <si>
    <t>IPCA</t>
  </si>
  <si>
    <t>TFB36.30</t>
  </si>
  <si>
    <t>TFB84.30</t>
  </si>
  <si>
    <t>TFB120.30</t>
  </si>
  <si>
    <t>TFB60.30</t>
  </si>
  <si>
    <t>indexador</t>
  </si>
  <si>
    <t>modalidade</t>
  </si>
  <si>
    <t>apoio</t>
  </si>
  <si>
    <t>habitacional</t>
  </si>
  <si>
    <t>rural</t>
  </si>
  <si>
    <t>empresarial</t>
  </si>
  <si>
    <t>indireto</t>
  </si>
  <si>
    <t>misto</t>
  </si>
  <si>
    <t>taxa_indexador</t>
  </si>
  <si>
    <t>taxa_juros</t>
  </si>
  <si>
    <t>spread</t>
  </si>
  <si>
    <t>spread_c</t>
  </si>
  <si>
    <t>spread_b</t>
  </si>
  <si>
    <t>Média</t>
  </si>
  <si>
    <t>Desvio Padrão</t>
  </si>
  <si>
    <t>Modalidades</t>
  </si>
  <si>
    <t>Participação</t>
  </si>
  <si>
    <t>Q1</t>
  </si>
  <si>
    <t>IQR</t>
  </si>
  <si>
    <t>LS</t>
  </si>
  <si>
    <t>LI</t>
  </si>
  <si>
    <t>Q3</t>
  </si>
  <si>
    <t>id</t>
  </si>
  <si>
    <t>anos</t>
  </si>
  <si>
    <t>indicador</t>
  </si>
  <si>
    <t>valor</t>
  </si>
  <si>
    <t>participação</t>
  </si>
  <si>
    <t>id_coop</t>
  </si>
  <si>
    <t>nome_coop</t>
  </si>
  <si>
    <t>Coop1</t>
  </si>
  <si>
    <t>Coop2</t>
  </si>
  <si>
    <t>Coop3</t>
  </si>
  <si>
    <t>Coop4</t>
  </si>
  <si>
    <t>Coop5</t>
  </si>
  <si>
    <t>p.x</t>
  </si>
  <si>
    <t>p</t>
  </si>
  <si>
    <t>data_inicial</t>
  </si>
  <si>
    <t>data_final</t>
  </si>
  <si>
    <t>c_risco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</si>
</sst>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%\ &quot;a.a.&quot;"/>
    <numFmt numFmtId="165" formatCode="dd\-mm\-yyyy"/>
    <numFmt numFmtId="166" formatCode="0.000%"/>
    <numFmt numFmtId="167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5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73737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10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164" fontId="3" fillId="2" borderId="1" xfId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66" fontId="0" fillId="2" borderId="0" xfId="0" applyNumberFormat="1" applyFill="1"/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/>
    <xf numFmtId="167" fontId="0" fillId="0" borderId="0" xfId="1" applyNumberFormat="1" applyFont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10" fontId="5" fillId="2" borderId="1" xfId="0" applyNumberFormat="1" applyFont="1" applyFill="1" applyBorder="1"/>
    <xf numFmtId="2" fontId="5" fillId="2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7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spreads!$D$1</c:f>
              <c:strCache>
                <c:ptCount val="1"/>
                <c:pt idx="0">
                  <c:v>TLP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spreads!$D$2:$D$6</c:f>
              <c:numCache>
                <c:formatCode>0.00%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9-4766-AF85-666F665C4FF9}"/>
            </c:ext>
          </c:extLst>
        </c:ser>
        <c:ser>
          <c:idx val="1"/>
          <c:order val="1"/>
          <c:tx>
            <c:strRef>
              <c:f>spreads!$E$1</c:f>
              <c:strCache>
                <c:ptCount val="1"/>
                <c:pt idx="0">
                  <c:v>TFB36.30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spreads!$E$2:$E$6</c:f>
              <c:numCache>
                <c:formatCode>0.00%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9-4766-AF85-666F665C4FF9}"/>
            </c:ext>
          </c:extLst>
        </c:ser>
        <c:ser>
          <c:idx val="2"/>
          <c:order val="2"/>
          <c:tx>
            <c:strRef>
              <c:f>spreads!$F$1</c:f>
              <c:strCache>
                <c:ptCount val="1"/>
                <c:pt idx="0">
                  <c:v>TFB60.30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spreads!$F$2:$F$6</c:f>
              <c:numCache>
                <c:formatCode>0.00%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9-4766-AF85-666F665C4FF9}"/>
            </c:ext>
          </c:extLst>
        </c:ser>
        <c:ser>
          <c:idx val="3"/>
          <c:order val="3"/>
          <c:tx>
            <c:strRef>
              <c:f>spreads!$G$1</c:f>
              <c:strCache>
                <c:ptCount val="1"/>
                <c:pt idx="0">
                  <c:v>TFB84.30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spreads!$G$2:$G$6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9-4766-AF85-666F665C4FF9}"/>
            </c:ext>
          </c:extLst>
        </c:ser>
        <c:ser>
          <c:idx val="4"/>
          <c:order val="4"/>
          <c:tx>
            <c:strRef>
              <c:f>spreads!$H$1</c:f>
              <c:strCache>
                <c:ptCount val="1"/>
                <c:pt idx="0">
                  <c:v>TFB120.30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spreads!$H$2:$H$6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C9-4766-AF85-666F665C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866160"/>
        <c:axId val="1267866992"/>
      </c:barChart>
      <c:catAx>
        <c:axId val="126786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866992"/>
        <c:crosses val="autoZero"/>
        <c:auto val="1"/>
        <c:lblAlgn val="ctr"/>
        <c:lblOffset val="100"/>
        <c:noMultiLvlLbl val="0"/>
      </c:catAx>
      <c:valAx>
        <c:axId val="12678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8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373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Indexadores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4-402B-84C4-BF9E16B9EB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4-402B-84C4-BF9E16B9EB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4-402B-84C4-BF9E16B9EB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4-402B-84C4-BF9E16B9EB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D4-402B-84C4-BF9E16B9EB21}"/>
              </c:ext>
            </c:extLst>
          </c:dPt>
          <c:dLbls>
            <c:dLbl>
              <c:idx val="4"/>
              <c:layout>
                <c:manualLayout>
                  <c:x val="8.1080874022028456E-3"/>
                  <c:y val="-4.1013694737245612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D4-402B-84C4-BF9E16B9E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indicadores!$A$2:$A$7</c15:sqref>
                  </c15:fullRef>
                </c:ext>
              </c:extLst>
              <c:f>(indicadores!$A$2,indicadores!$A$4:$A$7)</c:f>
              <c:strCache>
                <c:ptCount val="5"/>
                <c:pt idx="0">
                  <c:v>TLP</c:v>
                </c:pt>
                <c:pt idx="1">
                  <c:v>TFB36.30</c:v>
                </c:pt>
                <c:pt idx="2">
                  <c:v>TFB60.30</c:v>
                </c:pt>
                <c:pt idx="3">
                  <c:v>TFB84.30</c:v>
                </c:pt>
                <c:pt idx="4">
                  <c:v>TFB120.30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indicadores!$C$2:$C$7</c15:sqref>
                  </c15:fullRef>
                </c:ext>
              </c:extLst>
              <c:f>(indicadores!$C$2,indicadores!$C$4:$C$7)</c:f>
              <c:numCache>
                <c:formatCode>0.00%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E2D4-402B-84C4-BF9E16B9EB2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3737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Modalidades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0-4E51-9D14-5B33437A37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88A0-4E51-9D14-5B33437A37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A0-4E51-9D14-5B33437A375F}"/>
              </c:ext>
            </c:extLst>
          </c:dPt>
          <c:dLbls>
            <c:dLbl>
              <c:idx val="1"/>
              <c:layout>
                <c:manualLayout>
                  <c:x val="8.1054499896926757E-3"/>
                  <c:y val="4.47427293064868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0-4E51-9D14-5B33437A375F}"/>
                </c:ext>
              </c:extLst>
            </c:dLbl>
            <c:dLbl>
              <c:idx val="2"/>
              <c:layout>
                <c:manualLayout>
                  <c:x val="8.1054499896926757E-3"/>
                  <c:y val="4.474272930648769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0-4E51-9D14-5B33437A375F}"/>
                </c:ext>
              </c:extLst>
            </c:dLbl>
            <c:spPr>
              <a:noFill/>
              <a:ln w="6350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>
                      <a:noFill/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spreads!$P$2:$P$4</c:f>
              <c:strCache>
                <c:ptCount val="3"/>
                <c:pt idx="0">
                  <c:v>rural</c:v>
                </c:pt>
                <c:pt idx="1">
                  <c:v>empresarial</c:v>
                </c:pt>
                <c:pt idx="2">
                  <c:v>habitacional</c:v>
                </c:pt>
              </c:strCache>
            </c:strRef>
          </c:cat>
          <c:val>
            <c:numRef>
              <c:f>spreads!$Q$2:$Q$4</c:f>
              <c:numCache>
                <c:formatCode>0.00%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A0-4E51-9D14-5B33437A375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3737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spreads!$I$1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spreads!$I$2:$I$6</c:f>
              <c:numCache>
                <c:formatCode>0.00%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81-4257-928A-12233E4CC770}"/>
            </c:ext>
          </c:extLst>
        </c:ser>
        <c:ser>
          <c:idx val="1"/>
          <c:order val="1"/>
          <c:tx>
            <c:strRef>
              <c:f>spreads!$J$1</c:f>
              <c:strCache>
                <c:ptCount val="1"/>
                <c:pt idx="0">
                  <c:v>empresarial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spreads!$J$2:$J$6</c:f>
              <c:numCache>
                <c:formatCode>0.00%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81-4257-928A-12233E4CC770}"/>
            </c:ext>
          </c:extLst>
        </c:ser>
        <c:ser>
          <c:idx val="2"/>
          <c:order val="2"/>
          <c:tx>
            <c:strRef>
              <c:f>spreads!$K$1</c:f>
              <c:strCache>
                <c:ptCount val="1"/>
                <c:pt idx="0">
                  <c:v>habitacional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spreads!$B$2:$B$6</c:f>
              <c:strCache>
                <c:ptCount val="5"/>
                <c:pt idx="0">
                  <c:v>Coop1</c:v>
                </c:pt>
                <c:pt idx="1">
                  <c:v>Coop2</c:v>
                </c:pt>
                <c:pt idx="2">
                  <c:v>Coop3</c:v>
                </c:pt>
                <c:pt idx="3">
                  <c:v>Coop4</c:v>
                </c:pt>
                <c:pt idx="4">
                  <c:v>Coop5</c:v>
                </c:pt>
              </c:strCache>
            </c:strRef>
          </c:cat>
          <c:val>
            <c:numRef>
              <c:f>spreads!$K$2:$K$6</c:f>
              <c:numCache>
                <c:formatCode>0.00%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81-4257-928A-12233E4C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866160"/>
        <c:axId val="1267866992"/>
      </c:barChart>
      <c:catAx>
        <c:axId val="126786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866992"/>
        <c:crosses val="autoZero"/>
        <c:auto val="1"/>
        <c:lblAlgn val="ctr"/>
        <c:lblOffset val="100"/>
        <c:noMultiLvlLbl val="0"/>
      </c:catAx>
      <c:valAx>
        <c:axId val="12678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8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373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12379E0C-2E1F-4759-B137-5E3588F8D705}">
          <cx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bg1"/>
                </a:solidFill>
              </a:defRPr>
            </a:pPr>
            <a:endParaRPr lang="pt-BR" sz="105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 min="0.037500000000000006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ln>
                  <a:noFill/>
                </a:ln>
                <a:solidFill>
                  <a:schemeClr val="bg1"/>
                </a:solidFill>
              </a:defRPr>
            </a:pPr>
            <a:endParaRPr lang="pt-BR" sz="1050" b="0" i="0" u="none" strike="noStrike" baseline="0">
              <a:ln>
                <a:noFill/>
              </a:ln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solidFill>
      <a:srgbClr val="373737"/>
    </a:solidFill>
    <a:ln w="3175" cap="flat" cmpd="sng" algn="ctr">
      <a:noFill/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166686</xdr:colOff>
      <xdr:row>26</xdr:row>
      <xdr:rowOff>188118</xdr:rowOff>
    </xdr:from>
    <xdr:to>
      <xdr:col>15</xdr:col>
      <xdr:colOff>434886</xdr:colOff>
      <xdr:row>57</xdr:row>
      <xdr:rowOff>85724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DFCE0E96-5501-48A2-B399-3C283BC7C106}"/>
            </a:ext>
          </a:extLst>
        </xdr:cNvPr>
        <xdr:cNvGrpSpPr/>
      </xdr:nvGrpSpPr>
      <xdr:grpSpPr>
        <a:xfrm>
          <a:off x="719136" y="5207793"/>
          <a:ext cx="9459825" cy="5803106"/>
          <a:chOff x="909636" y="1445418"/>
          <a:chExt cx="9383625" cy="5803106"/>
        </a:xfrm>
        <a:solidFill>
          <a:srgbClr val="373737"/>
        </a:solidFill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571E622-168A-4EED-9D1C-28843C317637}"/>
              </a:ext>
            </a:extLst>
          </xdr:cNvPr>
          <xdr:cNvGraphicFramePr/>
        </xdr:nvGraphicFramePr>
        <xdr:xfrm>
          <a:off x="909636" y="1445418"/>
          <a:ext cx="4611600" cy="284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A0120152-4957-4DB9-A043-9F228021E4EF}"/>
              </a:ext>
            </a:extLst>
          </xdr:cNvPr>
          <xdr:cNvGraphicFramePr>
            <a:graphicFrameLocks/>
          </xdr:cNvGraphicFramePr>
        </xdr:nvGraphicFramePr>
        <xdr:xfrm>
          <a:off x="910386" y="4410074"/>
          <a:ext cx="4610100" cy="2838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94B71A1C-EBD6-4AD4-9033-D3081DE584DF}"/>
              </a:ext>
            </a:extLst>
          </xdr:cNvPr>
          <xdr:cNvGraphicFramePr>
            <a:graphicFrameLocks/>
          </xdr:cNvGraphicFramePr>
        </xdr:nvGraphicFramePr>
        <xdr:xfrm>
          <a:off x="5681661" y="4410074"/>
          <a:ext cx="4611600" cy="2838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0CE71AD2-EBDC-4F2F-A9F3-F46E9023D031}"/>
              </a:ext>
            </a:extLst>
          </xdr:cNvPr>
          <xdr:cNvGraphicFramePr>
            <a:graphicFrameLocks/>
          </xdr:cNvGraphicFramePr>
        </xdr:nvGraphicFramePr>
        <xdr:xfrm>
          <a:off x="5681661" y="1445418"/>
          <a:ext cx="4611600" cy="284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43611</xdr:colOff>
      <xdr:row>8</xdr:row>
      <xdr:rowOff>133350</xdr:rowOff>
    </xdr:from>
    <xdr:to>
      <xdr:col>10</xdr:col>
      <xdr:colOff>224586</xdr:colOff>
      <xdr:row>24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322A06E1-D37A-402F-BBE2-26F1AA3576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2886" y="1724025"/>
              <a:ext cx="4791075" cy="29289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5DA7-37A2-4309-A1D3-6DD513AE911A}">
  <dimension ref="A1:C7"/>
  <sheetViews>
    <sheetView showGridLines="0" workbookViewId="0"/>
  </sheetViews>
  <sheetFormatPr defaultRowHeight="15" x14ac:dyDescent="0.25"/>
  <cols>
    <col min="1" max="1" width="10.7109375" bestFit="1" customWidth="1"/>
    <col min="2" max="2" width="11.7109375" bestFit="1" customWidth="1"/>
    <col min="3" max="3" width="12.42578125" bestFit="1" customWidth="1"/>
    <col min="4" max="6" width="10.7109375" bestFit="1" customWidth="1"/>
  </cols>
  <sheetData>
    <row r="1" spans="1:3" ht="15.75" x14ac:dyDescent="0.25">
      <c r="A1" s="9" t="s">
        <v>30</v>
      </c>
      <c r="B1" s="9" t="s">
        <v>31</v>
      </c>
      <c r="C1" s="9" t="s">
        <v>32</v>
      </c>
    </row>
    <row r="2" spans="1:3" ht="15.75" x14ac:dyDescent="0.25">
      <c r="A2" s="9" t="s">
        <v>0</v>
      </c>
      <c r="B2" s="14">
        <f>ipca+4.75%</f>
        <v>0.15129999999999999</v>
      </c>
      <c r="C2" s="11">
        <f>COUNTIF(contratos!$C$2:$C$11,indicadores!$A2)/COUNTA(contratos!$C$2:$C$11)</f>
        <v>0.3</v>
      </c>
    </row>
    <row r="3" spans="1:3" ht="15.75" x14ac:dyDescent="0.25">
      <c r="A3" s="9" t="s">
        <v>1</v>
      </c>
      <c r="B3" s="14">
        <v>0.1038</v>
      </c>
      <c r="C3" s="11">
        <f>COUNTIF(contratos!$C$2:$C$11,indicadores!$A3)/COUNTA(contratos!$C$2:$C$11)</f>
        <v>0</v>
      </c>
    </row>
    <row r="4" spans="1:3" ht="15.75" x14ac:dyDescent="0.25">
      <c r="A4" s="9" t="s">
        <v>2</v>
      </c>
      <c r="B4" s="14">
        <v>0.12843525</v>
      </c>
      <c r="C4" s="11">
        <f>COUNTIF(contratos!$C$2:$C$11,indicadores!$A4)/COUNTA(contratos!$C$2:$C$11)</f>
        <v>0.2</v>
      </c>
    </row>
    <row r="5" spans="1:3" ht="15.75" x14ac:dyDescent="0.25">
      <c r="A5" s="9" t="s">
        <v>5</v>
      </c>
      <c r="B5" s="14">
        <v>0.12301681</v>
      </c>
      <c r="C5" s="11">
        <f>COUNTIF(contratos!$C$2:$C$11,indicadores!$A5)/COUNTA(contratos!$C$2:$C$11)</f>
        <v>0.2</v>
      </c>
    </row>
    <row r="6" spans="1:3" ht="15.75" x14ac:dyDescent="0.25">
      <c r="A6" s="9" t="s">
        <v>3</v>
      </c>
      <c r="B6" s="14">
        <v>0.10975235</v>
      </c>
      <c r="C6" s="11">
        <f>COUNTIF(contratos!$C$2:$C$11,indicadores!$A6)/COUNTA(contratos!$C$2:$C$11)</f>
        <v>0.1</v>
      </c>
    </row>
    <row r="7" spans="1:3" ht="15.75" x14ac:dyDescent="0.25">
      <c r="A7" s="9" t="s">
        <v>4</v>
      </c>
      <c r="B7" s="14">
        <v>0.10999193</v>
      </c>
      <c r="C7" s="11">
        <f>COUNTIF(contratos!$C$2:$C$11,indicadores!$A7)/COUNTA(contratos!$C$2:$C$11)</f>
        <v>0.2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41E7-81F9-41F3-9DEE-A0B4E64E648E}">
  <dimension ref="A1:M12"/>
  <sheetViews>
    <sheetView showGridLines="0" zoomScaleNormal="100" workbookViewId="0"/>
  </sheetViews>
  <sheetFormatPr defaultColWidth="11.28515625" defaultRowHeight="15" x14ac:dyDescent="0.25"/>
  <cols>
    <col min="1" max="1" width="3.28515625" bestFit="1" customWidth="1"/>
    <col min="2" max="2" width="8.28515625" bestFit="1" customWidth="1"/>
    <col min="3" max="3" width="10.7109375" bestFit="1" customWidth="1"/>
    <col min="4" max="4" width="15.42578125" bestFit="1" customWidth="1"/>
    <col min="5" max="6" width="10.5703125" bestFit="1" customWidth="1"/>
    <col min="7" max="7" width="11.7109375" bestFit="1" customWidth="1"/>
    <col min="8" max="8" width="11.85546875" bestFit="1" customWidth="1"/>
    <col min="9" max="9" width="11.5703125" bestFit="1" customWidth="1"/>
    <col min="10" max="10" width="5.42578125" bestFit="1" customWidth="1"/>
    <col min="11" max="11" width="7.5703125" bestFit="1" customWidth="1"/>
    <col min="12" max="12" width="12.42578125" bestFit="1" customWidth="1"/>
    <col min="13" max="13" width="8.140625" bestFit="1" customWidth="1"/>
  </cols>
  <sheetData>
    <row r="1" spans="1:13" ht="15.75" x14ac:dyDescent="0.25">
      <c r="A1" s="18" t="s">
        <v>28</v>
      </c>
      <c r="B1" s="18" t="s">
        <v>33</v>
      </c>
      <c r="C1" s="18" t="s">
        <v>6</v>
      </c>
      <c r="D1" s="9" t="s">
        <v>14</v>
      </c>
      <c r="E1" s="18" t="s">
        <v>18</v>
      </c>
      <c r="F1" s="25" t="s">
        <v>17</v>
      </c>
      <c r="G1" s="9" t="s">
        <v>15</v>
      </c>
      <c r="H1" s="18" t="s">
        <v>42</v>
      </c>
      <c r="I1" s="18" t="s">
        <v>43</v>
      </c>
      <c r="J1" s="9" t="s">
        <v>29</v>
      </c>
      <c r="K1" s="9" t="s">
        <v>44</v>
      </c>
      <c r="L1" s="18" t="s">
        <v>7</v>
      </c>
      <c r="M1" s="18" t="s">
        <v>8</v>
      </c>
    </row>
    <row r="2" spans="1:13" ht="15.75" x14ac:dyDescent="0.25">
      <c r="A2" s="9">
        <v>1</v>
      </c>
      <c r="B2" s="9">
        <v>1</v>
      </c>
      <c r="C2" s="9" t="s">
        <v>0</v>
      </c>
      <c r="D2" s="14">
        <f>INDEX(indicadores!$B$2:$B$7,MATCH(contratos!C2,indicadores!$A$2:$A$7,0),1)</f>
        <v>0.15129999999999999</v>
      </c>
      <c r="E2" s="14">
        <v>0.03</v>
      </c>
      <c r="F2" s="14">
        <f>E2+1%</f>
        <v>0.04</v>
      </c>
      <c r="G2" s="14">
        <f>(1+D2)*(1+E2)*(1+F2)-1</f>
        <v>0.23327256000000007</v>
      </c>
      <c r="H2" s="15">
        <v>44610</v>
      </c>
      <c r="I2" s="15">
        <v>45706</v>
      </c>
      <c r="J2" s="16">
        <f>DAYS360(H2,I2)/360</f>
        <v>3</v>
      </c>
      <c r="K2" s="9" t="str">
        <f>IF(J2=3,"AAA",IF(J2=5,"AA",IF(J2=7,"A",IF(J2=10,"BBB",""))))</f>
        <v>AAA</v>
      </c>
      <c r="L2" s="12" t="s">
        <v>9</v>
      </c>
      <c r="M2" s="12" t="s">
        <v>12</v>
      </c>
    </row>
    <row r="3" spans="1:13" ht="15.75" x14ac:dyDescent="0.25">
      <c r="A3" s="9">
        <v>2</v>
      </c>
      <c r="B3" s="9">
        <v>1</v>
      </c>
      <c r="C3" s="9" t="s">
        <v>2</v>
      </c>
      <c r="D3" s="14">
        <f>INDEX(indicadores!$B$2:$B$7,MATCH(contratos!C3,indicadores!$A$2:$A$7,0),1)</f>
        <v>0.12843525</v>
      </c>
      <c r="E3" s="14">
        <v>0.03</v>
      </c>
      <c r="F3" s="14">
        <f t="shared" ref="F3:F11" si="0">E3+1%</f>
        <v>0.04</v>
      </c>
      <c r="G3" s="14">
        <f t="shared" ref="G3:G11" si="1">(1+D3)*(1+E3)*(1+F3)-1</f>
        <v>0.20877983980000003</v>
      </c>
      <c r="H3" s="15">
        <v>44610</v>
      </c>
      <c r="I3" s="15">
        <v>45706</v>
      </c>
      <c r="J3" s="16">
        <f t="shared" ref="J3:J11" si="2">DAYS360(H3,I3)/360</f>
        <v>3</v>
      </c>
      <c r="K3" s="9" t="str">
        <f t="shared" ref="K3:K11" si="3">IF(J3=3,"AAA",IF(J3=5,"AA",IF(J3=7,"A",IF(J3=10,"BBB",""))))</f>
        <v>AAA</v>
      </c>
      <c r="L3" s="12" t="s">
        <v>10</v>
      </c>
      <c r="M3" s="12" t="s">
        <v>12</v>
      </c>
    </row>
    <row r="4" spans="1:13" ht="15.75" x14ac:dyDescent="0.25">
      <c r="A4" s="9">
        <v>3</v>
      </c>
      <c r="B4" s="9">
        <v>2</v>
      </c>
      <c r="C4" s="9" t="s">
        <v>5</v>
      </c>
      <c r="D4" s="14">
        <f>INDEX(indicadores!$B$2:$B$7,MATCH(contratos!C4,indicadores!$A$2:$A$7,0),1)</f>
        <v>0.12301681</v>
      </c>
      <c r="E4" s="14">
        <v>3.5000000000000003E-2</v>
      </c>
      <c r="F4" s="14">
        <f t="shared" si="0"/>
        <v>4.5000000000000005E-2</v>
      </c>
      <c r="G4" s="14">
        <f t="shared" si="1"/>
        <v>0.21462690627574976</v>
      </c>
      <c r="H4" s="15">
        <v>44610</v>
      </c>
      <c r="I4" s="15">
        <v>46436</v>
      </c>
      <c r="J4" s="16">
        <f t="shared" si="2"/>
        <v>5</v>
      </c>
      <c r="K4" s="9" t="str">
        <f t="shared" si="3"/>
        <v>AA</v>
      </c>
      <c r="L4" s="12" t="s">
        <v>10</v>
      </c>
      <c r="M4" s="12" t="s">
        <v>12</v>
      </c>
    </row>
    <row r="5" spans="1:13" ht="15.75" x14ac:dyDescent="0.25">
      <c r="A5" s="9">
        <v>4</v>
      </c>
      <c r="B5" s="9">
        <v>2</v>
      </c>
      <c r="C5" s="9" t="s">
        <v>0</v>
      </c>
      <c r="D5" s="14">
        <f>INDEX(indicadores!$B$2:$B$7,MATCH(contratos!C5,indicadores!$A$2:$A$7,0),1)</f>
        <v>0.15129999999999999</v>
      </c>
      <c r="E5" s="14">
        <v>0.03</v>
      </c>
      <c r="F5" s="14">
        <f t="shared" si="0"/>
        <v>0.04</v>
      </c>
      <c r="G5" s="14">
        <f t="shared" si="1"/>
        <v>0.23327256000000007</v>
      </c>
      <c r="H5" s="15">
        <v>44610</v>
      </c>
      <c r="I5" s="15">
        <v>45706</v>
      </c>
      <c r="J5" s="16">
        <f t="shared" si="2"/>
        <v>3</v>
      </c>
      <c r="K5" s="9" t="str">
        <f t="shared" si="3"/>
        <v>AAA</v>
      </c>
      <c r="L5" s="12" t="s">
        <v>11</v>
      </c>
      <c r="M5" s="12" t="s">
        <v>12</v>
      </c>
    </row>
    <row r="6" spans="1:13" ht="15.75" x14ac:dyDescent="0.25">
      <c r="A6" s="9">
        <v>5</v>
      </c>
      <c r="B6" s="9">
        <v>3</v>
      </c>
      <c r="C6" s="9" t="s">
        <v>4</v>
      </c>
      <c r="D6" s="14">
        <f>INDEX(indicadores!$B$2:$B$7,MATCH(contratos!C6,indicadores!$A$2:$A$7,0),1)</f>
        <v>0.10999193</v>
      </c>
      <c r="E6" s="14">
        <v>4.4999999999999998E-2</v>
      </c>
      <c r="F6" s="14">
        <f t="shared" si="0"/>
        <v>5.5E-2</v>
      </c>
      <c r="G6" s="14">
        <f t="shared" si="1"/>
        <v>0.22373835302674983</v>
      </c>
      <c r="H6" s="15">
        <v>44610</v>
      </c>
      <c r="I6" s="15">
        <v>48262</v>
      </c>
      <c r="J6" s="16">
        <f t="shared" si="2"/>
        <v>10</v>
      </c>
      <c r="K6" s="9" t="str">
        <f t="shared" si="3"/>
        <v>BBB</v>
      </c>
      <c r="L6" s="12" t="s">
        <v>10</v>
      </c>
      <c r="M6" s="12" t="s">
        <v>13</v>
      </c>
    </row>
    <row r="7" spans="1:13" ht="15.75" x14ac:dyDescent="0.25">
      <c r="A7" s="9">
        <v>6</v>
      </c>
      <c r="B7" s="9">
        <v>3</v>
      </c>
      <c r="C7" s="9" t="s">
        <v>5</v>
      </c>
      <c r="D7" s="14">
        <f>INDEX(indicadores!$B$2:$B$7,MATCH(contratos!C7,indicadores!$A$2:$A$7,0),1)</f>
        <v>0.12301681</v>
      </c>
      <c r="E7" s="14">
        <v>3.5000000000000003E-2</v>
      </c>
      <c r="F7" s="14">
        <f t="shared" si="0"/>
        <v>4.5000000000000005E-2</v>
      </c>
      <c r="G7" s="14">
        <f t="shared" si="1"/>
        <v>0.21462690627574976</v>
      </c>
      <c r="H7" s="15">
        <v>44610</v>
      </c>
      <c r="I7" s="15">
        <v>46436</v>
      </c>
      <c r="J7" s="16">
        <f t="shared" si="2"/>
        <v>5</v>
      </c>
      <c r="K7" s="9" t="str">
        <f t="shared" si="3"/>
        <v>AA</v>
      </c>
      <c r="L7" s="12" t="s">
        <v>9</v>
      </c>
      <c r="M7" s="12" t="s">
        <v>12</v>
      </c>
    </row>
    <row r="8" spans="1:13" ht="15.75" x14ac:dyDescent="0.25">
      <c r="A8" s="9">
        <v>7</v>
      </c>
      <c r="B8" s="9">
        <v>3</v>
      </c>
      <c r="C8" s="9" t="s">
        <v>2</v>
      </c>
      <c r="D8" s="14">
        <f>INDEX(indicadores!$B$2:$B$7,MATCH(contratos!C8,indicadores!$A$2:$A$7,0),1)</f>
        <v>0.12843525</v>
      </c>
      <c r="E8" s="14">
        <v>0.03</v>
      </c>
      <c r="F8" s="14">
        <f t="shared" si="0"/>
        <v>0.04</v>
      </c>
      <c r="G8" s="14">
        <f t="shared" si="1"/>
        <v>0.20877983980000003</v>
      </c>
      <c r="H8" s="15">
        <v>44610</v>
      </c>
      <c r="I8" s="15">
        <v>45706</v>
      </c>
      <c r="J8" s="16">
        <f t="shared" si="2"/>
        <v>3</v>
      </c>
      <c r="K8" s="9" t="str">
        <f t="shared" si="3"/>
        <v>AAA</v>
      </c>
      <c r="L8" s="12" t="s">
        <v>11</v>
      </c>
      <c r="M8" s="12" t="s">
        <v>12</v>
      </c>
    </row>
    <row r="9" spans="1:13" ht="15.75" x14ac:dyDescent="0.25">
      <c r="A9" s="9">
        <v>8</v>
      </c>
      <c r="B9" s="9">
        <v>4</v>
      </c>
      <c r="C9" s="9" t="s">
        <v>0</v>
      </c>
      <c r="D9" s="14">
        <f>INDEX(indicadores!$B$2:$B$7,MATCH(contratos!C9,indicadores!$A$2:$A$7,0),1)</f>
        <v>0.15129999999999999</v>
      </c>
      <c r="E9" s="14">
        <v>0.03</v>
      </c>
      <c r="F9" s="14">
        <f t="shared" si="0"/>
        <v>0.04</v>
      </c>
      <c r="G9" s="14">
        <f t="shared" si="1"/>
        <v>0.23327256000000007</v>
      </c>
      <c r="H9" s="15">
        <v>44610</v>
      </c>
      <c r="I9" s="15">
        <v>45706</v>
      </c>
      <c r="J9" s="16">
        <f t="shared" si="2"/>
        <v>3</v>
      </c>
      <c r="K9" s="9" t="str">
        <f t="shared" si="3"/>
        <v>AAA</v>
      </c>
      <c r="L9" s="12" t="s">
        <v>11</v>
      </c>
      <c r="M9" s="12" t="s">
        <v>12</v>
      </c>
    </row>
    <row r="10" spans="1:13" ht="15.75" x14ac:dyDescent="0.25">
      <c r="A10" s="9">
        <v>9</v>
      </c>
      <c r="B10" s="9">
        <v>5</v>
      </c>
      <c r="C10" s="9" t="s">
        <v>3</v>
      </c>
      <c r="D10" s="14">
        <f>INDEX(indicadores!$B$2:$B$7,MATCH(contratos!C10,indicadores!$A$2:$A$7,0),1)</f>
        <v>0.10975235</v>
      </c>
      <c r="E10" s="14">
        <v>0.04</v>
      </c>
      <c r="F10" s="14">
        <f t="shared" si="0"/>
        <v>0.05</v>
      </c>
      <c r="G10" s="14">
        <f t="shared" si="1"/>
        <v>0.21184956619999995</v>
      </c>
      <c r="H10" s="15">
        <v>44610</v>
      </c>
      <c r="I10" s="15">
        <v>47167</v>
      </c>
      <c r="J10" s="16">
        <f t="shared" si="2"/>
        <v>7</v>
      </c>
      <c r="K10" s="9" t="str">
        <f t="shared" si="3"/>
        <v>A</v>
      </c>
      <c r="L10" s="12" t="s">
        <v>10</v>
      </c>
      <c r="M10" s="12" t="s">
        <v>12</v>
      </c>
    </row>
    <row r="11" spans="1:13" ht="15.75" x14ac:dyDescent="0.25">
      <c r="A11" s="9">
        <v>10</v>
      </c>
      <c r="B11" s="9">
        <v>5</v>
      </c>
      <c r="C11" s="9" t="s">
        <v>4</v>
      </c>
      <c r="D11" s="14">
        <f>INDEX(indicadores!$B$2:$B$7,MATCH(contratos!C11,indicadores!$A$2:$A$7,0),1)</f>
        <v>0.10999193</v>
      </c>
      <c r="E11" s="14">
        <v>4.4999999999999998E-2</v>
      </c>
      <c r="F11" s="14">
        <f t="shared" si="0"/>
        <v>5.5E-2</v>
      </c>
      <c r="G11" s="14">
        <f t="shared" si="1"/>
        <v>0.22373835302674983</v>
      </c>
      <c r="H11" s="15">
        <v>44610</v>
      </c>
      <c r="I11" s="15">
        <v>48262</v>
      </c>
      <c r="J11" s="16">
        <f t="shared" si="2"/>
        <v>10</v>
      </c>
      <c r="K11" s="9" t="str">
        <f t="shared" si="3"/>
        <v>BBB</v>
      </c>
      <c r="L11" s="12" t="s">
        <v>10</v>
      </c>
      <c r="M11" s="12" t="s">
        <v>13</v>
      </c>
    </row>
    <row r="12" spans="1:13" x14ac:dyDescent="0.25">
      <c r="J1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EECD-0D54-4DF8-8453-31DD28DF051A}">
  <dimension ref="A1:T5002"/>
  <sheetViews>
    <sheetView showGridLines="0" tabSelected="1" workbookViewId="0"/>
  </sheetViews>
  <sheetFormatPr defaultRowHeight="15" x14ac:dyDescent="0.25"/>
  <cols>
    <col min="1" max="1" width="8.28515625" bestFit="1" customWidth="1"/>
    <col min="2" max="2" width="11.7109375" bestFit="1" customWidth="1"/>
    <col min="3" max="3" width="7.28515625" bestFit="1" customWidth="1"/>
    <col min="4" max="4" width="8.85546875" bestFit="1" customWidth="1"/>
    <col min="5" max="7" width="9.5703125" bestFit="1" customWidth="1"/>
    <col min="8" max="8" width="10.7109375" bestFit="1" customWidth="1"/>
    <col min="9" max="9" width="8.85546875" bestFit="1" customWidth="1"/>
    <col min="10" max="10" width="12" bestFit="1" customWidth="1"/>
    <col min="11" max="11" width="12.42578125" bestFit="1" customWidth="1"/>
    <col min="13" max="13" width="14.42578125" bestFit="1" customWidth="1"/>
    <col min="14" max="14" width="6.5703125" bestFit="1" customWidth="1"/>
    <col min="15" max="15" width="7.140625" bestFit="1" customWidth="1"/>
    <col min="16" max="16" width="13.140625" bestFit="1" customWidth="1"/>
    <col min="17" max="17" width="12.42578125" bestFit="1" customWidth="1"/>
    <col min="18" max="18" width="8.7109375" style="3" bestFit="1" customWidth="1"/>
    <col min="19" max="19" width="9.7109375" style="3" bestFit="1" customWidth="1"/>
    <col min="20" max="20" width="9.140625" style="3"/>
    <col min="21" max="21" width="45.85546875" bestFit="1" customWidth="1"/>
  </cols>
  <sheetData>
    <row r="1" spans="1:17" ht="15.75" x14ac:dyDescent="0.25">
      <c r="A1" s="9" t="s">
        <v>33</v>
      </c>
      <c r="B1" s="9" t="s">
        <v>34</v>
      </c>
      <c r="C1" s="25" t="s">
        <v>16</v>
      </c>
      <c r="D1" s="9" t="s">
        <v>0</v>
      </c>
      <c r="E1" s="9" t="s">
        <v>2</v>
      </c>
      <c r="F1" s="9" t="s">
        <v>5</v>
      </c>
      <c r="G1" s="9" t="s">
        <v>3</v>
      </c>
      <c r="H1" s="9" t="s">
        <v>4</v>
      </c>
      <c r="I1" s="9" t="s">
        <v>10</v>
      </c>
      <c r="J1" s="9" t="s">
        <v>11</v>
      </c>
      <c r="K1" s="9" t="s">
        <v>9</v>
      </c>
      <c r="L1" s="6"/>
      <c r="M1" s="12" t="s">
        <v>19</v>
      </c>
      <c r="N1" s="10">
        <f>AVERAGE(C2:C6)</f>
        <v>4.4333333333333336E-2</v>
      </c>
      <c r="O1" s="6"/>
      <c r="P1" s="7" t="s">
        <v>21</v>
      </c>
      <c r="Q1" s="7" t="s">
        <v>22</v>
      </c>
    </row>
    <row r="2" spans="1:17" ht="15.75" x14ac:dyDescent="0.25">
      <c r="A2" s="9">
        <v>1</v>
      </c>
      <c r="B2" s="12" t="s">
        <v>35</v>
      </c>
      <c r="C2" s="10">
        <f>AVERAGEIF(contratos!$B$2:$B$11,A2,contratos!$F$2:$F$11)</f>
        <v>0.04</v>
      </c>
      <c r="D2" s="11">
        <f>COUNTIFS(contratos!$C$2:$C$11,spreads!D$1,contratos!$B$2:$B$11,spreads!$A2)/COUNTIFS(contratos!$B$2:$B$11,spreads!$A2)</f>
        <v>0.5</v>
      </c>
      <c r="E2" s="11">
        <f>COUNTIFS(contratos!$C$2:$C$11,spreads!E$1,contratos!$B$2:$B$11,spreads!$A2)/COUNTIFS(contratos!$B$2:$B$11,spreads!$A2)</f>
        <v>0.5</v>
      </c>
      <c r="F2" s="11">
        <f>COUNTIFS(contratos!$C$2:$C$11,spreads!F$1,contratos!$B$2:$B$11,spreads!$A2)/COUNTIFS(contratos!$B$2:$B$11,spreads!$A2)</f>
        <v>0</v>
      </c>
      <c r="G2" s="11">
        <f>COUNTIFS(contratos!$C$2:$C$11,spreads!G$1,contratos!$B$2:$B$11,spreads!$A2)/COUNTIFS(contratos!$B$2:$B$11,spreads!$A2)</f>
        <v>0</v>
      </c>
      <c r="H2" s="11">
        <f>COUNTIFS(contratos!$C$2:$C$11,spreads!H$1,contratos!$B$2:$B$11,spreads!$A2)/COUNTIFS(contratos!$B$2:$B$11,spreads!$A2)</f>
        <v>0</v>
      </c>
      <c r="I2" s="11">
        <f>COUNTIFS(contratos!$L$2:$L$11,spreads!I$1,contratos!$B$2:$B$11,spreads!$A2)/COUNTIFS(contratos!$B$2:$B$11,spreads!$A2)</f>
        <v>0.5</v>
      </c>
      <c r="J2" s="11">
        <f>COUNTIFS(contratos!$L$2:$L$11,spreads!J$1,contratos!$B$2:$B$11,spreads!$A2)/COUNTIFS(contratos!$B$2:$B$11,spreads!$A2)</f>
        <v>0</v>
      </c>
      <c r="K2" s="11">
        <f>COUNTIFS(contratos!$L$2:$L$11,spreads!K$1,contratos!$B$2:$B$11,spreads!$A2)/COUNTIFS(contratos!$B$2:$B$11,spreads!$A2)</f>
        <v>0.5</v>
      </c>
      <c r="L2" s="6"/>
      <c r="M2" s="12" t="s">
        <v>23</v>
      </c>
      <c r="N2" s="11">
        <f>_xlfn.QUARTILE.EXC($C$2:$C$6,1)</f>
        <v>0.04</v>
      </c>
      <c r="O2" s="6"/>
      <c r="P2" s="13" t="s">
        <v>10</v>
      </c>
      <c r="Q2" s="8">
        <f>COUNTIF(contratos!$L$2:$L$11,spreads!$P2)/COUNTA(contratos!$L$2:$L$11)</f>
        <v>0.5</v>
      </c>
    </row>
    <row r="3" spans="1:17" ht="15.75" x14ac:dyDescent="0.25">
      <c r="A3" s="9">
        <v>2</v>
      </c>
      <c r="B3" s="12" t="s">
        <v>36</v>
      </c>
      <c r="C3" s="10">
        <f>AVERAGEIF(contratos!$B$2:$B$11,A3,contratos!$F$2:$F$11)</f>
        <v>4.2500000000000003E-2</v>
      </c>
      <c r="D3" s="11">
        <f>COUNTIFS(contratos!$C$2:$C$11,spreads!D$1,contratos!$B$2:$B$11,spreads!$A3)/COUNTIFS(contratos!$B$2:$B$11,spreads!$A3)</f>
        <v>0.5</v>
      </c>
      <c r="E3" s="11">
        <f>COUNTIFS(contratos!$C$2:$C$11,spreads!E$1,contratos!$B$2:$B$11,spreads!$A3)/COUNTIFS(contratos!$B$2:$B$11,spreads!$A3)</f>
        <v>0</v>
      </c>
      <c r="F3" s="11">
        <f>COUNTIFS(contratos!$C$2:$C$11,spreads!F$1,contratos!$B$2:$B$11,spreads!$A3)/COUNTIFS(contratos!$B$2:$B$11,spreads!$A3)</f>
        <v>0.5</v>
      </c>
      <c r="G3" s="11">
        <f>COUNTIFS(contratos!$C$2:$C$11,spreads!G$1,contratos!$B$2:$B$11,spreads!$A3)/COUNTIFS(contratos!$B$2:$B$11,spreads!$A3)</f>
        <v>0</v>
      </c>
      <c r="H3" s="11">
        <f>COUNTIFS(contratos!$C$2:$C$11,spreads!H$1,contratos!$B$2:$B$11,spreads!$A3)/COUNTIFS(contratos!$B$2:$B$11,spreads!$A3)</f>
        <v>0</v>
      </c>
      <c r="I3" s="11">
        <f>COUNTIFS(contratos!$L$2:$L$11,spreads!I$1,contratos!$B$2:$B$11,spreads!$A3)/COUNTIFS(contratos!$B$2:$B$11,spreads!$A3)</f>
        <v>0.5</v>
      </c>
      <c r="J3" s="11">
        <f>COUNTIFS(contratos!$L$2:$L$11,spreads!J$1,contratos!$B$2:$B$11,spreads!$A3)/COUNTIFS(contratos!$B$2:$B$11,spreads!$A3)</f>
        <v>0.5</v>
      </c>
      <c r="K3" s="11">
        <f>COUNTIFS(contratos!$L$2:$L$11,spreads!K$1,contratos!$B$2:$B$11,spreads!$A3)/COUNTIFS(contratos!$B$2:$B$11,spreads!$A3)</f>
        <v>0</v>
      </c>
      <c r="L3" s="6"/>
      <c r="M3" s="12" t="s">
        <v>27</v>
      </c>
      <c r="N3" s="11">
        <f>_xlfn.QUARTILE.INC($C$2:$C$6,3)</f>
        <v>4.6666666666666669E-2</v>
      </c>
      <c r="O3" s="6"/>
      <c r="P3" s="13" t="s">
        <v>11</v>
      </c>
      <c r="Q3" s="8">
        <f>COUNTIF(contratos!$L$2:$L$11,spreads!$P3)/COUNTA(contratos!$L$2:$L$11)</f>
        <v>0.3</v>
      </c>
    </row>
    <row r="4" spans="1:17" ht="15.75" x14ac:dyDescent="0.25">
      <c r="A4" s="9">
        <v>3</v>
      </c>
      <c r="B4" s="12" t="s">
        <v>37</v>
      </c>
      <c r="C4" s="10">
        <f>AVERAGEIF(contratos!$B$2:$B$11,A4,contratos!$F$2:$F$11)</f>
        <v>4.6666666666666669E-2</v>
      </c>
      <c r="D4" s="11">
        <f>COUNTIFS(contratos!$C$2:$C$11,spreads!D$1,contratos!$B$2:$B$11,spreads!$A4)/COUNTIFS(contratos!$B$2:$B$11,spreads!$A4)</f>
        <v>0</v>
      </c>
      <c r="E4" s="11">
        <f>COUNTIFS(contratos!$C$2:$C$11,spreads!E$1,contratos!$B$2:$B$11,spreads!$A4)/COUNTIFS(contratos!$B$2:$B$11,spreads!$A4)</f>
        <v>0.33333333333333331</v>
      </c>
      <c r="F4" s="11">
        <f>COUNTIFS(contratos!$C$2:$C$11,spreads!F$1,contratos!$B$2:$B$11,spreads!$A4)/COUNTIFS(contratos!$B$2:$B$11,spreads!$A4)</f>
        <v>0.33333333333333331</v>
      </c>
      <c r="G4" s="11">
        <f>COUNTIFS(contratos!$C$2:$C$11,spreads!G$1,contratos!$B$2:$B$11,spreads!$A4)/COUNTIFS(contratos!$B$2:$B$11,spreads!$A4)</f>
        <v>0</v>
      </c>
      <c r="H4" s="11">
        <f>COUNTIFS(contratos!$C$2:$C$11,spreads!H$1,contratos!$B$2:$B$11,spreads!$A4)/COUNTIFS(contratos!$B$2:$B$11,spreads!$A4)</f>
        <v>0.33333333333333331</v>
      </c>
      <c r="I4" s="11">
        <f>COUNTIFS(contratos!$L$2:$L$11,spreads!I$1,contratos!$B$2:$B$11,spreads!$A4)/COUNTIFS(contratos!$B$2:$B$11,spreads!$A4)</f>
        <v>0.33333333333333331</v>
      </c>
      <c r="J4" s="11">
        <f>COUNTIFS(contratos!$L$2:$L$11,spreads!J$1,contratos!$B$2:$B$11,spreads!$A4)/COUNTIFS(contratos!$B$2:$B$11,spreads!$A4)</f>
        <v>0.33333333333333331</v>
      </c>
      <c r="K4" s="11">
        <f>COUNTIFS(contratos!$L$2:$L$11,spreads!K$1,contratos!$B$2:$B$11,spreads!$A4)/COUNTIFS(contratos!$B$2:$B$11,spreads!$A4)</f>
        <v>0.33333333333333331</v>
      </c>
      <c r="L4" s="6"/>
      <c r="M4" s="12" t="s">
        <v>24</v>
      </c>
      <c r="N4" s="11">
        <f>N3-N2</f>
        <v>6.666666666666668E-3</v>
      </c>
      <c r="O4" s="6"/>
      <c r="P4" s="13" t="s">
        <v>9</v>
      </c>
      <c r="Q4" s="8">
        <f>COUNTIF(contratos!$L$2:$L$11,spreads!$P4)/COUNTA(contratos!$L$2:$L$11)</f>
        <v>0.2</v>
      </c>
    </row>
    <row r="5" spans="1:17" ht="15.75" x14ac:dyDescent="0.25">
      <c r="A5" s="9">
        <v>4</v>
      </c>
      <c r="B5" s="12" t="s">
        <v>38</v>
      </c>
      <c r="C5" s="10">
        <f>AVERAGEIF(contratos!$B$2:$B$11,A5,contratos!$F$2:$F$11)</f>
        <v>0.04</v>
      </c>
      <c r="D5" s="11">
        <f>COUNTIFS(contratos!$C$2:$C$11,spreads!D$1,contratos!$B$2:$B$11,spreads!$A5)/COUNTIFS(contratos!$B$2:$B$11,spreads!$A5)</f>
        <v>1</v>
      </c>
      <c r="E5" s="11">
        <f>COUNTIFS(contratos!$C$2:$C$11,spreads!E$1,contratos!$B$2:$B$11,spreads!$A5)/COUNTIFS(contratos!$B$2:$B$11,spreads!$A5)</f>
        <v>0</v>
      </c>
      <c r="F5" s="11">
        <f>COUNTIFS(contratos!$C$2:$C$11,spreads!F$1,contratos!$B$2:$B$11,spreads!$A5)/COUNTIFS(contratos!$B$2:$B$11,spreads!$A5)</f>
        <v>0</v>
      </c>
      <c r="G5" s="11">
        <f>COUNTIFS(contratos!$C$2:$C$11,spreads!G$1,contratos!$B$2:$B$11,spreads!$A5)/COUNTIFS(contratos!$B$2:$B$11,spreads!$A5)</f>
        <v>0</v>
      </c>
      <c r="H5" s="11">
        <f>COUNTIFS(contratos!$C$2:$C$11,spreads!H$1,contratos!$B$2:$B$11,spreads!$A5)/COUNTIFS(contratos!$B$2:$B$11,spreads!$A5)</f>
        <v>0</v>
      </c>
      <c r="I5" s="11">
        <f>COUNTIFS(contratos!$L$2:$L$11,spreads!I$1,contratos!$B$2:$B$11,spreads!$A5)/COUNTIFS(contratos!$B$2:$B$11,spreads!$A5)</f>
        <v>0</v>
      </c>
      <c r="J5" s="11">
        <f>COUNTIFS(contratos!$L$2:$L$11,spreads!J$1,contratos!$B$2:$B$11,spreads!$A5)/COUNTIFS(contratos!$B$2:$B$11,spreads!$A5)</f>
        <v>1</v>
      </c>
      <c r="K5" s="11">
        <f>COUNTIFS(contratos!$L$2:$L$11,spreads!K$1,contratos!$B$2:$B$11,spreads!$A5)/COUNTIFS(contratos!$B$2:$B$11,spreads!$A5)</f>
        <v>0</v>
      </c>
      <c r="L5" s="6"/>
      <c r="M5" s="12" t="s">
        <v>25</v>
      </c>
      <c r="N5" s="10">
        <f>$N$1+1.5*N4</f>
        <v>5.4333333333333338E-2</v>
      </c>
      <c r="O5" s="6"/>
      <c r="P5" s="6"/>
      <c r="Q5" s="6"/>
    </row>
    <row r="6" spans="1:17" ht="15.75" x14ac:dyDescent="0.25">
      <c r="A6" s="9">
        <v>5</v>
      </c>
      <c r="B6" s="12" t="s">
        <v>39</v>
      </c>
      <c r="C6" s="10">
        <f>AVERAGEIF(contratos!$B$2:$B$11,A6,contratos!$F$2:$F$11)</f>
        <v>5.2500000000000005E-2</v>
      </c>
      <c r="D6" s="11">
        <f>COUNTIFS(contratos!$C$2:$C$11,spreads!D$1,contratos!$B$2:$B$11,spreads!$A6)/COUNTIFS(contratos!$B$2:$B$11,spreads!$A6)</f>
        <v>0</v>
      </c>
      <c r="E6" s="11">
        <f>COUNTIFS(contratos!$C$2:$C$11,spreads!E$1,contratos!$B$2:$B$11,spreads!$A6)/COUNTIFS(contratos!$B$2:$B$11,spreads!$A6)</f>
        <v>0</v>
      </c>
      <c r="F6" s="11">
        <f>COUNTIFS(contratos!$C$2:$C$11,spreads!F$1,contratos!$B$2:$B$11,spreads!$A6)/COUNTIFS(contratos!$B$2:$B$11,spreads!$A6)</f>
        <v>0</v>
      </c>
      <c r="G6" s="11">
        <f>COUNTIFS(contratos!$C$2:$C$11,spreads!G$1,contratos!$B$2:$B$11,spreads!$A6)/COUNTIFS(contratos!$B$2:$B$11,spreads!$A6)</f>
        <v>0.5</v>
      </c>
      <c r="H6" s="11">
        <f>COUNTIFS(contratos!$C$2:$C$11,spreads!H$1,contratos!$B$2:$B$11,spreads!$A6)/COUNTIFS(contratos!$B$2:$B$11,spreads!$A6)</f>
        <v>0.5</v>
      </c>
      <c r="I6" s="11">
        <f>COUNTIFS(contratos!$L$2:$L$11,spreads!I$1,contratos!$B$2:$B$11,spreads!$A6)/COUNTIFS(contratos!$B$2:$B$11,spreads!$A6)</f>
        <v>1</v>
      </c>
      <c r="J6" s="11">
        <f>COUNTIFS(contratos!$L$2:$L$11,spreads!J$1,contratos!$B$2:$B$11,spreads!$A6)/COUNTIFS(contratos!$B$2:$B$11,spreads!$A6)</f>
        <v>0</v>
      </c>
      <c r="K6" s="11">
        <f>COUNTIFS(contratos!$L$2:$L$11,spreads!K$1,contratos!$B$2:$B$11,spreads!$A6)/COUNTIFS(contratos!$B$2:$B$11,spreads!$A6)</f>
        <v>0</v>
      </c>
      <c r="L6" s="6"/>
      <c r="M6" s="12" t="s">
        <v>26</v>
      </c>
      <c r="N6" s="10">
        <f>N1-1.5*N4</f>
        <v>3.4333333333333334E-2</v>
      </c>
      <c r="O6" s="6"/>
      <c r="P6" s="6"/>
      <c r="Q6" s="6"/>
    </row>
    <row r="7" spans="1:17" ht="15.7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2" t="s">
        <v>20</v>
      </c>
      <c r="N7" s="10">
        <f>SQRT(_xlfn.VAR.P(C2:C6))</f>
        <v>4.7551142058957028E-3</v>
      </c>
      <c r="O7" s="6"/>
      <c r="P7" s="6"/>
      <c r="Q7" s="6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1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4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4"/>
      <c r="Q14" s="4"/>
    </row>
    <row r="15" spans="1:17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4"/>
      <c r="Q15" s="4"/>
    </row>
    <row r="16" spans="1:17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C60" s="1"/>
    </row>
    <row r="61" spans="1:17" x14ac:dyDescent="0.25">
      <c r="C61" s="1"/>
    </row>
    <row r="62" spans="1:17" x14ac:dyDescent="0.25">
      <c r="C62" s="1"/>
    </row>
    <row r="63" spans="1:17" x14ac:dyDescent="0.25">
      <c r="C63" s="1"/>
    </row>
    <row r="64" spans="1:17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  <row r="3723" spans="3:3" x14ac:dyDescent="0.25">
      <c r="C3723" s="1"/>
    </row>
    <row r="3724" spans="3:3" x14ac:dyDescent="0.25">
      <c r="C3724" s="1"/>
    </row>
    <row r="3725" spans="3:3" x14ac:dyDescent="0.25">
      <c r="C3725" s="1"/>
    </row>
    <row r="3726" spans="3:3" x14ac:dyDescent="0.25">
      <c r="C3726" s="1"/>
    </row>
    <row r="3727" spans="3:3" x14ac:dyDescent="0.25">
      <c r="C3727" s="1"/>
    </row>
    <row r="3728" spans="3:3" x14ac:dyDescent="0.25">
      <c r="C3728" s="1"/>
    </row>
    <row r="3729" spans="3:3" x14ac:dyDescent="0.25">
      <c r="C3729" s="1"/>
    </row>
    <row r="3730" spans="3:3" x14ac:dyDescent="0.25">
      <c r="C3730" s="1"/>
    </row>
    <row r="3731" spans="3:3" x14ac:dyDescent="0.25">
      <c r="C3731" s="1"/>
    </row>
    <row r="3732" spans="3:3" x14ac:dyDescent="0.25">
      <c r="C3732" s="1"/>
    </row>
    <row r="3733" spans="3:3" x14ac:dyDescent="0.25">
      <c r="C3733" s="1"/>
    </row>
    <row r="3734" spans="3:3" x14ac:dyDescent="0.25">
      <c r="C3734" s="1"/>
    </row>
    <row r="3735" spans="3:3" x14ac:dyDescent="0.25">
      <c r="C3735" s="1"/>
    </row>
    <row r="3736" spans="3:3" x14ac:dyDescent="0.25">
      <c r="C3736" s="1"/>
    </row>
    <row r="3737" spans="3:3" x14ac:dyDescent="0.25">
      <c r="C3737" s="1"/>
    </row>
    <row r="3738" spans="3:3" x14ac:dyDescent="0.25">
      <c r="C3738" s="1"/>
    </row>
    <row r="3739" spans="3:3" x14ac:dyDescent="0.25">
      <c r="C3739" s="1"/>
    </row>
    <row r="3740" spans="3:3" x14ac:dyDescent="0.25">
      <c r="C3740" s="1"/>
    </row>
    <row r="3741" spans="3:3" x14ac:dyDescent="0.25">
      <c r="C3741" s="1"/>
    </row>
    <row r="3742" spans="3:3" x14ac:dyDescent="0.25">
      <c r="C3742" s="1"/>
    </row>
    <row r="3743" spans="3:3" x14ac:dyDescent="0.25">
      <c r="C3743" s="1"/>
    </row>
    <row r="3744" spans="3:3" x14ac:dyDescent="0.25">
      <c r="C3744" s="1"/>
    </row>
    <row r="3745" spans="3:3" x14ac:dyDescent="0.25">
      <c r="C3745" s="1"/>
    </row>
    <row r="3746" spans="3:3" x14ac:dyDescent="0.25">
      <c r="C3746" s="1"/>
    </row>
    <row r="3747" spans="3:3" x14ac:dyDescent="0.25">
      <c r="C3747" s="1"/>
    </row>
    <row r="3748" spans="3:3" x14ac:dyDescent="0.25">
      <c r="C3748" s="1"/>
    </row>
    <row r="3749" spans="3:3" x14ac:dyDescent="0.25">
      <c r="C3749" s="1"/>
    </row>
    <row r="3750" spans="3:3" x14ac:dyDescent="0.25">
      <c r="C3750" s="1"/>
    </row>
    <row r="3751" spans="3:3" x14ac:dyDescent="0.25">
      <c r="C3751" s="1"/>
    </row>
    <row r="3752" spans="3:3" x14ac:dyDescent="0.25">
      <c r="C3752" s="1"/>
    </row>
    <row r="3753" spans="3:3" x14ac:dyDescent="0.25">
      <c r="C3753" s="1"/>
    </row>
    <row r="3754" spans="3:3" x14ac:dyDescent="0.25">
      <c r="C3754" s="1"/>
    </row>
    <row r="3755" spans="3:3" x14ac:dyDescent="0.25">
      <c r="C3755" s="1"/>
    </row>
    <row r="3756" spans="3:3" x14ac:dyDescent="0.25">
      <c r="C3756" s="1"/>
    </row>
    <row r="3757" spans="3:3" x14ac:dyDescent="0.25">
      <c r="C3757" s="1"/>
    </row>
    <row r="3758" spans="3:3" x14ac:dyDescent="0.25">
      <c r="C3758" s="1"/>
    </row>
    <row r="3759" spans="3:3" x14ac:dyDescent="0.25">
      <c r="C3759" s="1"/>
    </row>
    <row r="3760" spans="3:3" x14ac:dyDescent="0.25">
      <c r="C3760" s="1"/>
    </row>
    <row r="3761" spans="3:3" x14ac:dyDescent="0.25">
      <c r="C3761" s="1"/>
    </row>
    <row r="3762" spans="3:3" x14ac:dyDescent="0.25">
      <c r="C3762" s="1"/>
    </row>
    <row r="3763" spans="3:3" x14ac:dyDescent="0.25">
      <c r="C3763" s="1"/>
    </row>
    <row r="3764" spans="3:3" x14ac:dyDescent="0.25">
      <c r="C3764" s="1"/>
    </row>
    <row r="3765" spans="3:3" x14ac:dyDescent="0.25">
      <c r="C3765" s="1"/>
    </row>
    <row r="3766" spans="3:3" x14ac:dyDescent="0.25">
      <c r="C3766" s="1"/>
    </row>
    <row r="3767" spans="3:3" x14ac:dyDescent="0.25">
      <c r="C3767" s="1"/>
    </row>
    <row r="3768" spans="3:3" x14ac:dyDescent="0.25">
      <c r="C3768" s="1"/>
    </row>
    <row r="3769" spans="3:3" x14ac:dyDescent="0.25">
      <c r="C3769" s="1"/>
    </row>
    <row r="3770" spans="3:3" x14ac:dyDescent="0.25">
      <c r="C3770" s="1"/>
    </row>
    <row r="3771" spans="3:3" x14ac:dyDescent="0.25">
      <c r="C3771" s="1"/>
    </row>
    <row r="3772" spans="3:3" x14ac:dyDescent="0.25">
      <c r="C3772" s="1"/>
    </row>
    <row r="3773" spans="3:3" x14ac:dyDescent="0.25">
      <c r="C3773" s="1"/>
    </row>
    <row r="3774" spans="3:3" x14ac:dyDescent="0.25">
      <c r="C3774" s="1"/>
    </row>
    <row r="3775" spans="3:3" x14ac:dyDescent="0.25">
      <c r="C3775" s="1"/>
    </row>
    <row r="3776" spans="3:3" x14ac:dyDescent="0.25">
      <c r="C3776" s="1"/>
    </row>
    <row r="3777" spans="3:3" x14ac:dyDescent="0.25">
      <c r="C3777" s="1"/>
    </row>
    <row r="3778" spans="3:3" x14ac:dyDescent="0.25">
      <c r="C3778" s="1"/>
    </row>
    <row r="3779" spans="3:3" x14ac:dyDescent="0.25">
      <c r="C3779" s="1"/>
    </row>
    <row r="3780" spans="3:3" x14ac:dyDescent="0.25">
      <c r="C3780" s="1"/>
    </row>
    <row r="3781" spans="3:3" x14ac:dyDescent="0.25">
      <c r="C3781" s="1"/>
    </row>
    <row r="3782" spans="3:3" x14ac:dyDescent="0.25">
      <c r="C3782" s="1"/>
    </row>
    <row r="3783" spans="3:3" x14ac:dyDescent="0.25">
      <c r="C3783" s="1"/>
    </row>
    <row r="3784" spans="3:3" x14ac:dyDescent="0.25">
      <c r="C3784" s="1"/>
    </row>
    <row r="3785" spans="3:3" x14ac:dyDescent="0.25">
      <c r="C3785" s="1"/>
    </row>
    <row r="3786" spans="3:3" x14ac:dyDescent="0.25">
      <c r="C3786" s="1"/>
    </row>
    <row r="3787" spans="3:3" x14ac:dyDescent="0.25">
      <c r="C3787" s="1"/>
    </row>
    <row r="3788" spans="3:3" x14ac:dyDescent="0.25">
      <c r="C3788" s="1"/>
    </row>
    <row r="3789" spans="3:3" x14ac:dyDescent="0.25">
      <c r="C3789" s="1"/>
    </row>
    <row r="3790" spans="3:3" x14ac:dyDescent="0.25">
      <c r="C3790" s="1"/>
    </row>
    <row r="3791" spans="3:3" x14ac:dyDescent="0.25">
      <c r="C3791" s="1"/>
    </row>
    <row r="3792" spans="3:3" x14ac:dyDescent="0.25">
      <c r="C3792" s="1"/>
    </row>
    <row r="3793" spans="3:3" x14ac:dyDescent="0.25">
      <c r="C3793" s="1"/>
    </row>
    <row r="3794" spans="3:3" x14ac:dyDescent="0.25">
      <c r="C3794" s="1"/>
    </row>
    <row r="3795" spans="3:3" x14ac:dyDescent="0.25">
      <c r="C3795" s="1"/>
    </row>
    <row r="3796" spans="3:3" x14ac:dyDescent="0.25">
      <c r="C3796" s="1"/>
    </row>
    <row r="3797" spans="3:3" x14ac:dyDescent="0.25">
      <c r="C3797" s="1"/>
    </row>
    <row r="3798" spans="3:3" x14ac:dyDescent="0.25">
      <c r="C3798" s="1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3" x14ac:dyDescent="0.25">
      <c r="C4113" s="1"/>
    </row>
    <row r="4114" spans="3:3" x14ac:dyDescent="0.25">
      <c r="C4114" s="1"/>
    </row>
    <row r="4115" spans="3:3" x14ac:dyDescent="0.25">
      <c r="C4115" s="1"/>
    </row>
    <row r="4116" spans="3:3" x14ac:dyDescent="0.25">
      <c r="C4116" s="1"/>
    </row>
    <row r="4117" spans="3:3" x14ac:dyDescent="0.25">
      <c r="C4117" s="1"/>
    </row>
    <row r="4118" spans="3:3" x14ac:dyDescent="0.25">
      <c r="C4118" s="1"/>
    </row>
    <row r="4119" spans="3:3" x14ac:dyDescent="0.25">
      <c r="C4119" s="1"/>
    </row>
    <row r="4120" spans="3:3" x14ac:dyDescent="0.25">
      <c r="C4120" s="1"/>
    </row>
    <row r="4121" spans="3:3" x14ac:dyDescent="0.25">
      <c r="C4121" s="1"/>
    </row>
    <row r="4122" spans="3:3" x14ac:dyDescent="0.25">
      <c r="C4122" s="1"/>
    </row>
    <row r="4123" spans="3:3" x14ac:dyDescent="0.25">
      <c r="C4123" s="1"/>
    </row>
    <row r="4124" spans="3:3" x14ac:dyDescent="0.25">
      <c r="C4124" s="1"/>
    </row>
    <row r="4125" spans="3:3" x14ac:dyDescent="0.25">
      <c r="C4125" s="1"/>
    </row>
    <row r="4126" spans="3:3" x14ac:dyDescent="0.25">
      <c r="C4126" s="1"/>
    </row>
    <row r="4127" spans="3:3" x14ac:dyDescent="0.25">
      <c r="C4127" s="1"/>
    </row>
    <row r="4128" spans="3:3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7" spans="3:3" x14ac:dyDescent="0.25">
      <c r="C4207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7" spans="3:3" x14ac:dyDescent="0.25">
      <c r="C4287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1" spans="3:3" x14ac:dyDescent="0.25">
      <c r="C4461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  <row r="4473" spans="3:3" x14ac:dyDescent="0.25">
      <c r="C4473" s="1"/>
    </row>
    <row r="4474" spans="3:3" x14ac:dyDescent="0.25">
      <c r="C4474" s="1"/>
    </row>
    <row r="4475" spans="3:3" x14ac:dyDescent="0.25">
      <c r="C4475" s="1"/>
    </row>
    <row r="4476" spans="3:3" x14ac:dyDescent="0.25">
      <c r="C4476" s="1"/>
    </row>
    <row r="4477" spans="3:3" x14ac:dyDescent="0.25">
      <c r="C4477" s="1"/>
    </row>
    <row r="4478" spans="3:3" x14ac:dyDescent="0.25">
      <c r="C4478" s="1"/>
    </row>
    <row r="4479" spans="3:3" x14ac:dyDescent="0.25">
      <c r="C4479" s="1"/>
    </row>
    <row r="4480" spans="3:3" x14ac:dyDescent="0.25">
      <c r="C4480" s="1"/>
    </row>
    <row r="4481" spans="3:3" x14ac:dyDescent="0.25">
      <c r="C4481" s="1"/>
    </row>
    <row r="4482" spans="3:3" x14ac:dyDescent="0.25">
      <c r="C4482" s="1"/>
    </row>
    <row r="4483" spans="3:3" x14ac:dyDescent="0.25">
      <c r="C4483" s="1"/>
    </row>
    <row r="4484" spans="3:3" x14ac:dyDescent="0.25">
      <c r="C4484" s="1"/>
    </row>
    <row r="4485" spans="3:3" x14ac:dyDescent="0.25">
      <c r="C4485" s="1"/>
    </row>
    <row r="4486" spans="3:3" x14ac:dyDescent="0.25">
      <c r="C4486" s="1"/>
    </row>
    <row r="4487" spans="3:3" x14ac:dyDescent="0.25">
      <c r="C4487" s="1"/>
    </row>
    <row r="4488" spans="3:3" x14ac:dyDescent="0.25">
      <c r="C4488" s="1"/>
    </row>
    <row r="4489" spans="3:3" x14ac:dyDescent="0.25">
      <c r="C4489" s="1"/>
    </row>
    <row r="4490" spans="3:3" x14ac:dyDescent="0.25">
      <c r="C4490" s="1"/>
    </row>
    <row r="4491" spans="3:3" x14ac:dyDescent="0.25">
      <c r="C4491" s="1"/>
    </row>
    <row r="4492" spans="3:3" x14ac:dyDescent="0.25">
      <c r="C4492" s="1"/>
    </row>
    <row r="4493" spans="3:3" x14ac:dyDescent="0.25">
      <c r="C4493" s="1"/>
    </row>
    <row r="4494" spans="3:3" x14ac:dyDescent="0.25">
      <c r="C4494" s="1"/>
    </row>
    <row r="4495" spans="3:3" x14ac:dyDescent="0.25">
      <c r="C4495" s="1"/>
    </row>
    <row r="4496" spans="3:3" x14ac:dyDescent="0.25">
      <c r="C4496" s="1"/>
    </row>
    <row r="4497" spans="3:3" x14ac:dyDescent="0.25">
      <c r="C4497" s="1"/>
    </row>
    <row r="4498" spans="3:3" x14ac:dyDescent="0.25">
      <c r="C4498" s="1"/>
    </row>
    <row r="4499" spans="3:3" x14ac:dyDescent="0.25">
      <c r="C4499" s="1"/>
    </row>
    <row r="4500" spans="3:3" x14ac:dyDescent="0.25">
      <c r="C4500" s="1"/>
    </row>
    <row r="4501" spans="3:3" x14ac:dyDescent="0.25">
      <c r="C4501" s="1"/>
    </row>
    <row r="4502" spans="3:3" x14ac:dyDescent="0.25">
      <c r="C4502" s="1"/>
    </row>
    <row r="4503" spans="3:3" x14ac:dyDescent="0.25">
      <c r="C4503" s="1"/>
    </row>
    <row r="4504" spans="3:3" x14ac:dyDescent="0.25">
      <c r="C4504" s="1"/>
    </row>
    <row r="4505" spans="3:3" x14ac:dyDescent="0.25">
      <c r="C4505" s="1"/>
    </row>
    <row r="4506" spans="3:3" x14ac:dyDescent="0.25">
      <c r="C4506" s="1"/>
    </row>
    <row r="4507" spans="3:3" x14ac:dyDescent="0.25">
      <c r="C4507" s="1"/>
    </row>
    <row r="4508" spans="3:3" x14ac:dyDescent="0.25">
      <c r="C4508" s="1"/>
    </row>
    <row r="4509" spans="3:3" x14ac:dyDescent="0.25">
      <c r="C4509" s="1"/>
    </row>
    <row r="4510" spans="3:3" x14ac:dyDescent="0.25">
      <c r="C4510" s="1"/>
    </row>
    <row r="4511" spans="3:3" x14ac:dyDescent="0.25">
      <c r="C4511" s="1"/>
    </row>
    <row r="4512" spans="3:3" x14ac:dyDescent="0.25">
      <c r="C4512" s="1"/>
    </row>
    <row r="4513" spans="3:3" x14ac:dyDescent="0.25">
      <c r="C4513" s="1"/>
    </row>
    <row r="4514" spans="3:3" x14ac:dyDescent="0.25">
      <c r="C4514" s="1"/>
    </row>
    <row r="4515" spans="3:3" x14ac:dyDescent="0.25">
      <c r="C4515" s="1"/>
    </row>
    <row r="4516" spans="3:3" x14ac:dyDescent="0.25">
      <c r="C4516" s="1"/>
    </row>
    <row r="4517" spans="3:3" x14ac:dyDescent="0.25">
      <c r="C4517" s="1"/>
    </row>
    <row r="4518" spans="3:3" x14ac:dyDescent="0.25">
      <c r="C4518" s="1"/>
    </row>
    <row r="4519" spans="3:3" x14ac:dyDescent="0.25">
      <c r="C4519" s="1"/>
    </row>
    <row r="4520" spans="3:3" x14ac:dyDescent="0.25">
      <c r="C4520" s="1"/>
    </row>
    <row r="4521" spans="3:3" x14ac:dyDescent="0.25">
      <c r="C4521" s="1"/>
    </row>
    <row r="4522" spans="3:3" x14ac:dyDescent="0.25">
      <c r="C4522" s="1"/>
    </row>
    <row r="4523" spans="3:3" x14ac:dyDescent="0.25">
      <c r="C4523" s="1"/>
    </row>
    <row r="4524" spans="3:3" x14ac:dyDescent="0.25">
      <c r="C4524" s="1"/>
    </row>
    <row r="4525" spans="3:3" x14ac:dyDescent="0.25">
      <c r="C4525" s="1"/>
    </row>
    <row r="4526" spans="3:3" x14ac:dyDescent="0.25">
      <c r="C4526" s="1"/>
    </row>
    <row r="4527" spans="3:3" x14ac:dyDescent="0.25">
      <c r="C4527" s="1"/>
    </row>
    <row r="4528" spans="3:3" x14ac:dyDescent="0.25">
      <c r="C4528" s="1"/>
    </row>
    <row r="4529" spans="3:3" x14ac:dyDescent="0.25">
      <c r="C4529" s="1"/>
    </row>
    <row r="4530" spans="3:3" x14ac:dyDescent="0.25">
      <c r="C4530" s="1"/>
    </row>
    <row r="4531" spans="3:3" x14ac:dyDescent="0.25">
      <c r="C4531" s="1"/>
    </row>
    <row r="4532" spans="3:3" x14ac:dyDescent="0.25">
      <c r="C4532" s="1"/>
    </row>
    <row r="4533" spans="3:3" x14ac:dyDescent="0.25">
      <c r="C4533" s="1"/>
    </row>
    <row r="4534" spans="3:3" x14ac:dyDescent="0.25">
      <c r="C4534" s="1"/>
    </row>
    <row r="4535" spans="3:3" x14ac:dyDescent="0.25">
      <c r="C4535" s="1"/>
    </row>
    <row r="4536" spans="3:3" x14ac:dyDescent="0.25">
      <c r="C4536" s="1"/>
    </row>
    <row r="4537" spans="3:3" x14ac:dyDescent="0.25">
      <c r="C4537" s="1"/>
    </row>
    <row r="4538" spans="3:3" x14ac:dyDescent="0.25">
      <c r="C4538" s="1"/>
    </row>
    <row r="4539" spans="3:3" x14ac:dyDescent="0.25">
      <c r="C4539" s="1"/>
    </row>
    <row r="4540" spans="3:3" x14ac:dyDescent="0.25">
      <c r="C4540" s="1"/>
    </row>
    <row r="4541" spans="3:3" x14ac:dyDescent="0.25">
      <c r="C4541" s="1"/>
    </row>
    <row r="4542" spans="3:3" x14ac:dyDescent="0.25">
      <c r="C4542" s="1"/>
    </row>
    <row r="4543" spans="3:3" x14ac:dyDescent="0.25">
      <c r="C4543" s="1"/>
    </row>
    <row r="4544" spans="3:3" x14ac:dyDescent="0.25">
      <c r="C4544" s="1"/>
    </row>
    <row r="4545" spans="3:3" x14ac:dyDescent="0.25">
      <c r="C4545" s="1"/>
    </row>
    <row r="4546" spans="3:3" x14ac:dyDescent="0.25">
      <c r="C4546" s="1"/>
    </row>
    <row r="4547" spans="3:3" x14ac:dyDescent="0.25">
      <c r="C4547" s="1"/>
    </row>
    <row r="4548" spans="3:3" x14ac:dyDescent="0.25">
      <c r="C4548" s="1"/>
    </row>
    <row r="4549" spans="3:3" x14ac:dyDescent="0.25">
      <c r="C4549" s="1"/>
    </row>
    <row r="4550" spans="3:3" x14ac:dyDescent="0.25">
      <c r="C4550" s="1"/>
    </row>
    <row r="4551" spans="3:3" x14ac:dyDescent="0.25">
      <c r="C4551" s="1"/>
    </row>
    <row r="4552" spans="3:3" x14ac:dyDescent="0.25">
      <c r="C4552" s="1"/>
    </row>
    <row r="4553" spans="3:3" x14ac:dyDescent="0.25">
      <c r="C4553" s="1"/>
    </row>
    <row r="4554" spans="3:3" x14ac:dyDescent="0.25">
      <c r="C4554" s="1"/>
    </row>
    <row r="4555" spans="3:3" x14ac:dyDescent="0.25">
      <c r="C4555" s="1"/>
    </row>
    <row r="4556" spans="3:3" x14ac:dyDescent="0.25">
      <c r="C4556" s="1"/>
    </row>
    <row r="4557" spans="3:3" x14ac:dyDescent="0.25">
      <c r="C4557" s="1"/>
    </row>
    <row r="4558" spans="3:3" x14ac:dyDescent="0.25">
      <c r="C4558" s="1"/>
    </row>
    <row r="4559" spans="3:3" x14ac:dyDescent="0.25">
      <c r="C4559" s="1"/>
    </row>
    <row r="4560" spans="3:3" x14ac:dyDescent="0.25">
      <c r="C4560" s="1"/>
    </row>
    <row r="4561" spans="3:3" x14ac:dyDescent="0.25">
      <c r="C4561" s="1"/>
    </row>
    <row r="4562" spans="3:3" x14ac:dyDescent="0.25">
      <c r="C4562" s="1"/>
    </row>
    <row r="4563" spans="3:3" x14ac:dyDescent="0.25">
      <c r="C4563" s="1"/>
    </row>
    <row r="4564" spans="3:3" x14ac:dyDescent="0.25">
      <c r="C4564" s="1"/>
    </row>
    <row r="4565" spans="3:3" x14ac:dyDescent="0.25">
      <c r="C4565" s="1"/>
    </row>
    <row r="4566" spans="3:3" x14ac:dyDescent="0.25">
      <c r="C4566" s="1"/>
    </row>
    <row r="4567" spans="3:3" x14ac:dyDescent="0.25">
      <c r="C4567" s="1"/>
    </row>
    <row r="4568" spans="3:3" x14ac:dyDescent="0.25">
      <c r="C4568" s="1"/>
    </row>
    <row r="4569" spans="3:3" x14ac:dyDescent="0.25">
      <c r="C4569" s="1"/>
    </row>
    <row r="4570" spans="3:3" x14ac:dyDescent="0.25">
      <c r="C4570" s="1"/>
    </row>
    <row r="4571" spans="3:3" x14ac:dyDescent="0.25">
      <c r="C4571" s="1"/>
    </row>
    <row r="4572" spans="3:3" x14ac:dyDescent="0.25">
      <c r="C4572" s="1"/>
    </row>
    <row r="4573" spans="3:3" x14ac:dyDescent="0.25">
      <c r="C4573" s="1"/>
    </row>
    <row r="4574" spans="3:3" x14ac:dyDescent="0.25">
      <c r="C4574" s="1"/>
    </row>
    <row r="4575" spans="3:3" x14ac:dyDescent="0.25">
      <c r="C4575" s="1"/>
    </row>
    <row r="4576" spans="3:3" x14ac:dyDescent="0.25">
      <c r="C4576" s="1"/>
    </row>
    <row r="4577" spans="3:3" x14ac:dyDescent="0.25">
      <c r="C4577" s="1"/>
    </row>
    <row r="4578" spans="3:3" x14ac:dyDescent="0.25">
      <c r="C4578" s="1"/>
    </row>
    <row r="4579" spans="3:3" x14ac:dyDescent="0.25">
      <c r="C4579" s="1"/>
    </row>
    <row r="4580" spans="3:3" x14ac:dyDescent="0.25">
      <c r="C4580" s="1"/>
    </row>
    <row r="4581" spans="3:3" x14ac:dyDescent="0.25">
      <c r="C4581" s="1"/>
    </row>
    <row r="4582" spans="3:3" x14ac:dyDescent="0.25">
      <c r="C4582" s="1"/>
    </row>
    <row r="4583" spans="3:3" x14ac:dyDescent="0.25">
      <c r="C4583" s="1"/>
    </row>
    <row r="4584" spans="3:3" x14ac:dyDescent="0.25">
      <c r="C4584" s="1"/>
    </row>
    <row r="4585" spans="3:3" x14ac:dyDescent="0.25">
      <c r="C4585" s="1"/>
    </row>
    <row r="4586" spans="3:3" x14ac:dyDescent="0.25">
      <c r="C4586" s="1"/>
    </row>
    <row r="4587" spans="3:3" x14ac:dyDescent="0.25">
      <c r="C4587" s="1"/>
    </row>
    <row r="4588" spans="3:3" x14ac:dyDescent="0.25">
      <c r="C4588" s="1"/>
    </row>
    <row r="4589" spans="3:3" x14ac:dyDescent="0.25">
      <c r="C4589" s="1"/>
    </row>
    <row r="4590" spans="3:3" x14ac:dyDescent="0.25">
      <c r="C4590" s="1"/>
    </row>
    <row r="4591" spans="3:3" x14ac:dyDescent="0.25">
      <c r="C4591" s="1"/>
    </row>
    <row r="4592" spans="3:3" x14ac:dyDescent="0.25">
      <c r="C4592" s="1"/>
    </row>
    <row r="4593" spans="3:3" x14ac:dyDescent="0.25">
      <c r="C4593" s="1"/>
    </row>
    <row r="4594" spans="3:3" x14ac:dyDescent="0.25">
      <c r="C4594" s="1"/>
    </row>
    <row r="4595" spans="3:3" x14ac:dyDescent="0.25">
      <c r="C4595" s="1"/>
    </row>
    <row r="4596" spans="3:3" x14ac:dyDescent="0.25">
      <c r="C4596" s="1"/>
    </row>
    <row r="4597" spans="3:3" x14ac:dyDescent="0.25">
      <c r="C4597" s="1"/>
    </row>
    <row r="4598" spans="3:3" x14ac:dyDescent="0.25">
      <c r="C4598" s="1"/>
    </row>
    <row r="4599" spans="3:3" x14ac:dyDescent="0.25">
      <c r="C4599" s="1"/>
    </row>
    <row r="4600" spans="3:3" x14ac:dyDescent="0.25">
      <c r="C4600" s="1"/>
    </row>
    <row r="4601" spans="3:3" x14ac:dyDescent="0.25">
      <c r="C4601" s="1"/>
    </row>
    <row r="4602" spans="3:3" x14ac:dyDescent="0.25">
      <c r="C4602" s="1"/>
    </row>
    <row r="4603" spans="3:3" x14ac:dyDescent="0.25">
      <c r="C4603" s="1"/>
    </row>
    <row r="4604" spans="3:3" x14ac:dyDescent="0.25">
      <c r="C4604" s="1"/>
    </row>
    <row r="4605" spans="3:3" x14ac:dyDescent="0.25">
      <c r="C4605" s="1"/>
    </row>
    <row r="4606" spans="3:3" x14ac:dyDescent="0.25">
      <c r="C4606" s="1"/>
    </row>
    <row r="4607" spans="3:3" x14ac:dyDescent="0.25">
      <c r="C4607" s="1"/>
    </row>
    <row r="4608" spans="3:3" x14ac:dyDescent="0.25">
      <c r="C4608" s="1"/>
    </row>
    <row r="4609" spans="3:3" x14ac:dyDescent="0.25">
      <c r="C4609" s="1"/>
    </row>
    <row r="4610" spans="3:3" x14ac:dyDescent="0.25">
      <c r="C4610" s="1"/>
    </row>
    <row r="4611" spans="3:3" x14ac:dyDescent="0.25">
      <c r="C4611" s="1"/>
    </row>
    <row r="4612" spans="3:3" x14ac:dyDescent="0.25">
      <c r="C4612" s="1"/>
    </row>
    <row r="4613" spans="3:3" x14ac:dyDescent="0.25">
      <c r="C4613" s="1"/>
    </row>
    <row r="4614" spans="3:3" x14ac:dyDescent="0.25">
      <c r="C4614" s="1"/>
    </row>
    <row r="4615" spans="3:3" x14ac:dyDescent="0.25">
      <c r="C4615" s="1"/>
    </row>
    <row r="4616" spans="3:3" x14ac:dyDescent="0.25">
      <c r="C4616" s="1"/>
    </row>
    <row r="4617" spans="3:3" x14ac:dyDescent="0.25">
      <c r="C4617" s="1"/>
    </row>
    <row r="4618" spans="3:3" x14ac:dyDescent="0.25">
      <c r="C4618" s="1"/>
    </row>
    <row r="4619" spans="3:3" x14ac:dyDescent="0.25">
      <c r="C4619" s="1"/>
    </row>
    <row r="4620" spans="3:3" x14ac:dyDescent="0.25">
      <c r="C4620" s="1"/>
    </row>
    <row r="4621" spans="3:3" x14ac:dyDescent="0.25">
      <c r="C4621" s="1"/>
    </row>
    <row r="4622" spans="3:3" x14ac:dyDescent="0.25">
      <c r="C4622" s="1"/>
    </row>
    <row r="4623" spans="3:3" x14ac:dyDescent="0.25">
      <c r="C4623" s="1"/>
    </row>
    <row r="4624" spans="3:3" x14ac:dyDescent="0.25">
      <c r="C4624" s="1"/>
    </row>
    <row r="4625" spans="3:3" x14ac:dyDescent="0.25">
      <c r="C4625" s="1"/>
    </row>
    <row r="4626" spans="3:3" x14ac:dyDescent="0.25">
      <c r="C4626" s="1"/>
    </row>
    <row r="4627" spans="3:3" x14ac:dyDescent="0.25">
      <c r="C4627" s="1"/>
    </row>
    <row r="4628" spans="3:3" x14ac:dyDescent="0.25">
      <c r="C4628" s="1"/>
    </row>
    <row r="4629" spans="3:3" x14ac:dyDescent="0.25">
      <c r="C4629" s="1"/>
    </row>
    <row r="4630" spans="3:3" x14ac:dyDescent="0.25">
      <c r="C4630" s="1"/>
    </row>
    <row r="4631" spans="3:3" x14ac:dyDescent="0.25">
      <c r="C4631" s="1"/>
    </row>
    <row r="4632" spans="3:3" x14ac:dyDescent="0.25">
      <c r="C4632" s="1"/>
    </row>
    <row r="4633" spans="3:3" x14ac:dyDescent="0.25">
      <c r="C4633" s="1"/>
    </row>
    <row r="4634" spans="3:3" x14ac:dyDescent="0.25">
      <c r="C4634" s="1"/>
    </row>
    <row r="4635" spans="3:3" x14ac:dyDescent="0.25">
      <c r="C4635" s="1"/>
    </row>
    <row r="4636" spans="3:3" x14ac:dyDescent="0.25">
      <c r="C4636" s="1"/>
    </row>
    <row r="4637" spans="3:3" x14ac:dyDescent="0.25">
      <c r="C4637" s="1"/>
    </row>
    <row r="4638" spans="3:3" x14ac:dyDescent="0.25">
      <c r="C4638" s="1"/>
    </row>
    <row r="4639" spans="3:3" x14ac:dyDescent="0.25">
      <c r="C4639" s="1"/>
    </row>
    <row r="4640" spans="3:3" x14ac:dyDescent="0.25">
      <c r="C4640" s="1"/>
    </row>
    <row r="4641" spans="3:3" x14ac:dyDescent="0.25">
      <c r="C4641" s="1"/>
    </row>
    <row r="4642" spans="3:3" x14ac:dyDescent="0.25">
      <c r="C4642" s="1"/>
    </row>
    <row r="4643" spans="3:3" x14ac:dyDescent="0.25">
      <c r="C4643" s="1"/>
    </row>
    <row r="4644" spans="3:3" x14ac:dyDescent="0.25">
      <c r="C4644" s="1"/>
    </row>
    <row r="4645" spans="3:3" x14ac:dyDescent="0.25">
      <c r="C4645" s="1"/>
    </row>
    <row r="4646" spans="3:3" x14ac:dyDescent="0.25">
      <c r="C4646" s="1"/>
    </row>
    <row r="4647" spans="3:3" x14ac:dyDescent="0.25">
      <c r="C4647" s="1"/>
    </row>
    <row r="4648" spans="3:3" x14ac:dyDescent="0.25">
      <c r="C4648" s="1"/>
    </row>
    <row r="4649" spans="3:3" x14ac:dyDescent="0.25">
      <c r="C4649" s="1"/>
    </row>
    <row r="4650" spans="3:3" x14ac:dyDescent="0.25">
      <c r="C4650" s="1"/>
    </row>
    <row r="4651" spans="3:3" x14ac:dyDescent="0.25">
      <c r="C4651" s="1"/>
    </row>
    <row r="4652" spans="3:3" x14ac:dyDescent="0.25">
      <c r="C4652" s="1"/>
    </row>
    <row r="4653" spans="3:3" x14ac:dyDescent="0.25">
      <c r="C4653" s="1"/>
    </row>
    <row r="4654" spans="3:3" x14ac:dyDescent="0.25">
      <c r="C4654" s="1"/>
    </row>
    <row r="4655" spans="3:3" x14ac:dyDescent="0.25">
      <c r="C4655" s="1"/>
    </row>
    <row r="4656" spans="3:3" x14ac:dyDescent="0.25">
      <c r="C4656" s="1"/>
    </row>
    <row r="4657" spans="3:3" x14ac:dyDescent="0.25">
      <c r="C4657" s="1"/>
    </row>
    <row r="4658" spans="3:3" x14ac:dyDescent="0.25">
      <c r="C4658" s="1"/>
    </row>
    <row r="4659" spans="3:3" x14ac:dyDescent="0.25">
      <c r="C4659" s="1"/>
    </row>
    <row r="4660" spans="3:3" x14ac:dyDescent="0.25">
      <c r="C4660" s="1"/>
    </row>
    <row r="4661" spans="3:3" x14ac:dyDescent="0.25">
      <c r="C4661" s="1"/>
    </row>
    <row r="4662" spans="3:3" x14ac:dyDescent="0.25">
      <c r="C4662" s="1"/>
    </row>
    <row r="4663" spans="3:3" x14ac:dyDescent="0.25">
      <c r="C4663" s="1"/>
    </row>
    <row r="4664" spans="3:3" x14ac:dyDescent="0.25">
      <c r="C4664" s="1"/>
    </row>
    <row r="4665" spans="3:3" x14ac:dyDescent="0.25">
      <c r="C4665" s="1"/>
    </row>
    <row r="4666" spans="3:3" x14ac:dyDescent="0.25">
      <c r="C4666" s="1"/>
    </row>
    <row r="4667" spans="3:3" x14ac:dyDescent="0.25">
      <c r="C4667" s="1"/>
    </row>
    <row r="4668" spans="3:3" x14ac:dyDescent="0.25">
      <c r="C4668" s="1"/>
    </row>
    <row r="4669" spans="3:3" x14ac:dyDescent="0.25">
      <c r="C4669" s="1"/>
    </row>
    <row r="4670" spans="3:3" x14ac:dyDescent="0.25">
      <c r="C4670" s="1"/>
    </row>
    <row r="4671" spans="3:3" x14ac:dyDescent="0.25">
      <c r="C4671" s="1"/>
    </row>
    <row r="4672" spans="3:3" x14ac:dyDescent="0.25">
      <c r="C4672" s="1"/>
    </row>
    <row r="4673" spans="3:3" x14ac:dyDescent="0.25">
      <c r="C4673" s="1"/>
    </row>
    <row r="4674" spans="3:3" x14ac:dyDescent="0.25">
      <c r="C4674" s="1"/>
    </row>
    <row r="4675" spans="3:3" x14ac:dyDescent="0.25">
      <c r="C4675" s="1"/>
    </row>
    <row r="4676" spans="3:3" x14ac:dyDescent="0.25">
      <c r="C4676" s="1"/>
    </row>
    <row r="4677" spans="3:3" x14ac:dyDescent="0.25">
      <c r="C4677" s="1"/>
    </row>
    <row r="4678" spans="3:3" x14ac:dyDescent="0.25">
      <c r="C4678" s="1"/>
    </row>
    <row r="4679" spans="3:3" x14ac:dyDescent="0.25">
      <c r="C4679" s="1"/>
    </row>
    <row r="4680" spans="3:3" x14ac:dyDescent="0.25">
      <c r="C4680" s="1"/>
    </row>
    <row r="4681" spans="3:3" x14ac:dyDescent="0.25">
      <c r="C4681" s="1"/>
    </row>
    <row r="4682" spans="3:3" x14ac:dyDescent="0.25">
      <c r="C4682" s="1"/>
    </row>
    <row r="4683" spans="3:3" x14ac:dyDescent="0.25">
      <c r="C4683" s="1"/>
    </row>
    <row r="4684" spans="3:3" x14ac:dyDescent="0.25">
      <c r="C4684" s="1"/>
    </row>
    <row r="4685" spans="3:3" x14ac:dyDescent="0.25">
      <c r="C4685" s="1"/>
    </row>
    <row r="4686" spans="3:3" x14ac:dyDescent="0.25">
      <c r="C4686" s="1"/>
    </row>
    <row r="4687" spans="3:3" x14ac:dyDescent="0.25">
      <c r="C4687" s="1"/>
    </row>
    <row r="4688" spans="3:3" x14ac:dyDescent="0.25">
      <c r="C4688" s="1"/>
    </row>
    <row r="4689" spans="3:3" x14ac:dyDescent="0.25">
      <c r="C4689" s="1"/>
    </row>
    <row r="4690" spans="3:3" x14ac:dyDescent="0.25">
      <c r="C4690" s="1"/>
    </row>
    <row r="4691" spans="3:3" x14ac:dyDescent="0.25">
      <c r="C4691" s="1"/>
    </row>
    <row r="4692" spans="3:3" x14ac:dyDescent="0.25">
      <c r="C4692" s="1"/>
    </row>
    <row r="4693" spans="3:3" x14ac:dyDescent="0.25">
      <c r="C4693" s="1"/>
    </row>
    <row r="4694" spans="3:3" x14ac:dyDescent="0.25">
      <c r="C4694" s="1"/>
    </row>
    <row r="4695" spans="3:3" x14ac:dyDescent="0.25">
      <c r="C4695" s="1"/>
    </row>
    <row r="4696" spans="3:3" x14ac:dyDescent="0.25">
      <c r="C4696" s="1"/>
    </row>
    <row r="4697" spans="3:3" x14ac:dyDescent="0.25">
      <c r="C4697" s="1"/>
    </row>
    <row r="4698" spans="3:3" x14ac:dyDescent="0.25">
      <c r="C4698" s="1"/>
    </row>
    <row r="4699" spans="3:3" x14ac:dyDescent="0.25">
      <c r="C4699" s="1"/>
    </row>
    <row r="4700" spans="3:3" x14ac:dyDescent="0.25">
      <c r="C4700" s="1"/>
    </row>
    <row r="4701" spans="3:3" x14ac:dyDescent="0.25">
      <c r="C4701" s="1"/>
    </row>
    <row r="4702" spans="3:3" x14ac:dyDescent="0.25">
      <c r="C4702" s="1"/>
    </row>
    <row r="4703" spans="3:3" x14ac:dyDescent="0.25">
      <c r="C4703" s="1"/>
    </row>
    <row r="4704" spans="3:3" x14ac:dyDescent="0.25">
      <c r="C4704" s="1"/>
    </row>
    <row r="4705" spans="3:3" x14ac:dyDescent="0.25">
      <c r="C4705" s="1"/>
    </row>
    <row r="4706" spans="3:3" x14ac:dyDescent="0.25">
      <c r="C4706" s="1"/>
    </row>
    <row r="4707" spans="3:3" x14ac:dyDescent="0.25">
      <c r="C4707" s="1"/>
    </row>
    <row r="4708" spans="3:3" x14ac:dyDescent="0.25">
      <c r="C4708" s="1"/>
    </row>
    <row r="4709" spans="3:3" x14ac:dyDescent="0.25">
      <c r="C4709" s="1"/>
    </row>
    <row r="4710" spans="3:3" x14ac:dyDescent="0.25">
      <c r="C4710" s="1"/>
    </row>
    <row r="4711" spans="3:3" x14ac:dyDescent="0.25">
      <c r="C4711" s="1"/>
    </row>
    <row r="4712" spans="3:3" x14ac:dyDescent="0.25">
      <c r="C4712" s="1"/>
    </row>
    <row r="4713" spans="3:3" x14ac:dyDescent="0.25">
      <c r="C4713" s="1"/>
    </row>
    <row r="4714" spans="3:3" x14ac:dyDescent="0.25">
      <c r="C4714" s="1"/>
    </row>
    <row r="4715" spans="3:3" x14ac:dyDescent="0.25">
      <c r="C4715" s="1"/>
    </row>
    <row r="4716" spans="3:3" x14ac:dyDescent="0.25">
      <c r="C4716" s="1"/>
    </row>
    <row r="4717" spans="3:3" x14ac:dyDescent="0.25">
      <c r="C4717" s="1"/>
    </row>
    <row r="4718" spans="3:3" x14ac:dyDescent="0.25">
      <c r="C4718" s="1"/>
    </row>
    <row r="4719" spans="3:3" x14ac:dyDescent="0.25">
      <c r="C4719" s="1"/>
    </row>
    <row r="4720" spans="3:3" x14ac:dyDescent="0.25">
      <c r="C4720" s="1"/>
    </row>
    <row r="4721" spans="3:3" x14ac:dyDescent="0.25">
      <c r="C4721" s="1"/>
    </row>
    <row r="4722" spans="3:3" x14ac:dyDescent="0.25">
      <c r="C4722" s="1"/>
    </row>
    <row r="4723" spans="3:3" x14ac:dyDescent="0.25">
      <c r="C4723" s="1"/>
    </row>
    <row r="4724" spans="3:3" x14ac:dyDescent="0.25">
      <c r="C4724" s="1"/>
    </row>
    <row r="4725" spans="3:3" x14ac:dyDescent="0.25">
      <c r="C4725" s="1"/>
    </row>
    <row r="4726" spans="3:3" x14ac:dyDescent="0.25">
      <c r="C4726" s="1"/>
    </row>
    <row r="4727" spans="3:3" x14ac:dyDescent="0.25">
      <c r="C4727" s="1"/>
    </row>
    <row r="4728" spans="3:3" x14ac:dyDescent="0.25">
      <c r="C4728" s="1"/>
    </row>
    <row r="4729" spans="3:3" x14ac:dyDescent="0.25">
      <c r="C4729" s="1"/>
    </row>
    <row r="4730" spans="3:3" x14ac:dyDescent="0.25">
      <c r="C4730" s="1"/>
    </row>
    <row r="4731" spans="3:3" x14ac:dyDescent="0.25">
      <c r="C4731" s="1"/>
    </row>
    <row r="4732" spans="3:3" x14ac:dyDescent="0.25">
      <c r="C4732" s="1"/>
    </row>
    <row r="4733" spans="3:3" x14ac:dyDescent="0.25">
      <c r="C4733" s="1"/>
    </row>
    <row r="4734" spans="3:3" x14ac:dyDescent="0.25">
      <c r="C4734" s="1"/>
    </row>
    <row r="4735" spans="3:3" x14ac:dyDescent="0.25">
      <c r="C4735" s="1"/>
    </row>
    <row r="4736" spans="3:3" x14ac:dyDescent="0.25">
      <c r="C4736" s="1"/>
    </row>
    <row r="4737" spans="3:3" x14ac:dyDescent="0.25">
      <c r="C4737" s="1"/>
    </row>
    <row r="4738" spans="3:3" x14ac:dyDescent="0.25">
      <c r="C4738" s="1"/>
    </row>
    <row r="4739" spans="3:3" x14ac:dyDescent="0.25">
      <c r="C4739" s="1"/>
    </row>
    <row r="4740" spans="3:3" x14ac:dyDescent="0.25">
      <c r="C4740" s="1"/>
    </row>
    <row r="4741" spans="3:3" x14ac:dyDescent="0.25">
      <c r="C4741" s="1"/>
    </row>
    <row r="4742" spans="3:3" x14ac:dyDescent="0.25">
      <c r="C4742" s="1"/>
    </row>
    <row r="4743" spans="3:3" x14ac:dyDescent="0.25">
      <c r="C4743" s="1"/>
    </row>
    <row r="4744" spans="3:3" x14ac:dyDescent="0.25">
      <c r="C4744" s="1"/>
    </row>
    <row r="4745" spans="3:3" x14ac:dyDescent="0.25">
      <c r="C4745" s="1"/>
    </row>
    <row r="4746" spans="3:3" x14ac:dyDescent="0.25">
      <c r="C4746" s="1"/>
    </row>
    <row r="4747" spans="3:3" x14ac:dyDescent="0.25">
      <c r="C4747" s="1"/>
    </row>
    <row r="4748" spans="3:3" x14ac:dyDescent="0.25">
      <c r="C4748" s="1"/>
    </row>
    <row r="4749" spans="3:3" x14ac:dyDescent="0.25">
      <c r="C4749" s="1"/>
    </row>
    <row r="4750" spans="3:3" x14ac:dyDescent="0.25">
      <c r="C4750" s="1"/>
    </row>
    <row r="4751" spans="3:3" x14ac:dyDescent="0.25">
      <c r="C4751" s="1"/>
    </row>
    <row r="4752" spans="3:3" x14ac:dyDescent="0.25">
      <c r="C4752" s="1"/>
    </row>
    <row r="4753" spans="3:3" x14ac:dyDescent="0.25">
      <c r="C4753" s="1"/>
    </row>
    <row r="4754" spans="3:3" x14ac:dyDescent="0.25">
      <c r="C4754" s="1"/>
    </row>
    <row r="4755" spans="3:3" x14ac:dyDescent="0.25">
      <c r="C4755" s="1"/>
    </row>
    <row r="4756" spans="3:3" x14ac:dyDescent="0.25">
      <c r="C4756" s="1"/>
    </row>
    <row r="4757" spans="3:3" x14ac:dyDescent="0.25">
      <c r="C4757" s="1"/>
    </row>
    <row r="4758" spans="3:3" x14ac:dyDescent="0.25">
      <c r="C4758" s="1"/>
    </row>
    <row r="4759" spans="3:3" x14ac:dyDescent="0.25">
      <c r="C4759" s="1"/>
    </row>
    <row r="4760" spans="3:3" x14ac:dyDescent="0.25">
      <c r="C4760" s="1"/>
    </row>
    <row r="4761" spans="3:3" x14ac:dyDescent="0.25">
      <c r="C4761" s="1"/>
    </row>
    <row r="4762" spans="3:3" x14ac:dyDescent="0.25">
      <c r="C4762" s="1"/>
    </row>
    <row r="4763" spans="3:3" x14ac:dyDescent="0.25">
      <c r="C4763" s="1"/>
    </row>
    <row r="4764" spans="3:3" x14ac:dyDescent="0.25">
      <c r="C4764" s="1"/>
    </row>
    <row r="4765" spans="3:3" x14ac:dyDescent="0.25">
      <c r="C4765" s="1"/>
    </row>
    <row r="4766" spans="3:3" x14ac:dyDescent="0.25">
      <c r="C4766" s="1"/>
    </row>
    <row r="4767" spans="3:3" x14ac:dyDescent="0.25">
      <c r="C4767" s="1"/>
    </row>
    <row r="4768" spans="3:3" x14ac:dyDescent="0.25">
      <c r="C4768" s="1"/>
    </row>
    <row r="4769" spans="3:3" x14ac:dyDescent="0.25">
      <c r="C4769" s="1"/>
    </row>
    <row r="4770" spans="3:3" x14ac:dyDescent="0.25">
      <c r="C4770" s="1"/>
    </row>
    <row r="4771" spans="3:3" x14ac:dyDescent="0.25">
      <c r="C4771" s="1"/>
    </row>
    <row r="4772" spans="3:3" x14ac:dyDescent="0.25">
      <c r="C4772" s="1"/>
    </row>
    <row r="4773" spans="3:3" x14ac:dyDescent="0.25">
      <c r="C4773" s="1"/>
    </row>
    <row r="4774" spans="3:3" x14ac:dyDescent="0.25">
      <c r="C4774" s="1"/>
    </row>
    <row r="4775" spans="3:3" x14ac:dyDescent="0.25">
      <c r="C4775" s="1"/>
    </row>
    <row r="4776" spans="3:3" x14ac:dyDescent="0.25">
      <c r="C4776" s="1"/>
    </row>
    <row r="4777" spans="3:3" x14ac:dyDescent="0.25">
      <c r="C4777" s="1"/>
    </row>
    <row r="4778" spans="3:3" x14ac:dyDescent="0.25">
      <c r="C4778" s="1"/>
    </row>
    <row r="4779" spans="3:3" x14ac:dyDescent="0.25">
      <c r="C4779" s="1"/>
    </row>
    <row r="4780" spans="3:3" x14ac:dyDescent="0.25">
      <c r="C4780" s="1"/>
    </row>
    <row r="4781" spans="3:3" x14ac:dyDescent="0.25">
      <c r="C4781" s="1"/>
    </row>
    <row r="4782" spans="3:3" x14ac:dyDescent="0.25">
      <c r="C4782" s="1"/>
    </row>
    <row r="4783" spans="3:3" x14ac:dyDescent="0.25">
      <c r="C4783" s="1"/>
    </row>
    <row r="4784" spans="3:3" x14ac:dyDescent="0.25">
      <c r="C4784" s="1"/>
    </row>
    <row r="4785" spans="3:3" x14ac:dyDescent="0.25">
      <c r="C4785" s="1"/>
    </row>
    <row r="4786" spans="3:3" x14ac:dyDescent="0.25">
      <c r="C4786" s="1"/>
    </row>
    <row r="4787" spans="3:3" x14ac:dyDescent="0.25">
      <c r="C4787" s="1"/>
    </row>
    <row r="4788" spans="3:3" x14ac:dyDescent="0.25">
      <c r="C4788" s="1"/>
    </row>
    <row r="4789" spans="3:3" x14ac:dyDescent="0.25">
      <c r="C4789" s="1"/>
    </row>
    <row r="4790" spans="3:3" x14ac:dyDescent="0.25">
      <c r="C4790" s="1"/>
    </row>
    <row r="4791" spans="3:3" x14ac:dyDescent="0.25">
      <c r="C4791" s="1"/>
    </row>
    <row r="4792" spans="3:3" x14ac:dyDescent="0.25">
      <c r="C4792" s="1"/>
    </row>
    <row r="4793" spans="3:3" x14ac:dyDescent="0.25">
      <c r="C4793" s="1"/>
    </row>
    <row r="4794" spans="3:3" x14ac:dyDescent="0.25">
      <c r="C4794" s="1"/>
    </row>
    <row r="4795" spans="3:3" x14ac:dyDescent="0.25">
      <c r="C4795" s="1"/>
    </row>
    <row r="4796" spans="3:3" x14ac:dyDescent="0.25">
      <c r="C4796" s="1"/>
    </row>
    <row r="4797" spans="3:3" x14ac:dyDescent="0.25">
      <c r="C4797" s="1"/>
    </row>
    <row r="4798" spans="3:3" x14ac:dyDescent="0.25">
      <c r="C4798" s="1"/>
    </row>
    <row r="4799" spans="3:3" x14ac:dyDescent="0.25">
      <c r="C4799" s="1"/>
    </row>
    <row r="4800" spans="3:3" x14ac:dyDescent="0.25">
      <c r="C4800" s="1"/>
    </row>
    <row r="4801" spans="3:3" x14ac:dyDescent="0.25">
      <c r="C4801" s="1"/>
    </row>
    <row r="4802" spans="3:3" x14ac:dyDescent="0.25">
      <c r="C4802" s="1"/>
    </row>
    <row r="4803" spans="3:3" x14ac:dyDescent="0.25">
      <c r="C4803" s="1"/>
    </row>
    <row r="4804" spans="3:3" x14ac:dyDescent="0.25">
      <c r="C4804" s="1"/>
    </row>
    <row r="4805" spans="3:3" x14ac:dyDescent="0.25">
      <c r="C4805" s="1"/>
    </row>
    <row r="4806" spans="3:3" x14ac:dyDescent="0.25">
      <c r="C4806" s="1"/>
    </row>
    <row r="4807" spans="3:3" x14ac:dyDescent="0.25">
      <c r="C4807" s="1"/>
    </row>
    <row r="4808" spans="3:3" x14ac:dyDescent="0.25">
      <c r="C4808" s="1"/>
    </row>
    <row r="4809" spans="3:3" x14ac:dyDescent="0.25">
      <c r="C4809" s="1"/>
    </row>
    <row r="4810" spans="3:3" x14ac:dyDescent="0.25">
      <c r="C4810" s="1"/>
    </row>
    <row r="4811" spans="3:3" x14ac:dyDescent="0.25">
      <c r="C4811" s="1"/>
    </row>
    <row r="4812" spans="3:3" x14ac:dyDescent="0.25">
      <c r="C4812" s="1"/>
    </row>
    <row r="4813" spans="3:3" x14ac:dyDescent="0.25">
      <c r="C4813" s="1"/>
    </row>
    <row r="4814" spans="3:3" x14ac:dyDescent="0.25">
      <c r="C4814" s="1"/>
    </row>
    <row r="4815" spans="3:3" x14ac:dyDescent="0.25">
      <c r="C4815" s="1"/>
    </row>
    <row r="4816" spans="3:3" x14ac:dyDescent="0.25">
      <c r="C4816" s="1"/>
    </row>
    <row r="4817" spans="3:3" x14ac:dyDescent="0.25">
      <c r="C4817" s="1"/>
    </row>
    <row r="4818" spans="3:3" x14ac:dyDescent="0.25">
      <c r="C4818" s="1"/>
    </row>
    <row r="4819" spans="3:3" x14ac:dyDescent="0.25">
      <c r="C4819" s="1"/>
    </row>
    <row r="4820" spans="3:3" x14ac:dyDescent="0.25">
      <c r="C4820" s="1"/>
    </row>
    <row r="4821" spans="3:3" x14ac:dyDescent="0.25">
      <c r="C4821" s="1"/>
    </row>
    <row r="4822" spans="3:3" x14ac:dyDescent="0.25">
      <c r="C4822" s="1"/>
    </row>
    <row r="4823" spans="3:3" x14ac:dyDescent="0.25">
      <c r="C4823" s="1"/>
    </row>
    <row r="4824" spans="3:3" x14ac:dyDescent="0.25">
      <c r="C4824" s="1"/>
    </row>
    <row r="4825" spans="3:3" x14ac:dyDescent="0.25">
      <c r="C4825" s="1"/>
    </row>
    <row r="4826" spans="3:3" x14ac:dyDescent="0.25">
      <c r="C4826" s="1"/>
    </row>
    <row r="4827" spans="3:3" x14ac:dyDescent="0.25">
      <c r="C4827" s="1"/>
    </row>
    <row r="4828" spans="3:3" x14ac:dyDescent="0.25">
      <c r="C4828" s="1"/>
    </row>
    <row r="4829" spans="3:3" x14ac:dyDescent="0.25">
      <c r="C4829" s="1"/>
    </row>
    <row r="4830" spans="3:3" x14ac:dyDescent="0.25">
      <c r="C4830" s="1"/>
    </row>
    <row r="4831" spans="3:3" x14ac:dyDescent="0.25">
      <c r="C4831" s="1"/>
    </row>
    <row r="4832" spans="3:3" x14ac:dyDescent="0.25">
      <c r="C4832" s="1"/>
    </row>
    <row r="4833" spans="3:3" x14ac:dyDescent="0.25">
      <c r="C4833" s="1"/>
    </row>
    <row r="4834" spans="3:3" x14ac:dyDescent="0.25">
      <c r="C4834" s="1"/>
    </row>
    <row r="4835" spans="3:3" x14ac:dyDescent="0.25">
      <c r="C4835" s="1"/>
    </row>
    <row r="4836" spans="3:3" x14ac:dyDescent="0.25">
      <c r="C4836" s="1"/>
    </row>
    <row r="4837" spans="3:3" x14ac:dyDescent="0.25">
      <c r="C4837" s="1"/>
    </row>
    <row r="4838" spans="3:3" x14ac:dyDescent="0.25">
      <c r="C4838" s="1"/>
    </row>
    <row r="4839" spans="3:3" x14ac:dyDescent="0.25">
      <c r="C4839" s="1"/>
    </row>
    <row r="4840" spans="3:3" x14ac:dyDescent="0.25">
      <c r="C4840" s="1"/>
    </row>
    <row r="4841" spans="3:3" x14ac:dyDescent="0.25">
      <c r="C4841" s="1"/>
    </row>
    <row r="4842" spans="3:3" x14ac:dyDescent="0.25">
      <c r="C4842" s="1"/>
    </row>
    <row r="4843" spans="3:3" x14ac:dyDescent="0.25">
      <c r="C4843" s="1"/>
    </row>
    <row r="4844" spans="3:3" x14ac:dyDescent="0.25">
      <c r="C4844" s="1"/>
    </row>
    <row r="4845" spans="3:3" x14ac:dyDescent="0.25">
      <c r="C4845" s="1"/>
    </row>
    <row r="4846" spans="3:3" x14ac:dyDescent="0.25">
      <c r="C4846" s="1"/>
    </row>
    <row r="4847" spans="3:3" x14ac:dyDescent="0.25">
      <c r="C4847" s="1"/>
    </row>
    <row r="4848" spans="3:3" x14ac:dyDescent="0.25">
      <c r="C4848" s="1"/>
    </row>
    <row r="4849" spans="3:3" x14ac:dyDescent="0.25">
      <c r="C4849" s="1"/>
    </row>
    <row r="4850" spans="3:3" x14ac:dyDescent="0.25">
      <c r="C4850" s="1"/>
    </row>
    <row r="4851" spans="3:3" x14ac:dyDescent="0.25">
      <c r="C4851" s="1"/>
    </row>
    <row r="4852" spans="3:3" x14ac:dyDescent="0.25">
      <c r="C4852" s="1"/>
    </row>
    <row r="4853" spans="3:3" x14ac:dyDescent="0.25">
      <c r="C4853" s="1"/>
    </row>
    <row r="4854" spans="3:3" x14ac:dyDescent="0.25">
      <c r="C4854" s="1"/>
    </row>
    <row r="4855" spans="3:3" x14ac:dyDescent="0.25">
      <c r="C4855" s="1"/>
    </row>
    <row r="4856" spans="3:3" x14ac:dyDescent="0.25">
      <c r="C4856" s="1"/>
    </row>
    <row r="4857" spans="3:3" x14ac:dyDescent="0.25">
      <c r="C4857" s="1"/>
    </row>
    <row r="4858" spans="3:3" x14ac:dyDescent="0.25">
      <c r="C4858" s="1"/>
    </row>
    <row r="4859" spans="3:3" x14ac:dyDescent="0.25">
      <c r="C4859" s="1"/>
    </row>
    <row r="4860" spans="3:3" x14ac:dyDescent="0.25">
      <c r="C4860" s="1"/>
    </row>
    <row r="4861" spans="3:3" x14ac:dyDescent="0.25">
      <c r="C4861" s="1"/>
    </row>
    <row r="4862" spans="3:3" x14ac:dyDescent="0.25">
      <c r="C4862" s="1"/>
    </row>
    <row r="4863" spans="3:3" x14ac:dyDescent="0.25">
      <c r="C4863" s="1"/>
    </row>
    <row r="4864" spans="3:3" x14ac:dyDescent="0.25">
      <c r="C4864" s="1"/>
    </row>
    <row r="4865" spans="3:3" x14ac:dyDescent="0.25">
      <c r="C4865" s="1"/>
    </row>
    <row r="4866" spans="3:3" x14ac:dyDescent="0.25">
      <c r="C4866" s="1"/>
    </row>
    <row r="4867" spans="3:3" x14ac:dyDescent="0.25">
      <c r="C4867" s="1"/>
    </row>
    <row r="4868" spans="3:3" x14ac:dyDescent="0.25">
      <c r="C4868" s="1"/>
    </row>
    <row r="4869" spans="3:3" x14ac:dyDescent="0.25">
      <c r="C4869" s="1"/>
    </row>
    <row r="4870" spans="3:3" x14ac:dyDescent="0.25">
      <c r="C4870" s="1"/>
    </row>
    <row r="4871" spans="3:3" x14ac:dyDescent="0.25">
      <c r="C4871" s="1"/>
    </row>
    <row r="4872" spans="3:3" x14ac:dyDescent="0.25">
      <c r="C4872" s="1"/>
    </row>
    <row r="4873" spans="3:3" x14ac:dyDescent="0.25">
      <c r="C4873" s="1"/>
    </row>
    <row r="4874" spans="3:3" x14ac:dyDescent="0.25">
      <c r="C4874" s="1"/>
    </row>
    <row r="4875" spans="3:3" x14ac:dyDescent="0.25">
      <c r="C4875" s="1"/>
    </row>
    <row r="4876" spans="3:3" x14ac:dyDescent="0.25">
      <c r="C4876" s="1"/>
    </row>
    <row r="4877" spans="3:3" x14ac:dyDescent="0.25">
      <c r="C4877" s="1"/>
    </row>
    <row r="4878" spans="3:3" x14ac:dyDescent="0.25">
      <c r="C4878" s="1"/>
    </row>
    <row r="4879" spans="3:3" x14ac:dyDescent="0.25">
      <c r="C4879" s="1"/>
    </row>
    <row r="4880" spans="3:3" x14ac:dyDescent="0.25">
      <c r="C4880" s="1"/>
    </row>
    <row r="4881" spans="3:3" x14ac:dyDescent="0.25">
      <c r="C4881" s="1"/>
    </row>
    <row r="4882" spans="3:3" x14ac:dyDescent="0.25">
      <c r="C4882" s="1"/>
    </row>
    <row r="4883" spans="3:3" x14ac:dyDescent="0.25">
      <c r="C4883" s="1"/>
    </row>
    <row r="4884" spans="3:3" x14ac:dyDescent="0.25">
      <c r="C4884" s="1"/>
    </row>
    <row r="4885" spans="3:3" x14ac:dyDescent="0.25">
      <c r="C4885" s="1"/>
    </row>
    <row r="4886" spans="3:3" x14ac:dyDescent="0.25">
      <c r="C4886" s="1"/>
    </row>
    <row r="4887" spans="3:3" x14ac:dyDescent="0.25">
      <c r="C4887" s="1"/>
    </row>
    <row r="4888" spans="3:3" x14ac:dyDescent="0.25">
      <c r="C4888" s="1"/>
    </row>
    <row r="4889" spans="3:3" x14ac:dyDescent="0.25">
      <c r="C4889" s="1"/>
    </row>
    <row r="4890" spans="3:3" x14ac:dyDescent="0.25">
      <c r="C4890" s="1"/>
    </row>
    <row r="4891" spans="3:3" x14ac:dyDescent="0.25">
      <c r="C4891" s="1"/>
    </row>
    <row r="4892" spans="3:3" x14ac:dyDescent="0.25">
      <c r="C4892" s="1"/>
    </row>
    <row r="4893" spans="3:3" x14ac:dyDescent="0.25">
      <c r="C4893" s="1"/>
    </row>
    <row r="4894" spans="3:3" x14ac:dyDescent="0.25">
      <c r="C4894" s="1"/>
    </row>
    <row r="4895" spans="3:3" x14ac:dyDescent="0.25">
      <c r="C4895" s="1"/>
    </row>
    <row r="4896" spans="3:3" x14ac:dyDescent="0.25">
      <c r="C4896" s="1"/>
    </row>
    <row r="4897" spans="3:3" x14ac:dyDescent="0.25">
      <c r="C4897" s="1"/>
    </row>
    <row r="4898" spans="3:3" x14ac:dyDescent="0.25">
      <c r="C4898" s="1"/>
    </row>
    <row r="4899" spans="3:3" x14ac:dyDescent="0.25">
      <c r="C4899" s="1"/>
    </row>
    <row r="4900" spans="3:3" x14ac:dyDescent="0.25">
      <c r="C4900" s="1"/>
    </row>
    <row r="4901" spans="3:3" x14ac:dyDescent="0.25">
      <c r="C4901" s="1"/>
    </row>
    <row r="4902" spans="3:3" x14ac:dyDescent="0.25">
      <c r="C4902" s="1"/>
    </row>
    <row r="4903" spans="3:3" x14ac:dyDescent="0.25">
      <c r="C4903" s="1"/>
    </row>
    <row r="4904" spans="3:3" x14ac:dyDescent="0.25">
      <c r="C4904" s="1"/>
    </row>
    <row r="4905" spans="3:3" x14ac:dyDescent="0.25">
      <c r="C4905" s="1"/>
    </row>
    <row r="4906" spans="3:3" x14ac:dyDescent="0.25">
      <c r="C4906" s="1"/>
    </row>
    <row r="4907" spans="3:3" x14ac:dyDescent="0.25">
      <c r="C4907" s="1"/>
    </row>
    <row r="4908" spans="3:3" x14ac:dyDescent="0.25">
      <c r="C4908" s="1"/>
    </row>
    <row r="4909" spans="3:3" x14ac:dyDescent="0.25">
      <c r="C4909" s="1"/>
    </row>
    <row r="4910" spans="3:3" x14ac:dyDescent="0.25">
      <c r="C4910" s="1"/>
    </row>
    <row r="4911" spans="3:3" x14ac:dyDescent="0.25">
      <c r="C4911" s="1"/>
    </row>
    <row r="4912" spans="3:3" x14ac:dyDescent="0.25">
      <c r="C4912" s="1"/>
    </row>
    <row r="4913" spans="3:3" x14ac:dyDescent="0.25">
      <c r="C4913" s="1"/>
    </row>
    <row r="4914" spans="3:3" x14ac:dyDescent="0.25">
      <c r="C4914" s="1"/>
    </row>
    <row r="4915" spans="3:3" x14ac:dyDescent="0.25">
      <c r="C4915" s="1"/>
    </row>
    <row r="4916" spans="3:3" x14ac:dyDescent="0.25">
      <c r="C4916" s="1"/>
    </row>
    <row r="4917" spans="3:3" x14ac:dyDescent="0.25">
      <c r="C4917" s="1"/>
    </row>
    <row r="4918" spans="3:3" x14ac:dyDescent="0.25">
      <c r="C4918" s="1"/>
    </row>
    <row r="4919" spans="3:3" x14ac:dyDescent="0.25">
      <c r="C4919" s="1"/>
    </row>
    <row r="4920" spans="3:3" x14ac:dyDescent="0.25">
      <c r="C4920" s="1"/>
    </row>
    <row r="4921" spans="3:3" x14ac:dyDescent="0.25">
      <c r="C4921" s="1"/>
    </row>
    <row r="4922" spans="3:3" x14ac:dyDescent="0.25">
      <c r="C4922" s="1"/>
    </row>
    <row r="4923" spans="3:3" x14ac:dyDescent="0.25">
      <c r="C4923" s="1"/>
    </row>
    <row r="4924" spans="3:3" x14ac:dyDescent="0.25">
      <c r="C4924" s="1"/>
    </row>
    <row r="4925" spans="3:3" x14ac:dyDescent="0.25">
      <c r="C4925" s="1"/>
    </row>
    <row r="4926" spans="3:3" x14ac:dyDescent="0.25">
      <c r="C4926" s="1"/>
    </row>
    <row r="4927" spans="3:3" x14ac:dyDescent="0.25">
      <c r="C4927" s="1"/>
    </row>
    <row r="4928" spans="3:3" x14ac:dyDescent="0.25">
      <c r="C4928" s="1"/>
    </row>
    <row r="4929" spans="3:3" x14ac:dyDescent="0.25">
      <c r="C4929" s="1"/>
    </row>
    <row r="4930" spans="3:3" x14ac:dyDescent="0.25">
      <c r="C4930" s="1"/>
    </row>
    <row r="4931" spans="3:3" x14ac:dyDescent="0.25">
      <c r="C4931" s="1"/>
    </row>
    <row r="4932" spans="3:3" x14ac:dyDescent="0.25">
      <c r="C4932" s="1"/>
    </row>
    <row r="4933" spans="3:3" x14ac:dyDescent="0.25">
      <c r="C4933" s="1"/>
    </row>
    <row r="4934" spans="3:3" x14ac:dyDescent="0.25">
      <c r="C4934" s="1"/>
    </row>
    <row r="4935" spans="3:3" x14ac:dyDescent="0.25">
      <c r="C4935" s="1"/>
    </row>
    <row r="4936" spans="3:3" x14ac:dyDescent="0.25">
      <c r="C4936" s="1"/>
    </row>
    <row r="4937" spans="3:3" x14ac:dyDescent="0.25">
      <c r="C4937" s="1"/>
    </row>
    <row r="4938" spans="3:3" x14ac:dyDescent="0.25">
      <c r="C4938" s="1"/>
    </row>
    <row r="4939" spans="3:3" x14ac:dyDescent="0.25">
      <c r="C4939" s="1"/>
    </row>
    <row r="4940" spans="3:3" x14ac:dyDescent="0.25">
      <c r="C4940" s="1"/>
    </row>
    <row r="4941" spans="3:3" x14ac:dyDescent="0.25">
      <c r="C4941" s="1"/>
    </row>
    <row r="4942" spans="3:3" x14ac:dyDescent="0.25">
      <c r="C4942" s="1"/>
    </row>
    <row r="4943" spans="3:3" x14ac:dyDescent="0.25">
      <c r="C4943" s="1"/>
    </row>
    <row r="4944" spans="3:3" x14ac:dyDescent="0.25">
      <c r="C4944" s="1"/>
    </row>
    <row r="4945" spans="3:3" x14ac:dyDescent="0.25">
      <c r="C4945" s="1"/>
    </row>
    <row r="4946" spans="3:3" x14ac:dyDescent="0.25">
      <c r="C4946" s="1"/>
    </row>
    <row r="4947" spans="3:3" x14ac:dyDescent="0.25">
      <c r="C4947" s="1"/>
    </row>
    <row r="4948" spans="3:3" x14ac:dyDescent="0.25">
      <c r="C4948" s="1"/>
    </row>
    <row r="4949" spans="3:3" x14ac:dyDescent="0.25">
      <c r="C4949" s="1"/>
    </row>
    <row r="4950" spans="3:3" x14ac:dyDescent="0.25">
      <c r="C4950" s="1"/>
    </row>
    <row r="4951" spans="3:3" x14ac:dyDescent="0.25">
      <c r="C4951" s="1"/>
    </row>
    <row r="4952" spans="3:3" x14ac:dyDescent="0.25">
      <c r="C4952" s="1"/>
    </row>
    <row r="4953" spans="3:3" x14ac:dyDescent="0.25">
      <c r="C4953" s="1"/>
    </row>
    <row r="4954" spans="3:3" x14ac:dyDescent="0.25">
      <c r="C4954" s="1"/>
    </row>
    <row r="4955" spans="3:3" x14ac:dyDescent="0.25">
      <c r="C4955" s="1"/>
    </row>
    <row r="4956" spans="3:3" x14ac:dyDescent="0.25">
      <c r="C4956" s="1"/>
    </row>
    <row r="4957" spans="3:3" x14ac:dyDescent="0.25">
      <c r="C4957" s="1"/>
    </row>
    <row r="4958" spans="3:3" x14ac:dyDescent="0.25">
      <c r="C4958" s="1"/>
    </row>
    <row r="4959" spans="3:3" x14ac:dyDescent="0.25">
      <c r="C4959" s="1"/>
    </row>
    <row r="4960" spans="3:3" x14ac:dyDescent="0.25">
      <c r="C4960" s="1"/>
    </row>
    <row r="4961" spans="3:3" x14ac:dyDescent="0.25">
      <c r="C4961" s="1"/>
    </row>
    <row r="4962" spans="3:3" x14ac:dyDescent="0.25">
      <c r="C4962" s="1"/>
    </row>
    <row r="4963" spans="3:3" x14ac:dyDescent="0.25">
      <c r="C4963" s="1"/>
    </row>
    <row r="4964" spans="3:3" x14ac:dyDescent="0.25">
      <c r="C4964" s="1"/>
    </row>
    <row r="4965" spans="3:3" x14ac:dyDescent="0.25">
      <c r="C4965" s="1"/>
    </row>
    <row r="4966" spans="3:3" x14ac:dyDescent="0.25">
      <c r="C4966" s="1"/>
    </row>
    <row r="4967" spans="3:3" x14ac:dyDescent="0.25">
      <c r="C4967" s="1"/>
    </row>
    <row r="4968" spans="3:3" x14ac:dyDescent="0.25">
      <c r="C4968" s="1"/>
    </row>
    <row r="4969" spans="3:3" x14ac:dyDescent="0.25">
      <c r="C4969" s="1"/>
    </row>
    <row r="4970" spans="3:3" x14ac:dyDescent="0.25">
      <c r="C4970" s="1"/>
    </row>
    <row r="4971" spans="3:3" x14ac:dyDescent="0.25">
      <c r="C4971" s="1"/>
    </row>
    <row r="4972" spans="3:3" x14ac:dyDescent="0.25">
      <c r="C4972" s="1"/>
    </row>
    <row r="4973" spans="3:3" x14ac:dyDescent="0.25">
      <c r="C4973" s="1"/>
    </row>
    <row r="4974" spans="3:3" x14ac:dyDescent="0.25">
      <c r="C4974" s="1"/>
    </row>
    <row r="4975" spans="3:3" x14ac:dyDescent="0.25">
      <c r="C4975" s="1"/>
    </row>
    <row r="4976" spans="3:3" x14ac:dyDescent="0.25">
      <c r="C4976" s="1"/>
    </row>
    <row r="4977" spans="3:3" x14ac:dyDescent="0.25">
      <c r="C4977" s="1"/>
    </row>
    <row r="4978" spans="3:3" x14ac:dyDescent="0.25">
      <c r="C4978" s="1"/>
    </row>
    <row r="4979" spans="3:3" x14ac:dyDescent="0.25">
      <c r="C4979" s="1"/>
    </row>
    <row r="4980" spans="3:3" x14ac:dyDescent="0.25">
      <c r="C4980" s="1"/>
    </row>
    <row r="4981" spans="3:3" x14ac:dyDescent="0.25">
      <c r="C4981" s="1"/>
    </row>
    <row r="4982" spans="3:3" x14ac:dyDescent="0.25">
      <c r="C4982" s="1"/>
    </row>
    <row r="4983" spans="3:3" x14ac:dyDescent="0.25">
      <c r="C4983" s="1"/>
    </row>
    <row r="4984" spans="3:3" x14ac:dyDescent="0.25">
      <c r="C4984" s="1"/>
    </row>
    <row r="4985" spans="3:3" x14ac:dyDescent="0.25">
      <c r="C4985" s="1"/>
    </row>
    <row r="4986" spans="3:3" x14ac:dyDescent="0.25">
      <c r="C4986" s="1"/>
    </row>
    <row r="4987" spans="3:3" x14ac:dyDescent="0.25">
      <c r="C4987" s="1"/>
    </row>
    <row r="4988" spans="3:3" x14ac:dyDescent="0.25">
      <c r="C4988" s="1"/>
    </row>
    <row r="4989" spans="3:3" x14ac:dyDescent="0.25">
      <c r="C4989" s="1"/>
    </row>
    <row r="4990" spans="3:3" x14ac:dyDescent="0.25">
      <c r="C4990" s="1"/>
    </row>
    <row r="4991" spans="3:3" x14ac:dyDescent="0.25">
      <c r="C4991" s="1"/>
    </row>
    <row r="4992" spans="3:3" x14ac:dyDescent="0.25">
      <c r="C4992" s="1"/>
    </row>
    <row r="4993" spans="3:3" x14ac:dyDescent="0.25">
      <c r="C4993" s="1"/>
    </row>
    <row r="4994" spans="3:3" x14ac:dyDescent="0.25">
      <c r="C4994" s="1"/>
    </row>
    <row r="4995" spans="3:3" x14ac:dyDescent="0.25">
      <c r="C4995" s="1"/>
    </row>
    <row r="4996" spans="3:3" x14ac:dyDescent="0.25">
      <c r="C4996" s="1"/>
    </row>
    <row r="4997" spans="3:3" x14ac:dyDescent="0.25">
      <c r="C4997" s="1"/>
    </row>
    <row r="4998" spans="3:3" x14ac:dyDescent="0.25">
      <c r="C4998" s="1"/>
    </row>
    <row r="4999" spans="3:3" x14ac:dyDescent="0.25">
      <c r="C4999" s="1"/>
    </row>
    <row r="5000" spans="3:3" x14ac:dyDescent="0.25">
      <c r="C5000" s="1"/>
    </row>
    <row r="5001" spans="3:3" x14ac:dyDescent="0.25">
      <c r="C5001" s="1"/>
    </row>
    <row r="5002" spans="3:3" x14ac:dyDescent="0.25">
      <c r="C5002" s="1"/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73A5-7FFE-4C44-A146-44A020EEDF7A}">
  <dimension ref="A1:Y22"/>
  <sheetViews>
    <sheetView workbookViewId="0"/>
  </sheetViews>
  <sheetFormatPr defaultRowHeight="15" x14ac:dyDescent="0.25"/>
  <cols>
    <col min="1" max="1" width="3.28515625" bestFit="1" customWidth="1"/>
    <col min="2" max="2" width="8.28515625" bestFit="1" customWidth="1"/>
    <col min="3" max="3" width="10.7109375" bestFit="1" customWidth="1"/>
    <col min="4" max="4" width="15.42578125" bestFit="1" customWidth="1"/>
    <col min="5" max="6" width="10.5703125" bestFit="1" customWidth="1"/>
    <col min="7" max="7" width="11.7109375" bestFit="1" customWidth="1"/>
    <col min="8" max="8" width="11.85546875" bestFit="1" customWidth="1"/>
    <col min="9" max="9" width="11.5703125" bestFit="1" customWidth="1"/>
    <col min="10" max="10" width="5.42578125" bestFit="1" customWidth="1"/>
    <col min="11" max="11" width="7.5703125" bestFit="1" customWidth="1"/>
    <col min="12" max="12" width="12.42578125" bestFit="1" customWidth="1"/>
    <col min="13" max="14" width="8.140625" bestFit="1" customWidth="1"/>
    <col min="15" max="17" width="9.5703125" bestFit="1" customWidth="1"/>
    <col min="18" max="18" width="10.7109375" bestFit="1" customWidth="1"/>
    <col min="19" max="19" width="8.140625" bestFit="1" customWidth="1"/>
    <col min="20" max="20" width="12" bestFit="1" customWidth="1"/>
    <col min="21" max="21" width="12.42578125" bestFit="1" customWidth="1"/>
    <col min="22" max="23" width="4.5703125" bestFit="1" customWidth="1"/>
  </cols>
  <sheetData>
    <row r="1" spans="1:25" ht="15.75" x14ac:dyDescent="0.25">
      <c r="A1" s="9" t="s">
        <v>28</v>
      </c>
      <c r="B1" s="9" t="s">
        <v>33</v>
      </c>
      <c r="C1" s="9" t="s">
        <v>6</v>
      </c>
      <c r="D1" s="9" t="s">
        <v>14</v>
      </c>
      <c r="E1" s="9" t="s">
        <v>18</v>
      </c>
      <c r="F1" s="9" t="s">
        <v>17</v>
      </c>
      <c r="G1" s="9" t="s">
        <v>15</v>
      </c>
      <c r="H1" s="9" t="s">
        <v>42</v>
      </c>
      <c r="I1" s="9" t="s">
        <v>43</v>
      </c>
      <c r="J1" s="9" t="s">
        <v>29</v>
      </c>
      <c r="K1" s="9" t="s">
        <v>44</v>
      </c>
      <c r="L1" s="9" t="s">
        <v>7</v>
      </c>
      <c r="M1" s="9" t="s">
        <v>8</v>
      </c>
      <c r="N1" s="22" t="s">
        <v>0</v>
      </c>
      <c r="O1" s="22" t="s">
        <v>2</v>
      </c>
      <c r="P1" s="22" t="s">
        <v>5</v>
      </c>
      <c r="Q1" s="22" t="s">
        <v>3</v>
      </c>
      <c r="R1" s="22" t="s">
        <v>4</v>
      </c>
      <c r="S1" s="22" t="s">
        <v>10</v>
      </c>
      <c r="T1" s="22" t="s">
        <v>11</v>
      </c>
      <c r="U1" s="22" t="s">
        <v>9</v>
      </c>
      <c r="V1" s="22" t="s">
        <v>41</v>
      </c>
      <c r="W1" s="22" t="s">
        <v>40</v>
      </c>
    </row>
    <row r="2" spans="1:25" ht="15.75" x14ac:dyDescent="0.25">
      <c r="A2" s="9">
        <v>1</v>
      </c>
      <c r="B2" s="9">
        <v>1</v>
      </c>
      <c r="C2" s="9" t="s">
        <v>0</v>
      </c>
      <c r="D2" s="14">
        <f>INDEX(indicadores!$B$2:$B$7,MATCH(C2,indicadores!$A$2:$A$7,0),1)</f>
        <v>0.15129999999999999</v>
      </c>
      <c r="E2" s="14">
        <v>0.03</v>
      </c>
      <c r="F2" s="14">
        <f>E2+1%</f>
        <v>0.04</v>
      </c>
      <c r="G2" s="14">
        <f>(1+D2)*(1+E2)*(1+F2)-1</f>
        <v>0.23327256000000007</v>
      </c>
      <c r="H2" s="15">
        <v>44610</v>
      </c>
      <c r="I2" s="15">
        <v>45706</v>
      </c>
      <c r="J2" s="16">
        <f>DAYS360(H2,I2)/360</f>
        <v>3</v>
      </c>
      <c r="K2" s="9" t="str">
        <f>IF(J2=3,"AAA",IF(J2=5,"AA",IF(J2=7,"A",IF(J2=10,"BBB",""))))</f>
        <v>AAA</v>
      </c>
      <c r="L2" s="12" t="s">
        <v>9</v>
      </c>
      <c r="M2" s="21" t="s">
        <v>12</v>
      </c>
      <c r="N2" s="23">
        <f>IF(N$1=$C2,COUNTIFS($C$2:$C$21,N$1,$B$2:$B$21,$B2)/COUNTIF($B$2:$B$21,$B2),0)</f>
        <v>0.41666666666666669</v>
      </c>
      <c r="O2" s="23">
        <f>IF(O$1=$C2,COUNTIFS($C$2:$C$21,O$1,$B$2:$B$21,$B2)/COUNTIF($B$2:$B$21,$B2),0)</f>
        <v>0</v>
      </c>
      <c r="P2" s="23">
        <f>IF(P$1=$C2,COUNTIFS($C$2:$C$21,P$1,$B$2:$B$21,$B2)/COUNTIF($B$2:$B$21,$B2),0)</f>
        <v>0</v>
      </c>
      <c r="Q2" s="23">
        <f>IF(Q$1=$C2,COUNTIFS($C$2:$C$21,Q$1,$B$2:$B$21,$B2)/COUNTIF($B$2:$B$21,$B2),0)</f>
        <v>0</v>
      </c>
      <c r="R2" s="23">
        <f>IF(R$1=$C2,COUNTIFS($C$2:$C$21,R$1,$B$2:$B$21,$B2)/COUNTIF($B$2:$B$21,$B2),0)</f>
        <v>0</v>
      </c>
      <c r="S2" s="23">
        <f>IF(S$1=$L2,COUNTIFS($L$2:$L$21,S$1,$B$2:$B$21,$B2)/COUNTIF($B$2:$B$21,$B2),0)</f>
        <v>0</v>
      </c>
      <c r="T2" s="23">
        <f>IF(T$1=$L2,COUNTIFS($L$2:$L$21,T$1,$B$2:$B$21,$B2)/COUNTIF($B$2:$B$21,$B2),0)</f>
        <v>0</v>
      </c>
      <c r="U2" s="23">
        <f>IF(U$1=$L2,COUNTIFS($L$2:$L$21,U$1,$B$2:$B$21,$B2)/COUNTIF($B$2:$B$21,$B2),0)</f>
        <v>0.41666666666666669</v>
      </c>
      <c r="V2" s="24">
        <f>SUM(N2:U2)</f>
        <v>0.83333333333333337</v>
      </c>
      <c r="W2" s="24">
        <f>F2*V2</f>
        <v>3.3333333333333333E-2</v>
      </c>
      <c r="X2" s="2"/>
      <c r="Y2" s="20"/>
    </row>
    <row r="3" spans="1:25" ht="15.75" x14ac:dyDescent="0.25">
      <c r="A3" s="9">
        <v>2</v>
      </c>
      <c r="B3" s="9">
        <v>1</v>
      </c>
      <c r="C3" s="9" t="s">
        <v>2</v>
      </c>
      <c r="D3" s="14">
        <f>INDEX(indicadores!$B$2:$B$7,MATCH(C3,indicadores!$A$2:$A$7,0),1)</f>
        <v>0.12843525</v>
      </c>
      <c r="E3" s="14">
        <v>0.03</v>
      </c>
      <c r="F3" s="14">
        <f t="shared" ref="F3:F21" si="0">E3+1%</f>
        <v>0.04</v>
      </c>
      <c r="G3" s="14">
        <f t="shared" ref="G3:G21" si="1">(1+D3)*(1+E3)*(1+F3)-1</f>
        <v>0.20877983980000003</v>
      </c>
      <c r="H3" s="15">
        <v>44610</v>
      </c>
      <c r="I3" s="15">
        <v>45706</v>
      </c>
      <c r="J3" s="16">
        <f t="shared" ref="J3:J21" si="2">DAYS360(H3,I3)/360</f>
        <v>3</v>
      </c>
      <c r="K3" s="9" t="str">
        <f t="shared" ref="K3:K21" si="3">IF(J3=3,"AAA",IF(J3=5,"AA",IF(J3=7,"A",IF(J3=10,"BBB",""))))</f>
        <v>AAA</v>
      </c>
      <c r="L3" s="12" t="s">
        <v>10</v>
      </c>
      <c r="M3" s="21" t="s">
        <v>12</v>
      </c>
      <c r="N3" s="23">
        <f t="shared" ref="N3:R21" si="4">IF(N$1=$C3,COUNTIFS($C$2:$C$21,N$1,$B$2:$B$21,$B3)/COUNTIF($B$2:$B$21,$B3),0)</f>
        <v>0</v>
      </c>
      <c r="O3" s="23">
        <f t="shared" si="4"/>
        <v>0.16666666666666666</v>
      </c>
      <c r="P3" s="23">
        <f t="shared" si="4"/>
        <v>0</v>
      </c>
      <c r="Q3" s="23">
        <f t="shared" si="4"/>
        <v>0</v>
      </c>
      <c r="R3" s="23">
        <f t="shared" si="4"/>
        <v>0</v>
      </c>
      <c r="S3" s="23">
        <f t="shared" ref="S3:U21" si="5">IF(S$1=$L3,COUNTIFS($L$2:$L$21,S$1,$B$2:$B$21,$B3)/COUNTIF($B$2:$B$21,$B3),0)</f>
        <v>0.33333333333333331</v>
      </c>
      <c r="T3" s="23">
        <f t="shared" si="5"/>
        <v>0</v>
      </c>
      <c r="U3" s="23">
        <f t="shared" si="5"/>
        <v>0</v>
      </c>
      <c r="V3" s="24">
        <f t="shared" ref="V3:V21" si="6">SUM(N3:U3)</f>
        <v>0.5</v>
      </c>
      <c r="W3" s="24">
        <f t="shared" ref="W3:W21" si="7">F3*V3</f>
        <v>0.02</v>
      </c>
      <c r="X3" s="1"/>
    </row>
    <row r="4" spans="1:25" ht="15.75" x14ac:dyDescent="0.25">
      <c r="A4" s="9">
        <v>3</v>
      </c>
      <c r="B4" s="9">
        <v>1</v>
      </c>
      <c r="C4" s="9" t="s">
        <v>5</v>
      </c>
      <c r="D4" s="14">
        <f>INDEX(indicadores!$B$2:$B$7,MATCH(C4,indicadores!$A$2:$A$7,0),1)</f>
        <v>0.12301681</v>
      </c>
      <c r="E4" s="14">
        <v>3.5000000000000003E-2</v>
      </c>
      <c r="F4" s="14">
        <f t="shared" si="0"/>
        <v>4.5000000000000005E-2</v>
      </c>
      <c r="G4" s="14">
        <f t="shared" si="1"/>
        <v>0.21462690627574976</v>
      </c>
      <c r="H4" s="15">
        <v>44610</v>
      </c>
      <c r="I4" s="15">
        <v>46436</v>
      </c>
      <c r="J4" s="16">
        <f t="shared" si="2"/>
        <v>5</v>
      </c>
      <c r="K4" s="9" t="str">
        <f t="shared" si="3"/>
        <v>AA</v>
      </c>
      <c r="L4" s="12" t="s">
        <v>9</v>
      </c>
      <c r="M4" s="21" t="s">
        <v>12</v>
      </c>
      <c r="N4" s="23">
        <f t="shared" si="4"/>
        <v>0</v>
      </c>
      <c r="O4" s="23">
        <f t="shared" si="4"/>
        <v>0</v>
      </c>
      <c r="P4" s="23">
        <f t="shared" si="4"/>
        <v>0.16666666666666666</v>
      </c>
      <c r="Q4" s="23">
        <f t="shared" si="4"/>
        <v>0</v>
      </c>
      <c r="R4" s="23">
        <f t="shared" si="4"/>
        <v>0</v>
      </c>
      <c r="S4" s="23">
        <f t="shared" si="5"/>
        <v>0</v>
      </c>
      <c r="T4" s="23">
        <f t="shared" si="5"/>
        <v>0</v>
      </c>
      <c r="U4" s="23">
        <f t="shared" si="5"/>
        <v>0.41666666666666669</v>
      </c>
      <c r="V4" s="24">
        <f t="shared" si="6"/>
        <v>0.58333333333333337</v>
      </c>
      <c r="W4" s="24">
        <f t="shared" si="7"/>
        <v>2.6250000000000006E-2</v>
      </c>
      <c r="X4" s="1"/>
      <c r="Y4" s="1"/>
    </row>
    <row r="5" spans="1:25" ht="15.75" x14ac:dyDescent="0.25">
      <c r="A5" s="9">
        <v>4</v>
      </c>
      <c r="B5" s="9">
        <v>1</v>
      </c>
      <c r="C5" s="9" t="s">
        <v>0</v>
      </c>
      <c r="D5" s="14">
        <f>INDEX(indicadores!$B$2:$B$7,MATCH(C5,indicadores!$A$2:$A$7,0),1)</f>
        <v>0.15129999999999999</v>
      </c>
      <c r="E5" s="14">
        <v>0.03</v>
      </c>
      <c r="F5" s="14">
        <f t="shared" si="0"/>
        <v>0.04</v>
      </c>
      <c r="G5" s="14">
        <f t="shared" si="1"/>
        <v>0.23327256000000007</v>
      </c>
      <c r="H5" s="15">
        <v>44610</v>
      </c>
      <c r="I5" s="15">
        <v>45706</v>
      </c>
      <c r="J5" s="16">
        <f t="shared" si="2"/>
        <v>3</v>
      </c>
      <c r="K5" s="9" t="str">
        <f t="shared" si="3"/>
        <v>AAA</v>
      </c>
      <c r="L5" s="12" t="s">
        <v>10</v>
      </c>
      <c r="M5" s="21" t="s">
        <v>12</v>
      </c>
      <c r="N5" s="23">
        <f t="shared" si="4"/>
        <v>0.41666666666666669</v>
      </c>
      <c r="O5" s="23">
        <f t="shared" si="4"/>
        <v>0</v>
      </c>
      <c r="P5" s="23">
        <f t="shared" si="4"/>
        <v>0</v>
      </c>
      <c r="Q5" s="23">
        <f t="shared" si="4"/>
        <v>0</v>
      </c>
      <c r="R5" s="23">
        <f t="shared" si="4"/>
        <v>0</v>
      </c>
      <c r="S5" s="23">
        <f t="shared" si="5"/>
        <v>0.33333333333333331</v>
      </c>
      <c r="T5" s="23">
        <f t="shared" si="5"/>
        <v>0</v>
      </c>
      <c r="U5" s="23">
        <f t="shared" si="5"/>
        <v>0</v>
      </c>
      <c r="V5" s="24">
        <f t="shared" si="6"/>
        <v>0.75</v>
      </c>
      <c r="W5" s="24">
        <f t="shared" si="7"/>
        <v>0.03</v>
      </c>
    </row>
    <row r="6" spans="1:25" ht="15.75" x14ac:dyDescent="0.25">
      <c r="A6" s="9">
        <v>5</v>
      </c>
      <c r="B6" s="9">
        <v>1</v>
      </c>
      <c r="C6" s="9" t="s">
        <v>4</v>
      </c>
      <c r="D6" s="14">
        <f>INDEX(indicadores!$B$2:$B$7,MATCH(C6,indicadores!$A$2:$A$7,0),1)</f>
        <v>0.10999193</v>
      </c>
      <c r="E6" s="14">
        <v>4.4999999999999998E-2</v>
      </c>
      <c r="F6" s="14">
        <f t="shared" si="0"/>
        <v>5.5E-2</v>
      </c>
      <c r="G6" s="14">
        <f t="shared" si="1"/>
        <v>0.22373835302674983</v>
      </c>
      <c r="H6" s="15">
        <v>44610</v>
      </c>
      <c r="I6" s="15">
        <v>48262</v>
      </c>
      <c r="J6" s="16">
        <f t="shared" si="2"/>
        <v>10</v>
      </c>
      <c r="K6" s="9" t="str">
        <f t="shared" si="3"/>
        <v>BBB</v>
      </c>
      <c r="L6" s="12" t="s">
        <v>11</v>
      </c>
      <c r="M6" s="21" t="s">
        <v>12</v>
      </c>
      <c r="N6" s="23">
        <f t="shared" si="4"/>
        <v>0</v>
      </c>
      <c r="O6" s="23">
        <f t="shared" si="4"/>
        <v>0</v>
      </c>
      <c r="P6" s="23">
        <f t="shared" si="4"/>
        <v>0</v>
      </c>
      <c r="Q6" s="23">
        <f t="shared" si="4"/>
        <v>0</v>
      </c>
      <c r="R6" s="23">
        <f t="shared" si="4"/>
        <v>0.16666666666666666</v>
      </c>
      <c r="S6" s="23">
        <f t="shared" si="5"/>
        <v>0</v>
      </c>
      <c r="T6" s="23">
        <f t="shared" si="5"/>
        <v>0.25</v>
      </c>
      <c r="U6" s="23">
        <f t="shared" si="5"/>
        <v>0</v>
      </c>
      <c r="V6" s="24">
        <f t="shared" si="6"/>
        <v>0.41666666666666663</v>
      </c>
      <c r="W6" s="24">
        <f t="shared" si="7"/>
        <v>2.2916666666666665E-2</v>
      </c>
    </row>
    <row r="7" spans="1:25" ht="15.75" x14ac:dyDescent="0.25">
      <c r="A7" s="9">
        <v>6</v>
      </c>
      <c r="B7" s="9">
        <v>1</v>
      </c>
      <c r="C7" s="9" t="s">
        <v>5</v>
      </c>
      <c r="D7" s="14">
        <f>INDEX(indicadores!$B$2:$B$7,MATCH(C7,indicadores!$A$2:$A$7,0),1)</f>
        <v>0.12301681</v>
      </c>
      <c r="E7" s="14">
        <v>3.5000000000000003E-2</v>
      </c>
      <c r="F7" s="14">
        <f t="shared" si="0"/>
        <v>4.5000000000000005E-2</v>
      </c>
      <c r="G7" s="14">
        <f t="shared" si="1"/>
        <v>0.21462690627574976</v>
      </c>
      <c r="H7" s="15">
        <v>44610</v>
      </c>
      <c r="I7" s="15">
        <v>46436</v>
      </c>
      <c r="J7" s="16">
        <f t="shared" si="2"/>
        <v>5</v>
      </c>
      <c r="K7" s="9" t="str">
        <f t="shared" si="3"/>
        <v>AA</v>
      </c>
      <c r="L7" s="12" t="s">
        <v>11</v>
      </c>
      <c r="M7" s="21" t="s">
        <v>12</v>
      </c>
      <c r="N7" s="23">
        <f t="shared" si="4"/>
        <v>0</v>
      </c>
      <c r="O7" s="23">
        <f t="shared" si="4"/>
        <v>0</v>
      </c>
      <c r="P7" s="23">
        <f t="shared" si="4"/>
        <v>0.16666666666666666</v>
      </c>
      <c r="Q7" s="23">
        <f t="shared" si="4"/>
        <v>0</v>
      </c>
      <c r="R7" s="23">
        <f t="shared" si="4"/>
        <v>0</v>
      </c>
      <c r="S7" s="23">
        <f t="shared" si="5"/>
        <v>0</v>
      </c>
      <c r="T7" s="23">
        <f t="shared" si="5"/>
        <v>0.25</v>
      </c>
      <c r="U7" s="23">
        <f t="shared" si="5"/>
        <v>0</v>
      </c>
      <c r="V7" s="24">
        <f t="shared" si="6"/>
        <v>0.41666666666666663</v>
      </c>
      <c r="W7" s="24">
        <f t="shared" si="7"/>
        <v>1.8749999999999999E-2</v>
      </c>
    </row>
    <row r="8" spans="1:25" ht="15.75" x14ac:dyDescent="0.25">
      <c r="A8" s="9">
        <v>7</v>
      </c>
      <c r="B8" s="9">
        <v>1</v>
      </c>
      <c r="C8" s="9" t="s">
        <v>2</v>
      </c>
      <c r="D8" s="14">
        <f>INDEX(indicadores!$B$2:$B$7,MATCH(C8,indicadores!$A$2:$A$7,0),1)</f>
        <v>0.12843525</v>
      </c>
      <c r="E8" s="14">
        <v>0.03</v>
      </c>
      <c r="F8" s="14">
        <f t="shared" si="0"/>
        <v>0.04</v>
      </c>
      <c r="G8" s="14">
        <f t="shared" si="1"/>
        <v>0.20877983980000003</v>
      </c>
      <c r="H8" s="15">
        <v>44610</v>
      </c>
      <c r="I8" s="15">
        <v>45706</v>
      </c>
      <c r="J8" s="16">
        <f t="shared" si="2"/>
        <v>3</v>
      </c>
      <c r="K8" s="9" t="str">
        <f t="shared" si="3"/>
        <v>AAA</v>
      </c>
      <c r="L8" s="12" t="s">
        <v>10</v>
      </c>
      <c r="M8" s="21" t="s">
        <v>12</v>
      </c>
      <c r="N8" s="23">
        <f t="shared" si="4"/>
        <v>0</v>
      </c>
      <c r="O8" s="23">
        <f t="shared" si="4"/>
        <v>0.16666666666666666</v>
      </c>
      <c r="P8" s="23">
        <f t="shared" si="4"/>
        <v>0</v>
      </c>
      <c r="Q8" s="23">
        <f t="shared" si="4"/>
        <v>0</v>
      </c>
      <c r="R8" s="23">
        <f t="shared" si="4"/>
        <v>0</v>
      </c>
      <c r="S8" s="23">
        <f t="shared" si="5"/>
        <v>0.33333333333333331</v>
      </c>
      <c r="T8" s="23">
        <f t="shared" si="5"/>
        <v>0</v>
      </c>
      <c r="U8" s="23">
        <f t="shared" si="5"/>
        <v>0</v>
      </c>
      <c r="V8" s="24">
        <f t="shared" si="6"/>
        <v>0.5</v>
      </c>
      <c r="W8" s="24">
        <f t="shared" si="7"/>
        <v>0.02</v>
      </c>
    </row>
    <row r="9" spans="1:25" ht="15.75" x14ac:dyDescent="0.25">
      <c r="A9" s="9">
        <v>8</v>
      </c>
      <c r="B9" s="9">
        <v>1</v>
      </c>
      <c r="C9" s="9" t="s">
        <v>0</v>
      </c>
      <c r="D9" s="14">
        <f>INDEX(indicadores!$B$2:$B$7,MATCH(C9,indicadores!$A$2:$A$7,0),1)</f>
        <v>0.15129999999999999</v>
      </c>
      <c r="E9" s="14">
        <v>0.03</v>
      </c>
      <c r="F9" s="14">
        <f t="shared" si="0"/>
        <v>0.04</v>
      </c>
      <c r="G9" s="14">
        <f t="shared" si="1"/>
        <v>0.23327256000000007</v>
      </c>
      <c r="H9" s="15">
        <v>44610</v>
      </c>
      <c r="I9" s="15">
        <v>45706</v>
      </c>
      <c r="J9" s="16">
        <f t="shared" si="2"/>
        <v>3</v>
      </c>
      <c r="K9" s="9" t="str">
        <f t="shared" si="3"/>
        <v>AAA</v>
      </c>
      <c r="L9" s="12" t="s">
        <v>9</v>
      </c>
      <c r="M9" s="21" t="s">
        <v>12</v>
      </c>
      <c r="N9" s="23">
        <f t="shared" si="4"/>
        <v>0.41666666666666669</v>
      </c>
      <c r="O9" s="23">
        <f t="shared" si="4"/>
        <v>0</v>
      </c>
      <c r="P9" s="23">
        <f t="shared" si="4"/>
        <v>0</v>
      </c>
      <c r="Q9" s="23">
        <f t="shared" si="4"/>
        <v>0</v>
      </c>
      <c r="R9" s="23">
        <f t="shared" si="4"/>
        <v>0</v>
      </c>
      <c r="S9" s="23">
        <f t="shared" si="5"/>
        <v>0</v>
      </c>
      <c r="T9" s="23">
        <f t="shared" si="5"/>
        <v>0</v>
      </c>
      <c r="U9" s="23">
        <f t="shared" si="5"/>
        <v>0.41666666666666669</v>
      </c>
      <c r="V9" s="24">
        <f t="shared" si="6"/>
        <v>0.83333333333333337</v>
      </c>
      <c r="W9" s="24">
        <f t="shared" si="7"/>
        <v>3.3333333333333333E-2</v>
      </c>
    </row>
    <row r="10" spans="1:25" ht="15.75" x14ac:dyDescent="0.25">
      <c r="A10" s="9">
        <v>9</v>
      </c>
      <c r="B10" s="9">
        <v>1</v>
      </c>
      <c r="C10" s="9" t="s">
        <v>3</v>
      </c>
      <c r="D10" s="14">
        <f>INDEX(indicadores!$B$2:$B$7,MATCH(C10,indicadores!$A$2:$A$7,0),1)</f>
        <v>0.10975235</v>
      </c>
      <c r="E10" s="14">
        <v>0.04</v>
      </c>
      <c r="F10" s="14">
        <f t="shared" si="0"/>
        <v>0.05</v>
      </c>
      <c r="G10" s="14">
        <f t="shared" si="1"/>
        <v>0.21184956619999995</v>
      </c>
      <c r="H10" s="15">
        <v>44610</v>
      </c>
      <c r="I10" s="15">
        <v>47167</v>
      </c>
      <c r="J10" s="16">
        <f t="shared" si="2"/>
        <v>7</v>
      </c>
      <c r="K10" s="9" t="str">
        <f t="shared" si="3"/>
        <v>A</v>
      </c>
      <c r="L10" s="12" t="s">
        <v>10</v>
      </c>
      <c r="M10" s="21" t="s">
        <v>12</v>
      </c>
      <c r="N10" s="23">
        <f t="shared" si="4"/>
        <v>0</v>
      </c>
      <c r="O10" s="23">
        <f t="shared" si="4"/>
        <v>0</v>
      </c>
      <c r="P10" s="23">
        <f t="shared" si="4"/>
        <v>0</v>
      </c>
      <c r="Q10" s="23">
        <f t="shared" si="4"/>
        <v>8.3333333333333329E-2</v>
      </c>
      <c r="R10" s="23">
        <f t="shared" si="4"/>
        <v>0</v>
      </c>
      <c r="S10" s="23">
        <f t="shared" si="5"/>
        <v>0.33333333333333331</v>
      </c>
      <c r="T10" s="23">
        <f t="shared" si="5"/>
        <v>0</v>
      </c>
      <c r="U10" s="23">
        <f t="shared" si="5"/>
        <v>0</v>
      </c>
      <c r="V10" s="24">
        <f t="shared" si="6"/>
        <v>0.41666666666666663</v>
      </c>
      <c r="W10" s="24">
        <f t="shared" si="7"/>
        <v>2.0833333333333332E-2</v>
      </c>
    </row>
    <row r="11" spans="1:25" ht="15.75" x14ac:dyDescent="0.25">
      <c r="A11" s="9">
        <v>10</v>
      </c>
      <c r="B11" s="9">
        <v>1</v>
      </c>
      <c r="C11" s="9" t="s">
        <v>4</v>
      </c>
      <c r="D11" s="14">
        <f>INDEX(indicadores!$B$2:$B$7,MATCH(C11,indicadores!$A$2:$A$7,0),1)</f>
        <v>0.10999193</v>
      </c>
      <c r="E11" s="14">
        <v>4.4999999999999998E-2</v>
      </c>
      <c r="F11" s="14">
        <f t="shared" si="0"/>
        <v>5.5E-2</v>
      </c>
      <c r="G11" s="14">
        <f t="shared" si="1"/>
        <v>0.22373835302674983</v>
      </c>
      <c r="H11" s="15">
        <v>44610</v>
      </c>
      <c r="I11" s="15">
        <v>48262</v>
      </c>
      <c r="J11" s="16">
        <f t="shared" si="2"/>
        <v>10</v>
      </c>
      <c r="K11" s="9" t="str">
        <f t="shared" si="3"/>
        <v>BBB</v>
      </c>
      <c r="L11" s="12" t="s">
        <v>11</v>
      </c>
      <c r="M11" s="21" t="s">
        <v>12</v>
      </c>
      <c r="N11" s="23">
        <f t="shared" si="4"/>
        <v>0</v>
      </c>
      <c r="O11" s="23">
        <f t="shared" si="4"/>
        <v>0</v>
      </c>
      <c r="P11" s="23">
        <f t="shared" si="4"/>
        <v>0</v>
      </c>
      <c r="Q11" s="23">
        <f t="shared" si="4"/>
        <v>0</v>
      </c>
      <c r="R11" s="23">
        <f t="shared" si="4"/>
        <v>0.16666666666666666</v>
      </c>
      <c r="S11" s="23">
        <f t="shared" si="5"/>
        <v>0</v>
      </c>
      <c r="T11" s="23">
        <f t="shared" si="5"/>
        <v>0.25</v>
      </c>
      <c r="U11" s="23">
        <f t="shared" si="5"/>
        <v>0</v>
      </c>
      <c r="V11" s="24">
        <f t="shared" si="6"/>
        <v>0.41666666666666663</v>
      </c>
      <c r="W11" s="24">
        <f t="shared" si="7"/>
        <v>2.2916666666666665E-2</v>
      </c>
    </row>
    <row r="12" spans="1:25" ht="15.75" x14ac:dyDescent="0.25">
      <c r="A12" s="9">
        <v>11</v>
      </c>
      <c r="B12" s="9">
        <v>1</v>
      </c>
      <c r="C12" s="9" t="s">
        <v>0</v>
      </c>
      <c r="D12" s="14">
        <f>INDEX(indicadores!$B$2:$B$7,MATCH(C12,indicadores!$A$2:$A$7,0),1)</f>
        <v>0.15129999999999999</v>
      </c>
      <c r="E12" s="14">
        <v>0.03</v>
      </c>
      <c r="F12" s="14">
        <f t="shared" si="0"/>
        <v>0.04</v>
      </c>
      <c r="G12" s="14">
        <f t="shared" si="1"/>
        <v>0.23327256000000007</v>
      </c>
      <c r="H12" s="15">
        <v>44610</v>
      </c>
      <c r="I12" s="15">
        <v>45706</v>
      </c>
      <c r="J12" s="16">
        <f t="shared" si="2"/>
        <v>3</v>
      </c>
      <c r="K12" s="9" t="str">
        <f t="shared" si="3"/>
        <v>AAA</v>
      </c>
      <c r="L12" s="12" t="s">
        <v>9</v>
      </c>
      <c r="M12" s="21" t="s">
        <v>12</v>
      </c>
      <c r="N12" s="23">
        <f t="shared" si="4"/>
        <v>0.41666666666666669</v>
      </c>
      <c r="O12" s="23">
        <f t="shared" si="4"/>
        <v>0</v>
      </c>
      <c r="P12" s="23">
        <f t="shared" si="4"/>
        <v>0</v>
      </c>
      <c r="Q12" s="23">
        <f t="shared" si="4"/>
        <v>0</v>
      </c>
      <c r="R12" s="23">
        <f t="shared" si="4"/>
        <v>0</v>
      </c>
      <c r="S12" s="23">
        <f t="shared" si="5"/>
        <v>0</v>
      </c>
      <c r="T12" s="23">
        <f t="shared" si="5"/>
        <v>0</v>
      </c>
      <c r="U12" s="23">
        <f t="shared" si="5"/>
        <v>0.41666666666666669</v>
      </c>
      <c r="V12" s="24">
        <f t="shared" si="6"/>
        <v>0.83333333333333337</v>
      </c>
      <c r="W12" s="24">
        <f t="shared" si="7"/>
        <v>3.3333333333333333E-2</v>
      </c>
    </row>
    <row r="13" spans="1:25" ht="15.75" x14ac:dyDescent="0.25">
      <c r="A13" s="9">
        <v>12</v>
      </c>
      <c r="B13" s="9">
        <v>1</v>
      </c>
      <c r="C13" s="9" t="s">
        <v>0</v>
      </c>
      <c r="D13" s="14">
        <f>INDEX(indicadores!$B$2:$B$7,MATCH(C13,indicadores!$A$2:$A$7,0),1)</f>
        <v>0.15129999999999999</v>
      </c>
      <c r="E13" s="14">
        <v>0.03</v>
      </c>
      <c r="F13" s="14">
        <f t="shared" si="0"/>
        <v>0.04</v>
      </c>
      <c r="G13" s="14">
        <f t="shared" si="1"/>
        <v>0.23327256000000007</v>
      </c>
      <c r="H13" s="15">
        <v>44610</v>
      </c>
      <c r="I13" s="15">
        <v>45706</v>
      </c>
      <c r="J13" s="16">
        <f t="shared" si="2"/>
        <v>3</v>
      </c>
      <c r="K13" s="9" t="str">
        <f t="shared" si="3"/>
        <v>AAA</v>
      </c>
      <c r="L13" s="12" t="s">
        <v>9</v>
      </c>
      <c r="M13" s="21" t="s">
        <v>12</v>
      </c>
      <c r="N13" s="23">
        <f t="shared" si="4"/>
        <v>0.41666666666666669</v>
      </c>
      <c r="O13" s="23">
        <f t="shared" si="4"/>
        <v>0</v>
      </c>
      <c r="P13" s="23">
        <f t="shared" si="4"/>
        <v>0</v>
      </c>
      <c r="Q13" s="23">
        <f t="shared" si="4"/>
        <v>0</v>
      </c>
      <c r="R13" s="23">
        <f t="shared" si="4"/>
        <v>0</v>
      </c>
      <c r="S13" s="23">
        <f t="shared" si="5"/>
        <v>0</v>
      </c>
      <c r="T13" s="23">
        <f t="shared" si="5"/>
        <v>0</v>
      </c>
      <c r="U13" s="23">
        <f t="shared" si="5"/>
        <v>0.41666666666666669</v>
      </c>
      <c r="V13" s="24">
        <f t="shared" si="6"/>
        <v>0.83333333333333337</v>
      </c>
      <c r="W13" s="24">
        <f t="shared" si="7"/>
        <v>3.3333333333333333E-2</v>
      </c>
    </row>
    <row r="14" spans="1:25" ht="15.75" x14ac:dyDescent="0.25">
      <c r="A14" s="9">
        <v>13</v>
      </c>
      <c r="B14" s="9">
        <v>2</v>
      </c>
      <c r="C14" s="9" t="s">
        <v>5</v>
      </c>
      <c r="D14" s="14">
        <f>INDEX(indicadores!$B$2:$B$7,MATCH(C14,indicadores!$A$2:$A$7,0),1)</f>
        <v>0.12301681</v>
      </c>
      <c r="E14" s="14">
        <v>3.5000000000000003E-2</v>
      </c>
      <c r="F14" s="14">
        <f t="shared" si="0"/>
        <v>4.5000000000000005E-2</v>
      </c>
      <c r="G14" s="14">
        <f t="shared" si="1"/>
        <v>0.21462690627574976</v>
      </c>
      <c r="H14" s="15">
        <v>44610</v>
      </c>
      <c r="I14" s="15">
        <v>46436</v>
      </c>
      <c r="J14" s="16">
        <f t="shared" si="2"/>
        <v>5</v>
      </c>
      <c r="K14" s="9" t="str">
        <f t="shared" si="3"/>
        <v>AA</v>
      </c>
      <c r="L14" s="12" t="s">
        <v>10</v>
      </c>
      <c r="M14" s="21" t="s">
        <v>12</v>
      </c>
      <c r="N14" s="23">
        <f t="shared" si="4"/>
        <v>0</v>
      </c>
      <c r="O14" s="23">
        <f t="shared" si="4"/>
        <v>0</v>
      </c>
      <c r="P14" s="23">
        <f t="shared" si="4"/>
        <v>0.5</v>
      </c>
      <c r="Q14" s="23">
        <f t="shared" si="4"/>
        <v>0</v>
      </c>
      <c r="R14" s="23">
        <f t="shared" si="4"/>
        <v>0</v>
      </c>
      <c r="S14" s="23">
        <f t="shared" si="5"/>
        <v>0.5</v>
      </c>
      <c r="T14" s="23">
        <f t="shared" si="5"/>
        <v>0</v>
      </c>
      <c r="U14" s="23">
        <f t="shared" si="5"/>
        <v>0</v>
      </c>
      <c r="V14" s="24">
        <f t="shared" si="6"/>
        <v>1</v>
      </c>
      <c r="W14" s="24">
        <f t="shared" si="7"/>
        <v>4.5000000000000005E-2</v>
      </c>
    </row>
    <row r="15" spans="1:25" ht="15.75" x14ac:dyDescent="0.25">
      <c r="A15" s="9">
        <v>14</v>
      </c>
      <c r="B15" s="9">
        <v>2</v>
      </c>
      <c r="C15" s="9" t="s">
        <v>0</v>
      </c>
      <c r="D15" s="14">
        <f>INDEX(indicadores!$B$2:$B$7,MATCH(C15,indicadores!$A$2:$A$7,0),1)</f>
        <v>0.15129999999999999</v>
      </c>
      <c r="E15" s="14">
        <v>0.03</v>
      </c>
      <c r="F15" s="14">
        <f t="shared" si="0"/>
        <v>0.04</v>
      </c>
      <c r="G15" s="14">
        <f t="shared" si="1"/>
        <v>0.23327256000000007</v>
      </c>
      <c r="H15" s="15">
        <v>44610</v>
      </c>
      <c r="I15" s="15">
        <v>45706</v>
      </c>
      <c r="J15" s="16">
        <f t="shared" si="2"/>
        <v>3</v>
      </c>
      <c r="K15" s="9" t="str">
        <f t="shared" si="3"/>
        <v>AAA</v>
      </c>
      <c r="L15" s="12" t="s">
        <v>11</v>
      </c>
      <c r="M15" s="21" t="s">
        <v>12</v>
      </c>
      <c r="N15" s="23">
        <f t="shared" si="4"/>
        <v>0.5</v>
      </c>
      <c r="O15" s="23">
        <f t="shared" si="4"/>
        <v>0</v>
      </c>
      <c r="P15" s="23">
        <f t="shared" si="4"/>
        <v>0</v>
      </c>
      <c r="Q15" s="23">
        <f t="shared" si="4"/>
        <v>0</v>
      </c>
      <c r="R15" s="23">
        <f t="shared" si="4"/>
        <v>0</v>
      </c>
      <c r="S15" s="23">
        <f t="shared" si="5"/>
        <v>0</v>
      </c>
      <c r="T15" s="23">
        <f t="shared" si="5"/>
        <v>0.5</v>
      </c>
      <c r="U15" s="23">
        <f t="shared" si="5"/>
        <v>0</v>
      </c>
      <c r="V15" s="24">
        <f t="shared" si="6"/>
        <v>1</v>
      </c>
      <c r="W15" s="24">
        <f t="shared" si="7"/>
        <v>0.04</v>
      </c>
    </row>
    <row r="16" spans="1:25" ht="15.75" x14ac:dyDescent="0.25">
      <c r="A16" s="9">
        <v>15</v>
      </c>
      <c r="B16" s="9">
        <v>3</v>
      </c>
      <c r="C16" s="9" t="s">
        <v>4</v>
      </c>
      <c r="D16" s="14">
        <f>INDEX(indicadores!$B$2:$B$7,MATCH(C16,indicadores!$A$2:$A$7,0),1)</f>
        <v>0.10999193</v>
      </c>
      <c r="E16" s="14">
        <v>4.4999999999999998E-2</v>
      </c>
      <c r="F16" s="14">
        <f t="shared" si="0"/>
        <v>5.5E-2</v>
      </c>
      <c r="G16" s="14">
        <f t="shared" si="1"/>
        <v>0.22373835302674983</v>
      </c>
      <c r="H16" s="15">
        <v>44610</v>
      </c>
      <c r="I16" s="15">
        <v>48262</v>
      </c>
      <c r="J16" s="16">
        <f t="shared" si="2"/>
        <v>10</v>
      </c>
      <c r="K16" s="9" t="str">
        <f t="shared" si="3"/>
        <v>BBB</v>
      </c>
      <c r="L16" s="12" t="s">
        <v>10</v>
      </c>
      <c r="M16" s="21" t="s">
        <v>13</v>
      </c>
      <c r="N16" s="23">
        <f t="shared" si="4"/>
        <v>0</v>
      </c>
      <c r="O16" s="23">
        <f t="shared" si="4"/>
        <v>0</v>
      </c>
      <c r="P16" s="23">
        <f t="shared" si="4"/>
        <v>0</v>
      </c>
      <c r="Q16" s="23">
        <f t="shared" si="4"/>
        <v>0</v>
      </c>
      <c r="R16" s="23">
        <f t="shared" si="4"/>
        <v>0.33333333333333331</v>
      </c>
      <c r="S16" s="23">
        <f t="shared" si="5"/>
        <v>0.33333333333333331</v>
      </c>
      <c r="T16" s="23">
        <f t="shared" si="5"/>
        <v>0</v>
      </c>
      <c r="U16" s="23">
        <f t="shared" si="5"/>
        <v>0</v>
      </c>
      <c r="V16" s="24">
        <f t="shared" si="6"/>
        <v>0.66666666666666663</v>
      </c>
      <c r="W16" s="24">
        <f t="shared" si="7"/>
        <v>3.6666666666666667E-2</v>
      </c>
    </row>
    <row r="17" spans="1:23" ht="15.75" x14ac:dyDescent="0.25">
      <c r="A17" s="9">
        <v>16</v>
      </c>
      <c r="B17" s="9">
        <v>3</v>
      </c>
      <c r="C17" s="9" t="s">
        <v>5</v>
      </c>
      <c r="D17" s="14">
        <f>INDEX(indicadores!$B$2:$B$7,MATCH(C17,indicadores!$A$2:$A$7,0),1)</f>
        <v>0.12301681</v>
      </c>
      <c r="E17" s="14">
        <v>3.5000000000000003E-2</v>
      </c>
      <c r="F17" s="14">
        <f t="shared" si="0"/>
        <v>4.5000000000000005E-2</v>
      </c>
      <c r="G17" s="14">
        <f t="shared" si="1"/>
        <v>0.21462690627574976</v>
      </c>
      <c r="H17" s="15">
        <v>44610</v>
      </c>
      <c r="I17" s="15">
        <v>46436</v>
      </c>
      <c r="J17" s="16">
        <f t="shared" si="2"/>
        <v>5</v>
      </c>
      <c r="K17" s="9" t="str">
        <f t="shared" si="3"/>
        <v>AA</v>
      </c>
      <c r="L17" s="12" t="s">
        <v>9</v>
      </c>
      <c r="M17" s="21" t="s">
        <v>12</v>
      </c>
      <c r="N17" s="23">
        <f t="shared" si="4"/>
        <v>0</v>
      </c>
      <c r="O17" s="23">
        <f t="shared" si="4"/>
        <v>0</v>
      </c>
      <c r="P17" s="23">
        <f t="shared" si="4"/>
        <v>0.33333333333333331</v>
      </c>
      <c r="Q17" s="23">
        <f t="shared" si="4"/>
        <v>0</v>
      </c>
      <c r="R17" s="23">
        <f t="shared" si="4"/>
        <v>0</v>
      </c>
      <c r="S17" s="23">
        <f t="shared" si="5"/>
        <v>0</v>
      </c>
      <c r="T17" s="23">
        <f t="shared" si="5"/>
        <v>0</v>
      </c>
      <c r="U17" s="23">
        <f t="shared" si="5"/>
        <v>0.33333333333333331</v>
      </c>
      <c r="V17" s="24">
        <f t="shared" si="6"/>
        <v>0.66666666666666663</v>
      </c>
      <c r="W17" s="24">
        <f t="shared" si="7"/>
        <v>3.0000000000000002E-2</v>
      </c>
    </row>
    <row r="18" spans="1:23" ht="15.75" x14ac:dyDescent="0.25">
      <c r="A18" s="9">
        <v>17</v>
      </c>
      <c r="B18" s="9">
        <v>3</v>
      </c>
      <c r="C18" s="9" t="s">
        <v>2</v>
      </c>
      <c r="D18" s="14">
        <f>INDEX(indicadores!$B$2:$B$7,MATCH(C18,indicadores!$A$2:$A$7,0),1)</f>
        <v>0.12843525</v>
      </c>
      <c r="E18" s="14">
        <v>0.03</v>
      </c>
      <c r="F18" s="14">
        <f t="shared" si="0"/>
        <v>0.04</v>
      </c>
      <c r="G18" s="14">
        <f t="shared" si="1"/>
        <v>0.20877983980000003</v>
      </c>
      <c r="H18" s="15">
        <v>44610</v>
      </c>
      <c r="I18" s="15">
        <v>45706</v>
      </c>
      <c r="J18" s="16">
        <f t="shared" si="2"/>
        <v>3</v>
      </c>
      <c r="K18" s="9" t="str">
        <f t="shared" si="3"/>
        <v>AAA</v>
      </c>
      <c r="L18" s="12" t="s">
        <v>11</v>
      </c>
      <c r="M18" s="21" t="s">
        <v>12</v>
      </c>
      <c r="N18" s="23">
        <f t="shared" si="4"/>
        <v>0</v>
      </c>
      <c r="O18" s="23">
        <f t="shared" si="4"/>
        <v>0.33333333333333331</v>
      </c>
      <c r="P18" s="23">
        <f t="shared" si="4"/>
        <v>0</v>
      </c>
      <c r="Q18" s="23">
        <f t="shared" si="4"/>
        <v>0</v>
      </c>
      <c r="R18" s="23">
        <f t="shared" si="4"/>
        <v>0</v>
      </c>
      <c r="S18" s="23">
        <f t="shared" si="5"/>
        <v>0</v>
      </c>
      <c r="T18" s="23">
        <f t="shared" si="5"/>
        <v>0.33333333333333331</v>
      </c>
      <c r="U18" s="23">
        <f t="shared" si="5"/>
        <v>0</v>
      </c>
      <c r="V18" s="24">
        <f t="shared" si="6"/>
        <v>0.66666666666666663</v>
      </c>
      <c r="W18" s="24">
        <f t="shared" si="7"/>
        <v>2.6666666666666665E-2</v>
      </c>
    </row>
    <row r="19" spans="1:23" ht="15.75" x14ac:dyDescent="0.25">
      <c r="A19" s="9">
        <v>18</v>
      </c>
      <c r="B19" s="9">
        <v>4</v>
      </c>
      <c r="C19" s="9" t="s">
        <v>0</v>
      </c>
      <c r="D19" s="14">
        <f>INDEX(indicadores!$B$2:$B$7,MATCH(C19,indicadores!$A$2:$A$7,0),1)</f>
        <v>0.15129999999999999</v>
      </c>
      <c r="E19" s="14">
        <v>0.03</v>
      </c>
      <c r="F19" s="14">
        <f t="shared" si="0"/>
        <v>0.04</v>
      </c>
      <c r="G19" s="14">
        <f t="shared" si="1"/>
        <v>0.23327256000000007</v>
      </c>
      <c r="H19" s="15">
        <v>44610</v>
      </c>
      <c r="I19" s="15">
        <v>45706</v>
      </c>
      <c r="J19" s="16">
        <f t="shared" si="2"/>
        <v>3</v>
      </c>
      <c r="K19" s="9" t="str">
        <f t="shared" si="3"/>
        <v>AAA</v>
      </c>
      <c r="L19" s="12" t="s">
        <v>11</v>
      </c>
      <c r="M19" s="21" t="s">
        <v>12</v>
      </c>
      <c r="N19" s="23">
        <f t="shared" si="4"/>
        <v>1</v>
      </c>
      <c r="O19" s="23">
        <f t="shared" si="4"/>
        <v>0</v>
      </c>
      <c r="P19" s="23">
        <f t="shared" si="4"/>
        <v>0</v>
      </c>
      <c r="Q19" s="23">
        <f t="shared" si="4"/>
        <v>0</v>
      </c>
      <c r="R19" s="23">
        <f t="shared" si="4"/>
        <v>0</v>
      </c>
      <c r="S19" s="23">
        <f t="shared" si="5"/>
        <v>0</v>
      </c>
      <c r="T19" s="23">
        <f t="shared" si="5"/>
        <v>1</v>
      </c>
      <c r="U19" s="23">
        <f t="shared" si="5"/>
        <v>0</v>
      </c>
      <c r="V19" s="24">
        <f t="shared" si="6"/>
        <v>2</v>
      </c>
      <c r="W19" s="24">
        <f t="shared" si="7"/>
        <v>0.08</v>
      </c>
    </row>
    <row r="20" spans="1:23" ht="15.75" x14ac:dyDescent="0.25">
      <c r="A20" s="9">
        <v>19</v>
      </c>
      <c r="B20" s="9">
        <v>5</v>
      </c>
      <c r="C20" s="9" t="s">
        <v>3</v>
      </c>
      <c r="D20" s="14">
        <f>INDEX(indicadores!$B$2:$B$7,MATCH(C20,indicadores!$A$2:$A$7,0),1)</f>
        <v>0.10975235</v>
      </c>
      <c r="E20" s="14">
        <v>0.04</v>
      </c>
      <c r="F20" s="14">
        <f t="shared" si="0"/>
        <v>0.05</v>
      </c>
      <c r="G20" s="14">
        <f t="shared" si="1"/>
        <v>0.21184956619999995</v>
      </c>
      <c r="H20" s="15">
        <v>44610</v>
      </c>
      <c r="I20" s="15">
        <v>47167</v>
      </c>
      <c r="J20" s="16">
        <f t="shared" si="2"/>
        <v>7</v>
      </c>
      <c r="K20" s="9" t="str">
        <f t="shared" si="3"/>
        <v>A</v>
      </c>
      <c r="L20" s="12" t="s">
        <v>10</v>
      </c>
      <c r="M20" s="21" t="s">
        <v>12</v>
      </c>
      <c r="N20" s="23">
        <f t="shared" si="4"/>
        <v>0</v>
      </c>
      <c r="O20" s="23">
        <f t="shared" si="4"/>
        <v>0</v>
      </c>
      <c r="P20" s="23">
        <f t="shared" si="4"/>
        <v>0</v>
      </c>
      <c r="Q20" s="23">
        <f t="shared" si="4"/>
        <v>0.5</v>
      </c>
      <c r="R20" s="23">
        <f t="shared" si="4"/>
        <v>0</v>
      </c>
      <c r="S20" s="23">
        <f t="shared" si="5"/>
        <v>1</v>
      </c>
      <c r="T20" s="23">
        <f t="shared" si="5"/>
        <v>0</v>
      </c>
      <c r="U20" s="23">
        <f t="shared" si="5"/>
        <v>0</v>
      </c>
      <c r="V20" s="24">
        <f t="shared" si="6"/>
        <v>1.5</v>
      </c>
      <c r="W20" s="24">
        <f t="shared" si="7"/>
        <v>7.5000000000000011E-2</v>
      </c>
    </row>
    <row r="21" spans="1:23" ht="15.75" x14ac:dyDescent="0.25">
      <c r="A21" s="9">
        <v>20</v>
      </c>
      <c r="B21" s="9">
        <v>5</v>
      </c>
      <c r="C21" s="9" t="s">
        <v>4</v>
      </c>
      <c r="D21" s="14">
        <f>INDEX(indicadores!$B$2:$B$7,MATCH(C21,indicadores!$A$2:$A$7,0),1)</f>
        <v>0.10999193</v>
      </c>
      <c r="E21" s="14">
        <v>4.4999999999999998E-2</v>
      </c>
      <c r="F21" s="14">
        <f t="shared" si="0"/>
        <v>5.5E-2</v>
      </c>
      <c r="G21" s="14">
        <f t="shared" si="1"/>
        <v>0.22373835302674983</v>
      </c>
      <c r="H21" s="15">
        <v>44610</v>
      </c>
      <c r="I21" s="15">
        <v>48262</v>
      </c>
      <c r="J21" s="16">
        <f t="shared" si="2"/>
        <v>10</v>
      </c>
      <c r="K21" s="9" t="str">
        <f t="shared" si="3"/>
        <v>BBB</v>
      </c>
      <c r="L21" s="12" t="s">
        <v>10</v>
      </c>
      <c r="M21" s="21" t="s">
        <v>13</v>
      </c>
      <c r="N21" s="23">
        <f t="shared" si="4"/>
        <v>0</v>
      </c>
      <c r="O21" s="23">
        <f t="shared" si="4"/>
        <v>0</v>
      </c>
      <c r="P21" s="23">
        <f t="shared" si="4"/>
        <v>0</v>
      </c>
      <c r="Q21" s="23">
        <f t="shared" si="4"/>
        <v>0</v>
      </c>
      <c r="R21" s="23">
        <f t="shared" si="4"/>
        <v>0.5</v>
      </c>
      <c r="S21" s="23">
        <f t="shared" si="5"/>
        <v>1</v>
      </c>
      <c r="T21" s="23">
        <f t="shared" si="5"/>
        <v>0</v>
      </c>
      <c r="U21" s="23">
        <f t="shared" si="5"/>
        <v>0</v>
      </c>
      <c r="V21" s="24">
        <f t="shared" si="6"/>
        <v>1.5</v>
      </c>
      <c r="W21" s="24">
        <f t="shared" si="7"/>
        <v>8.2500000000000004E-2</v>
      </c>
    </row>
    <row r="22" spans="1:23" x14ac:dyDescent="0.25">
      <c r="F22" s="1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F88C-AC3A-47F7-9443-1016E797FD32}">
  <dimension ref="A1:C6"/>
  <sheetViews>
    <sheetView workbookViewId="0"/>
  </sheetViews>
  <sheetFormatPr defaultRowHeight="15" x14ac:dyDescent="0.25"/>
  <cols>
    <col min="1" max="1" width="8.28515625" bestFit="1" customWidth="1"/>
    <col min="2" max="2" width="11.7109375" bestFit="1" customWidth="1"/>
    <col min="3" max="3" width="7.28515625" bestFit="1" customWidth="1"/>
  </cols>
  <sheetData>
    <row r="1" spans="1:3" ht="15.75" x14ac:dyDescent="0.25">
      <c r="A1" s="9" t="s">
        <v>33</v>
      </c>
      <c r="B1" s="9" t="s">
        <v>34</v>
      </c>
      <c r="C1" s="9" t="s">
        <v>16</v>
      </c>
    </row>
    <row r="2" spans="1:3" ht="15.75" x14ac:dyDescent="0.25">
      <c r="A2" s="9">
        <v>1</v>
      </c>
      <c r="B2" s="12" t="s">
        <v>35</v>
      </c>
      <c r="C2" s="10">
        <f>SUMIF(contratos_teste_mp!$B$2:$B$21,spreads_teste_mp!$A2,contratos_teste_mp!$W$2:$W$21)/SUMIF(contratos_teste_mp!$B$2:$B$21,spreads_teste_mp!$A2,contratos_teste_mp!$V$2:$V$21)</f>
        <v>4.2954545454545454E-2</v>
      </c>
    </row>
    <row r="3" spans="1:3" ht="15.75" x14ac:dyDescent="0.25">
      <c r="A3" s="9">
        <v>2</v>
      </c>
      <c r="B3" s="12" t="s">
        <v>36</v>
      </c>
      <c r="C3" s="10">
        <f>SUMIF(contratos_teste_mp!$B$2:$B$21,spreads_teste_mp!$A3,contratos_teste_mp!$W$2:$W$21)/SUMIF(contratos_teste_mp!$B$2:$B$21,spreads_teste_mp!$A3,contratos_teste_mp!$V$2:$V$21)</f>
        <v>4.2500000000000003E-2</v>
      </c>
    </row>
    <row r="4" spans="1:3" ht="15.75" x14ac:dyDescent="0.25">
      <c r="A4" s="9">
        <v>3</v>
      </c>
      <c r="B4" s="12" t="s">
        <v>37</v>
      </c>
      <c r="C4" s="10">
        <f>SUMIF(contratos_teste_mp!$B$2:$B$21,spreads_teste_mp!$A4,contratos_teste_mp!$W$2:$W$21)/SUMIF(contratos_teste_mp!$B$2:$B$21,spreads_teste_mp!$A4,contratos_teste_mp!$V$2:$V$21)</f>
        <v>4.6666666666666662E-2</v>
      </c>
    </row>
    <row r="5" spans="1:3" ht="15.75" x14ac:dyDescent="0.25">
      <c r="A5" s="9">
        <v>4</v>
      </c>
      <c r="B5" s="12" t="s">
        <v>38</v>
      </c>
      <c r="C5" s="10">
        <f>SUMIF(contratos_teste_mp!$B$2:$B$21,spreads_teste_mp!$A5,contratos_teste_mp!$W$2:$W$21)/SUMIF(contratos_teste_mp!$B$2:$B$21,spreads_teste_mp!$A5,contratos_teste_mp!$V$2:$V$21)</f>
        <v>0.04</v>
      </c>
    </row>
    <row r="6" spans="1:3" ht="15.75" x14ac:dyDescent="0.25">
      <c r="A6" s="9">
        <v>5</v>
      </c>
      <c r="B6" s="12" t="s">
        <v>39</v>
      </c>
      <c r="C6" s="10">
        <f>SUMIF(contratos_teste_mp!$B$2:$B$21,spreads_teste_mp!$A6,contratos_teste_mp!$W$2:$W$21)/SUMIF(contratos_teste_mp!$B$2:$B$21,spreads_teste_mp!$A6,contratos_teste_mp!$V$2:$V$21)</f>
        <v>5.2500000000000012E-2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indicadores</vt:lpstr>
      <vt:lpstr>contratos</vt:lpstr>
      <vt:lpstr>spreads</vt:lpstr>
      <vt:lpstr>contratos_teste_mp</vt:lpstr>
      <vt:lpstr>spreads_teste_mp</vt:lpstr>
      <vt:lpstr>ipca</vt:lpstr>
      <vt:lpstr>tfb120m</vt:lpstr>
      <vt:lpstr>tfb36m</vt:lpstr>
      <vt:lpstr>tfb60m</vt:lpstr>
      <vt:lpstr>tfb84m</vt:lpstr>
      <vt:lpstr>tlp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Raoni Fantinel</dc:creator>
  <cp:lastModifiedBy>Raoni Fantinel</cp:lastModifiedBy>
  <dcterms:created xsi:type="dcterms:W3CDTF">2022-02-18T03:13:33Z</dcterms:created>
  <dcterms:modified xsi:type="dcterms:W3CDTF">2022-02-20T14:04:23Z</dcterms:modified>
</cp:coreProperties>
</file>