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_santos32\Documents\AIPSII\Sergio\"/>
    </mc:Choice>
  </mc:AlternateContent>
  <bookViews>
    <workbookView xWindow="0" yWindow="0" windowWidth="24000" windowHeight="9600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C14" i="9" l="1"/>
  <c r="D14" i="9"/>
  <c r="E14" i="9"/>
  <c r="F14" i="9"/>
  <c r="G14" i="9"/>
  <c r="H14" i="9"/>
  <c r="B14" i="9"/>
  <c r="F4" i="9"/>
  <c r="G4" i="9"/>
  <c r="H4" i="9"/>
  <c r="F5" i="9"/>
  <c r="G5" i="9"/>
  <c r="H5" i="9" s="1"/>
  <c r="F6" i="9"/>
  <c r="G6" i="9" s="1"/>
  <c r="H6" i="9" s="1"/>
  <c r="F7" i="9"/>
  <c r="G7" i="9" s="1"/>
  <c r="H7" i="9" s="1"/>
  <c r="F8" i="9"/>
  <c r="G8" i="9" s="1"/>
  <c r="H8" i="9" s="1"/>
  <c r="F9" i="9"/>
  <c r="G9" i="9"/>
  <c r="H9" i="9"/>
  <c r="F10" i="9"/>
  <c r="G10" i="9"/>
  <c r="H10" i="9" s="1"/>
  <c r="F11" i="9"/>
  <c r="G11" i="9"/>
  <c r="H11" i="9" s="1"/>
  <c r="F12" i="9"/>
  <c r="G12" i="9"/>
  <c r="H12" i="9"/>
  <c r="F13" i="9"/>
  <c r="G13" i="9"/>
  <c r="H13" i="9" s="1"/>
  <c r="F3" i="9"/>
  <c r="E5" i="9"/>
  <c r="E4" i="9"/>
  <c r="E6" i="9"/>
  <c r="E7" i="9"/>
  <c r="E8" i="9"/>
  <c r="E9" i="9"/>
  <c r="E10" i="9"/>
  <c r="E11" i="9"/>
  <c r="E12" i="9"/>
  <c r="E13" i="9"/>
  <c r="E3" i="9"/>
  <c r="B22" i="8"/>
  <c r="G7" i="7"/>
  <c r="D5" i="7"/>
  <c r="D6" i="7"/>
  <c r="D7" i="7"/>
  <c r="D8" i="7"/>
  <c r="D9" i="7"/>
  <c r="D4" i="7"/>
  <c r="C15" i="6"/>
  <c r="D15" i="6"/>
  <c r="E15" i="6"/>
  <c r="F15" i="6"/>
  <c r="B15" i="6"/>
  <c r="C14" i="6"/>
  <c r="D14" i="6"/>
  <c r="E14" i="6"/>
  <c r="F14" i="6"/>
  <c r="B14" i="6"/>
  <c r="C13" i="6"/>
  <c r="D13" i="6"/>
  <c r="E13" i="6"/>
  <c r="F13" i="6"/>
  <c r="B13" i="6"/>
  <c r="D9" i="5"/>
  <c r="D8" i="5"/>
  <c r="D7" i="5"/>
  <c r="D6" i="5"/>
  <c r="D5" i="5"/>
  <c r="D4" i="5"/>
  <c r="D3" i="5"/>
  <c r="C8" i="5"/>
  <c r="C7" i="5"/>
  <c r="C4" i="5"/>
  <c r="C5" i="5"/>
  <c r="C6" i="5"/>
  <c r="C9" i="5"/>
  <c r="C3" i="5"/>
  <c r="F7" i="6"/>
  <c r="F8" i="6"/>
  <c r="F9" i="6"/>
  <c r="F10" i="6"/>
  <c r="F11" i="6"/>
  <c r="F6" i="6"/>
  <c r="F4" i="6"/>
  <c r="D10" i="4"/>
  <c r="D5" i="4"/>
  <c r="E5" i="4" s="1"/>
  <c r="D6" i="4"/>
  <c r="E6" i="4"/>
  <c r="D7" i="4"/>
  <c r="E7" i="4" s="1"/>
  <c r="D8" i="4"/>
  <c r="E8" i="4" s="1"/>
  <c r="D9" i="4"/>
  <c r="E9" i="4"/>
  <c r="E10" i="4"/>
  <c r="D4" i="4"/>
  <c r="E4" i="4" s="1"/>
  <c r="H6" i="3"/>
  <c r="H7" i="3"/>
  <c r="H8" i="3"/>
  <c r="H9" i="3"/>
  <c r="H10" i="3"/>
  <c r="H11" i="3"/>
  <c r="H12" i="3"/>
  <c r="H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G5" i="3"/>
  <c r="F5" i="3"/>
  <c r="C18" i="2"/>
  <c r="D18" i="2"/>
  <c r="E18" i="2"/>
  <c r="F18" i="2"/>
  <c r="G18" i="2"/>
  <c r="B18" i="2"/>
  <c r="C16" i="2"/>
  <c r="D16" i="2"/>
  <c r="E16" i="2"/>
  <c r="F16" i="2"/>
  <c r="G16" i="2"/>
  <c r="B16" i="2"/>
  <c r="F13" i="1"/>
  <c r="G13" i="1"/>
  <c r="H13" i="1"/>
  <c r="I13" i="1"/>
  <c r="F14" i="1"/>
  <c r="G14" i="1"/>
  <c r="H14" i="1"/>
  <c r="F15" i="1"/>
  <c r="G15" i="1"/>
  <c r="H15" i="1"/>
  <c r="F16" i="1"/>
  <c r="G16" i="1"/>
  <c r="H16" i="1"/>
  <c r="I16" i="1" s="1"/>
  <c r="G17" i="1"/>
  <c r="I17" i="1" s="1"/>
  <c r="H17" i="1"/>
  <c r="H12" i="1"/>
  <c r="G12" i="1"/>
  <c r="F12" i="1"/>
  <c r="D18" i="1"/>
  <c r="E18" i="1"/>
  <c r="F17" i="1" s="1"/>
  <c r="C18" i="1"/>
  <c r="D9" i="1"/>
  <c r="E9" i="1"/>
  <c r="C9" i="1"/>
  <c r="H4" i="1"/>
  <c r="I4" i="1"/>
  <c r="H5" i="1"/>
  <c r="I5" i="1" s="1"/>
  <c r="H6" i="1"/>
  <c r="H7" i="1"/>
  <c r="H8" i="1"/>
  <c r="H3" i="1"/>
  <c r="I3" i="1" s="1"/>
  <c r="G4" i="1"/>
  <c r="G5" i="1"/>
  <c r="G6" i="1"/>
  <c r="G7" i="1"/>
  <c r="G8" i="1"/>
  <c r="G3" i="1"/>
  <c r="F4" i="1"/>
  <c r="F5" i="1"/>
  <c r="F6" i="1"/>
  <c r="F7" i="1"/>
  <c r="F8" i="1"/>
  <c r="F3" i="1"/>
  <c r="G3" i="9" l="1"/>
  <c r="H3" i="9" s="1"/>
  <c r="B23" i="8"/>
  <c r="B20" i="8"/>
  <c r="B21" i="8"/>
  <c r="I8" i="1"/>
  <c r="I6" i="1"/>
  <c r="C20" i="1"/>
  <c r="I12" i="1"/>
  <c r="I15" i="1"/>
  <c r="I14" i="1"/>
  <c r="I7" i="1"/>
</calcChain>
</file>

<file path=xl/sharedStrings.xml><?xml version="1.0" encoding="utf-8"?>
<sst xmlns="http://schemas.openxmlformats.org/spreadsheetml/2006/main" count="255" uniqueCount="194">
  <si>
    <t>Totais</t>
  </si>
  <si>
    <t>Empresa</t>
  </si>
  <si>
    <t>Nacional</t>
  </si>
  <si>
    <t>S/A</t>
  </si>
  <si>
    <t>Código</t>
  </si>
  <si>
    <t>Produto</t>
  </si>
  <si>
    <t>Jan</t>
  </si>
  <si>
    <t>Fev</t>
  </si>
  <si>
    <t>Mar</t>
  </si>
  <si>
    <t>Total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</si>
  <si>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</si>
  <si>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</si>
  <si>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</si>
  <si>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</si>
  <si>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</si>
  <si>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</si>
  <si>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</si>
  <si>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</si>
  <si>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</si>
  <si>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Abr</t>
  </si>
  <si>
    <t>Mai</t>
  </si>
  <si>
    <t>Jun</t>
  </si>
  <si>
    <t>do</t>
  </si>
  <si>
    <t>Total do semestre</t>
  </si>
  <si>
    <t>CONTAS A PAGAR</t>
  </si>
  <si>
    <t>CONTAS</t>
  </si>
  <si>
    <t>SALDO</t>
  </si>
  <si>
    <t>A</t>
  </si>
  <si>
    <t>JANEIRO</t>
  </si>
  <si>
    <t>FEVEREIRO</t>
  </si>
  <si>
    <t>MARÇO</t>
  </si>
  <si>
    <t>ABRIL</t>
  </si>
  <si>
    <t>MAIO</t>
  </si>
  <si>
    <t>JUNHO</t>
  </si>
  <si>
    <t>SALÁRIO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</si>
  <si>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</si>
  <si>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</si>
  <si>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</si>
  <si>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</si>
  <si>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</si>
  <si>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</si>
  <si>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</si>
  <si>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</si>
  <si>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</si>
  <si>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Araras</t>
  </si>
  <si>
    <t>de</t>
  </si>
  <si>
    <t>SP</t>
  </si>
  <si>
    <t>No</t>
  </si>
  <si>
    <t>NOME</t>
  </si>
  <si>
    <t>Salário</t>
  </si>
  <si>
    <t>Bruto</t>
  </si>
  <si>
    <t>INSS</t>
  </si>
  <si>
    <t>Gratificação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</si>
  <si>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</si>
  <si>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</si>
  <si>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</si>
  <si>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</si>
  <si>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</si>
  <si>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</si>
  <si>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</si>
  <si>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</si>
  <si>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Araras Informática - Hardware e Software
Rua São Francisco de Assis, 123 - Araras SP</t>
  </si>
  <si>
    <t>Valor</t>
  </si>
  <si>
    <t>Dólar</t>
  </si>
  <si>
    <t>Papelaria</t>
  </si>
  <si>
    <t>Papel</t>
  </si>
  <si>
    <t>Branco</t>
  </si>
  <si>
    <t>Produtos</t>
  </si>
  <si>
    <t>Qtde</t>
  </si>
  <si>
    <t>Preço</t>
  </si>
  <si>
    <t>Caderno</t>
  </si>
  <si>
    <t>Régua</t>
  </si>
  <si>
    <t>Lápis</t>
  </si>
  <si>
    <t>Tinta</t>
  </si>
  <si>
    <t>Caneta azul</t>
  </si>
  <si>
    <t>Caneta vermelha</t>
  </si>
  <si>
    <t>Total D</t>
  </si>
  <si>
    <t>Total R</t>
  </si>
  <si>
    <t>Nome</t>
  </si>
  <si>
    <t>Aumento</t>
  </si>
  <si>
    <t>Novo</t>
  </si>
  <si>
    <t>João</t>
  </si>
  <si>
    <t>Manoel</t>
  </si>
  <si>
    <t>Lambarildo</t>
  </si>
  <si>
    <t>Sebastião</t>
  </si>
  <si>
    <t>Ana</t>
  </si>
  <si>
    <t>Silvia</t>
  </si>
  <si>
    <t>Alberto</t>
  </si>
  <si>
    <t>Roberto</t>
  </si>
  <si>
    <t>até 1000</t>
  </si>
  <si>
    <t>mais 1000</t>
  </si>
  <si>
    <t>Situação</t>
  </si>
  <si>
    <t>Projeção</t>
  </si>
  <si>
    <t>para</t>
  </si>
  <si>
    <t>o</t>
  </si>
  <si>
    <t>ano</t>
  </si>
  <si>
    <t>Receita</t>
  </si>
  <si>
    <t>Jan-Mar</t>
  </si>
  <si>
    <t>Abr-Jun</t>
  </si>
  <si>
    <t>Jul-Set</t>
  </si>
  <si>
    <t>Out-Dez</t>
  </si>
  <si>
    <t>Despesa</t>
  </si>
  <si>
    <t>Salários</t>
  </si>
  <si>
    <t>Juros</t>
  </si>
  <si>
    <t>Aluguel</t>
  </si>
  <si>
    <t>Propaganda</t>
  </si>
  <si>
    <t>Suprimentos</t>
  </si>
  <si>
    <t>Diversos</t>
  </si>
  <si>
    <t>Acumulado</t>
  </si>
  <si>
    <t>despesas</t>
  </si>
  <si>
    <t>Total trim</t>
  </si>
  <si>
    <t>Resultado</t>
  </si>
  <si>
    <t>B</t>
  </si>
  <si>
    <t>C</t>
  </si>
  <si>
    <t>D</t>
  </si>
  <si>
    <t>Resultado:</t>
  </si>
  <si>
    <t>E</t>
  </si>
  <si>
    <t>F</t>
  </si>
  <si>
    <t>Idade do candidato</t>
  </si>
  <si>
    <t>Idade minima</t>
  </si>
  <si>
    <t>Idade maxima</t>
  </si>
  <si>
    <t>Endereço</t>
  </si>
  <si>
    <t>Bairro</t>
  </si>
  <si>
    <t>Cidade</t>
  </si>
  <si>
    <t>Estado</t>
  </si>
  <si>
    <t>Centro</t>
  </si>
  <si>
    <t>Leme</t>
  </si>
  <si>
    <t>Érica</t>
  </si>
  <si>
    <t>Salvador</t>
  </si>
  <si>
    <t>BA</t>
  </si>
  <si>
    <t>Fernanda</t>
  </si>
  <si>
    <t>Campinas</t>
  </si>
  <si>
    <t>Ubatuba</t>
  </si>
  <si>
    <t>Recife</t>
  </si>
  <si>
    <t>PE</t>
  </si>
  <si>
    <t>Katiane</t>
  </si>
  <si>
    <t>Lilian</t>
  </si>
  <si>
    <t>Lucimara</t>
  </si>
  <si>
    <t>Florianópolis</t>
  </si>
  <si>
    <t>SC</t>
  </si>
  <si>
    <t>Ibirapuera</t>
  </si>
  <si>
    <t>Manaus</t>
  </si>
  <si>
    <t>AM</t>
  </si>
  <si>
    <t>Pedro</t>
  </si>
  <si>
    <t>Botafogo</t>
  </si>
  <si>
    <t>Belvedere</t>
  </si>
  <si>
    <t>Rubens</t>
  </si>
  <si>
    <t>RJ</t>
  </si>
  <si>
    <t>Sônia</t>
  </si>
  <si>
    <t>RS</t>
  </si>
  <si>
    <t>Tatiane</t>
  </si>
  <si>
    <t>MG</t>
  </si>
  <si>
    <t>Rodovia Anhanguera, km 180</t>
  </si>
  <si>
    <t>R. Antônio de castro 362</t>
  </si>
  <si>
    <t>São benedito araras</t>
  </si>
  <si>
    <t>R. Tiradentes, 123</t>
  </si>
  <si>
    <t>Av. Orozimbo Maia, 987</t>
  </si>
  <si>
    <t>Rodovia Rio/São Paulo, km 77</t>
  </si>
  <si>
    <t>Jd. Nova Campinas</t>
  </si>
  <si>
    <t>Praia grande</t>
  </si>
  <si>
    <t>R. Júlio Mesquita, 66</t>
  </si>
  <si>
    <t>R. 5 78</t>
  </si>
  <si>
    <t>Jd. Europa</t>
  </si>
  <si>
    <t>Rio claro</t>
  </si>
  <si>
    <t>Vila tubarao</t>
  </si>
  <si>
    <t>Ribeirão preto</t>
  </si>
  <si>
    <t>R. Lambarildo Peixe, 812</t>
  </si>
  <si>
    <t>Av. dos Jequitibas, 11</t>
  </si>
  <si>
    <t>Jd. Paulista</t>
  </si>
  <si>
    <t>Av. Ipiranga, 568</t>
  </si>
  <si>
    <t>R. sergipe 765</t>
  </si>
  <si>
    <t>Av. limeira 98</t>
  </si>
  <si>
    <t>Al. Dos laranjais 99</t>
  </si>
  <si>
    <t>Rj</t>
  </si>
  <si>
    <t>Porto alegre</t>
  </si>
  <si>
    <t>Vila claudia</t>
  </si>
  <si>
    <t>R. das Quaresmeiras, 810</t>
  </si>
  <si>
    <t>R. minas gerais 67</t>
  </si>
  <si>
    <t>Parque industrial</t>
  </si>
  <si>
    <t>Poços de caldas</t>
  </si>
  <si>
    <t xml:space="preserve"> </t>
  </si>
  <si>
    <t>Reais</t>
  </si>
  <si>
    <t>Estoque</t>
  </si>
  <si>
    <t>Custo</t>
  </si>
  <si>
    <t>Venda</t>
  </si>
  <si>
    <t>Borracha</t>
  </si>
  <si>
    <t>Lapiseira</t>
  </si>
  <si>
    <t>Cola</t>
  </si>
  <si>
    <t>Compasso</t>
  </si>
  <si>
    <t>Caderno 100fls</t>
  </si>
  <si>
    <t>Caderno 200 fls</t>
  </si>
  <si>
    <t>Régua 15 cm</t>
  </si>
  <si>
    <t>Régua 30cm</t>
  </si>
  <si>
    <t>Giz de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</si>
</sst>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6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vertical="center"/>
    </xf>
    <xf numFmtId="10" fontId="0" fillId="0" borderId="0" xfId="0" applyNumberFormat="1"/>
    <xf numFmtId="44" fontId="0" fillId="0" borderId="1" xfId="1" applyFont="1" applyBorder="1"/>
    <xf numFmtId="10" fontId="0" fillId="0" borderId="1" xfId="2" applyNumberFormat="1" applyFont="1" applyBorder="1"/>
    <xf numFmtId="44" fontId="0" fillId="0" borderId="1" xfId="0" applyNumberFormat="1" applyBorder="1"/>
    <xf numFmtId="9" fontId="0" fillId="0" borderId="1" xfId="0" applyNumberFormat="1" applyBorder="1"/>
    <xf numFmtId="164" fontId="0" fillId="0" borderId="1" xfId="1" applyNumberFormat="1" applyFont="1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4" fontId="0" fillId="0" borderId="1" xfId="1" applyFont="1" applyBorder="1" applyAlignment="1">
      <alignment horizontal="center"/>
    </xf>
    <xf numFmtId="164" fontId="0" fillId="0" borderId="1" xfId="0" applyNumberFormat="1" applyBorder="1"/>
    <xf numFmtId="164" fontId="0" fillId="0" borderId="1" xfId="2" applyNumberFormat="1" applyFon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7898075240595"/>
          <c:y val="7.407407407407407E-2"/>
          <c:w val="0.43198972003499564"/>
          <c:h val="0.8416746864975212"/>
        </c:manualLayout>
      </c:layout>
      <c:line3DChart>
        <c:grouping val="standard"/>
        <c:varyColors val="0"/>
        <c:ser>
          <c:idx val="0"/>
          <c:order val="0"/>
          <c:tx>
            <c:strRef>
              <c:f>'9'!$A$3</c:f>
              <c:strCache>
                <c:ptCount val="1"/>
                <c:pt idx="0">
                  <c:v>Borracha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val>
            <c:numRef>
              <c:f>('9'!$C$3,'9'!$D$3,'9'!$F$3,'9'!$G$3)</c:f>
              <c:numCache>
                <c:formatCode>_("R$"* #,##0.00_);_("R$"* \(#,##0.00\);_("R$"* "-"??_);_(@_)</c:formatCode>
                <c:ptCount val="4"/>
                <c:pt idx="0">
                  <c:v>0.5</c:v>
                </c:pt>
                <c:pt idx="1">
                  <c:v>0.55000000000000004</c:v>
                </c:pt>
                <c:pt idx="2" formatCode="_-[$$-409]* #,##0.00_ ;_-[$$-409]* \-#,##0.00\ ;_-[$$-409]* &quot;-&quot;??_ ;_-@_ ">
                  <c:v>0.14970059880239522</c:v>
                </c:pt>
                <c:pt idx="3" formatCode="_-[$$-409]* #,##0.00_ ;_-[$$-409]* \-#,##0.00\ ;_-[$$-409]* &quot;-&quot;??_ ;_-@_ ">
                  <c:v>0.16841317365269462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1-4BC1-A341-1512607AC36C}"/>
            </c:ext>
          </c:extLst>
        </c:ser>
        <c:ser>
          <c:idx val="1"/>
          <c:order val="1"/>
          <c:tx>
            <c:strRef>
              <c:f>'9'!$A$4</c:f>
              <c:strCache>
                <c:ptCount val="1"/>
                <c:pt idx="0">
                  <c:v>Caderno 100fls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('9'!$C$4:$D$4,'9'!$F$4:$G$4)</c:f>
              <c:numCache>
                <c:formatCode>_("R$"* #,##0.00_);_("R$"* \(#,##0.00\);_("R$"* "-"??_);_(@_)</c:formatCode>
                <c:ptCount val="4"/>
                <c:pt idx="0">
                  <c:v>2.57</c:v>
                </c:pt>
                <c:pt idx="1">
                  <c:v>2.7</c:v>
                </c:pt>
                <c:pt idx="2" formatCode="_-[$$-409]* #,##0.00_ ;_-[$$-409]* \-#,##0.00\ ;_-[$$-409]* &quot;-&quot;??_ ;_-@_ ">
                  <c:v>0.76946107784431139</c:v>
                </c:pt>
                <c:pt idx="3" formatCode="_-[$$-409]* #,##0.00_ ;_-[$$-409]* \-#,##0.00\ ;_-[$$-409]* &quot;-&quot;??_ ;_-@_ ">
                  <c:v>0.86564371257485029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1-4BC1-A341-1512607AC36C}"/>
            </c:ext>
          </c:extLst>
        </c:ser>
        <c:ser>
          <c:idx val="2"/>
          <c:order val="2"/>
          <c:tx>
            <c:strRef>
              <c:f>'9'!$A$5</c:f>
              <c:strCache>
                <c:ptCount val="1"/>
                <c:pt idx="0">
                  <c:v>Caderno 200 fls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('9'!$C$5:$D$5,'9'!$F$5:$G$5)</c:f>
              <c:numCache>
                <c:formatCode>_("R$"* #,##0.00_);_("R$"* \(#,##0.00\);_("R$"* "-"??_);_(@_)</c:formatCode>
                <c:ptCount val="4"/>
                <c:pt idx="0">
                  <c:v>5</c:v>
                </c:pt>
                <c:pt idx="1">
                  <c:v>5.5</c:v>
                </c:pt>
                <c:pt idx="2" formatCode="_-[$$-409]* #,##0.00_ ;_-[$$-409]* \-#,##0.00\ ;_-[$$-409]* &quot;-&quot;??_ ;_-@_ ">
                  <c:v>1.4970059880239521</c:v>
                </c:pt>
                <c:pt idx="3" formatCode="_-[$$-409]* #,##0.00_ ;_-[$$-409]* \-#,##0.00\ ;_-[$$-409]* &quot;-&quot;??_ ;_-@_ ">
                  <c:v>1.6841317365269461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1-4BC1-A341-1512607AC36C}"/>
            </c:ext>
          </c:extLst>
        </c:ser>
        <c:ser>
          <c:idx val="3"/>
          <c:order val="3"/>
          <c:tx>
            <c:strRef>
              <c:f>'9'!$A$6</c:f>
              <c:strCache>
                <c:ptCount val="1"/>
                <c:pt idx="0">
                  <c:v>Caneta azul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val>
            <c:numRef>
              <c:f>('9'!$C$6:$D$6,'9'!$F$6:$G$6)</c:f>
              <c:numCache>
                <c:formatCode>_("R$"* #,##0.00_);_("R$"* \(#,##0.00\);_("R$"* "-"??_);_(@_)</c:formatCode>
                <c:ptCount val="4"/>
                <c:pt idx="0">
                  <c:v>0.15</c:v>
                </c:pt>
                <c:pt idx="1">
                  <c:v>0.25</c:v>
                </c:pt>
                <c:pt idx="2" formatCode="_-[$$-409]* #,##0.00_ ;_-[$$-409]* \-#,##0.00\ ;_-[$$-409]* &quot;-&quot;??_ ;_-@_ ">
                  <c:v>4.4910179640718563E-2</c:v>
                </c:pt>
                <c:pt idx="3" formatCode="_-[$$-409]* #,##0.00_ ;_-[$$-409]* \-#,##0.00\ ;_-[$$-409]* &quot;-&quot;??_ ;_-@_ ">
                  <c:v>5.0523952095808386E-2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1-4BC1-A341-1512607AC36C}"/>
            </c:ext>
          </c:extLst>
        </c:ser>
        <c:ser>
          <c:idx val="4"/>
          <c:order val="4"/>
          <c:tx>
            <c:strRef>
              <c:f>'9'!$A$7</c:f>
              <c:strCache>
                <c:ptCount val="1"/>
                <c:pt idx="0">
                  <c:v>Caneta vermelha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val>
            <c:numRef>
              <c:f>('9'!$C$7:$D$7,'9'!$F$7:$G$7)</c:f>
              <c:numCache>
                <c:formatCode>_("R$"* #,##0.00_);_("R$"* \(#,##0.00\);_("R$"* "-"??_);_(@_)</c:formatCode>
                <c:ptCount val="4"/>
                <c:pt idx="0">
                  <c:v>0.15</c:v>
                </c:pt>
                <c:pt idx="1">
                  <c:v>0.25</c:v>
                </c:pt>
                <c:pt idx="2" formatCode="_-[$$-409]* #,##0.00_ ;_-[$$-409]* \-#,##0.00\ ;_-[$$-409]* &quot;-&quot;??_ ;_-@_ ">
                  <c:v>4.4910179640718563E-2</c:v>
                </c:pt>
                <c:pt idx="3" formatCode="_-[$$-409]* #,##0.00_ ;_-[$$-409]* \-#,##0.00\ ;_-[$$-409]* &quot;-&quot;??_ ;_-@_ ">
                  <c:v>5.0523952095808386E-2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8B1-4BC1-A341-1512607AC36C}"/>
            </c:ext>
          </c:extLst>
        </c:ser>
        <c:ser>
          <c:idx val="5"/>
          <c:order val="5"/>
          <c:tx>
            <c:strRef>
              <c:f>'9'!$A$8</c:f>
              <c:strCache>
                <c:ptCount val="1"/>
                <c:pt idx="0">
                  <c:v>Lapiseira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val>
            <c:numRef>
              <c:f>('9'!$C$8:$D$8,'9'!$F$8:$G$8)</c:f>
              <c:numCache>
                <c:formatCode>_("R$"* #,##0.00_);_("R$"* \(#,##0.00\);_("R$"* "-"??_);_(@_)</c:formatCode>
                <c:ptCount val="4"/>
                <c:pt idx="0">
                  <c:v>3</c:v>
                </c:pt>
                <c:pt idx="1">
                  <c:v>3.5</c:v>
                </c:pt>
                <c:pt idx="2" formatCode="_-[$$-409]* #,##0.00_ ;_-[$$-409]* \-#,##0.00\ ;_-[$$-409]* &quot;-&quot;??_ ;_-@_ ">
                  <c:v>0.89820359281437134</c:v>
                </c:pt>
                <c:pt idx="3" formatCode="_-[$$-409]* #,##0.00_ ;_-[$$-409]* \-#,##0.00\ ;_-[$$-409]* &quot;-&quot;??_ ;_-@_ ">
                  <c:v>1.0104790419161678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8B1-4BC1-A341-1512607AC36C}"/>
            </c:ext>
          </c:extLst>
        </c:ser>
        <c:ser>
          <c:idx val="6"/>
          <c:order val="6"/>
          <c:tx>
            <c:strRef>
              <c:f>'9'!$A$9</c:f>
              <c:strCache>
                <c:ptCount val="1"/>
                <c:pt idx="0">
                  <c:v>Régua 15 cm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('9'!$C$9:$D$9,'9'!$F$9:$G$9)</c:f>
              <c:numCache>
                <c:formatCode>_("R$"* #,##0.00_);_("R$"* \(#,##0.00\);_("R$"* "-"??_);_(@_)</c:formatCode>
                <c:ptCount val="4"/>
                <c:pt idx="0">
                  <c:v>0.25</c:v>
                </c:pt>
                <c:pt idx="1">
                  <c:v>0.3</c:v>
                </c:pt>
                <c:pt idx="2" formatCode="_-[$$-409]* #,##0.00_ ;_-[$$-409]* \-#,##0.00\ ;_-[$$-409]* &quot;-&quot;??_ ;_-@_ ">
                  <c:v>7.4850299401197612E-2</c:v>
                </c:pt>
                <c:pt idx="3" formatCode="_-[$$-409]* #,##0.00_ ;_-[$$-409]* \-#,##0.00\ ;_-[$$-409]* &quot;-&quot;??_ ;_-@_ ">
                  <c:v>8.420658682634731E-2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8B1-4BC1-A341-1512607AC36C}"/>
            </c:ext>
          </c:extLst>
        </c:ser>
        <c:ser>
          <c:idx val="7"/>
          <c:order val="7"/>
          <c:tx>
            <c:strRef>
              <c:f>'9'!$A$10</c:f>
              <c:strCache>
                <c:ptCount val="1"/>
                <c:pt idx="0">
                  <c:v>Régua 30cm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('9'!$C$10:$D$10,'9'!$F$10:$G$10)</c:f>
              <c:numCache>
                <c:formatCode>_("R$"* #,##0.00_);_("R$"* \(#,##0.00\);_("R$"* "-"??_);_(@_)</c:formatCode>
                <c:ptCount val="4"/>
                <c:pt idx="0">
                  <c:v>0.35</c:v>
                </c:pt>
                <c:pt idx="1">
                  <c:v>0.45</c:v>
                </c:pt>
                <c:pt idx="2" formatCode="_-[$$-409]* #,##0.00_ ;_-[$$-409]* \-#,##0.00\ ;_-[$$-409]* &quot;-&quot;??_ ;_-@_ ">
                  <c:v>0.10479041916167664</c:v>
                </c:pt>
                <c:pt idx="3" formatCode="_-[$$-409]* #,##0.00_ ;_-[$$-409]* \-#,##0.00\ ;_-[$$-409]* &quot;-&quot;??_ ;_-@_ ">
                  <c:v>0.11788922155688622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8B1-4BC1-A341-1512607AC36C}"/>
            </c:ext>
          </c:extLst>
        </c:ser>
        <c:ser>
          <c:idx val="8"/>
          <c:order val="8"/>
          <c:tx>
            <c:strRef>
              <c:f>'9'!$A$11</c:f>
              <c:strCache>
                <c:ptCount val="1"/>
                <c:pt idx="0">
                  <c:v>Giz de cera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('9'!$C$11:$D$11,'9'!$F$11:$G$11)</c:f>
              <c:numCache>
                <c:formatCode>_("R$"* #,##0.00_);_("R$"* \(#,##0.00\);_("R$"* "-"??_);_(@_)</c:formatCode>
                <c:ptCount val="4"/>
                <c:pt idx="0">
                  <c:v>6</c:v>
                </c:pt>
                <c:pt idx="1">
                  <c:v>6.5</c:v>
                </c:pt>
                <c:pt idx="2" formatCode="_-[$$-409]* #,##0.00_ ;_-[$$-409]* \-#,##0.00\ ;_-[$$-409]* &quot;-&quot;??_ ;_-@_ ">
                  <c:v>1.7964071856287427</c:v>
                </c:pt>
                <c:pt idx="3" formatCode="_-[$$-409]* #,##0.00_ ;_-[$$-409]* \-#,##0.00\ ;_-[$$-409]* &quot;-&quot;??_ ;_-@_ ">
                  <c:v>2.0209580838323356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8B1-4BC1-A341-1512607AC36C}"/>
            </c:ext>
          </c:extLst>
        </c:ser>
        <c:ser>
          <c:idx val="9"/>
          <c:order val="9"/>
          <c:tx>
            <c:strRef>
              <c:f>'9'!$A$12</c:f>
              <c:strCache>
                <c:ptCount val="1"/>
                <c:pt idx="0">
                  <c:v>Cola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('9'!$C$12:$D$12,'9'!$F$12:$G$12)</c:f>
              <c:numCache>
                <c:formatCode>_("R$"* #,##0.00_);_("R$"* \(#,##0.00\);_("R$"* "-"??_);_(@_)</c:formatCode>
                <c:ptCount val="4"/>
                <c:pt idx="0">
                  <c:v>3.14</c:v>
                </c:pt>
                <c:pt idx="1">
                  <c:v>4</c:v>
                </c:pt>
                <c:pt idx="2" formatCode="_-[$$-409]* #,##0.00_ ;_-[$$-409]* \-#,##0.00\ ;_-[$$-409]* &quot;-&quot;??_ ;_-@_ ">
                  <c:v>0.940119760479042</c:v>
                </c:pt>
                <c:pt idx="3" formatCode="_-[$$-409]* #,##0.00_ ;_-[$$-409]* \-#,##0.00\ ;_-[$$-409]* &quot;-&quot;??_ ;_-@_ ">
                  <c:v>1.0576347305389222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8B1-4BC1-A341-1512607AC36C}"/>
            </c:ext>
          </c:extLst>
        </c:ser>
        <c:ser>
          <c:idx val="10"/>
          <c:order val="10"/>
          <c:tx>
            <c:strRef>
              <c:f>'9'!$A$13</c:f>
              <c:strCache>
                <c:ptCount val="1"/>
                <c:pt idx="0">
                  <c:v>Compasso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('9'!$C$13:$D$13,'9'!$F$13:$G$13)</c:f>
              <c:numCache>
                <c:formatCode>_("R$"* #,##0.00_);_("R$"* \(#,##0.00\);_("R$"* "-"??_);_(@_)</c:formatCode>
                <c:ptCount val="4"/>
                <c:pt idx="0">
                  <c:v>5.68</c:v>
                </c:pt>
                <c:pt idx="1">
                  <c:v>6</c:v>
                </c:pt>
                <c:pt idx="2" formatCode="_-[$$-409]* #,##0.00_ ;_-[$$-409]* \-#,##0.00\ ;_-[$$-409]* &quot;-&quot;??_ ;_-@_ ">
                  <c:v>1.7005988023952097</c:v>
                </c:pt>
                <c:pt idx="3" formatCode="_-[$$-409]* #,##0.00_ ;_-[$$-409]* \-#,##0.00\ ;_-[$$-409]* &quot;-&quot;??_ ;_-@_ ">
                  <c:v>1.9131736526946108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8B1-4BC1-A341-1512607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14719"/>
        <c:axId val="579518047"/>
        <c:axId val="1186941839"/>
      </c:line3DChart>
      <c:catAx>
        <c:axId val="57951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18047"/>
        <c:crosses val="autoZero"/>
        <c:auto val="1"/>
        <c:lblAlgn val="ctr"/>
        <c:lblOffset val="100"/>
        <c:noMultiLvlLbl val="0"/>
      </c:catAx>
      <c:valAx>
        <c:axId val="5795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14719"/>
        <c:crosses val="autoZero"/>
        <c:crossBetween val="between"/>
      </c:valAx>
      <c:serAx>
        <c:axId val="11869418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518047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7</xdr:col>
      <xdr:colOff>38100</xdr:colOff>
      <xdr:row>28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4" sqref="H24"/>
    </sheetView>
  </sheetViews>
  <sheetFormatPr defaultRowHeight="15" x14ac:dyDescent="0.25"/>
  <sheetData>
    <row r="1" spans="1:9" x14ac:dyDescent="0.25">
      <c r="A1" s="5" t="s">
        <v>1</v>
      </c>
      <c r="B1" s="5" t="s">
        <v>2</v>
      </c>
      <c r="C1" s="5" t="s">
        <v>3</v>
      </c>
      <c r="D1" s="5"/>
      <c r="E1" s="5"/>
      <c r="F1" s="5"/>
      <c r="G1" s="5"/>
      <c r="H1" s="5"/>
      <c r="I1" s="5"/>
    </row>
    <row r="2" spans="1:9" x14ac:dyDescent="0.2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</row>
    <row r="3" spans="1:9" x14ac:dyDescent="0.25">
      <c r="A3" s="3">
        <v>1</v>
      </c>
      <c r="B3" s="3" t="s">
        <v>13</v>
      </c>
      <c r="C3" s="4">
        <v>4500</v>
      </c>
      <c r="D3" s="4">
        <v>5040</v>
      </c>
      <c r="E3" s="4">
        <v>5696</v>
      </c>
      <c r="F3" s="4">
        <f>SUM(E3,D3,C3)</f>
        <v>15236</v>
      </c>
      <c r="G3" s="4">
        <f>MAX(C3,D3,E3)</f>
        <v>5696</v>
      </c>
      <c r="H3" s="4">
        <f>MIN(C3,D3,E3)</f>
        <v>4500</v>
      </c>
      <c r="I3" s="4">
        <f>AVERAGE(H3,G3)</f>
        <v>5098</v>
      </c>
    </row>
    <row r="4" spans="1:9" x14ac:dyDescent="0.25">
      <c r="A4" s="3">
        <v>2</v>
      </c>
      <c r="B4" s="3" t="s">
        <v>14</v>
      </c>
      <c r="C4" s="4">
        <v>6250</v>
      </c>
      <c r="D4" s="4">
        <v>7000</v>
      </c>
      <c r="E4" s="4">
        <v>7910</v>
      </c>
      <c r="F4" s="4">
        <f t="shared" ref="F4:F8" si="0">SUM(E4,D4,C4)</f>
        <v>21160</v>
      </c>
      <c r="G4" s="4">
        <f t="shared" ref="G4:G8" si="1">MAX(C4,D4,E4)</f>
        <v>7910</v>
      </c>
      <c r="H4" s="4">
        <f t="shared" ref="H4:H8" si="2">MIN(C4,D4,E4)</f>
        <v>6250</v>
      </c>
      <c r="I4" s="4">
        <f t="shared" ref="I4:I8" si="3">AVERAGE(H4,G4)</f>
        <v>7080</v>
      </c>
    </row>
    <row r="5" spans="1:9" x14ac:dyDescent="0.25">
      <c r="A5" s="3">
        <v>3</v>
      </c>
      <c r="B5" s="3" t="s">
        <v>15</v>
      </c>
      <c r="C5" s="4">
        <v>3300</v>
      </c>
      <c r="D5" s="4">
        <v>3696</v>
      </c>
      <c r="E5" s="4">
        <v>4176</v>
      </c>
      <c r="F5" s="4">
        <f t="shared" si="0"/>
        <v>11172</v>
      </c>
      <c r="G5" s="4">
        <f t="shared" si="1"/>
        <v>4176</v>
      </c>
      <c r="H5" s="4">
        <f t="shared" si="2"/>
        <v>3300</v>
      </c>
      <c r="I5" s="4">
        <f t="shared" si="3"/>
        <v>3738</v>
      </c>
    </row>
    <row r="6" spans="1:9" x14ac:dyDescent="0.25">
      <c r="A6" s="3">
        <v>4</v>
      </c>
      <c r="B6" s="3" t="s">
        <v>16</v>
      </c>
      <c r="C6" s="4">
        <v>8000</v>
      </c>
      <c r="D6" s="4">
        <v>8690</v>
      </c>
      <c r="E6" s="4">
        <v>10125</v>
      </c>
      <c r="F6" s="4">
        <f t="shared" si="0"/>
        <v>26815</v>
      </c>
      <c r="G6" s="4">
        <f t="shared" si="1"/>
        <v>10125</v>
      </c>
      <c r="H6" s="4">
        <f t="shared" si="2"/>
        <v>8000</v>
      </c>
      <c r="I6" s="4">
        <f t="shared" si="3"/>
        <v>9062.5</v>
      </c>
    </row>
    <row r="7" spans="1:9" x14ac:dyDescent="0.25">
      <c r="A7" s="3">
        <v>5</v>
      </c>
      <c r="B7" s="3" t="s">
        <v>17</v>
      </c>
      <c r="C7" s="4">
        <v>4557</v>
      </c>
      <c r="D7" s="4">
        <v>5104</v>
      </c>
      <c r="E7" s="4">
        <v>5676</v>
      </c>
      <c r="F7" s="4">
        <f t="shared" si="0"/>
        <v>15337</v>
      </c>
      <c r="G7" s="4">
        <f t="shared" si="1"/>
        <v>5676</v>
      </c>
      <c r="H7" s="4">
        <f t="shared" si="2"/>
        <v>4557</v>
      </c>
      <c r="I7" s="4">
        <f t="shared" si="3"/>
        <v>5116.5</v>
      </c>
    </row>
    <row r="8" spans="1:9" x14ac:dyDescent="0.25">
      <c r="A8" s="3">
        <v>6</v>
      </c>
      <c r="B8" s="3" t="s">
        <v>18</v>
      </c>
      <c r="C8" s="4">
        <v>3260</v>
      </c>
      <c r="D8" s="4">
        <v>3640</v>
      </c>
      <c r="E8" s="4">
        <v>4113</v>
      </c>
      <c r="F8" s="4">
        <f t="shared" si="0"/>
        <v>11013</v>
      </c>
      <c r="G8" s="4">
        <f t="shared" si="1"/>
        <v>4113</v>
      </c>
      <c r="H8" s="4">
        <f t="shared" si="2"/>
        <v>3260</v>
      </c>
      <c r="I8" s="4">
        <f t="shared" si="3"/>
        <v>3686.5</v>
      </c>
    </row>
    <row r="9" spans="1:9" x14ac:dyDescent="0.25">
      <c r="A9" s="28" t="s">
        <v>0</v>
      </c>
      <c r="B9" s="29"/>
      <c r="C9" s="4">
        <f>SUM(C3,C4,C5,C6,C7,C8)</f>
        <v>29867</v>
      </c>
      <c r="D9" s="4">
        <f t="shared" ref="D9:E9" si="4">SUM(D3,D4,D5,D6,D7,D8)</f>
        <v>33170</v>
      </c>
      <c r="E9" s="4">
        <f t="shared" si="4"/>
        <v>37696</v>
      </c>
      <c r="F9" s="3"/>
      <c r="G9" s="3"/>
      <c r="H9" s="3"/>
      <c r="I9" s="3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5" t="s">
        <v>4</v>
      </c>
      <c r="B11" s="5" t="s">
        <v>5</v>
      </c>
      <c r="C11" s="5" t="s">
        <v>19</v>
      </c>
      <c r="D11" s="5" t="s">
        <v>20</v>
      </c>
      <c r="E11" s="5" t="s">
        <v>21</v>
      </c>
      <c r="F11" s="5" t="s">
        <v>9</v>
      </c>
      <c r="G11" s="5" t="s">
        <v>10</v>
      </c>
      <c r="H11" s="5" t="s">
        <v>11</v>
      </c>
      <c r="I11" s="5" t="s">
        <v>12</v>
      </c>
    </row>
    <row r="12" spans="1:9" x14ac:dyDescent="0.25">
      <c r="A12" s="3">
        <v>1</v>
      </c>
      <c r="B12" s="3" t="s">
        <v>13</v>
      </c>
      <c r="C12" s="4">
        <v>6265</v>
      </c>
      <c r="D12" s="4">
        <v>6954</v>
      </c>
      <c r="E12" s="4">
        <v>7858</v>
      </c>
      <c r="F12" s="4">
        <f>SUM(C12,D12,E13)</f>
        <v>23416</v>
      </c>
      <c r="G12" s="4">
        <f>MAX(C12,D12,E12)</f>
        <v>7858</v>
      </c>
      <c r="H12" s="4">
        <f>MIN(C12,D12,E12)</f>
        <v>6265</v>
      </c>
      <c r="I12" s="4">
        <f>AVERAGE(H12,G12)</f>
        <v>7061.5</v>
      </c>
    </row>
    <row r="13" spans="1:9" x14ac:dyDescent="0.25">
      <c r="A13" s="3">
        <v>2</v>
      </c>
      <c r="B13" s="3" t="s">
        <v>14</v>
      </c>
      <c r="C13" s="4">
        <v>8701</v>
      </c>
      <c r="D13" s="4">
        <v>9658</v>
      </c>
      <c r="E13" s="4">
        <v>10197</v>
      </c>
      <c r="F13" s="4">
        <f t="shared" ref="F13:F17" si="5">SUM(C13,D13,E14)</f>
        <v>24128</v>
      </c>
      <c r="G13" s="4">
        <f t="shared" ref="G13:G17" si="6">MAX(C13,D13,E13)</f>
        <v>10197</v>
      </c>
      <c r="H13" s="4">
        <f t="shared" ref="H13:H17" si="7">MIN(C13,D13,E13)</f>
        <v>8701</v>
      </c>
      <c r="I13" s="4">
        <f t="shared" ref="I13:I17" si="8">AVERAGE(H13,G13)</f>
        <v>9449</v>
      </c>
    </row>
    <row r="14" spans="1:9" x14ac:dyDescent="0.25">
      <c r="A14" s="3">
        <v>3</v>
      </c>
      <c r="B14" s="3" t="s">
        <v>15</v>
      </c>
      <c r="C14" s="4">
        <v>4569</v>
      </c>
      <c r="D14" s="4">
        <v>5099</v>
      </c>
      <c r="E14" s="4">
        <v>5769</v>
      </c>
      <c r="F14" s="4">
        <f t="shared" si="5"/>
        <v>23637</v>
      </c>
      <c r="G14" s="4">
        <f t="shared" si="6"/>
        <v>5769</v>
      </c>
      <c r="H14" s="4">
        <f t="shared" si="7"/>
        <v>4569</v>
      </c>
      <c r="I14" s="4">
        <f t="shared" si="8"/>
        <v>5169</v>
      </c>
    </row>
    <row r="15" spans="1:9" x14ac:dyDescent="0.25">
      <c r="A15" s="3">
        <v>4</v>
      </c>
      <c r="B15" s="3" t="s">
        <v>16</v>
      </c>
      <c r="C15" s="4">
        <v>12341</v>
      </c>
      <c r="D15" s="4">
        <v>12365</v>
      </c>
      <c r="E15" s="4">
        <v>13969</v>
      </c>
      <c r="F15" s="4">
        <f t="shared" si="5"/>
        <v>32663</v>
      </c>
      <c r="G15" s="4">
        <f t="shared" si="6"/>
        <v>13969</v>
      </c>
      <c r="H15" s="4">
        <f t="shared" si="7"/>
        <v>12341</v>
      </c>
      <c r="I15" s="4">
        <f t="shared" si="8"/>
        <v>13155</v>
      </c>
    </row>
    <row r="16" spans="1:9" x14ac:dyDescent="0.25">
      <c r="A16" s="3">
        <v>5</v>
      </c>
      <c r="B16" s="3" t="s">
        <v>17</v>
      </c>
      <c r="C16" s="4">
        <v>6344</v>
      </c>
      <c r="D16" s="4">
        <v>7042</v>
      </c>
      <c r="E16" s="4">
        <v>7957</v>
      </c>
      <c r="F16" s="4">
        <f t="shared" si="5"/>
        <v>19057</v>
      </c>
      <c r="G16" s="4">
        <f t="shared" si="6"/>
        <v>7957</v>
      </c>
      <c r="H16" s="4">
        <f t="shared" si="7"/>
        <v>6344</v>
      </c>
      <c r="I16" s="4">
        <f t="shared" si="8"/>
        <v>7150.5</v>
      </c>
    </row>
    <row r="17" spans="1:9" x14ac:dyDescent="0.25">
      <c r="A17" s="3">
        <v>6</v>
      </c>
      <c r="B17" s="3" t="s">
        <v>18</v>
      </c>
      <c r="C17" s="4">
        <v>4525</v>
      </c>
      <c r="D17" s="4">
        <v>5022</v>
      </c>
      <c r="E17" s="4">
        <v>5671</v>
      </c>
      <c r="F17" s="4">
        <f t="shared" si="5"/>
        <v>60968</v>
      </c>
      <c r="G17" s="4">
        <f t="shared" si="6"/>
        <v>5671</v>
      </c>
      <c r="H17" s="4">
        <f t="shared" si="7"/>
        <v>4525</v>
      </c>
      <c r="I17" s="4">
        <f t="shared" si="8"/>
        <v>5098</v>
      </c>
    </row>
    <row r="18" spans="1:9" x14ac:dyDescent="0.25">
      <c r="A18" s="28" t="s">
        <v>0</v>
      </c>
      <c r="B18" s="29"/>
      <c r="C18" s="4">
        <f>SUM(C12,C13,C14,C15,C16,C17)</f>
        <v>42745</v>
      </c>
      <c r="D18" s="4">
        <f t="shared" ref="D18:E18" si="9">SUM(D12,D13,D14,D15,D16,D17)</f>
        <v>46140</v>
      </c>
      <c r="E18" s="4">
        <f t="shared" si="9"/>
        <v>51421</v>
      </c>
      <c r="F18" s="3"/>
      <c r="G18" s="3"/>
      <c r="H18" s="3"/>
      <c r="I18" s="3"/>
    </row>
    <row r="20" spans="1:9" x14ac:dyDescent="0.25">
      <c r="A20" s="30" t="s">
        <v>23</v>
      </c>
      <c r="B20" s="31"/>
      <c r="C20" s="34">
        <f>SUM(C9,D9,E9,C18,D18,E18)</f>
        <v>241039</v>
      </c>
      <c r="D20" s="31"/>
    </row>
    <row r="21" spans="1:9" x14ac:dyDescent="0.25">
      <c r="A21" s="32"/>
      <c r="B21" s="33"/>
      <c r="C21" s="32"/>
      <c r="D21" s="33"/>
    </row>
  </sheetData>
  <mergeCells count="4">
    <mergeCell ref="A9:B9"/>
    <mergeCell ref="A20:B21"/>
    <mergeCell ref="C20:D21"/>
    <mergeCell ref="A18:B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I18" sqref="I18"/>
    </sheetView>
  </sheetViews>
  <sheetFormatPr defaultRowHeight="15" x14ac:dyDescent="0.25"/>
  <cols>
    <col min="1" max="1" width="14.140625" customWidth="1"/>
    <col min="2" max="2" width="11.140625" customWidth="1"/>
    <col min="3" max="7" width="10.5703125" bestFit="1" customWidth="1"/>
  </cols>
  <sheetData>
    <row r="1" spans="1:13" x14ac:dyDescent="0.25">
      <c r="A1" s="35" t="s">
        <v>24</v>
      </c>
      <c r="B1" s="35"/>
      <c r="C1" s="35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3"/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7"/>
      <c r="I3" s="7"/>
      <c r="J3" s="7"/>
      <c r="K3" s="7"/>
      <c r="L3" s="7"/>
      <c r="M3" s="7"/>
    </row>
    <row r="4" spans="1:13" x14ac:dyDescent="0.25">
      <c r="A4" s="10" t="s">
        <v>34</v>
      </c>
      <c r="B4" s="12">
        <v>500</v>
      </c>
      <c r="C4" s="12">
        <v>750</v>
      </c>
      <c r="D4" s="12">
        <v>800</v>
      </c>
      <c r="E4" s="12">
        <v>700</v>
      </c>
      <c r="F4" s="12">
        <v>654</v>
      </c>
      <c r="G4" s="12">
        <v>700</v>
      </c>
      <c r="H4" s="7"/>
      <c r="I4" s="7"/>
      <c r="J4" s="7"/>
      <c r="K4" s="7"/>
      <c r="L4" s="7"/>
      <c r="M4" s="7"/>
    </row>
    <row r="5" spans="1:1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10" t="s">
        <v>25</v>
      </c>
      <c r="B6" s="3"/>
      <c r="C6" s="3"/>
      <c r="D6" s="3"/>
      <c r="E6" s="3"/>
      <c r="F6" s="3"/>
      <c r="G6" s="3"/>
      <c r="H6" s="8"/>
      <c r="I6" s="7"/>
      <c r="J6" s="7"/>
      <c r="K6" s="7"/>
      <c r="L6" s="7"/>
      <c r="M6" s="7"/>
    </row>
    <row r="7" spans="1:13" x14ac:dyDescent="0.25">
      <c r="A7" s="10" t="s">
        <v>35</v>
      </c>
      <c r="B7" s="12">
        <v>10</v>
      </c>
      <c r="C7" s="12">
        <v>15</v>
      </c>
      <c r="D7" s="12">
        <v>15</v>
      </c>
      <c r="E7" s="12">
        <v>12</v>
      </c>
      <c r="F7" s="12">
        <v>12</v>
      </c>
      <c r="G7" s="12">
        <v>11</v>
      </c>
      <c r="H7" s="7"/>
      <c r="I7" s="7"/>
      <c r="J7" s="7"/>
      <c r="K7" s="7"/>
      <c r="L7" s="7"/>
      <c r="M7" s="7"/>
    </row>
    <row r="8" spans="1:13" x14ac:dyDescent="0.25">
      <c r="A8" s="10" t="s">
        <v>36</v>
      </c>
      <c r="B8" s="12">
        <v>50</v>
      </c>
      <c r="C8" s="12">
        <v>60</v>
      </c>
      <c r="D8" s="12">
        <v>54</v>
      </c>
      <c r="E8" s="12">
        <v>55</v>
      </c>
      <c r="F8" s="12">
        <v>54</v>
      </c>
      <c r="G8" s="12">
        <v>56</v>
      </c>
      <c r="H8" s="7"/>
      <c r="I8" s="7"/>
      <c r="J8" s="7"/>
      <c r="K8" s="7"/>
      <c r="L8" s="7"/>
      <c r="M8" s="7"/>
    </row>
    <row r="9" spans="1:13" x14ac:dyDescent="0.25">
      <c r="A9" s="10" t="s">
        <v>37</v>
      </c>
      <c r="B9" s="12">
        <v>300</v>
      </c>
      <c r="C9" s="12">
        <v>250</v>
      </c>
      <c r="D9" s="12">
        <v>300</v>
      </c>
      <c r="E9" s="12">
        <v>300</v>
      </c>
      <c r="F9" s="12">
        <v>200</v>
      </c>
      <c r="G9" s="12">
        <v>200</v>
      </c>
      <c r="H9" s="7"/>
      <c r="I9" s="7"/>
      <c r="J9" s="7"/>
      <c r="K9" s="7"/>
      <c r="L9" s="7"/>
      <c r="M9" s="7"/>
    </row>
    <row r="10" spans="1:13" x14ac:dyDescent="0.25">
      <c r="A10" s="10" t="s">
        <v>38</v>
      </c>
      <c r="B10" s="12">
        <v>40</v>
      </c>
      <c r="C10" s="12">
        <v>40</v>
      </c>
      <c r="D10" s="12">
        <v>40</v>
      </c>
      <c r="E10" s="12">
        <v>40</v>
      </c>
      <c r="F10" s="12">
        <v>40</v>
      </c>
      <c r="G10" s="12">
        <v>40</v>
      </c>
      <c r="H10" s="7"/>
      <c r="I10" s="7"/>
      <c r="J10" s="7"/>
      <c r="K10" s="7"/>
      <c r="L10" s="7"/>
      <c r="M10" s="7"/>
    </row>
    <row r="11" spans="1:13" x14ac:dyDescent="0.25">
      <c r="A11" s="10" t="s">
        <v>39</v>
      </c>
      <c r="B11" s="12">
        <v>10</v>
      </c>
      <c r="C11" s="12">
        <v>15</v>
      </c>
      <c r="D11" s="12">
        <v>14</v>
      </c>
      <c r="E11" s="12">
        <v>15</v>
      </c>
      <c r="F11" s="12">
        <v>20</v>
      </c>
      <c r="G11" s="12">
        <v>31</v>
      </c>
      <c r="H11" s="7"/>
      <c r="I11" s="7"/>
      <c r="J11" s="7"/>
      <c r="K11" s="7"/>
      <c r="L11" s="7"/>
      <c r="M11" s="7"/>
    </row>
    <row r="12" spans="1:13" x14ac:dyDescent="0.25">
      <c r="A12" s="10" t="s">
        <v>40</v>
      </c>
      <c r="B12" s="12">
        <v>120</v>
      </c>
      <c r="C12" s="12">
        <v>150</v>
      </c>
      <c r="D12" s="12">
        <v>130</v>
      </c>
      <c r="E12" s="12">
        <v>200</v>
      </c>
      <c r="F12" s="12">
        <v>150</v>
      </c>
      <c r="G12" s="12">
        <v>190</v>
      </c>
      <c r="H12" s="7"/>
      <c r="I12" s="7"/>
      <c r="J12" s="7"/>
      <c r="K12" s="7"/>
      <c r="L12" s="7"/>
      <c r="M12" s="7"/>
    </row>
    <row r="13" spans="1:13" x14ac:dyDescent="0.25">
      <c r="A13" s="10" t="s">
        <v>41</v>
      </c>
      <c r="B13" s="12">
        <v>50</v>
      </c>
      <c r="C13" s="12">
        <v>60</v>
      </c>
      <c r="D13" s="12">
        <v>65</v>
      </c>
      <c r="E13" s="12">
        <v>70</v>
      </c>
      <c r="F13" s="12">
        <v>65</v>
      </c>
      <c r="G13" s="12">
        <v>85</v>
      </c>
      <c r="H13" s="7"/>
      <c r="I13" s="7"/>
      <c r="J13" s="7"/>
      <c r="K13" s="7"/>
      <c r="L13" s="7"/>
      <c r="M13" s="7"/>
    </row>
    <row r="14" spans="1:13" x14ac:dyDescent="0.25">
      <c r="A14" s="10" t="s">
        <v>42</v>
      </c>
      <c r="B14" s="12">
        <v>145</v>
      </c>
      <c r="C14" s="12">
        <v>145</v>
      </c>
      <c r="D14" s="12">
        <v>145</v>
      </c>
      <c r="E14" s="12">
        <v>145</v>
      </c>
      <c r="F14" s="12">
        <v>100</v>
      </c>
      <c r="G14" s="12">
        <v>145</v>
      </c>
      <c r="H14" s="7"/>
      <c r="I14" s="7"/>
      <c r="J14" s="7"/>
      <c r="K14" s="7"/>
      <c r="L14" s="7"/>
      <c r="M14" s="7"/>
    </row>
    <row r="15" spans="1:13" ht="1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30" x14ac:dyDescent="0.25">
      <c r="A16" s="11" t="s">
        <v>43</v>
      </c>
      <c r="B16" s="14">
        <f>SUM(B7,B8,B9,B10,B11,B12,B13,B14)</f>
        <v>725</v>
      </c>
      <c r="C16" s="14">
        <f t="shared" ref="C16:G16" si="0">SUM(C7,C8,C9,C10,C11,C12,C13,C14)</f>
        <v>735</v>
      </c>
      <c r="D16" s="14">
        <f t="shared" si="0"/>
        <v>763</v>
      </c>
      <c r="E16" s="14">
        <f t="shared" si="0"/>
        <v>837</v>
      </c>
      <c r="F16" s="14">
        <f t="shared" si="0"/>
        <v>641</v>
      </c>
      <c r="G16" s="14">
        <f t="shared" si="0"/>
        <v>758</v>
      </c>
      <c r="H16" s="7"/>
      <c r="I16" s="7"/>
      <c r="J16" s="7"/>
      <c r="K16" s="7"/>
      <c r="L16" s="7"/>
      <c r="M16" s="7"/>
    </row>
    <row r="17" spans="1:13" x14ac:dyDescent="0.2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10" t="s">
        <v>26</v>
      </c>
      <c r="B18" s="13">
        <f>B4-B16</f>
        <v>-225</v>
      </c>
      <c r="C18" s="13">
        <f t="shared" ref="C18:G18" si="1">C4-C16</f>
        <v>15</v>
      </c>
      <c r="D18" s="13">
        <f t="shared" si="1"/>
        <v>37</v>
      </c>
      <c r="E18" s="13">
        <f t="shared" si="1"/>
        <v>-137</v>
      </c>
      <c r="F18" s="13">
        <f t="shared" si="1"/>
        <v>13</v>
      </c>
      <c r="G18" s="13">
        <f t="shared" si="1"/>
        <v>-58</v>
      </c>
      <c r="H18" s="7"/>
      <c r="I18" s="7"/>
      <c r="J18" s="7"/>
      <c r="K18" s="7"/>
      <c r="L18" s="7"/>
      <c r="M18" s="7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J6"/>
    </sheetView>
  </sheetViews>
  <sheetFormatPr defaultRowHeight="15" x14ac:dyDescent="0.25"/>
  <cols>
    <col min="3" max="3" width="10.5703125" bestFit="1" customWidth="1"/>
    <col min="6" max="7" width="9.5703125" bestFit="1" customWidth="1"/>
    <col min="8" max="8" width="10.5703125" bestFit="1" customWidth="1"/>
  </cols>
  <sheetData>
    <row r="1" spans="1:10" x14ac:dyDescent="0.25">
      <c r="A1" s="36" t="s">
        <v>61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</row>
    <row r="4" spans="1:10" x14ac:dyDescent="0.25">
      <c r="A4" s="3" t="s">
        <v>47</v>
      </c>
      <c r="B4" s="3" t="s">
        <v>48</v>
      </c>
      <c r="C4" s="3" t="s">
        <v>50</v>
      </c>
      <c r="D4" s="3" t="s">
        <v>51</v>
      </c>
      <c r="E4" s="3" t="s">
        <v>52</v>
      </c>
      <c r="F4" s="3" t="s">
        <v>51</v>
      </c>
      <c r="G4" s="3" t="s">
        <v>52</v>
      </c>
      <c r="H4" s="3" t="s">
        <v>49</v>
      </c>
    </row>
    <row r="5" spans="1:10" x14ac:dyDescent="0.25">
      <c r="A5" s="3">
        <v>1</v>
      </c>
      <c r="B5" s="3" t="s">
        <v>53</v>
      </c>
      <c r="C5" s="16">
        <v>853</v>
      </c>
      <c r="D5" s="17">
        <v>0.1</v>
      </c>
      <c r="E5" s="17">
        <v>0.09</v>
      </c>
      <c r="F5" s="18">
        <f>C5*D5</f>
        <v>85.300000000000011</v>
      </c>
      <c r="G5" s="18">
        <f>C5*E5</f>
        <v>76.77</v>
      </c>
      <c r="H5" s="16">
        <f>C5+G5-F5</f>
        <v>844.47</v>
      </c>
    </row>
    <row r="6" spans="1:10" x14ac:dyDescent="0.25">
      <c r="A6" s="3">
        <v>2</v>
      </c>
      <c r="B6" s="3" t="s">
        <v>54</v>
      </c>
      <c r="C6" s="16">
        <v>951</v>
      </c>
      <c r="D6" s="17">
        <v>9.9900000000000003E-2</v>
      </c>
      <c r="E6" s="17">
        <v>0.08</v>
      </c>
      <c r="F6" s="18">
        <f t="shared" ref="F6:F12" si="0">C6*D6</f>
        <v>95.004900000000006</v>
      </c>
      <c r="G6" s="18">
        <f t="shared" ref="G6:G12" si="1">C6*E6</f>
        <v>76.08</v>
      </c>
      <c r="H6" s="16">
        <f t="shared" ref="H6:H12" si="2">C6+G6-F6</f>
        <v>932.07509999999991</v>
      </c>
    </row>
    <row r="7" spans="1:10" x14ac:dyDescent="0.25">
      <c r="A7" s="3">
        <v>3</v>
      </c>
      <c r="B7" s="3" t="s">
        <v>55</v>
      </c>
      <c r="C7" s="16">
        <v>456</v>
      </c>
      <c r="D7" s="17">
        <v>8.6400000000000005E-2</v>
      </c>
      <c r="E7" s="17">
        <v>0.06</v>
      </c>
      <c r="F7" s="18">
        <f t="shared" si="0"/>
        <v>39.398400000000002</v>
      </c>
      <c r="G7" s="18">
        <f t="shared" si="1"/>
        <v>27.36</v>
      </c>
      <c r="H7" s="16">
        <f t="shared" si="2"/>
        <v>443.96160000000003</v>
      </c>
    </row>
    <row r="8" spans="1:10" x14ac:dyDescent="0.25">
      <c r="A8" s="3">
        <v>4</v>
      </c>
      <c r="B8" s="3" t="s">
        <v>56</v>
      </c>
      <c r="C8" s="16">
        <v>500</v>
      </c>
      <c r="D8" s="17">
        <v>8.5000000000000006E-2</v>
      </c>
      <c r="E8" s="17">
        <v>0.06</v>
      </c>
      <c r="F8" s="18">
        <f t="shared" si="0"/>
        <v>42.5</v>
      </c>
      <c r="G8" s="18">
        <f t="shared" si="1"/>
        <v>30</v>
      </c>
      <c r="H8" s="16">
        <f t="shared" si="2"/>
        <v>487.5</v>
      </c>
    </row>
    <row r="9" spans="1:10" x14ac:dyDescent="0.25">
      <c r="A9" s="3">
        <v>5</v>
      </c>
      <c r="B9" s="3" t="s">
        <v>57</v>
      </c>
      <c r="C9" s="16">
        <v>850</v>
      </c>
      <c r="D9" s="17">
        <v>8.9899999999999994E-2</v>
      </c>
      <c r="E9" s="17">
        <v>7.0000000000000007E-2</v>
      </c>
      <c r="F9" s="18">
        <f t="shared" si="0"/>
        <v>76.414999999999992</v>
      </c>
      <c r="G9" s="18">
        <f t="shared" si="1"/>
        <v>59.500000000000007</v>
      </c>
      <c r="H9" s="16">
        <f t="shared" si="2"/>
        <v>833.08500000000004</v>
      </c>
    </row>
    <row r="10" spans="1:10" x14ac:dyDescent="0.25">
      <c r="A10" s="3">
        <v>6</v>
      </c>
      <c r="B10" s="3" t="s">
        <v>58</v>
      </c>
      <c r="C10" s="16">
        <v>459</v>
      </c>
      <c r="D10" s="17">
        <v>6.25E-2</v>
      </c>
      <c r="E10" s="17">
        <v>0.05</v>
      </c>
      <c r="F10" s="18">
        <f t="shared" si="0"/>
        <v>28.6875</v>
      </c>
      <c r="G10" s="18">
        <f t="shared" si="1"/>
        <v>22.950000000000003</v>
      </c>
      <c r="H10" s="16">
        <f t="shared" si="2"/>
        <v>453.26249999999999</v>
      </c>
    </row>
    <row r="11" spans="1:10" x14ac:dyDescent="0.25">
      <c r="A11" s="3">
        <v>7</v>
      </c>
      <c r="B11" s="3" t="s">
        <v>59</v>
      </c>
      <c r="C11" s="16">
        <v>478</v>
      </c>
      <c r="D11" s="17">
        <v>7.1199999999999999E-2</v>
      </c>
      <c r="E11" s="17">
        <v>0.05</v>
      </c>
      <c r="F11" s="18">
        <f t="shared" si="0"/>
        <v>34.0336</v>
      </c>
      <c r="G11" s="18">
        <f t="shared" si="1"/>
        <v>23.900000000000002</v>
      </c>
      <c r="H11" s="16">
        <f t="shared" si="2"/>
        <v>467.8664</v>
      </c>
    </row>
    <row r="12" spans="1:10" x14ac:dyDescent="0.25">
      <c r="A12" s="3">
        <v>8</v>
      </c>
      <c r="B12" s="3" t="s">
        <v>60</v>
      </c>
      <c r="C12" s="16">
        <v>658</v>
      </c>
      <c r="D12" s="17">
        <v>5.9900000000000002E-2</v>
      </c>
      <c r="E12" s="17">
        <v>0.04</v>
      </c>
      <c r="F12" s="18">
        <f t="shared" si="0"/>
        <v>39.414200000000001</v>
      </c>
      <c r="G12" s="18">
        <f t="shared" si="1"/>
        <v>26.32</v>
      </c>
      <c r="H12" s="16">
        <f t="shared" si="2"/>
        <v>644.9058</v>
      </c>
    </row>
  </sheetData>
  <mergeCells count="1">
    <mergeCell ref="A1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2" max="2" width="12.140625" bestFit="1" customWidth="1"/>
    <col min="3" max="3" width="9.5703125" bestFit="1" customWidth="1"/>
    <col min="4" max="5" width="12.140625" bestFit="1" customWidth="1"/>
    <col min="8" max="8" width="10.5703125" bestFit="1" customWidth="1"/>
  </cols>
  <sheetData>
    <row r="1" spans="1:5" x14ac:dyDescent="0.25">
      <c r="A1" t="s">
        <v>64</v>
      </c>
      <c r="B1" t="s">
        <v>65</v>
      </c>
      <c r="C1" t="s">
        <v>66</v>
      </c>
    </row>
    <row r="2" spans="1:5" x14ac:dyDescent="0.25">
      <c r="A2" s="3" t="s">
        <v>67</v>
      </c>
      <c r="B2" s="3" t="s">
        <v>68</v>
      </c>
      <c r="C2" s="3" t="s">
        <v>69</v>
      </c>
      <c r="D2" s="3" t="s">
        <v>77</v>
      </c>
      <c r="E2" s="3" t="s">
        <v>76</v>
      </c>
    </row>
    <row r="3" spans="1:5" x14ac:dyDescent="0.25">
      <c r="A3" s="3"/>
      <c r="B3" s="3"/>
      <c r="C3" s="3"/>
      <c r="D3" s="3"/>
      <c r="E3" s="3"/>
    </row>
    <row r="4" spans="1:5" x14ac:dyDescent="0.25">
      <c r="A4" s="3" t="s">
        <v>74</v>
      </c>
      <c r="B4" s="16">
        <v>500</v>
      </c>
      <c r="C4" s="16">
        <v>0.15</v>
      </c>
      <c r="D4" s="16">
        <f>B4*C4</f>
        <v>75</v>
      </c>
      <c r="E4" s="20">
        <f>D4/2.94</f>
        <v>25.510204081632654</v>
      </c>
    </row>
    <row r="5" spans="1:5" x14ac:dyDescent="0.25">
      <c r="A5" s="3" t="s">
        <v>75</v>
      </c>
      <c r="B5" s="16">
        <v>750</v>
      </c>
      <c r="C5" s="16">
        <v>0.15</v>
      </c>
      <c r="D5" s="16">
        <f t="shared" ref="D5:D9" si="0">B5*C5</f>
        <v>112.5</v>
      </c>
      <c r="E5" s="20">
        <f t="shared" ref="E5:E10" si="1">D5/2.94</f>
        <v>38.265306122448983</v>
      </c>
    </row>
    <row r="6" spans="1:5" x14ac:dyDescent="0.25">
      <c r="A6" s="3" t="s">
        <v>70</v>
      </c>
      <c r="B6" s="16">
        <v>250</v>
      </c>
      <c r="C6" s="16">
        <v>10</v>
      </c>
      <c r="D6" s="16">
        <f t="shared" si="0"/>
        <v>2500</v>
      </c>
      <c r="E6" s="20">
        <f t="shared" si="1"/>
        <v>850.34013605442181</v>
      </c>
    </row>
    <row r="7" spans="1:5" x14ac:dyDescent="0.25">
      <c r="A7" s="3" t="s">
        <v>71</v>
      </c>
      <c r="B7" s="16">
        <v>310</v>
      </c>
      <c r="C7" s="16">
        <v>0.5</v>
      </c>
      <c r="D7" s="16">
        <f t="shared" si="0"/>
        <v>155</v>
      </c>
      <c r="E7" s="20">
        <f t="shared" si="1"/>
        <v>52.721088435374149</v>
      </c>
    </row>
    <row r="8" spans="1:5" x14ac:dyDescent="0.25">
      <c r="A8" s="3" t="s">
        <v>72</v>
      </c>
      <c r="B8" s="16">
        <v>500</v>
      </c>
      <c r="C8" s="16">
        <v>0.1</v>
      </c>
      <c r="D8" s="16">
        <f t="shared" si="0"/>
        <v>50</v>
      </c>
      <c r="E8" s="20">
        <f t="shared" si="1"/>
        <v>17.006802721088437</v>
      </c>
    </row>
    <row r="9" spans="1:5" x14ac:dyDescent="0.25">
      <c r="A9" s="3" t="s">
        <v>65</v>
      </c>
      <c r="B9" s="16">
        <v>1500</v>
      </c>
      <c r="C9" s="16">
        <v>2.5</v>
      </c>
      <c r="D9" s="16">
        <f t="shared" si="0"/>
        <v>3750</v>
      </c>
      <c r="E9" s="20">
        <f t="shared" si="1"/>
        <v>1275.5102040816328</v>
      </c>
    </row>
    <row r="10" spans="1:5" x14ac:dyDescent="0.25">
      <c r="A10" s="3" t="s">
        <v>73</v>
      </c>
      <c r="B10" s="16">
        <v>190</v>
      </c>
      <c r="C10" s="16">
        <v>6</v>
      </c>
      <c r="D10" s="16">
        <f>B10*C10</f>
        <v>1140</v>
      </c>
      <c r="E10" s="20">
        <f t="shared" si="1"/>
        <v>387.75510204081633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3" sqref="E3"/>
    </sheetView>
  </sheetViews>
  <sheetFormatPr defaultRowHeight="15" x14ac:dyDescent="0.25"/>
  <cols>
    <col min="2" max="2" width="12.140625" bestFit="1" customWidth="1"/>
    <col min="3" max="3" width="10.5703125" bestFit="1" customWidth="1"/>
    <col min="4" max="4" width="12.140625" bestFit="1" customWidth="1"/>
  </cols>
  <sheetData>
    <row r="1" spans="1:9" x14ac:dyDescent="0.25">
      <c r="A1" s="3" t="s">
        <v>78</v>
      </c>
      <c r="B1" s="3" t="s">
        <v>49</v>
      </c>
      <c r="C1" s="3" t="s">
        <v>79</v>
      </c>
      <c r="D1" s="3" t="s">
        <v>80</v>
      </c>
    </row>
    <row r="2" spans="1:9" x14ac:dyDescent="0.25">
      <c r="A2" s="3" t="s">
        <v>81</v>
      </c>
      <c r="B2" s="16">
        <v>900</v>
      </c>
      <c r="C2" s="16">
        <v>360</v>
      </c>
      <c r="D2" s="16">
        <v>1260</v>
      </c>
      <c r="I2" s="1"/>
    </row>
    <row r="3" spans="1:9" x14ac:dyDescent="0.25">
      <c r="A3" s="3" t="s">
        <v>54</v>
      </c>
      <c r="B3" s="16">
        <v>1200</v>
      </c>
      <c r="C3" s="16">
        <f>B3*0.4</f>
        <v>480</v>
      </c>
      <c r="D3" s="16">
        <f>C3+B3</f>
        <v>1680</v>
      </c>
      <c r="G3" s="3" t="s">
        <v>89</v>
      </c>
      <c r="H3" s="19">
        <v>0.4</v>
      </c>
    </row>
    <row r="4" spans="1:9" x14ac:dyDescent="0.25">
      <c r="A4" s="3" t="s">
        <v>82</v>
      </c>
      <c r="B4" s="16">
        <v>1500</v>
      </c>
      <c r="C4" s="16">
        <f t="shared" ref="C4:C9" si="0">B4*0.4</f>
        <v>600</v>
      </c>
      <c r="D4" s="16">
        <f t="shared" ref="D4:D9" si="1">C4+B4</f>
        <v>2100</v>
      </c>
      <c r="G4" s="3" t="s">
        <v>90</v>
      </c>
      <c r="H4" s="19">
        <v>0.3</v>
      </c>
    </row>
    <row r="5" spans="1:9" x14ac:dyDescent="0.25">
      <c r="A5" s="3" t="s">
        <v>83</v>
      </c>
      <c r="B5" s="16">
        <v>2000</v>
      </c>
      <c r="C5" s="16">
        <f t="shared" si="0"/>
        <v>800</v>
      </c>
      <c r="D5" s="16">
        <f t="shared" si="1"/>
        <v>2800</v>
      </c>
    </row>
    <row r="6" spans="1:9" x14ac:dyDescent="0.25">
      <c r="A6" s="3" t="s">
        <v>84</v>
      </c>
      <c r="B6" s="16">
        <v>1400</v>
      </c>
      <c r="C6" s="16">
        <f t="shared" si="0"/>
        <v>560</v>
      </c>
      <c r="D6" s="16">
        <f t="shared" si="1"/>
        <v>1960</v>
      </c>
    </row>
    <row r="7" spans="1:9" x14ac:dyDescent="0.25">
      <c r="A7" s="3" t="s">
        <v>85</v>
      </c>
      <c r="B7" s="16">
        <v>990</v>
      </c>
      <c r="C7" s="16">
        <f>B7*0.3</f>
        <v>297</v>
      </c>
      <c r="D7" s="16">
        <f t="shared" si="1"/>
        <v>1287</v>
      </c>
    </row>
    <row r="8" spans="1:9" x14ac:dyDescent="0.25">
      <c r="A8" s="3" t="s">
        <v>86</v>
      </c>
      <c r="B8" s="16">
        <v>854</v>
      </c>
      <c r="C8" s="16">
        <f>B8*0.3</f>
        <v>256.2</v>
      </c>
      <c r="D8" s="16">
        <f t="shared" si="1"/>
        <v>1110.2</v>
      </c>
    </row>
    <row r="9" spans="1:9" x14ac:dyDescent="0.25">
      <c r="A9" s="3" t="s">
        <v>87</v>
      </c>
      <c r="B9" s="16">
        <v>1100</v>
      </c>
      <c r="C9" s="16">
        <f t="shared" si="0"/>
        <v>440</v>
      </c>
      <c r="D9" s="16">
        <f t="shared" si="1"/>
        <v>1540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2" workbookViewId="0">
      <selection activeCell="G18" sqref="G18"/>
    </sheetView>
  </sheetViews>
  <sheetFormatPr defaultRowHeight="15" x14ac:dyDescent="0.25"/>
  <cols>
    <col min="1" max="1" width="10.140625" bestFit="1" customWidth="1"/>
    <col min="2" max="5" width="14.28515625" bestFit="1" customWidth="1"/>
    <col min="6" max="6" width="14.42578125" bestFit="1" customWidth="1"/>
    <col min="7" max="7" width="14.28515625" bestFit="1" customWidth="1"/>
  </cols>
  <sheetData>
    <row r="1" spans="1:9" x14ac:dyDescent="0.25">
      <c r="A1" t="s">
        <v>92</v>
      </c>
      <c r="B1" t="s">
        <v>93</v>
      </c>
      <c r="C1" t="s">
        <v>94</v>
      </c>
      <c r="D1" t="s">
        <v>95</v>
      </c>
      <c r="E1" t="s">
        <v>45</v>
      </c>
      <c r="F1">
        <v>2003</v>
      </c>
    </row>
    <row r="3" spans="1:9" x14ac:dyDescent="0.25">
      <c r="A3" s="3" t="s">
        <v>96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9</v>
      </c>
      <c r="G3" s="22"/>
      <c r="H3" s="22"/>
    </row>
    <row r="4" spans="1:9" x14ac:dyDescent="0.25">
      <c r="A4" s="3"/>
      <c r="B4" s="16">
        <v>140000</v>
      </c>
      <c r="C4" s="16">
        <v>165000</v>
      </c>
      <c r="D4" s="16">
        <v>208000</v>
      </c>
      <c r="E4" s="16">
        <v>280000</v>
      </c>
      <c r="F4" s="24">
        <f>SUM(B4,C4,D4,E4)</f>
        <v>793000</v>
      </c>
      <c r="G4" s="2"/>
      <c r="H4" s="2"/>
    </row>
    <row r="5" spans="1:9" x14ac:dyDescent="0.25">
      <c r="A5" s="3" t="s">
        <v>101</v>
      </c>
      <c r="B5" s="3" t="s">
        <v>97</v>
      </c>
      <c r="C5" s="3" t="s">
        <v>98</v>
      </c>
      <c r="D5" s="3" t="s">
        <v>99</v>
      </c>
      <c r="E5" s="3" t="s">
        <v>100</v>
      </c>
      <c r="F5" s="3" t="s">
        <v>9</v>
      </c>
      <c r="G5" s="23"/>
      <c r="H5" s="23"/>
    </row>
    <row r="6" spans="1:9" x14ac:dyDescent="0.25">
      <c r="A6" s="3" t="s">
        <v>102</v>
      </c>
      <c r="B6" s="16">
        <v>20000</v>
      </c>
      <c r="C6" s="16">
        <v>26000</v>
      </c>
      <c r="D6" s="16">
        <v>33800</v>
      </c>
      <c r="E6" s="16">
        <v>43940</v>
      </c>
      <c r="F6" s="12">
        <f>SUM(B6,C6,D6,E6)</f>
        <v>123740</v>
      </c>
      <c r="G6" s="23"/>
      <c r="H6" s="23"/>
    </row>
    <row r="7" spans="1:9" x14ac:dyDescent="0.25">
      <c r="A7" s="3" t="s">
        <v>103</v>
      </c>
      <c r="B7" s="16">
        <v>20000</v>
      </c>
      <c r="C7" s="16">
        <v>15600</v>
      </c>
      <c r="D7" s="16">
        <v>20280</v>
      </c>
      <c r="E7" s="16">
        <v>26364</v>
      </c>
      <c r="F7" s="12">
        <f t="shared" ref="F7:F11" si="0">SUM(B7,C7,D7,E7)</f>
        <v>82244</v>
      </c>
      <c r="G7" s="23"/>
      <c r="H7" s="23"/>
    </row>
    <row r="8" spans="1:9" x14ac:dyDescent="0.25">
      <c r="A8" s="3" t="s">
        <v>104</v>
      </c>
      <c r="B8" s="16">
        <v>12000</v>
      </c>
      <c r="C8" s="16">
        <v>20930</v>
      </c>
      <c r="D8" s="16">
        <v>27209</v>
      </c>
      <c r="E8" s="16">
        <v>35371.699999999997</v>
      </c>
      <c r="F8" s="12">
        <f t="shared" si="0"/>
        <v>95510.7</v>
      </c>
      <c r="G8" s="23"/>
      <c r="H8" s="23"/>
    </row>
    <row r="9" spans="1:9" x14ac:dyDescent="0.25">
      <c r="A9" s="3" t="s">
        <v>105</v>
      </c>
      <c r="B9" s="16">
        <v>16100</v>
      </c>
      <c r="C9" s="16">
        <v>28870</v>
      </c>
      <c r="D9" s="16">
        <v>33631</v>
      </c>
      <c r="E9" s="16">
        <v>43720.3</v>
      </c>
      <c r="F9" s="12">
        <f t="shared" si="0"/>
        <v>122321.3</v>
      </c>
      <c r="G9" s="23"/>
      <c r="H9" s="23"/>
    </row>
    <row r="10" spans="1:9" x14ac:dyDescent="0.25">
      <c r="A10" s="3" t="s">
        <v>106</v>
      </c>
      <c r="B10" s="16">
        <v>19900</v>
      </c>
      <c r="C10" s="16">
        <v>39000</v>
      </c>
      <c r="D10" s="16">
        <v>50700</v>
      </c>
      <c r="E10" s="16">
        <v>65910</v>
      </c>
      <c r="F10" s="12">
        <f t="shared" si="0"/>
        <v>175510</v>
      </c>
      <c r="G10" s="23"/>
      <c r="H10" s="23"/>
    </row>
    <row r="11" spans="1:9" x14ac:dyDescent="0.25">
      <c r="A11" s="3" t="s">
        <v>107</v>
      </c>
      <c r="B11" s="16">
        <v>25000</v>
      </c>
      <c r="C11" s="16">
        <v>32500</v>
      </c>
      <c r="D11" s="16">
        <v>42250</v>
      </c>
      <c r="E11" s="16">
        <v>54925</v>
      </c>
      <c r="F11" s="12">
        <f t="shared" si="0"/>
        <v>154675</v>
      </c>
      <c r="G11" s="22"/>
      <c r="H11" s="22"/>
    </row>
    <row r="12" spans="1:9" x14ac:dyDescent="0.25">
      <c r="F12" s="2"/>
      <c r="G12" s="22"/>
      <c r="H12" s="22"/>
    </row>
    <row r="13" spans="1:9" x14ac:dyDescent="0.25">
      <c r="A13" s="3" t="s">
        <v>110</v>
      </c>
      <c r="B13" s="16">
        <f>SUM(B6,B7,B9,B8,B10,B11)</f>
        <v>113000</v>
      </c>
      <c r="C13" s="16">
        <f t="shared" ref="C13:F13" si="1">SUM(C6,C7,C9,C8,C10,C11)</f>
        <v>162900</v>
      </c>
      <c r="D13" s="16">
        <f t="shared" si="1"/>
        <v>207870</v>
      </c>
      <c r="E13" s="16">
        <f t="shared" si="1"/>
        <v>270231</v>
      </c>
      <c r="F13" s="16">
        <f t="shared" si="1"/>
        <v>754001</v>
      </c>
      <c r="G13" s="22"/>
      <c r="H13" s="22"/>
    </row>
    <row r="14" spans="1:9" x14ac:dyDescent="0.25">
      <c r="A14" s="3" t="s">
        <v>96</v>
      </c>
      <c r="B14" s="16">
        <f>B4-B13</f>
        <v>27000</v>
      </c>
      <c r="C14" s="16">
        <f t="shared" ref="C14:F14" si="2">C4-C13</f>
        <v>2100</v>
      </c>
      <c r="D14" s="16">
        <f t="shared" si="2"/>
        <v>130</v>
      </c>
      <c r="E14" s="16">
        <f t="shared" si="2"/>
        <v>9769</v>
      </c>
      <c r="F14" s="16">
        <f t="shared" si="2"/>
        <v>38999</v>
      </c>
      <c r="G14" s="22"/>
      <c r="H14" s="22"/>
    </row>
    <row r="15" spans="1:9" x14ac:dyDescent="0.25">
      <c r="A15" s="3" t="s">
        <v>91</v>
      </c>
      <c r="B15" s="16" t="str">
        <f>IF(B14&lt;1000,"Prejuizo total",IF(B14&gt;5000,"Lucro total","Lucro medio"))</f>
        <v>Lucro total</v>
      </c>
      <c r="C15" s="16" t="str">
        <f t="shared" ref="C15:F15" si="3">IF(C14&lt;1000,"Prejuizo total",IF(C14&gt;5000,"Lucro total","Lucro medio"))</f>
        <v>Lucro medio</v>
      </c>
      <c r="D15" s="16" t="str">
        <f t="shared" si="3"/>
        <v>Prejuizo total</v>
      </c>
      <c r="E15" s="16" t="str">
        <f t="shared" si="3"/>
        <v>Lucro total</v>
      </c>
      <c r="F15" s="16" t="str">
        <f t="shared" si="3"/>
        <v>Lucro total</v>
      </c>
      <c r="G15" s="2"/>
      <c r="H15" s="2"/>
      <c r="I15" s="6"/>
    </row>
    <row r="16" spans="1:9" x14ac:dyDescent="0.25">
      <c r="G16" s="2"/>
      <c r="H16" s="2"/>
    </row>
    <row r="17" spans="1:8" x14ac:dyDescent="0.25">
      <c r="A17" s="3" t="s">
        <v>62</v>
      </c>
      <c r="B17" s="3" t="s">
        <v>108</v>
      </c>
      <c r="C17" s="3" t="s">
        <v>22</v>
      </c>
      <c r="D17" s="3" t="s">
        <v>95</v>
      </c>
      <c r="E17" s="3" t="s">
        <v>45</v>
      </c>
      <c r="F17" s="21" t="s">
        <v>109</v>
      </c>
      <c r="G17" s="18">
        <f>SUM(F6:F11)</f>
        <v>754001</v>
      </c>
      <c r="H17" s="2"/>
    </row>
    <row r="18" spans="1:8" x14ac:dyDescent="0.25">
      <c r="G18" s="2"/>
      <c r="H18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G3" sqref="G3"/>
    </sheetView>
  </sheetViews>
  <sheetFormatPr defaultRowHeight="15" x14ac:dyDescent="0.25"/>
  <cols>
    <col min="6" max="6" width="9.85546875" customWidth="1"/>
  </cols>
  <sheetData>
    <row r="3" spans="1:7" x14ac:dyDescent="0.25">
      <c r="A3" s="3" t="s">
        <v>5</v>
      </c>
      <c r="B3" s="3" t="s">
        <v>6</v>
      </c>
      <c r="C3" s="3" t="s">
        <v>7</v>
      </c>
      <c r="D3" s="3" t="s">
        <v>111</v>
      </c>
      <c r="F3" s="3" t="s">
        <v>118</v>
      </c>
      <c r="G3" s="3">
        <v>20</v>
      </c>
    </row>
    <row r="4" spans="1:7" x14ac:dyDescent="0.25">
      <c r="A4" s="3" t="s">
        <v>27</v>
      </c>
      <c r="B4" s="4">
        <v>4665</v>
      </c>
      <c r="C4" s="4">
        <v>4654</v>
      </c>
      <c r="D4" s="3" t="str">
        <f>IF(C4&lt;B4,"Menor",IF(C4&gt;B4,"Maior","Igual"))</f>
        <v>Menor</v>
      </c>
      <c r="F4" s="3" t="s">
        <v>119</v>
      </c>
      <c r="G4" s="3">
        <v>18</v>
      </c>
    </row>
    <row r="5" spans="1:7" x14ac:dyDescent="0.25">
      <c r="A5" s="3" t="s">
        <v>112</v>
      </c>
      <c r="B5" s="4">
        <v>16574</v>
      </c>
      <c r="C5" s="4">
        <v>24348</v>
      </c>
      <c r="D5" s="3" t="str">
        <f t="shared" ref="D5:D9" si="0">IF(C5&lt;B5,"Menor",IF(C5&gt;B5,"Maior","Igual"))</f>
        <v>Maior</v>
      </c>
      <c r="F5" s="3" t="s">
        <v>120</v>
      </c>
      <c r="G5" s="3">
        <v>24</v>
      </c>
    </row>
    <row r="6" spans="1:7" x14ac:dyDescent="0.25">
      <c r="A6" s="3" t="s">
        <v>113</v>
      </c>
      <c r="B6" s="4">
        <v>1654</v>
      </c>
      <c r="C6" s="4">
        <v>6468</v>
      </c>
      <c r="D6" s="3" t="str">
        <f t="shared" si="0"/>
        <v>Maior</v>
      </c>
    </row>
    <row r="7" spans="1:7" x14ac:dyDescent="0.25">
      <c r="A7" s="3" t="s">
        <v>114</v>
      </c>
      <c r="B7" s="3">
        <v>654</v>
      </c>
      <c r="C7" s="3">
        <v>654</v>
      </c>
      <c r="D7" s="3" t="str">
        <f t="shared" si="0"/>
        <v>Igual</v>
      </c>
      <c r="F7" s="3" t="s">
        <v>115</v>
      </c>
      <c r="G7" s="3" t="str">
        <f>IF(G3&lt;G4,"Fora",IF(G3&gt;G5,"Fora","Dentro"))</f>
        <v>Dentro</v>
      </c>
    </row>
    <row r="8" spans="1:7" x14ac:dyDescent="0.25">
      <c r="A8" s="3" t="s">
        <v>116</v>
      </c>
      <c r="B8" s="3">
        <v>413</v>
      </c>
      <c r="C8" s="3">
        <v>434</v>
      </c>
      <c r="D8" s="3" t="str">
        <f t="shared" si="0"/>
        <v>Maior</v>
      </c>
    </row>
    <row r="9" spans="1:7" x14ac:dyDescent="0.25">
      <c r="A9" s="3" t="s">
        <v>117</v>
      </c>
      <c r="B9" s="4">
        <v>65765</v>
      </c>
      <c r="C9" s="4">
        <v>54646</v>
      </c>
      <c r="D9" s="3" t="str">
        <f t="shared" si="0"/>
        <v>Menor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23"/>
  <sheetViews>
    <sheetView workbookViewId="0">
      <selection activeCell="K20" sqref="K20"/>
    </sheetView>
  </sheetViews>
  <sheetFormatPr defaultRowHeight="15" x14ac:dyDescent="0.25"/>
  <sheetData>
    <row r="1" spans="1:5" x14ac:dyDescent="0.25">
      <c r="A1" s="3" t="s">
        <v>78</v>
      </c>
      <c r="B1" s="3" t="s">
        <v>121</v>
      </c>
      <c r="C1" s="3" t="s">
        <v>122</v>
      </c>
      <c r="D1" s="3" t="s">
        <v>123</v>
      </c>
      <c r="E1" s="3" t="s">
        <v>124</v>
      </c>
    </row>
    <row r="2" spans="1:5" x14ac:dyDescent="0.25">
      <c r="A2" s="3" t="s">
        <v>85</v>
      </c>
      <c r="B2" s="3" t="s">
        <v>152</v>
      </c>
      <c r="C2" s="3" t="s">
        <v>125</v>
      </c>
      <c r="D2" s="3" t="s">
        <v>126</v>
      </c>
      <c r="E2" s="3" t="s">
        <v>46</v>
      </c>
    </row>
    <row r="3" spans="1:5" x14ac:dyDescent="0.25">
      <c r="A3" s="3" t="s">
        <v>53</v>
      </c>
      <c r="B3" s="3" t="s">
        <v>153</v>
      </c>
      <c r="C3" s="3">
        <v>362</v>
      </c>
      <c r="D3" s="3" t="s">
        <v>154</v>
      </c>
      <c r="E3" s="3" t="s">
        <v>46</v>
      </c>
    </row>
    <row r="4" spans="1:5" x14ac:dyDescent="0.25">
      <c r="A4" s="3" t="s">
        <v>127</v>
      </c>
      <c r="B4" s="3" t="s">
        <v>155</v>
      </c>
      <c r="C4" s="3" t="s">
        <v>125</v>
      </c>
      <c r="D4" s="3" t="s">
        <v>128</v>
      </c>
      <c r="E4" s="3" t="s">
        <v>129</v>
      </c>
    </row>
    <row r="5" spans="1:5" x14ac:dyDescent="0.25">
      <c r="A5" s="3" t="s">
        <v>130</v>
      </c>
      <c r="B5" s="3" t="s">
        <v>156</v>
      </c>
      <c r="C5" s="3" t="s">
        <v>158</v>
      </c>
      <c r="D5" s="3" t="s">
        <v>131</v>
      </c>
      <c r="E5" s="3" t="s">
        <v>46</v>
      </c>
    </row>
    <row r="6" spans="1:5" x14ac:dyDescent="0.25">
      <c r="A6" s="3" t="s">
        <v>56</v>
      </c>
      <c r="B6" s="3" t="s">
        <v>157</v>
      </c>
      <c r="C6" s="3" t="s">
        <v>159</v>
      </c>
      <c r="D6" s="3" t="s">
        <v>132</v>
      </c>
      <c r="E6" s="3" t="s">
        <v>46</v>
      </c>
    </row>
    <row r="7" spans="1:5" x14ac:dyDescent="0.25">
      <c r="A7" s="3" t="s">
        <v>55</v>
      </c>
      <c r="B7" s="3" t="s">
        <v>160</v>
      </c>
      <c r="C7" s="3" t="s">
        <v>125</v>
      </c>
      <c r="D7" s="3" t="s">
        <v>133</v>
      </c>
      <c r="E7" s="3" t="s">
        <v>134</v>
      </c>
    </row>
    <row r="8" spans="1:5" x14ac:dyDescent="0.25">
      <c r="A8" s="3" t="s">
        <v>135</v>
      </c>
      <c r="B8" s="3" t="s">
        <v>161</v>
      </c>
      <c r="C8" s="3" t="s">
        <v>162</v>
      </c>
      <c r="D8" s="3" t="s">
        <v>163</v>
      </c>
      <c r="E8" s="3" t="s">
        <v>46</v>
      </c>
    </row>
    <row r="9" spans="1:5" x14ac:dyDescent="0.25">
      <c r="A9" s="3" t="s">
        <v>136</v>
      </c>
      <c r="B9" s="3" t="s">
        <v>166</v>
      </c>
      <c r="C9" s="3" t="s">
        <v>164</v>
      </c>
      <c r="D9" s="3" t="s">
        <v>165</v>
      </c>
      <c r="E9" s="3" t="s">
        <v>46</v>
      </c>
    </row>
    <row r="10" spans="1:5" x14ac:dyDescent="0.25">
      <c r="A10" s="3" t="s">
        <v>137</v>
      </c>
      <c r="B10" s="3" t="s">
        <v>167</v>
      </c>
      <c r="C10" s="3" t="s">
        <v>168</v>
      </c>
      <c r="D10" s="3" t="s">
        <v>138</v>
      </c>
      <c r="E10" s="3" t="s">
        <v>139</v>
      </c>
    </row>
    <row r="11" spans="1:5" x14ac:dyDescent="0.25">
      <c r="A11" s="3" t="s">
        <v>54</v>
      </c>
      <c r="B11" s="3" t="s">
        <v>169</v>
      </c>
      <c r="C11" s="3" t="s">
        <v>140</v>
      </c>
      <c r="D11" s="3" t="s">
        <v>141</v>
      </c>
      <c r="E11" s="3" t="s">
        <v>142</v>
      </c>
    </row>
    <row r="12" spans="1:5" x14ac:dyDescent="0.25">
      <c r="A12" s="3" t="s">
        <v>143</v>
      </c>
      <c r="B12" s="3" t="s">
        <v>170</v>
      </c>
      <c r="C12" s="3" t="s">
        <v>144</v>
      </c>
      <c r="D12" s="3" t="s">
        <v>131</v>
      </c>
      <c r="E12" s="3" t="s">
        <v>46</v>
      </c>
    </row>
    <row r="13" spans="1:5" x14ac:dyDescent="0.25">
      <c r="A13" s="3" t="s">
        <v>88</v>
      </c>
      <c r="B13" s="3" t="s">
        <v>171</v>
      </c>
      <c r="C13" s="3" t="s">
        <v>145</v>
      </c>
      <c r="D13" s="3" t="s">
        <v>44</v>
      </c>
      <c r="E13" s="3" t="s">
        <v>46</v>
      </c>
    </row>
    <row r="14" spans="1:5" x14ac:dyDescent="0.25">
      <c r="A14" s="3" t="s">
        <v>146</v>
      </c>
      <c r="B14" s="3" t="s">
        <v>172</v>
      </c>
      <c r="C14" s="3" t="s">
        <v>125</v>
      </c>
      <c r="D14" s="3" t="s">
        <v>173</v>
      </c>
      <c r="E14" s="3" t="s">
        <v>147</v>
      </c>
    </row>
    <row r="15" spans="1:5" x14ac:dyDescent="0.25">
      <c r="A15" s="3" t="s">
        <v>148</v>
      </c>
      <c r="B15" s="3" t="s">
        <v>176</v>
      </c>
      <c r="C15" s="3" t="s">
        <v>175</v>
      </c>
      <c r="D15" s="3" t="s">
        <v>174</v>
      </c>
      <c r="E15" s="3" t="s">
        <v>149</v>
      </c>
    </row>
    <row r="16" spans="1:5" x14ac:dyDescent="0.25">
      <c r="A16" s="3" t="s">
        <v>150</v>
      </c>
      <c r="B16" s="3" t="s">
        <v>177</v>
      </c>
      <c r="C16" s="3" t="s">
        <v>178</v>
      </c>
      <c r="D16" s="3" t="s">
        <v>179</v>
      </c>
      <c r="E16" s="3" t="s">
        <v>151</v>
      </c>
    </row>
    <row r="19" spans="1:3" x14ac:dyDescent="0.25">
      <c r="A19" s="3" t="s">
        <v>78</v>
      </c>
      <c r="B19" s="3" t="s">
        <v>146</v>
      </c>
    </row>
    <row r="20" spans="1:3" x14ac:dyDescent="0.25">
      <c r="A20" s="3" t="s">
        <v>121</v>
      </c>
      <c r="B20" s="3" t="str">
        <f>VLOOKUP(B19,A1:E16,2)</f>
        <v>Al. Dos laranjais 99</v>
      </c>
      <c r="C20" t="s">
        <v>180</v>
      </c>
    </row>
    <row r="21" spans="1:3" x14ac:dyDescent="0.25">
      <c r="A21" s="3" t="s">
        <v>122</v>
      </c>
      <c r="B21" s="3" t="str">
        <f>VLOOKUP(B19,A2:E17,3)</f>
        <v>Centro</v>
      </c>
    </row>
    <row r="22" spans="1:3" x14ac:dyDescent="0.25">
      <c r="A22" s="3" t="s">
        <v>123</v>
      </c>
      <c r="B22" s="3" t="str">
        <f>VLOOKUP(B19,A1:E16,4)</f>
        <v>Rj</v>
      </c>
    </row>
    <row r="23" spans="1:3" x14ac:dyDescent="0.25">
      <c r="A23" s="3" t="s">
        <v>124</v>
      </c>
      <c r="B23" s="3" t="str">
        <f>VLOOKUP(B19,A1:E16,5)</f>
        <v>RJ</v>
      </c>
    </row>
  </sheetData>
  <dataValidations count="4">
    <dataValidation type="list" allowBlank="1" showInputMessage="1" showErrorMessage="1" sqref="A1:E1">
      <formula1>$A$1:$A$16</formula1>
    </dataValidation>
    <dataValidation type="list" allowBlank="1" showInputMessage="1" showErrorMessage="1" sqref="G14">
      <formula1>$A$1:$E$1</formula1>
    </dataValidation>
    <dataValidation type="list" allowBlank="1" showInputMessage="1" showErrorMessage="1" sqref="A2:D16 E2:E15">
      <formula1>$B$1:$B$16</formula1>
    </dataValidation>
    <dataValidation type="list" allowBlank="1" showInputMessage="1" showErrorMessage="1" sqref="E16">
      <formula1>$A$2:$A$16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J16" sqref="J16"/>
    </sheetView>
  </sheetViews>
  <sheetFormatPr defaultRowHeight="15" x14ac:dyDescent="0.25"/>
  <cols>
    <col min="3" max="4" width="9.5703125" bestFit="1" customWidth="1"/>
    <col min="5" max="5" width="12.28515625" bestFit="1" customWidth="1"/>
    <col min="8" max="8" width="10.28515625" bestFit="1" customWidth="1"/>
  </cols>
  <sheetData>
    <row r="1" spans="1:10" x14ac:dyDescent="0.25">
      <c r="C1" s="28" t="s">
        <v>181</v>
      </c>
      <c r="D1" s="38"/>
      <c r="E1" s="29"/>
      <c r="F1" s="28" t="s">
        <v>63</v>
      </c>
      <c r="G1" s="38"/>
      <c r="H1" s="29"/>
      <c r="I1" s="15">
        <v>0.125</v>
      </c>
    </row>
    <row r="2" spans="1:10" x14ac:dyDescent="0.25">
      <c r="A2" s="3" t="s">
        <v>5</v>
      </c>
      <c r="B2" s="3" t="s">
        <v>182</v>
      </c>
      <c r="C2" s="3" t="s">
        <v>183</v>
      </c>
      <c r="D2" s="3" t="s">
        <v>184</v>
      </c>
      <c r="E2" s="3" t="s">
        <v>9</v>
      </c>
      <c r="F2" s="3" t="s">
        <v>183</v>
      </c>
      <c r="G2" s="3" t="s">
        <v>184</v>
      </c>
      <c r="H2" s="3" t="s">
        <v>9</v>
      </c>
      <c r="I2">
        <v>3.34</v>
      </c>
    </row>
    <row r="3" spans="1:10" x14ac:dyDescent="0.25">
      <c r="A3" s="3" t="s">
        <v>185</v>
      </c>
      <c r="B3" s="3">
        <v>500</v>
      </c>
      <c r="C3" s="16">
        <v>0.5</v>
      </c>
      <c r="D3" s="16">
        <v>0.55000000000000004</v>
      </c>
      <c r="E3" s="16">
        <f>D3*B3</f>
        <v>275</v>
      </c>
      <c r="F3" s="25">
        <f>C3/3.34</f>
        <v>0.14970059880239522</v>
      </c>
      <c r="G3" s="25">
        <f>F3*(1+12.5%)</f>
        <v>0.16841317365269462</v>
      </c>
      <c r="H3" s="25">
        <f>G3*B3</f>
        <v>84.206586826347305</v>
      </c>
    </row>
    <row r="4" spans="1:10" x14ac:dyDescent="0.25">
      <c r="A4" s="3" t="s">
        <v>189</v>
      </c>
      <c r="B4" s="3">
        <v>200</v>
      </c>
      <c r="C4" s="16">
        <v>2.57</v>
      </c>
      <c r="D4" s="16">
        <v>2.7</v>
      </c>
      <c r="E4" s="16">
        <f t="shared" ref="E4:E13" si="0">D4*B4</f>
        <v>540</v>
      </c>
      <c r="F4" s="25">
        <f t="shared" ref="F4:F13" si="1">C4/3.34</f>
        <v>0.76946107784431139</v>
      </c>
      <c r="G4" s="25">
        <f t="shared" ref="G4:G13" si="2">F4*(1+12.5%)</f>
        <v>0.86564371257485029</v>
      </c>
      <c r="H4" s="25">
        <f t="shared" ref="H4:H13" si="3">G4*B4</f>
        <v>173.12874251497007</v>
      </c>
    </row>
    <row r="5" spans="1:10" x14ac:dyDescent="0.25">
      <c r="A5" s="3" t="s">
        <v>190</v>
      </c>
      <c r="B5" s="3">
        <v>300</v>
      </c>
      <c r="C5" s="16">
        <v>5</v>
      </c>
      <c r="D5" s="16">
        <v>5.5</v>
      </c>
      <c r="E5" s="16">
        <f>D5*B5</f>
        <v>1650</v>
      </c>
      <c r="F5" s="25">
        <f t="shared" si="1"/>
        <v>1.4970059880239521</v>
      </c>
      <c r="G5" s="25">
        <f t="shared" si="2"/>
        <v>1.6841317365269461</v>
      </c>
      <c r="H5" s="25">
        <f t="shared" si="3"/>
        <v>505.23952095808386</v>
      </c>
    </row>
    <row r="6" spans="1:10" x14ac:dyDescent="0.25">
      <c r="A6" s="3" t="s">
        <v>74</v>
      </c>
      <c r="B6" s="3">
        <v>1000</v>
      </c>
      <c r="C6" s="16">
        <v>0.15</v>
      </c>
      <c r="D6" s="16">
        <v>0.25</v>
      </c>
      <c r="E6" s="16">
        <f t="shared" si="0"/>
        <v>250</v>
      </c>
      <c r="F6" s="25">
        <f t="shared" si="1"/>
        <v>4.4910179640718563E-2</v>
      </c>
      <c r="G6" s="25">
        <f t="shared" si="2"/>
        <v>5.0523952095808386E-2</v>
      </c>
      <c r="H6" s="25">
        <f t="shared" si="3"/>
        <v>50.523952095808383</v>
      </c>
    </row>
    <row r="7" spans="1:10" x14ac:dyDescent="0.25">
      <c r="A7" s="3" t="s">
        <v>75</v>
      </c>
      <c r="B7" s="3">
        <v>1000</v>
      </c>
      <c r="C7" s="16">
        <v>0.15</v>
      </c>
      <c r="D7" s="16">
        <v>0.25</v>
      </c>
      <c r="E7" s="16">
        <f t="shared" si="0"/>
        <v>250</v>
      </c>
      <c r="F7" s="25">
        <f t="shared" si="1"/>
        <v>4.4910179640718563E-2</v>
      </c>
      <c r="G7" s="25">
        <f t="shared" si="2"/>
        <v>5.0523952095808386E-2</v>
      </c>
      <c r="H7" s="25">
        <f t="shared" si="3"/>
        <v>50.523952095808383</v>
      </c>
    </row>
    <row r="8" spans="1:10" x14ac:dyDescent="0.25">
      <c r="A8" s="3" t="s">
        <v>186</v>
      </c>
      <c r="B8" s="3">
        <v>200</v>
      </c>
      <c r="C8" s="16">
        <v>3</v>
      </c>
      <c r="D8" s="16">
        <v>3.5</v>
      </c>
      <c r="E8" s="16">
        <f t="shared" si="0"/>
        <v>700</v>
      </c>
      <c r="F8" s="25">
        <f t="shared" si="1"/>
        <v>0.89820359281437134</v>
      </c>
      <c r="G8" s="25">
        <f t="shared" si="2"/>
        <v>1.0104790419161678</v>
      </c>
      <c r="H8" s="25">
        <f t="shared" si="3"/>
        <v>202.09580838323356</v>
      </c>
    </row>
    <row r="9" spans="1:10" x14ac:dyDescent="0.25">
      <c r="A9" s="3" t="s">
        <v>191</v>
      </c>
      <c r="B9" s="3">
        <v>500</v>
      </c>
      <c r="C9" s="16">
        <v>0.25</v>
      </c>
      <c r="D9" s="16">
        <v>0.3</v>
      </c>
      <c r="E9" s="16">
        <f t="shared" si="0"/>
        <v>150</v>
      </c>
      <c r="F9" s="25">
        <f t="shared" si="1"/>
        <v>7.4850299401197612E-2</v>
      </c>
      <c r="G9" s="25">
        <f t="shared" si="2"/>
        <v>8.420658682634731E-2</v>
      </c>
      <c r="H9" s="25">
        <f t="shared" si="3"/>
        <v>42.103293413173652</v>
      </c>
    </row>
    <row r="10" spans="1:10" x14ac:dyDescent="0.25">
      <c r="A10" s="3" t="s">
        <v>192</v>
      </c>
      <c r="B10" s="3">
        <v>500</v>
      </c>
      <c r="C10" s="16">
        <v>0.35</v>
      </c>
      <c r="D10" s="16">
        <v>0.45</v>
      </c>
      <c r="E10" s="16">
        <f t="shared" si="0"/>
        <v>225</v>
      </c>
      <c r="F10" s="25">
        <f t="shared" si="1"/>
        <v>0.10479041916167664</v>
      </c>
      <c r="G10" s="25">
        <f t="shared" si="2"/>
        <v>0.11788922155688622</v>
      </c>
      <c r="H10" s="25">
        <f t="shared" si="3"/>
        <v>58.944610778443113</v>
      </c>
    </row>
    <row r="11" spans="1:10" x14ac:dyDescent="0.25">
      <c r="A11" s="3" t="s">
        <v>193</v>
      </c>
      <c r="B11" s="3">
        <v>50</v>
      </c>
      <c r="C11" s="16">
        <v>6</v>
      </c>
      <c r="D11" s="16">
        <v>6.5</v>
      </c>
      <c r="E11" s="16">
        <f t="shared" si="0"/>
        <v>325</v>
      </c>
      <c r="F11" s="25">
        <f t="shared" si="1"/>
        <v>1.7964071856287427</v>
      </c>
      <c r="G11" s="25">
        <f t="shared" si="2"/>
        <v>2.0209580838323356</v>
      </c>
      <c r="H11" s="25">
        <f t="shared" si="3"/>
        <v>101.04790419161678</v>
      </c>
    </row>
    <row r="12" spans="1:10" x14ac:dyDescent="0.25">
      <c r="A12" s="3" t="s">
        <v>187</v>
      </c>
      <c r="B12" s="3">
        <v>100</v>
      </c>
      <c r="C12" s="16">
        <v>3.14</v>
      </c>
      <c r="D12" s="16">
        <v>4</v>
      </c>
      <c r="E12" s="16">
        <f t="shared" si="0"/>
        <v>400</v>
      </c>
      <c r="F12" s="25">
        <f t="shared" si="1"/>
        <v>0.940119760479042</v>
      </c>
      <c r="G12" s="25">
        <f t="shared" si="2"/>
        <v>1.0576347305389222</v>
      </c>
      <c r="H12" s="25">
        <f t="shared" si="3"/>
        <v>105.76347305389223</v>
      </c>
    </row>
    <row r="13" spans="1:10" x14ac:dyDescent="0.25">
      <c r="A13" s="3" t="s">
        <v>188</v>
      </c>
      <c r="B13" s="3">
        <v>100</v>
      </c>
      <c r="C13" s="16">
        <v>5.68</v>
      </c>
      <c r="D13" s="16">
        <v>6</v>
      </c>
      <c r="E13" s="16">
        <f t="shared" si="0"/>
        <v>600</v>
      </c>
      <c r="F13" s="25">
        <f t="shared" si="1"/>
        <v>1.7005988023952097</v>
      </c>
      <c r="G13" s="25">
        <f t="shared" si="2"/>
        <v>1.9131736526946108</v>
      </c>
      <c r="H13" s="25">
        <f t="shared" si="3"/>
        <v>191.31736526946108</v>
      </c>
    </row>
    <row r="14" spans="1:10" x14ac:dyDescent="0.25">
      <c r="A14" s="3" t="s">
        <v>0</v>
      </c>
      <c r="B14" s="3">
        <f>SUM(B3:B13)</f>
        <v>4450</v>
      </c>
      <c r="C14" s="16">
        <f t="shared" ref="C14:H14" si="4">SUM(C3:C13)</f>
        <v>26.79</v>
      </c>
      <c r="D14" s="16">
        <f t="shared" si="4"/>
        <v>30</v>
      </c>
      <c r="E14" s="16">
        <f t="shared" si="4"/>
        <v>5365</v>
      </c>
      <c r="F14" s="26">
        <f t="shared" si="4"/>
        <v>8.0209580838323351</v>
      </c>
      <c r="G14" s="26">
        <f t="shared" si="4"/>
        <v>9.0235778443113794</v>
      </c>
      <c r="H14" s="26">
        <f t="shared" si="4"/>
        <v>1564.8952095808384</v>
      </c>
    </row>
    <row r="16" spans="1:10" x14ac:dyDescent="0.25">
      <c r="J16" s="27"/>
    </row>
  </sheetData>
  <mergeCells count="2">
    <mergeCell ref="C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GUIMARÃES DOS SANTOS</dc:creator>
  <cp:lastModifiedBy>RAFAEL GUIMARÃES DOS SANTOS</cp:lastModifiedBy>
  <dcterms:created xsi:type="dcterms:W3CDTF">2023-06-29T16:46:49Z</dcterms:created>
  <dcterms:modified xsi:type="dcterms:W3CDTF">2023-06-29T20:09:48Z</dcterms:modified>
</cp:coreProperties>
</file>