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workbookProtection workbookAlgorithmName="SHA-512" workbookHashValue="8iVFzmiZnqsXRt+uNgEadwRqJRY9B8143+aE8W717+U1eZA58nFBrtxk7ty/5crJxhBLvGt7eLYqfjXBH2OBcA==" workbookSaltValue="r0ofVShop1oOuRwY530Tzg==" workbookSpinCount="100000" lockStructure="1"/>
  <bookViews>
    <workbookView xWindow="-120" yWindow="-16320" windowWidth="29040" windowHeight="16440" tabRatio="779"/>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<sst xmlns="http://schemas.openxmlformats.org/spreadsheetml/2006/main" count="243" uniqueCount="147">
  <si>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</si>
  <si>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</si>
  <si>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</si>
  <si>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</si>
  <si>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</si>
  <si>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</si>
  <si>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</si>
  <si>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</si>
  <si>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</si>
  <si>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</si>
  <si>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</si>
  <si>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</si>
  <si>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</si>
  <si>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</si>
  <si>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</si>
  <si>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</si>
  <si>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</si>
  <si>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</si>
  <si>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</si>
  <si>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</si>
  <si>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</si>
  <si>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</si>
  <si>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</si>
  <si>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</si>
  <si>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</si>
  <si>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</si>
  <si>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</si>
  <si>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</si>
  <si>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</si>
  <si>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</si>
  <si>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</si>
  <si>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</si>
  <si>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</si>
  <si>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</si>
  <si>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</si>
  <si>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</si>
  <si>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</si>
  <si>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</si>
  <si>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</si>
  <si>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</si>
  <si>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</si>
  <si>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</si>
  <si>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</si>
  <si>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</si>
  <si>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</si>
  <si>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</si>
  <si>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</si>
  <si>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</si>
  <si>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</si>
  <si>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</si>
  <si>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</si>
  <si>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</si>
  <si>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</si>
  <si>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</si>
  <si>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</si>
  <si>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</si>
  <si>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</si>
  <si>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</si>
  <si>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</si>
  <si>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</si>
  <si>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</si>
  <si>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</si>
  <si>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</si>
  <si>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</si>
  <si>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</si>
  <si>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</si>
  <si>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</si>
  <si>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</si>
  <si>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</si>
  <si>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</si>
  <si>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</si>
  <si>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</si>
  <si>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</si>
  <si>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</si>
  <si>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</si>
  <si>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</si>
  <si>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</si>
  <si>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</si>
  <si>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</si>
  <si>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</si>
  <si>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</si>
  <si>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</si>
  <si>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</si>
  <si>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</si>
  <si>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</si>
  <si>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</si>
  <si>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</si>
  <si>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</si>
  <si>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</si>
  <si>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</si>
  <si>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</si>
  <si>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</si>
  <si>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</si>
  <si>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</si>
  <si>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</si>
  <si>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</si>
  <si>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</si>
  <si>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</si>
  <si>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</si>
  <si>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</si>
  <si>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</si>
  <si>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</si>
  <si>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</si>
  <si>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</si>
  <si>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</si>
  <si>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</si>
  <si>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</si>
  <si>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</si>
  <si>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</si>
  <si>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</si>
  <si>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</si>
  <si>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</si>
  <si>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</si>
  <si>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</si>
  <si>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</si>
  <si>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</si>
  <si>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</si>
  <si>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</si>
  <si>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</si>
  <si>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</si>
  <si>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</si>
  <si>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</si>
  <si>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</si>
  <si>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</si>
  <si>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</si>
  <si>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</si>
  <si>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</si>
  <si>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</si>
  <si>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</si>
  <si>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</si>
  <si>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</si>
  <si>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</si>
  <si>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</si>
  <si>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</si>
  <si>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</si>
  <si>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</si>
  <si>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</si>
  <si>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</si>
  <si>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</si>
  <si>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</si>
  <si>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</si>
  <si>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</si>
  <si>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</si>
  <si>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</si>
  <si>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2021</t>
    </r>
    <r>
      <rPr>
        <b/>
        <i/>
        <sz val="9"/>
        <rFont val="Calibri"/>
        <family val="2"/>
      </rPr>
      <t xml:space="preserve"> </t>
    </r>
    <r>
      <rPr>
        <i/>
        <sz val="9"/>
        <rFont val="Calibri"/>
        <family val="2"/>
        <charset val="1"/>
      </rPr>
      <t>(2021.09.29)</t>
    </r>
  </si>
  <si>
    <t>Fastighetsägares födelsedatum (6 siffror) / org.nr</t>
  </si>
  <si>
    <t>Vattenfall Eldistribution AB hanterar era personuppgifter i enlighet med GDPR. Mer information finns att läsa på www.vattenfalleldistribution.se/personuppgifter.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</si>
</sst>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 &quot;kr&quot;_-;\-* #,##0.00\ &quot;kr&quot;_-;_-* &quot;-&quot;??\ &quot;kr&quot;_-;_-@_-"/>
    <numFmt numFmtId="165" formatCode="_-* #,##0.00&quot; kr&quot;_-;\-* #,##0.00&quot; kr&quot;_-;_-* \-??&quot; kr&quot;_-;_-@_-"/>
    <numFmt numFmtId="166" formatCode="#.####"/>
    <numFmt numFmtId="167" formatCode="_-* #,##0&quot; kr&quot;_-;\-* #,##0&quot; kr&quot;_-;_-* \-??&quot; kr&quot;_-;_-@_-"/>
    <numFmt numFmtId="168" formatCode="yyyy/mm/dd;@"/>
    <numFmt numFmtId="169" formatCode="0;\-0;;@"/>
    <numFmt numFmtId="170" formatCode="#&quot; &quot;???/???"/>
    <numFmt numFmtId="171" formatCode="0&quot; m&quot;"/>
    <numFmt numFmtId="172" formatCode="0&quot; m&quot;;\-0;;@"/>
    <numFmt numFmtId="173" formatCode="0&quot; kr&quot;;\-0;;@"/>
    <numFmt numFmtId="174"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5" fontId="3" fillId="0" borderId="0"/>
    <xf numFmtId="0" fontId="2" fillId="0" borderId="0"/>
    <xf numFmtId="0" fontId="2" fillId="0" borderId="0"/>
    <xf numFmtId="165" fontId="3" fillId="0" borderId="0"/>
    <xf numFmtId="0" fontId="3" fillId="0" borderId="0"/>
    <xf numFmtId="0" fontId="1" fillId="0" borderId="0"/>
    <xf numFmtId="164" fontId="1" fillId="0" borderId="0" applyFont="0" applyFill="0" applyBorder="0" applyAlignment="0" applyProtection="0"/>
    <xf numFmtId="0" fontId="12" fillId="0" borderId="0"/>
    <xf numFmtId="16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7"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7" fontId="4" fillId="0" borderId="0" xfId="1" applyNumberFormat="1" applyFont="1" applyFill="1" applyBorder="1" applyAlignment="1" applyProtection="1">
      <alignment vertical="center"/>
    </xf>
    <xf numFmtId="167"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5" fontId="5" fillId="0" borderId="1" xfId="2" applyNumberFormat="1" applyFont="1" applyFill="1" applyBorder="1" applyAlignment="1" applyProtection="1"/>
    <xf numFmtId="165" fontId="4" fillId="0" borderId="0" xfId="2" applyNumberFormat="1" applyFont="1" applyFill="1" applyAlignment="1" applyProtection="1">
      <alignment vertical="center"/>
    </xf>
    <xf numFmtId="165" fontId="4" fillId="0" borderId="0" xfId="2" applyNumberFormat="1" applyFont="1" applyFill="1" applyAlignment="1" applyProtection="1">
      <alignment horizontal="right" vertical="center"/>
    </xf>
    <xf numFmtId="165" fontId="6" fillId="0" borderId="23" xfId="2" applyNumberFormat="1" applyFont="1" applyFill="1" applyBorder="1" applyAlignment="1" applyProtection="1">
      <alignment horizontal="center" vertical="center"/>
    </xf>
    <xf numFmtId="165" fontId="6" fillId="0" borderId="23" xfId="1" applyNumberFormat="1" applyFont="1" applyFill="1" applyBorder="1" applyAlignment="1" applyProtection="1">
      <alignment horizontal="center" vertical="center"/>
    </xf>
    <xf numFmtId="165"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5"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5"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5" fontId="6" fillId="0" borderId="56" xfId="2" applyNumberFormat="1" applyFont="1" applyFill="1" applyBorder="1" applyAlignment="1" applyProtection="1">
      <alignment horizontal="center" vertical="center"/>
    </xf>
    <xf numFmtId="165" fontId="6" fillId="0" borderId="57" xfId="2" applyNumberFormat="1" applyFont="1" applyFill="1" applyBorder="1" applyAlignment="1" applyProtection="1">
      <alignment horizontal="center" vertical="center" wrapText="1"/>
    </xf>
    <xf numFmtId="167"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7" fontId="13" fillId="0" borderId="20" xfId="1" applyNumberFormat="1" applyFont="1" applyBorder="1" applyProtection="1"/>
    <xf numFmtId="167"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5" fontId="30" fillId="0" borderId="11" xfId="1" applyFont="1" applyFill="1" applyBorder="1" applyProtection="1"/>
    <xf numFmtId="0" fontId="28" fillId="0" borderId="12" xfId="2" applyFont="1" applyFill="1" applyBorder="1" applyAlignment="1" applyProtection="1">
      <alignment horizontal="left" vertical="center"/>
    </xf>
    <xf numFmtId="165" fontId="30" fillId="0" borderId="13" xfId="1" applyFont="1" applyFill="1" applyBorder="1" applyProtection="1"/>
    <xf numFmtId="0" fontId="28" fillId="0" borderId="18" xfId="2" applyFont="1" applyFill="1" applyBorder="1" applyAlignment="1" applyProtection="1">
      <alignment horizontal="left" vertical="center"/>
    </xf>
    <xf numFmtId="165" fontId="30" fillId="0" borderId="17" xfId="1" applyFont="1" applyFill="1" applyBorder="1" applyProtection="1"/>
    <xf numFmtId="174" fontId="8" fillId="0" borderId="47" xfId="1" applyNumberFormat="1" applyFont="1" applyFill="1" applyBorder="1" applyAlignment="1" applyProtection="1">
      <alignment vertical="center"/>
    </xf>
    <xf numFmtId="174" fontId="8" fillId="0" borderId="50"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67" fontId="9" fillId="13" borderId="16" xfId="1" applyNumberFormat="1" applyFont="1" applyFill="1" applyBorder="1" applyAlignment="1" applyProtection="1">
      <alignment horizontal="right" vertical="center"/>
    </xf>
    <xf numFmtId="170" fontId="15" fillId="0" borderId="31" xfId="2" applyNumberFormat="1" applyFont="1" applyFill="1" applyBorder="1" applyAlignment="1" applyProtection="1">
      <alignment horizontal="center" vertical="center"/>
      <protection locked="0"/>
    </xf>
    <xf numFmtId="165" fontId="4" fillId="0" borderId="49" xfId="2" applyNumberFormat="1" applyFont="1" applyFill="1" applyBorder="1" applyAlignment="1" applyProtection="1">
      <alignment horizontal="center" vertical="center"/>
    </xf>
    <xf numFmtId="167"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5" fontId="30" fillId="0" borderId="26" xfId="1" applyNumberFormat="1" applyFont="1" applyBorder="1" applyAlignment="1" applyProtection="1">
      <alignment vertical="center"/>
    </xf>
    <xf numFmtId="165" fontId="44" fillId="11" borderId="26" xfId="1" applyNumberFormat="1" applyFont="1" applyFill="1" applyBorder="1" applyAlignment="1" applyProtection="1">
      <alignment vertical="center"/>
    </xf>
    <xf numFmtId="165" fontId="45" fillId="0" borderId="26" xfId="1" applyFont="1" applyBorder="1" applyAlignment="1" applyProtection="1">
      <alignment vertical="center"/>
    </xf>
    <xf numFmtId="167" fontId="30" fillId="0" borderId="26" xfId="1" applyNumberFormat="1" applyFont="1" applyBorder="1" applyAlignment="1" applyProtection="1">
      <alignment vertical="center"/>
    </xf>
    <xf numFmtId="167" fontId="44" fillId="11" borderId="26" xfId="1" applyNumberFormat="1" applyFont="1" applyFill="1" applyBorder="1" applyAlignment="1" applyProtection="1">
      <alignment vertical="center"/>
    </xf>
    <xf numFmtId="167" fontId="45" fillId="0" borderId="26" xfId="1" applyNumberFormat="1" applyFont="1" applyBorder="1" applyAlignment="1" applyProtection="1">
      <alignment vertical="center"/>
    </xf>
    <xf numFmtId="165" fontId="30" fillId="0" borderId="26" xfId="1" applyNumberFormat="1" applyFont="1" applyFill="1" applyBorder="1" applyAlignment="1" applyProtection="1">
      <alignment vertical="center"/>
    </xf>
    <xf numFmtId="165" fontId="44" fillId="11" borderId="26" xfId="1" applyFont="1" applyFill="1" applyBorder="1" applyAlignment="1" applyProtection="1">
      <alignment vertical="center"/>
    </xf>
    <xf numFmtId="167" fontId="30" fillId="0" borderId="26" xfId="1" applyNumberFormat="1" applyFont="1" applyFill="1" applyBorder="1" applyAlignment="1" applyProtection="1">
      <alignment vertical="center"/>
    </xf>
    <xf numFmtId="165" fontId="30" fillId="0" borderId="26" xfId="1" applyFont="1" applyBorder="1" applyAlignment="1" applyProtection="1">
      <alignment vertical="center"/>
    </xf>
    <xf numFmtId="0" fontId="31" fillId="0" borderId="0" xfId="0" applyFont="1" applyAlignment="1" applyProtection="1">
      <alignment vertical="center"/>
    </xf>
    <xf numFmtId="167"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7"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7"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4" fontId="8" fillId="0" borderId="95" xfId="1" applyNumberFormat="1" applyFont="1" applyFill="1" applyBorder="1" applyAlignment="1" applyProtection="1">
      <alignment vertical="center"/>
    </xf>
    <xf numFmtId="167" fontId="19" fillId="0" borderId="17" xfId="1" applyNumberFormat="1" applyFont="1" applyBorder="1" applyProtection="1"/>
    <xf numFmtId="173"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7" fontId="16" fillId="0" borderId="13" xfId="1" applyNumberFormat="1" applyFont="1" applyBorder="1" applyAlignment="1" applyProtection="1"/>
    <xf numFmtId="171" fontId="4" fillId="15" borderId="38" xfId="2" applyNumberFormat="1" applyFont="1" applyFill="1" applyBorder="1" applyAlignment="1" applyProtection="1">
      <alignment horizontal="center" vertical="center"/>
      <protection locked="0"/>
    </xf>
    <xf numFmtId="171" fontId="4" fillId="15" borderId="35" xfId="2" quotePrefix="1" applyNumberFormat="1" applyFont="1" applyFill="1" applyBorder="1" applyAlignment="1" applyProtection="1">
      <alignment horizontal="center" vertical="center"/>
      <protection locked="0"/>
    </xf>
    <xf numFmtId="172" fontId="4" fillId="15" borderId="38" xfId="2" applyNumberFormat="1" applyFont="1" applyFill="1" applyBorder="1" applyAlignment="1" applyProtection="1">
      <alignment horizontal="center" vertical="center"/>
      <protection locked="0"/>
    </xf>
    <xf numFmtId="172" fontId="4" fillId="15" borderId="96" xfId="2" applyNumberFormat="1" applyFont="1" applyFill="1" applyBorder="1" applyAlignment="1" applyProtection="1">
      <alignment horizontal="center" vertical="center"/>
      <protection locked="0"/>
    </xf>
    <xf numFmtId="171"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7" fontId="8" fillId="15" borderId="46" xfId="1" applyNumberFormat="1" applyFont="1" applyFill="1" applyBorder="1" applyAlignment="1" applyProtection="1">
      <alignment vertical="center"/>
      <protection locked="0"/>
    </xf>
    <xf numFmtId="167" fontId="8" fillId="15" borderId="95" xfId="1" applyNumberFormat="1" applyFont="1" applyFill="1" applyBorder="1" applyAlignment="1" applyProtection="1">
      <alignment vertical="center"/>
      <protection locked="0"/>
    </xf>
    <xf numFmtId="171" fontId="8" fillId="15" borderId="35" xfId="2" applyNumberFormat="1" applyFont="1" applyFill="1" applyBorder="1" applyAlignment="1" applyProtection="1">
      <alignment horizontal="center" vertical="center"/>
      <protection locked="0"/>
    </xf>
    <xf numFmtId="171" fontId="8" fillId="15" borderId="91" xfId="2" applyNumberFormat="1" applyFont="1" applyFill="1" applyBorder="1" applyAlignment="1" applyProtection="1">
      <alignment horizontal="center" vertical="center"/>
      <protection locked="0"/>
    </xf>
    <xf numFmtId="171" fontId="4" fillId="15" borderId="35" xfId="2" applyNumberFormat="1" applyFont="1" applyFill="1" applyBorder="1" applyAlignment="1" applyProtection="1">
      <alignment horizontal="center" vertical="center"/>
      <protection locked="0"/>
    </xf>
    <xf numFmtId="169" fontId="4" fillId="15" borderId="35" xfId="2" applyNumberFormat="1" applyFont="1" applyFill="1" applyBorder="1" applyAlignment="1" applyProtection="1">
      <alignment horizontal="center" vertical="center"/>
      <protection locked="0"/>
    </xf>
    <xf numFmtId="171" fontId="4" fillId="15" borderId="91" xfId="2" applyNumberFormat="1" applyFont="1" applyFill="1" applyBorder="1" applyAlignment="1" applyProtection="1">
      <alignment horizontal="center" vertical="center"/>
      <protection locked="0"/>
    </xf>
    <xf numFmtId="169"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7" fontId="13" fillId="16" borderId="69" xfId="1" applyNumberFormat="1" applyFont="1" applyFill="1" applyBorder="1" applyAlignment="1" applyProtection="1">
      <alignment vertical="center"/>
    </xf>
    <xf numFmtId="167" fontId="50" fillId="16" borderId="105" xfId="1" applyNumberFormat="1" applyFont="1" applyFill="1" applyBorder="1" applyAlignment="1" applyProtection="1"/>
    <xf numFmtId="165" fontId="8" fillId="0" borderId="0" xfId="1" applyNumberFormat="1" applyFont="1"/>
    <xf numFmtId="0" fontId="14" fillId="0" borderId="0" xfId="0" applyFont="1" applyFill="1" applyProtection="1"/>
    <xf numFmtId="167" fontId="8" fillId="0" borderId="0" xfId="1" applyNumberFormat="1" applyFont="1" applyFill="1"/>
    <xf numFmtId="0" fontId="28" fillId="0" borderId="26" xfId="0" applyFont="1" applyBorder="1" applyAlignment="1" applyProtection="1">
      <alignment horizontal="left" vertical="center"/>
    </xf>
    <xf numFmtId="167" fontId="30" fillId="0" borderId="13" xfId="1" applyNumberFormat="1" applyFont="1" applyFill="1" applyBorder="1" applyAlignment="1" applyProtection="1">
      <alignment vertical="center"/>
    </xf>
    <xf numFmtId="167" fontId="30" fillId="0" borderId="17" xfId="1" applyNumberFormat="1" applyFont="1" applyFill="1" applyBorder="1" applyAlignment="1" applyProtection="1">
      <alignment vertical="center"/>
    </xf>
    <xf numFmtId="167"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7"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5" fontId="30" fillId="15" borderId="13" xfId="1" applyFont="1" applyFill="1" applyBorder="1" applyProtection="1"/>
    <xf numFmtId="165" fontId="40" fillId="9" borderId="68" xfId="1" applyNumberFormat="1" applyFont="1" applyFill="1" applyBorder="1" applyAlignment="1" applyProtection="1">
      <alignment horizontal="center" vertical="center"/>
      <protection locked="0"/>
    </xf>
    <xf numFmtId="165" fontId="37" fillId="6" borderId="68" xfId="1" applyNumberFormat="1" applyFont="1" applyFill="1" applyBorder="1" applyAlignment="1" applyProtection="1">
      <alignment horizontal="left" vertical="center"/>
      <protection locked="0"/>
    </xf>
    <xf numFmtId="165" fontId="36" fillId="6" borderId="68" xfId="1" applyNumberFormat="1" applyFont="1" applyFill="1" applyBorder="1" applyAlignment="1" applyProtection="1">
      <alignment horizontal="left" vertical="center"/>
      <protection locked="0"/>
    </xf>
    <xf numFmtId="165" fontId="37" fillId="6" borderId="68" xfId="0" applyNumberFormat="1" applyFont="1" applyFill="1" applyBorder="1" applyAlignment="1" applyProtection="1">
      <alignment horizontal="left" vertical="center"/>
      <protection locked="0"/>
    </xf>
    <xf numFmtId="165" fontId="36" fillId="18" borderId="68" xfId="1" applyNumberFormat="1" applyFont="1" applyFill="1" applyBorder="1" applyAlignment="1" applyProtection="1">
      <alignment horizontal="left" vertical="center"/>
      <protection locked="0"/>
    </xf>
    <xf numFmtId="165" fontId="37" fillId="0" borderId="68" xfId="0" applyNumberFormat="1" applyFont="1" applyBorder="1" applyAlignment="1" applyProtection="1">
      <alignment horizontal="right" vertical="center"/>
      <protection locked="0"/>
    </xf>
    <xf numFmtId="165" fontId="36" fillId="0" borderId="68" xfId="1" applyNumberFormat="1" applyFont="1" applyBorder="1" applyAlignment="1" applyProtection="1">
      <alignment horizontal="right" vertical="center"/>
      <protection locked="0"/>
    </xf>
    <xf numFmtId="165" fontId="36" fillId="3" borderId="68" xfId="1" applyNumberFormat="1" applyFont="1" applyFill="1" applyBorder="1" applyAlignment="1" applyProtection="1">
      <alignment horizontal="left" vertical="center"/>
      <protection locked="0"/>
    </xf>
    <xf numFmtId="165" fontId="36" fillId="0" borderId="68" xfId="1" applyNumberFormat="1" applyFont="1" applyBorder="1" applyAlignment="1" applyProtection="1">
      <alignment horizontal="left" vertical="center"/>
      <protection locked="0"/>
    </xf>
    <xf numFmtId="165" fontId="37" fillId="3" borderId="68" xfId="0" applyNumberFormat="1" applyFont="1" applyFill="1" applyBorder="1" applyAlignment="1" applyProtection="1">
      <alignment horizontal="left" vertical="center"/>
      <protection locked="0"/>
    </xf>
    <xf numFmtId="165" fontId="36" fillId="0" borderId="68" xfId="1" applyNumberFormat="1" applyFont="1" applyBorder="1" applyAlignment="1" applyProtection="1">
      <alignment horizontal="left"/>
      <protection locked="0"/>
    </xf>
    <xf numFmtId="165" fontId="37" fillId="3" borderId="68" xfId="2" applyNumberFormat="1" applyFont="1" applyFill="1" applyBorder="1" applyAlignment="1" applyProtection="1">
      <alignment horizontal="left" vertical="center"/>
      <protection locked="0"/>
    </xf>
    <xf numFmtId="165" fontId="37" fillId="3" borderId="68" xfId="1" applyNumberFormat="1" applyFont="1" applyFill="1" applyBorder="1" applyAlignment="1" applyProtection="1">
      <alignment horizontal="left" vertical="center"/>
      <protection locked="0"/>
    </xf>
    <xf numFmtId="165" fontId="36" fillId="14" borderId="68" xfId="1" applyNumberFormat="1" applyFont="1" applyFill="1" applyBorder="1" applyAlignment="1" applyProtection="1">
      <alignment horizontal="left" vertical="center"/>
      <protection locked="0"/>
    </xf>
    <xf numFmtId="165" fontId="37" fillId="14" borderId="68" xfId="2" applyNumberFormat="1" applyFont="1" applyFill="1" applyBorder="1" applyAlignment="1" applyProtection="1">
      <alignment horizontal="left" vertical="center"/>
      <protection locked="0"/>
    </xf>
    <xf numFmtId="165" fontId="36" fillId="19" borderId="68" xfId="1" applyNumberFormat="1" applyFont="1" applyFill="1" applyBorder="1" applyAlignment="1" applyProtection="1">
      <alignment horizontal="left" vertical="center"/>
      <protection locked="0"/>
    </xf>
    <xf numFmtId="165" fontId="37" fillId="19" borderId="68" xfId="0" applyNumberFormat="1" applyFont="1" applyFill="1" applyBorder="1" applyAlignment="1" applyProtection="1">
      <alignment horizontal="left" vertical="center"/>
      <protection locked="0"/>
    </xf>
    <xf numFmtId="165" fontId="36" fillId="0" borderId="0" xfId="1" applyNumberFormat="1" applyFont="1" applyAlignment="1" applyProtection="1">
      <alignment horizontal="left" vertical="center"/>
      <protection locked="0"/>
    </xf>
    <xf numFmtId="165" fontId="25" fillId="0" borderId="0" xfId="2" applyNumberFormat="1" applyFont="1" applyFill="1" applyAlignment="1" applyProtection="1">
      <alignment vertical="center"/>
    </xf>
    <xf numFmtId="165" fontId="36" fillId="11" borderId="68" xfId="1" applyNumberFormat="1" applyFont="1" applyFill="1" applyBorder="1" applyAlignment="1" applyProtection="1">
      <alignment horizontal="left" vertical="center"/>
      <protection locked="0"/>
    </xf>
    <xf numFmtId="165" fontId="38" fillId="0" borderId="68" xfId="1" applyNumberFormat="1" applyFont="1" applyBorder="1" applyAlignment="1" applyProtection="1">
      <alignment horizontal="left" vertical="center"/>
      <protection locked="0"/>
    </xf>
    <xf numFmtId="165"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5"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7" fontId="30" fillId="15" borderId="107" xfId="1" applyNumberFormat="1" applyFont="1" applyFill="1" applyBorder="1" applyAlignment="1" applyProtection="1">
      <alignment vertical="center"/>
    </xf>
    <xf numFmtId="167"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1" fillId="0" borderId="0" xfId="2" applyFont="1" applyFill="1" applyBorder="1" applyAlignment="1" applyProtection="1">
      <alignment horizont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165" fontId="24" fillId="2" borderId="6" xfId="2" applyNumberFormat="1" applyFont="1" applyFill="1" applyBorder="1" applyAlignment="1" applyProtection="1">
      <alignment horizontal="left" vertical="center"/>
    </xf>
    <xf numFmtId="165" fontId="24" fillId="2" borderId="11" xfId="2" applyNumberFormat="1" applyFont="1" applyFill="1" applyBorder="1" applyAlignment="1" applyProtection="1">
      <alignment horizontal="left" vertical="center"/>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9"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0" fontId="11" fillId="0" borderId="61" xfId="0" applyFont="1" applyBorder="1" applyAlignment="1" applyProtection="1">
      <alignment horizontal="left"/>
    </xf>
    <xf numFmtId="0" fontId="11" fillId="0" borderId="62" xfId="0" applyFont="1" applyBorder="1" applyAlignment="1" applyProtection="1">
      <alignment horizontal="left"/>
    </xf>
    <xf numFmtId="165"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26" fillId="0" borderId="0"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6" fontId="5" fillId="0" borderId="21" xfId="2" applyNumberFormat="1" applyFont="1" applyFill="1" applyBorder="1" applyAlignment="1" applyProtection="1">
      <alignment horizontal="right" vertical="center"/>
    </xf>
    <xf numFmtId="166" fontId="5" fillId="0" borderId="2" xfId="2" applyNumberFormat="1" applyFont="1" applyFill="1" applyBorder="1" applyAlignment="1" applyProtection="1">
      <alignment horizontal="right" vertical="center"/>
    </xf>
    <xf numFmtId="0" fontId="26" fillId="0" borderId="12" xfId="2"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26" fillId="0" borderId="1" xfId="2" applyFont="1" applyFill="1" applyBorder="1" applyAlignment="1" applyProtection="1">
      <alignment horizontal="right" vertical="center"/>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5" xfId="2" applyFont="1" applyFill="1" applyBorder="1" applyAlignment="1" applyProtection="1">
      <alignment horizontal="left" vertical="center" indent="1"/>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8" fontId="4" fillId="15" borderId="41" xfId="2" applyNumberFormat="1" applyFont="1" applyFill="1" applyBorder="1" applyAlignment="1" applyProtection="1">
      <alignment horizontal="left" vertical="center" indent="1"/>
      <protection locked="0"/>
    </xf>
    <xf numFmtId="168"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5"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169" fontId="15" fillId="0" borderId="22" xfId="2" applyNumberFormat="1" applyFont="1" applyFill="1" applyBorder="1" applyAlignment="1" applyProtection="1">
      <alignment horizontal="right"/>
    </xf>
    <xf numFmtId="169"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165" fontId="15" fillId="15" borderId="35" xfId="2" applyNumberFormat="1" applyFont="1" applyFill="1" applyBorder="1" applyAlignment="1" applyProtection="1">
      <alignment horizontal="left" vertical="center"/>
      <protection locked="0"/>
    </xf>
    <xf numFmtId="165" fontId="15" fillId="15" borderId="91" xfId="2" applyNumberFormat="1"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165" fontId="15" fillId="15" borderId="29" xfId="2" applyNumberFormat="1" applyFont="1" applyFill="1" applyBorder="1" applyAlignment="1" applyProtection="1">
      <alignment horizontal="left" vertical="center"/>
      <protection locked="0"/>
    </xf>
    <xf numFmtId="165" fontId="11" fillId="0" borderId="87" xfId="2" applyNumberFormat="1" applyFont="1" applyFill="1" applyBorder="1" applyAlignment="1" applyProtection="1">
      <alignment horizontal="left" vertical="center"/>
    </xf>
    <xf numFmtId="165" fontId="11" fillId="0" borderId="53" xfId="2" applyNumberFormat="1" applyFont="1" applyFill="1" applyBorder="1" applyAlignment="1" applyProtection="1">
      <alignment horizontal="left" vertical="center"/>
    </xf>
    <xf numFmtId="165"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7" fontId="8" fillId="10" borderId="66" xfId="1" applyNumberFormat="1" applyFont="1" applyFill="1" applyBorder="1" applyAlignment="1" applyProtection="1">
      <alignment horizontal="center" vertical="center"/>
      <protection locked="0"/>
    </xf>
    <xf numFmtId="167" fontId="8" fillId="10" borderId="67" xfId="1" applyNumberFormat="1" applyFont="1" applyFill="1" applyBorder="1" applyAlignment="1" applyProtection="1">
      <alignment horizontal="center" vertical="center"/>
      <protection locked="0"/>
    </xf>
    <xf numFmtId="0" fontId="25" fillId="0" borderId="71"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4" fillId="15" borderId="18" xfId="2" applyFont="1" applyFill="1" applyBorder="1" applyAlignment="1" applyProtection="1">
      <alignment horizontal="left" vertical="center"/>
    </xf>
    <xf numFmtId="0" fontId="4" fillId="15" borderId="17" xfId="2" applyFont="1" applyFill="1" applyBorder="1" applyAlignment="1" applyProtection="1">
      <alignment horizontal="left" vertical="center"/>
    </xf>
    <xf numFmtId="169"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28" fillId="0" borderId="26" xfId="0" applyFont="1" applyBorder="1" applyAlignment="1" applyProtection="1">
      <alignment horizontal="left" vertical="center"/>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5" fontId="45" fillId="0" borderId="28" xfId="1" applyFont="1" applyFill="1" applyBorder="1" applyAlignment="1" applyProtection="1">
      <alignment horizontal="center" vertical="center"/>
    </xf>
    <xf numFmtId="165"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cellXfs>
  <cellStyles count="12">
    <cellStyle name="Currency" xfId="1" builtinId="4"/>
    <cellStyle name="Excel Built-in Normal" xfId="5"/>
    <cellStyle name="Normal" xfId="0" builtinId="0"/>
    <cellStyle name="Normal 2" xfId="2"/>
    <cellStyle name="Normal 2 2" xfId="8"/>
    <cellStyle name="Normal 3" xfId="3"/>
    <cellStyle name="Normal 3 2" xfId="10"/>
    <cellStyle name="Normal 4" xfId="6"/>
    <cellStyle name="Procent 2" xfId="11"/>
    <cellStyle name="Valuta 2" xfId="4"/>
    <cellStyle name="Valuta 2 2" xfId="9"/>
    <cellStyle name="Valuta 3" xf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xmlns=""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xmlns=""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364302</xdr:colOff>
      <xdr:row>32</xdr:row>
      <xdr:rowOff>31189</xdr:rowOff>
    </xdr:from>
    <xdr:to>
      <xdr:col>8</xdr:col>
      <xdr:colOff>251236</xdr:colOff>
      <xdr:row>66</xdr:row>
      <xdr:rowOff>37564</xdr:rowOff>
    </xdr:to>
    <xdr:pic>
      <xdr:nvPicPr>
        <xdr:cNvPr id="11" name="Bildobjekt 10">
          <a:extLst>
            <a:ext uri="{FF2B5EF4-FFF2-40B4-BE49-F238E27FC236}">
              <a16:creationId xmlns:a16="http://schemas.microsoft.com/office/drawing/2014/main" xmlns="" id="{11F56E1A-DACC-41A5-9060-C11E36CA8193}"/>
            </a:ext>
          </a:extLst>
        </xdr:cNvPr>
        <xdr:cNvPicPr>
          <a:picLocks noChangeAspect="1"/>
        </xdr:cNvPicPr>
      </xdr:nvPicPr>
      <xdr:blipFill>
        <a:blip xmlns:r="http://schemas.openxmlformats.org/officeDocument/2006/relationships" r:embed="rId1"/>
        <a:stretch>
          <a:fillRect/>
        </a:stretch>
      </xdr:blipFill>
      <xdr:spPr>
        <a:xfrm>
          <a:off x="2590042" y="7806699"/>
          <a:ext cx="8760735" cy="8267855"/>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xmlns=""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1343025</xdr:colOff>
      <xdr:row>0</xdr:row>
      <xdr:rowOff>95250</xdr:rowOff>
    </xdr:from>
    <xdr:ext cx="1552575" cy="1104900"/>
    <xdr:sp macro="" textlink="">
      <xdr:nvSpPr>
        <xdr:cNvPr id="4" name="Bildtext 1 3">
          <a:extLst>
            <a:ext uri="{FF2B5EF4-FFF2-40B4-BE49-F238E27FC236}">
              <a16:creationId xmlns:a16="http://schemas.microsoft.com/office/drawing/2014/main" xmlns="" id="{00000000-0008-0000-0100-000004000000}"/>
            </a:ext>
          </a:extLst>
        </xdr:cNvPr>
        <xdr:cNvSpPr/>
      </xdr:nvSpPr>
      <xdr:spPr bwMode="auto">
        <a:xfrm>
          <a:off x="4933950" y="95250"/>
          <a:ext cx="1552575" cy="1104900"/>
        </a:xfrm>
        <a:prstGeom prst="borderCallout1">
          <a:avLst>
            <a:gd name="adj1" fmla="val 98380"/>
            <a:gd name="adj2" fmla="val 49807"/>
            <a:gd name="adj3" fmla="val 129497"/>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xmlns="" id="{00000000-0008-0000-0100-000005000000}"/>
            </a:ext>
          </a:extLst>
        </xdr:cNvPr>
        <xdr:cNvSpPr/>
      </xdr:nvSpPr>
      <xdr:spPr bwMode="auto">
        <a:xfrm>
          <a:off x="2905124"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markägaren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392117</xdr:colOff>
      <xdr:row>7</xdr:row>
      <xdr:rowOff>93663</xdr:rowOff>
    </xdr:from>
    <xdr:ext cx="1857375" cy="589383"/>
    <xdr:sp macro="" textlink="">
      <xdr:nvSpPr>
        <xdr:cNvPr id="7" name="Bildtext 1 6">
          <a:extLst>
            <a:ext uri="{FF2B5EF4-FFF2-40B4-BE49-F238E27FC236}">
              <a16:creationId xmlns:a16="http://schemas.microsoft.com/office/drawing/2014/main" xmlns="" id="{00000000-0008-0000-0100-000007000000}"/>
            </a:ext>
          </a:extLst>
        </xdr:cNvPr>
        <xdr:cNvSpPr/>
      </xdr:nvSpPr>
      <xdr:spPr bwMode="auto">
        <a:xfrm>
          <a:off x="392117" y="1871663"/>
          <a:ext cx="1857375" cy="589383"/>
        </a:xfrm>
        <a:prstGeom prst="borderCallout1">
          <a:avLst>
            <a:gd name="adj1" fmla="val 74953"/>
            <a:gd name="adj2" fmla="val 100402"/>
            <a:gd name="adj3" fmla="val 74608"/>
            <a:gd name="adj4" fmla="val 1353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571500</xdr:colOff>
      <xdr:row>9</xdr:row>
      <xdr:rowOff>19050</xdr:rowOff>
    </xdr:from>
    <xdr:ext cx="1943100" cy="589383"/>
    <xdr:sp macro="" textlink="">
      <xdr:nvSpPr>
        <xdr:cNvPr id="6" name="Bildtext 1 5">
          <a:extLst>
            <a:ext uri="{FF2B5EF4-FFF2-40B4-BE49-F238E27FC236}">
              <a16:creationId xmlns:a16="http://schemas.microsoft.com/office/drawing/2014/main" xmlns="" id="{00000000-0008-0000-0100-000006000000}"/>
            </a:ext>
          </a:extLst>
        </xdr:cNvPr>
        <xdr:cNvSpPr/>
      </xdr:nvSpPr>
      <xdr:spPr bwMode="auto">
        <a:xfrm>
          <a:off x="11410950" y="2333625"/>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392117</xdr:colOff>
      <xdr:row>13</xdr:row>
      <xdr:rowOff>190506</xdr:rowOff>
    </xdr:from>
    <xdr:ext cx="1857375" cy="933836"/>
    <xdr:sp macro="" textlink="">
      <xdr:nvSpPr>
        <xdr:cNvPr id="9" name="Bildtext 1 8">
          <a:extLst>
            <a:ext uri="{FF2B5EF4-FFF2-40B4-BE49-F238E27FC236}">
              <a16:creationId xmlns:a16="http://schemas.microsoft.com/office/drawing/2014/main" xmlns="" id="{00000000-0008-0000-0100-000009000000}"/>
            </a:ext>
          </a:extLst>
        </xdr:cNvPr>
        <xdr:cNvSpPr/>
      </xdr:nvSpPr>
      <xdr:spPr bwMode="auto">
        <a:xfrm>
          <a:off x="392117" y="3492506"/>
          <a:ext cx="1857375" cy="933836"/>
        </a:xfrm>
        <a:prstGeom prst="borderCallout1">
          <a:avLst>
            <a:gd name="adj1" fmla="val 32198"/>
            <a:gd name="adj2" fmla="val 99808"/>
            <a:gd name="adj3" fmla="val 32515"/>
            <a:gd name="adj4" fmla="val 11838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utöver det som visas i kartan</a:t>
          </a:r>
          <a:endParaRPr lang="sv-SE" sz="1100"/>
        </a:p>
      </xdr:txBody>
    </xdr:sp>
    <xdr:clientData/>
  </xdr:oneCellAnchor>
  <xdr:oneCellAnchor>
    <xdr:from>
      <xdr:col>8</xdr:col>
      <xdr:colOff>590550</xdr:colOff>
      <xdr:row>17</xdr:row>
      <xdr:rowOff>200026</xdr:rowOff>
    </xdr:from>
    <xdr:ext cx="1943100" cy="933836"/>
    <xdr:sp macro="" textlink="">
      <xdr:nvSpPr>
        <xdr:cNvPr id="12" name="Bildtext 1 11">
          <a:extLst>
            <a:ext uri="{FF2B5EF4-FFF2-40B4-BE49-F238E27FC236}">
              <a16:creationId xmlns:a16="http://schemas.microsoft.com/office/drawing/2014/main" xmlns="" id="{00000000-0008-0000-0100-00000C000000}"/>
            </a:ext>
          </a:extLst>
        </xdr:cNvPr>
        <xdr:cNvSpPr/>
      </xdr:nvSpPr>
      <xdr:spPr bwMode="auto">
        <a:xfrm>
          <a:off x="11430000" y="45720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xmlns=""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15240</xdr:colOff>
      <xdr:row>41</xdr:row>
      <xdr:rowOff>132708</xdr:rowOff>
    </xdr:from>
    <xdr:ext cx="1943100" cy="761610"/>
    <xdr:sp macro="" textlink="">
      <xdr:nvSpPr>
        <xdr:cNvPr id="14" name="Bildtext 1 13">
          <a:extLst>
            <a:ext uri="{FF2B5EF4-FFF2-40B4-BE49-F238E27FC236}">
              <a16:creationId xmlns:a16="http://schemas.microsoft.com/office/drawing/2014/main" xmlns="" id="{00000000-0008-0000-0100-00000E000000}"/>
            </a:ext>
          </a:extLst>
        </xdr:cNvPr>
        <xdr:cNvSpPr/>
      </xdr:nvSpPr>
      <xdr:spPr bwMode="auto">
        <a:xfrm>
          <a:off x="11727102" y="10095080"/>
          <a:ext cx="1943100" cy="761610"/>
        </a:xfrm>
        <a:prstGeom prst="borderCallout1">
          <a:avLst>
            <a:gd name="adj1" fmla="val 52189"/>
            <a:gd name="adj2" fmla="val -509"/>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369893</xdr:colOff>
      <xdr:row>43</xdr:row>
      <xdr:rowOff>253153</xdr:rowOff>
    </xdr:from>
    <xdr:ext cx="1857375" cy="1450516"/>
    <xdr:sp macro="" textlink="">
      <xdr:nvSpPr>
        <xdr:cNvPr id="15" name="Bildtext 1 14">
          <a:extLst>
            <a:ext uri="{FF2B5EF4-FFF2-40B4-BE49-F238E27FC236}">
              <a16:creationId xmlns:a16="http://schemas.microsoft.com/office/drawing/2014/main" xmlns="" id="{00000000-0008-0000-0100-00000F000000}"/>
            </a:ext>
          </a:extLst>
        </xdr:cNvPr>
        <xdr:cNvSpPr/>
      </xdr:nvSpPr>
      <xdr:spPr bwMode="auto">
        <a:xfrm>
          <a:off x="369893" y="11311678"/>
          <a:ext cx="1857375" cy="1450516"/>
        </a:xfrm>
        <a:prstGeom prst="borderCallout1">
          <a:avLst>
            <a:gd name="adj1" fmla="val 69431"/>
            <a:gd name="adj2" fmla="val 99760"/>
            <a:gd name="adj3" fmla="val 69948"/>
            <a:gd name="adj4" fmla="val 118253"/>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endParaRPr lang="sv-SE" sz="1100"/>
        </a:p>
      </xdr:txBody>
    </xdr:sp>
    <xdr:clientData/>
  </xdr:oneCellAnchor>
  <xdr:oneCellAnchor>
    <xdr:from>
      <xdr:col>4</xdr:col>
      <xdr:colOff>190500</xdr:colOff>
      <xdr:row>0</xdr:row>
      <xdr:rowOff>95250</xdr:rowOff>
    </xdr:from>
    <xdr:ext cx="2724150" cy="1104900"/>
    <xdr:sp macro="" textlink="">
      <xdr:nvSpPr>
        <xdr:cNvPr id="18" name="Bildtext 1 17">
          <a:extLst>
            <a:ext uri="{FF2B5EF4-FFF2-40B4-BE49-F238E27FC236}">
              <a16:creationId xmlns:a16="http://schemas.microsoft.com/office/drawing/2014/main" xmlns="" id="{00000000-0008-0000-0100-000012000000}"/>
            </a:ext>
          </a:extLst>
        </xdr:cNvPr>
        <xdr:cNvSpPr/>
      </xdr:nvSpPr>
      <xdr:spPr bwMode="auto">
        <a:xfrm>
          <a:off x="6638925" y="95250"/>
          <a:ext cx="2724150" cy="1104900"/>
        </a:xfrm>
        <a:prstGeom prst="borderCallout1">
          <a:avLst>
            <a:gd name="adj1" fmla="val 98380"/>
            <a:gd name="adj2" fmla="val 49807"/>
            <a:gd name="adj3" fmla="val 130360"/>
            <a:gd name="adj4" fmla="val 495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markägarens egna servisledning .</a:t>
          </a:r>
          <a:endParaRPr lang="sv-SE" sz="1100"/>
        </a:p>
      </xdr:txBody>
    </xdr:sp>
    <xdr:clientData/>
  </xdr:oneCellAnchor>
  <xdr:oneCellAnchor>
    <xdr:from>
      <xdr:col>0</xdr:col>
      <xdr:colOff>357192</xdr:colOff>
      <xdr:row>26</xdr:row>
      <xdr:rowOff>238125</xdr:rowOff>
    </xdr:from>
    <xdr:ext cx="1857374" cy="1680669"/>
    <xdr:sp macro="" textlink="">
      <xdr:nvSpPr>
        <xdr:cNvPr id="19" name="Bildtext 1 18">
          <a:extLst>
            <a:ext uri="{FF2B5EF4-FFF2-40B4-BE49-F238E27FC236}">
              <a16:creationId xmlns:a16="http://schemas.microsoft.com/office/drawing/2014/main" xmlns="" id="{00000000-0008-0000-0100-000013000000}"/>
            </a:ext>
          </a:extLst>
        </xdr:cNvPr>
        <xdr:cNvSpPr/>
      </xdr:nvSpPr>
      <xdr:spPr bwMode="auto">
        <a:xfrm>
          <a:off x="357192" y="6842125"/>
          <a:ext cx="1857374" cy="1680669"/>
        </a:xfrm>
        <a:prstGeom prst="borderCallout1">
          <a:avLst>
            <a:gd name="adj1" fmla="val 52531"/>
            <a:gd name="adj2" fmla="val 100340"/>
            <a:gd name="adj3" fmla="val 52434"/>
            <a:gd name="adj4" fmla="val 118518"/>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17144</xdr:colOff>
      <xdr:row>33</xdr:row>
      <xdr:rowOff>95832</xdr:rowOff>
    </xdr:from>
    <xdr:ext cx="1952625" cy="933836"/>
    <xdr:sp macro="" textlink="">
      <xdr:nvSpPr>
        <xdr:cNvPr id="26" name="Bildtext 1 25">
          <a:extLst>
            <a:ext uri="{FF2B5EF4-FFF2-40B4-BE49-F238E27FC236}">
              <a16:creationId xmlns:a16="http://schemas.microsoft.com/office/drawing/2014/main" xmlns="" id="{00000000-0008-0000-0100-00001A000000}"/>
            </a:ext>
          </a:extLst>
        </xdr:cNvPr>
        <xdr:cNvSpPr/>
      </xdr:nvSpPr>
      <xdr:spPr bwMode="auto">
        <a:xfrm>
          <a:off x="11729006" y="8114327"/>
          <a:ext cx="1952625" cy="933836"/>
        </a:xfrm>
        <a:prstGeom prst="borderCallout1">
          <a:avLst>
            <a:gd name="adj1" fmla="val 23833"/>
            <a:gd name="adj2" fmla="val -573"/>
            <a:gd name="adj3" fmla="val 24240"/>
            <a:gd name="adj4" fmla="val -3372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8</xdr:col>
      <xdr:colOff>600074</xdr:colOff>
      <xdr:row>23</xdr:row>
      <xdr:rowOff>152400</xdr:rowOff>
    </xdr:from>
    <xdr:ext cx="1952625" cy="1106063"/>
    <xdr:sp macro="" textlink="">
      <xdr:nvSpPr>
        <xdr:cNvPr id="35" name="Bildtext 1 34">
          <a:extLst>
            <a:ext uri="{FF2B5EF4-FFF2-40B4-BE49-F238E27FC236}">
              <a16:creationId xmlns:a16="http://schemas.microsoft.com/office/drawing/2014/main" xmlns="" id="{00000000-0008-0000-0100-000023000000}"/>
            </a:ext>
          </a:extLst>
        </xdr:cNvPr>
        <xdr:cNvSpPr/>
      </xdr:nvSpPr>
      <xdr:spPr bwMode="auto">
        <a:xfrm>
          <a:off x="11439524" y="6067425"/>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8</xdr:col>
      <xdr:colOff>600074</xdr:colOff>
      <xdr:row>28</xdr:row>
      <xdr:rowOff>76200</xdr:rowOff>
    </xdr:from>
    <xdr:ext cx="1952625" cy="1106063"/>
    <xdr:sp macro="" textlink="">
      <xdr:nvSpPr>
        <xdr:cNvPr id="36" name="Bildtext 1 35">
          <a:extLst>
            <a:ext uri="{FF2B5EF4-FFF2-40B4-BE49-F238E27FC236}">
              <a16:creationId xmlns:a16="http://schemas.microsoft.com/office/drawing/2014/main" xmlns="" id="{00000000-0008-0000-0100-000024000000}"/>
            </a:ext>
          </a:extLst>
        </xdr:cNvPr>
        <xdr:cNvSpPr/>
      </xdr:nvSpPr>
      <xdr:spPr bwMode="auto">
        <a:xfrm>
          <a:off x="11439524" y="7277100"/>
          <a:ext cx="1952625" cy="1106063"/>
        </a:xfrm>
        <a:prstGeom prst="borderCallout1">
          <a:avLst>
            <a:gd name="adj1" fmla="val 96"/>
            <a:gd name="adj2" fmla="val 321"/>
            <a:gd name="adj3" fmla="val 112"/>
            <a:gd name="adj4" fmla="val -3234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358779</xdr:colOff>
      <xdr:row>34</xdr:row>
      <xdr:rowOff>31750</xdr:rowOff>
    </xdr:from>
    <xdr:ext cx="1853691" cy="1450516"/>
    <xdr:sp macro="" textlink="">
      <xdr:nvSpPr>
        <xdr:cNvPr id="37" name="Bildtext 1 36">
          <a:extLst>
            <a:ext uri="{FF2B5EF4-FFF2-40B4-BE49-F238E27FC236}">
              <a16:creationId xmlns:a16="http://schemas.microsoft.com/office/drawing/2014/main" xmlns="" id="{00000000-0008-0000-0100-000025000000}"/>
            </a:ext>
          </a:extLst>
        </xdr:cNvPr>
        <xdr:cNvSpPr/>
      </xdr:nvSpPr>
      <xdr:spPr bwMode="auto">
        <a:xfrm>
          <a:off x="358779" y="8775700"/>
          <a:ext cx="1853691" cy="1450516"/>
        </a:xfrm>
        <a:prstGeom prst="borderCallout1">
          <a:avLst>
            <a:gd name="adj1" fmla="val 6681"/>
            <a:gd name="adj2" fmla="val 100571"/>
            <a:gd name="adj3" fmla="val 6800"/>
            <a:gd name="adj4" fmla="val 11918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581024</xdr:colOff>
      <xdr:row>12</xdr:row>
      <xdr:rowOff>85725</xdr:rowOff>
    </xdr:from>
    <xdr:ext cx="1952625" cy="1278290"/>
    <xdr:sp macro="" textlink="">
      <xdr:nvSpPr>
        <xdr:cNvPr id="38" name="Bildtext 1 37">
          <a:extLst>
            <a:ext uri="{FF2B5EF4-FFF2-40B4-BE49-F238E27FC236}">
              <a16:creationId xmlns:a16="http://schemas.microsoft.com/office/drawing/2014/main" xmlns="" id="{00000000-0008-0000-0100-000026000000}"/>
            </a:ext>
          </a:extLst>
        </xdr:cNvPr>
        <xdr:cNvSpPr/>
      </xdr:nvSpPr>
      <xdr:spPr bwMode="auto">
        <a:xfrm>
          <a:off x="11420474" y="3171825"/>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314325</xdr:colOff>
      <xdr:row>56</xdr:row>
      <xdr:rowOff>104776</xdr:rowOff>
    </xdr:from>
    <xdr:ext cx="1866899" cy="1333500"/>
    <xdr:sp macro="" textlink="">
      <xdr:nvSpPr>
        <xdr:cNvPr id="24" name="Bildtext 1 23">
          <a:extLst>
            <a:ext uri="{FF2B5EF4-FFF2-40B4-BE49-F238E27FC236}">
              <a16:creationId xmlns:a16="http://schemas.microsoft.com/office/drawing/2014/main" xmlns="" id="{00000000-0008-0000-0100-000018000000}"/>
            </a:ext>
          </a:extLst>
        </xdr:cNvPr>
        <xdr:cNvSpPr/>
      </xdr:nvSpPr>
      <xdr:spPr bwMode="auto">
        <a:xfrm>
          <a:off x="314325" y="1450657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De grå fälten avseende: Namn, Personnummer samt Ägd andel ska vara ifyllda innan underlaget skickas ut till markägarna.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247650</xdr:rowOff>
    </xdr:from>
    <xdr:ext cx="1857375" cy="790575"/>
    <xdr:sp macro="" textlink="">
      <xdr:nvSpPr>
        <xdr:cNvPr id="25" name="Bildtext 1 24">
          <a:extLst>
            <a:ext uri="{FF2B5EF4-FFF2-40B4-BE49-F238E27FC236}">
              <a16:creationId xmlns:a16="http://schemas.microsoft.com/office/drawing/2014/main" xmlns="" id="{00000000-0008-0000-0100-000019000000}"/>
            </a:ext>
          </a:extLst>
        </xdr:cNvPr>
        <xdr:cNvSpPr/>
      </xdr:nvSpPr>
      <xdr:spPr bwMode="auto">
        <a:xfrm>
          <a:off x="384179" y="2533650"/>
          <a:ext cx="1857375" cy="790575"/>
        </a:xfrm>
        <a:prstGeom prst="borderCallout1">
          <a:avLst>
            <a:gd name="adj1" fmla="val 17654"/>
            <a:gd name="adj2" fmla="val 99807"/>
            <a:gd name="adj3" fmla="val 16425"/>
            <a:gd name="adj4" fmla="val 14547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0</xdr:col>
      <xdr:colOff>366717</xdr:colOff>
      <xdr:row>18</xdr:row>
      <xdr:rowOff>200025</xdr:rowOff>
    </xdr:from>
    <xdr:ext cx="1857374" cy="2019300"/>
    <xdr:sp macro="" textlink="">
      <xdr:nvSpPr>
        <xdr:cNvPr id="28" name="Bildtext 1 27">
          <a:extLst>
            <a:ext uri="{FF2B5EF4-FFF2-40B4-BE49-F238E27FC236}">
              <a16:creationId xmlns:a16="http://schemas.microsoft.com/office/drawing/2014/main" xmlns="" id="{00000000-0008-0000-0100-00001C000000}"/>
            </a:ext>
          </a:extLst>
        </xdr:cNvPr>
        <xdr:cNvSpPr/>
      </xdr:nvSpPr>
      <xdr:spPr bwMode="auto">
        <a:xfrm>
          <a:off x="366717" y="4829175"/>
          <a:ext cx="1857374" cy="2019300"/>
        </a:xfrm>
        <a:prstGeom prst="borderCallout1">
          <a:avLst>
            <a:gd name="adj1" fmla="val 98895"/>
            <a:gd name="adj2" fmla="val 99314"/>
            <a:gd name="adj3" fmla="val 99060"/>
            <a:gd name="adj4" fmla="val 118862"/>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Observera!</a:t>
          </a:r>
        </a:p>
        <a:p>
          <a:pPr algn="l"/>
          <a:r>
            <a:rPr lang="sv-SE" sz="1100" b="0" i="0" u="none" strike="noStrike" baseline="0">
              <a:solidFill>
                <a:schemeClr val="dk1"/>
              </a:solidFill>
              <a:effectLst/>
              <a:latin typeface="+mn-lt"/>
              <a:ea typeface="+mn-ea"/>
              <a:cs typeface="+mn-cs"/>
            </a:rPr>
            <a:t>Vid användning av Energiföretagen Sveriges "</a:t>
          </a:r>
          <a:r>
            <a:rPr lang="sv-SE" sz="1100" b="1" i="0" u="none" strike="noStrike" baseline="0">
              <a:solidFill>
                <a:schemeClr val="dk1"/>
              </a:solidFill>
              <a:effectLst/>
              <a:latin typeface="+mn-lt"/>
              <a:ea typeface="+mn-ea"/>
              <a:cs typeface="+mn-cs"/>
            </a:rPr>
            <a:t>Värderingsmetod för mindre intrång i skogsmark</a:t>
          </a:r>
          <a:r>
            <a:rPr lang="sv-SE" sz="1100" b="0" i="0" u="none" strike="noStrike" baseline="0">
              <a:solidFill>
                <a:schemeClr val="dk1"/>
              </a:solidFill>
              <a:effectLst/>
              <a:latin typeface="+mn-lt"/>
              <a:ea typeface="+mn-ea"/>
              <a:cs typeface="+mn-cs"/>
            </a:rPr>
            <a:t>" krävs manuell justering av ingående värden för att underlaget ska kunna tillämpas. </a:t>
          </a:r>
          <a:r>
            <a:rPr lang="sv-SE" sz="1100" b="0" u="none"/>
            <a:t>Påslag enligt ExprL</a:t>
          </a:r>
          <a:r>
            <a:rPr lang="sv-SE" sz="1100" b="0" u="none" baseline="0"/>
            <a:t> (25%) måste räknas bort. </a:t>
          </a:r>
        </a:p>
        <a:p>
          <a:pPr algn="l"/>
          <a:r>
            <a:rPr lang="sv-SE" sz="1100" b="0" u="none" baseline="0"/>
            <a:t>För övriga frågor, k</a:t>
          </a:r>
          <a:r>
            <a:rPr lang="sv-SE" sz="1100" b="0" u="none"/>
            <a:t>ontakta ansvarigt nätbolag.</a:t>
          </a: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xmlns=""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markägarens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16827</xdr:colOff>
      <xdr:row>45</xdr:row>
      <xdr:rowOff>179234</xdr:rowOff>
    </xdr:from>
    <xdr:ext cx="1943100" cy="761610"/>
    <xdr:sp macro="" textlink="">
      <xdr:nvSpPr>
        <xdr:cNvPr id="29" name="Bildtext 1 28">
          <a:extLst>
            <a:ext uri="{FF2B5EF4-FFF2-40B4-BE49-F238E27FC236}">
              <a16:creationId xmlns:a16="http://schemas.microsoft.com/office/drawing/2014/main" xmlns="" id="{00000000-0008-0000-0100-00001D000000}"/>
            </a:ext>
          </a:extLst>
        </xdr:cNvPr>
        <xdr:cNvSpPr/>
      </xdr:nvSpPr>
      <xdr:spPr bwMode="auto">
        <a:xfrm>
          <a:off x="11728689" y="11113545"/>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20637</xdr:colOff>
      <xdr:row>49</xdr:row>
      <xdr:rowOff>49058</xdr:rowOff>
    </xdr:from>
    <xdr:ext cx="1943100" cy="1106063"/>
    <xdr:sp macro="" textlink="">
      <xdr:nvSpPr>
        <xdr:cNvPr id="30" name="Bildtext 1 29">
          <a:extLst>
            <a:ext uri="{FF2B5EF4-FFF2-40B4-BE49-F238E27FC236}">
              <a16:creationId xmlns:a16="http://schemas.microsoft.com/office/drawing/2014/main" xmlns="" id="{00000000-0008-0000-0100-00001E000000}"/>
            </a:ext>
          </a:extLst>
        </xdr:cNvPr>
        <xdr:cNvSpPr/>
      </xdr:nvSpPr>
      <xdr:spPr bwMode="auto">
        <a:xfrm>
          <a:off x="11732499" y="11955308"/>
          <a:ext cx="1943100" cy="1106063"/>
        </a:xfrm>
        <a:prstGeom prst="borderCallout1">
          <a:avLst>
            <a:gd name="adj1" fmla="val 50849"/>
            <a:gd name="adj2" fmla="val 75"/>
            <a:gd name="adj3" fmla="val -3434"/>
            <a:gd name="adj4" fmla="val -2865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för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för överenskommelse.</a:t>
          </a:r>
          <a:endParaRPr lang="sv-SE" sz="1100"/>
        </a:p>
      </xdr:txBody>
    </xdr:sp>
    <xdr:clientData/>
  </xdr:oneCellAnchor>
  <xdr:oneCellAnchor>
    <xdr:from>
      <xdr:col>2</xdr:col>
      <xdr:colOff>1280158</xdr:colOff>
      <xdr:row>66</xdr:row>
      <xdr:rowOff>52469</xdr:rowOff>
    </xdr:from>
    <xdr:ext cx="4667252" cy="799361"/>
    <xdr:sp macro="" textlink="">
      <xdr:nvSpPr>
        <xdr:cNvPr id="40" name="Bildtext 1 39">
          <a:extLst>
            <a:ext uri="{FF2B5EF4-FFF2-40B4-BE49-F238E27FC236}">
              <a16:creationId xmlns:a16="http://schemas.microsoft.com/office/drawing/2014/main" xmlns="" id="{00000000-0008-0000-0100-000028000000}"/>
            </a:ext>
          </a:extLst>
        </xdr:cNvPr>
        <xdr:cNvSpPr/>
      </xdr:nvSpPr>
      <xdr:spPr bwMode="auto">
        <a:xfrm>
          <a:off x="4972927" y="16494084"/>
          <a:ext cx="4667252" cy="799361"/>
        </a:xfrm>
        <a:prstGeom prst="borderCallout1">
          <a:avLst>
            <a:gd name="adj1" fmla="val -950"/>
            <a:gd name="adj2" fmla="val 18536"/>
            <a:gd name="adj3" fmla="val -227471"/>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markägares andel av ersättningen redovisas under fältet [Ersättning]. </a:t>
          </a:r>
          <a:endParaRPr lang="sv-SE" sz="1100" b="0" u="none"/>
        </a:p>
      </xdr:txBody>
    </xdr:sp>
    <xdr:clientData/>
  </xdr:oneCellAnchor>
  <xdr:oneCellAnchor>
    <xdr:from>
      <xdr:col>0</xdr:col>
      <xdr:colOff>2095499</xdr:colOff>
      <xdr:row>66</xdr:row>
      <xdr:rowOff>65067</xdr:rowOff>
    </xdr:from>
    <xdr:ext cx="2819401" cy="803909"/>
    <xdr:sp macro="" textlink="">
      <xdr:nvSpPr>
        <xdr:cNvPr id="23" name="Bildtext 1 22">
          <a:extLst>
            <a:ext uri="{FF2B5EF4-FFF2-40B4-BE49-F238E27FC236}">
              <a16:creationId xmlns:a16="http://schemas.microsoft.com/office/drawing/2014/main" xmlns="" id="{00000000-0008-0000-0100-000017000000}"/>
            </a:ext>
          </a:extLst>
        </xdr:cNvPr>
        <xdr:cNvSpPr/>
      </xdr:nvSpPr>
      <xdr:spPr bwMode="auto">
        <a:xfrm>
          <a:off x="2095499" y="16506682"/>
          <a:ext cx="2819401" cy="803909"/>
        </a:xfrm>
        <a:prstGeom prst="borderCallout1">
          <a:avLst>
            <a:gd name="adj1" fmla="val 103"/>
            <a:gd name="adj2" fmla="val 49760"/>
            <a:gd name="adj3" fmla="val -231415"/>
            <a:gd name="adj4" fmla="val 4978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 </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10" t="str">
        <f>L3</f>
        <v>VÄRDERINGSPROTOKOLL</v>
      </c>
      <c r="C2" s="211"/>
      <c r="D2" s="211"/>
      <c r="E2" s="211"/>
      <c r="F2" s="211"/>
      <c r="G2" s="11"/>
      <c r="H2" s="15"/>
      <c r="I2" s="11"/>
      <c r="J2" s="30"/>
      <c r="K2" s="3"/>
      <c r="L2" s="145" t="s">
        <v>133</v>
      </c>
    </row>
    <row r="3" spans="1:230" s="2" customFormat="1" ht="15" customHeight="1" x14ac:dyDescent="0.2">
      <c r="A3" s="4"/>
      <c r="B3" s="217" t="s">
        <v>0</v>
      </c>
      <c r="C3" s="218"/>
      <c r="D3" s="218"/>
      <c r="E3" s="218"/>
      <c r="F3" s="218"/>
      <c r="G3" s="218"/>
      <c r="H3" s="218"/>
      <c r="I3" s="219" t="s">
        <v>144</v>
      </c>
      <c r="J3" s="220"/>
      <c r="K3" s="4"/>
      <c r="L3" s="167" t="str">
        <f>IF(L11=TRUE,"VÄRDERINGSPROTOKOLL LÅGSPÄNNING","VÄRDERINGSPROTOKOLL")</f>
        <v>VÄRDERINGSPROTOKOLL</v>
      </c>
      <c r="M3" s="308" t="s">
        <v>46</v>
      </c>
      <c r="N3" s="309"/>
    </row>
    <row r="4" spans="1:230" ht="12" customHeight="1" x14ac:dyDescent="0.2">
      <c r="B4" s="221" t="s">
        <v>52</v>
      </c>
      <c r="C4" s="222"/>
      <c r="D4" s="224"/>
      <c r="E4" s="225"/>
      <c r="F4" s="226"/>
      <c r="G4" s="216" t="s">
        <v>68</v>
      </c>
      <c r="H4" s="216"/>
      <c r="I4" s="212"/>
      <c r="J4" s="213"/>
      <c r="K4" s="5"/>
      <c r="L4" s="146" t="s">
        <v>132</v>
      </c>
      <c r="M4" s="318" t="s">
        <v>113</v>
      </c>
      <c r="N4" s="319"/>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23" t="s">
        <v>1</v>
      </c>
      <c r="C5" s="216"/>
      <c r="D5" s="227"/>
      <c r="E5" s="228"/>
      <c r="F5" s="229"/>
      <c r="G5" s="216" t="s">
        <v>2</v>
      </c>
      <c r="H5" s="216"/>
      <c r="I5" s="214"/>
      <c r="J5" s="215"/>
      <c r="K5" s="6"/>
      <c r="L5" s="166" t="str">
        <f>IF(L17=FALSE,"Grundersättning vid överenskommelse:","Tillägg för minimiersättning:")</f>
        <v>Grundersättning vid överenskommelse:</v>
      </c>
      <c r="M5" s="312" t="s">
        <v>114</v>
      </c>
      <c r="N5" s="313"/>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23" t="s">
        <v>72</v>
      </c>
      <c r="C6" s="216"/>
      <c r="D6" s="227"/>
      <c r="E6" s="228"/>
      <c r="F6" s="229"/>
      <c r="G6" s="234" t="s">
        <v>42</v>
      </c>
      <c r="H6" s="235"/>
      <c r="I6" s="214"/>
      <c r="J6" s="215"/>
      <c r="K6" s="13"/>
      <c r="L6" s="147" t="s">
        <v>130</v>
      </c>
      <c r="M6" s="310" t="s">
        <v>115</v>
      </c>
      <c r="N6" s="311"/>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23" t="s">
        <v>54</v>
      </c>
      <c r="C7" s="216"/>
      <c r="D7" s="241"/>
      <c r="E7" s="242"/>
      <c r="F7" s="243"/>
      <c r="G7" s="216" t="s">
        <v>61</v>
      </c>
      <c r="H7" s="216"/>
      <c r="I7" s="236"/>
      <c r="J7" s="237"/>
      <c r="K7" s="13"/>
      <c r="L7" s="166" t="s">
        <v>73</v>
      </c>
      <c r="M7" s="312" t="s">
        <v>116</v>
      </c>
      <c r="N7" s="313"/>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40"/>
      <c r="C8" s="230"/>
      <c r="D8" s="244"/>
      <c r="E8" s="245"/>
      <c r="F8" s="246"/>
      <c r="G8" s="230" t="s">
        <v>55</v>
      </c>
      <c r="H8" s="230"/>
      <c r="I8" s="238"/>
      <c r="J8" s="239"/>
      <c r="K8" s="13"/>
      <c r="L8" s="146" t="s">
        <v>131</v>
      </c>
      <c r="M8" s="310" t="s">
        <v>117</v>
      </c>
      <c r="N8" s="311"/>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17" t="s">
        <v>74</v>
      </c>
      <c r="C9" s="218"/>
      <c r="D9" s="218"/>
      <c r="E9" s="218"/>
      <c r="F9" s="218"/>
      <c r="G9" s="218"/>
      <c r="H9" s="218"/>
      <c r="I9" s="218"/>
      <c r="J9" s="233"/>
      <c r="K9" s="7"/>
      <c r="L9" s="166" t="s">
        <v>59</v>
      </c>
      <c r="M9" s="320"/>
      <c r="N9" s="321"/>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47" t="s">
        <v>34</v>
      </c>
      <c r="C10" s="248"/>
      <c r="D10" s="248"/>
      <c r="E10" s="248"/>
      <c r="F10" s="248"/>
      <c r="G10" s="249"/>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50"/>
      <c r="C11" s="251"/>
      <c r="D11" s="251"/>
      <c r="E11" s="251"/>
      <c r="F11" s="251"/>
      <c r="G11" s="252"/>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05"/>
      <c r="C12" s="206"/>
      <c r="D12" s="206"/>
      <c r="E12" s="206"/>
      <c r="F12" s="206"/>
      <c r="G12" s="207"/>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05"/>
      <c r="C13" s="206"/>
      <c r="D13" s="206"/>
      <c r="E13" s="206"/>
      <c r="F13" s="206"/>
      <c r="G13" s="207"/>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53"/>
      <c r="C14" s="254"/>
      <c r="D14" s="254"/>
      <c r="E14" s="254"/>
      <c r="F14" s="254"/>
      <c r="G14" s="255"/>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1" t="s">
        <v>4</v>
      </c>
      <c r="C15" s="232"/>
      <c r="D15" s="232"/>
      <c r="E15" s="232"/>
      <c r="F15" s="232"/>
      <c r="G15" s="232"/>
      <c r="H15" s="232"/>
      <c r="I15" s="232"/>
      <c r="J15" s="99">
        <f>SUM(J11:J14)</f>
        <v>0</v>
      </c>
      <c r="K15" s="9"/>
      <c r="L15" s="150" t="b">
        <v>0</v>
      </c>
      <c r="O15" s="44"/>
      <c r="P15" s="131"/>
      <c r="Q15" s="316"/>
      <c r="R15" s="316"/>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17" t="s">
        <v>75</v>
      </c>
      <c r="C16" s="218"/>
      <c r="D16" s="218"/>
      <c r="E16" s="218"/>
      <c r="F16" s="218"/>
      <c r="G16" s="218"/>
      <c r="H16" s="218"/>
      <c r="I16" s="218"/>
      <c r="J16" s="233"/>
      <c r="K16" s="10"/>
      <c r="L16" s="148" t="s">
        <v>122</v>
      </c>
      <c r="M16" s="317" t="s">
        <v>79</v>
      </c>
      <c r="N16" s="317"/>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47" t="s">
        <v>56</v>
      </c>
      <c r="C17" s="248"/>
      <c r="D17" s="248"/>
      <c r="E17" s="248"/>
      <c r="F17" s="299" t="s">
        <v>37</v>
      </c>
      <c r="G17" s="300"/>
      <c r="H17" s="301"/>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05"/>
      <c r="C18" s="206"/>
      <c r="D18" s="206"/>
      <c r="E18" s="206"/>
      <c r="F18" s="298"/>
      <c r="G18" s="298"/>
      <c r="H18" s="298"/>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05"/>
      <c r="C19" s="206"/>
      <c r="D19" s="206"/>
      <c r="E19" s="206"/>
      <c r="F19" s="279"/>
      <c r="G19" s="279"/>
      <c r="H19" s="279"/>
      <c r="I19" s="116"/>
      <c r="J19" s="57">
        <f>IF(I19&gt;0,(VLOOKUP(F19,'DÖLJS - Ersättningstabeller'!$A$11:$C$34,3,FALSE))*I19,0)</f>
        <v>0</v>
      </c>
      <c r="K19" s="8"/>
      <c r="L19" s="152">
        <f>'DÖLJS - Ersättningstabeller'!C10</f>
        <v>4.0755926463473635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05"/>
      <c r="C20" s="206"/>
      <c r="D20" s="206"/>
      <c r="E20" s="206"/>
      <c r="F20" s="279"/>
      <c r="G20" s="279"/>
      <c r="H20" s="279"/>
      <c r="I20" s="116"/>
      <c r="J20" s="57">
        <f>IF(I20&gt;0,(VLOOKUP(F20,'DÖLJS - Ersättningstabeller'!$A$11:$C$34,3,FALSE))*I20,0)</f>
        <v>0</v>
      </c>
      <c r="K20" s="31"/>
      <c r="L20" s="153" t="s">
        <v>128</v>
      </c>
      <c r="M20" s="138" t="str">
        <f>'DÖLJS - Ersättningstabeller'!A16</f>
        <v>Nätstation - Skog (yta 6 x 6 meter)</v>
      </c>
      <c r="N20" s="170">
        <f>'DÖLJS - Ersättningstabeller'!C16</f>
        <v>2300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53"/>
      <c r="C21" s="254"/>
      <c r="D21" s="254"/>
      <c r="E21" s="255"/>
      <c r="F21" s="280"/>
      <c r="G21" s="280"/>
      <c r="H21" s="280"/>
      <c r="I21" s="117"/>
      <c r="J21" s="98">
        <f>IF(I21&gt;0,(VLOOKUP(F21,'DÖLJS - Ersättningstabeller'!$A$11:$C$34,3,FALSE))*I21,0)</f>
        <v>0</v>
      </c>
      <c r="K21" s="8"/>
      <c r="L21" s="154">
        <f>'DÖLJS - Ersättningstabeller'!C43</f>
        <v>10.768043684710351</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56" t="s">
        <v>4</v>
      </c>
      <c r="C22" s="257"/>
      <c r="D22" s="257"/>
      <c r="E22" s="257"/>
      <c r="F22" s="257"/>
      <c r="G22" s="257"/>
      <c r="H22" s="257"/>
      <c r="I22" s="257"/>
      <c r="J22" s="45">
        <f>SUM(J18:J21)</f>
        <v>0</v>
      </c>
      <c r="K22" s="8"/>
      <c r="L22" s="153" t="s">
        <v>129</v>
      </c>
      <c r="M22" s="138" t="str">
        <f>'DÖLJS - Ersättningstabeller'!A18</f>
        <v>Nätstation - Skog (yta 10 x 10 meter)</v>
      </c>
      <c r="N22" s="171">
        <f>'DÖLJS - Ersättningstabeller'!C18</f>
        <v>3400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17" t="s">
        <v>62</v>
      </c>
      <c r="C23" s="218"/>
      <c r="D23" s="218"/>
      <c r="E23" s="218"/>
      <c r="F23" s="218"/>
      <c r="G23" s="218"/>
      <c r="H23" s="218"/>
      <c r="I23" s="218"/>
      <c r="J23" s="233"/>
      <c r="K23" s="10"/>
      <c r="L23" s="154">
        <f>'DÖLJS - Ersättningstabeller'!C44</f>
        <v>4.1844729344729341</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72" t="s">
        <v>34</v>
      </c>
      <c r="C24" s="273"/>
      <c r="D24" s="273"/>
      <c r="E24" s="273"/>
      <c r="F24" s="273"/>
      <c r="G24" s="273"/>
      <c r="H24" s="273"/>
      <c r="I24" s="274"/>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75"/>
      <c r="C25" s="276"/>
      <c r="D25" s="276"/>
      <c r="E25" s="276"/>
      <c r="F25" s="276"/>
      <c r="G25" s="276"/>
      <c r="H25" s="276"/>
      <c r="I25" s="276"/>
      <c r="J25" s="118"/>
      <c r="K25" s="8"/>
      <c r="L25" s="152">
        <f>'DÖLJS - Ersättningstabeller'!C41</f>
        <v>2756.6375318066162</v>
      </c>
      <c r="M25" s="136" t="str">
        <f>'DÖLJS - Ersättningstabeller'!A21</f>
        <v>Nätstation - Jordbruksimp. (yta 10 x 10 meter)</v>
      </c>
      <c r="N25" s="133">
        <f>'DÖLJS - Ersättningstabeller'!C21</f>
        <v>3400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198"/>
      <c r="C26" s="199"/>
      <c r="D26" s="199"/>
      <c r="E26" s="199"/>
      <c r="F26" s="199"/>
      <c r="G26" s="199"/>
      <c r="H26" s="199"/>
      <c r="I26" s="199"/>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56" t="s">
        <v>4</v>
      </c>
      <c r="C27" s="257"/>
      <c r="D27" s="257"/>
      <c r="E27" s="257"/>
      <c r="F27" s="257"/>
      <c r="G27" s="257"/>
      <c r="H27" s="257"/>
      <c r="I27" s="257"/>
      <c r="J27" s="45">
        <f>SUM(J25:J26)</f>
        <v>0</v>
      </c>
      <c r="K27" s="9"/>
      <c r="L27" s="152">
        <f>'DÖLJS - Ersättningstabeller'!E3</f>
        <v>2380</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17" t="s">
        <v>63</v>
      </c>
      <c r="C28" s="218"/>
      <c r="D28" s="218"/>
      <c r="E28" s="218"/>
      <c r="F28" s="218"/>
      <c r="G28" s="218"/>
      <c r="H28" s="218"/>
      <c r="I28" s="218"/>
      <c r="J28" s="233"/>
      <c r="K28" s="9"/>
      <c r="L28" s="156" t="s">
        <v>125</v>
      </c>
      <c r="M28" s="138" t="str">
        <f>'DÖLJS - Ersättningstabeller'!A24</f>
        <v>Nätstation - Övrig mark (yta 10 x 10 meter)</v>
      </c>
      <c r="N28" s="171">
        <f>'DÖLJS - Ersättningstabeller'!C24</f>
        <v>3400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72" t="s">
        <v>34</v>
      </c>
      <c r="C29" s="273"/>
      <c r="D29" s="273"/>
      <c r="E29" s="273"/>
      <c r="F29" s="273"/>
      <c r="G29" s="273"/>
      <c r="H29" s="273"/>
      <c r="I29" s="274"/>
      <c r="J29" s="18" t="s">
        <v>3</v>
      </c>
      <c r="K29" s="9"/>
      <c r="L29" s="152">
        <f>'DÖLJS - Ersättningstabeller'!B3</f>
        <v>47600</v>
      </c>
      <c r="M29" s="137" t="str">
        <f>'DÖLJS - Ersättningstabeller'!A26</f>
        <v>Sjökabelskylt - Skog (yta 6 x 6 meter)</v>
      </c>
      <c r="N29" s="133">
        <f>'DÖLJS - Ersättningstabeller'!C26</f>
        <v>2300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92"/>
      <c r="C30" s="293"/>
      <c r="D30" s="293"/>
      <c r="E30" s="293"/>
      <c r="F30" s="293"/>
      <c r="G30" s="293"/>
      <c r="H30" s="293"/>
      <c r="I30" s="294"/>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95"/>
      <c r="C31" s="296"/>
      <c r="D31" s="296"/>
      <c r="E31" s="296"/>
      <c r="F31" s="296"/>
      <c r="G31" s="296"/>
      <c r="H31" s="296"/>
      <c r="I31" s="297"/>
      <c r="J31" s="119"/>
      <c r="K31" s="9"/>
      <c r="L31" s="169">
        <f>'DÖLJS - Ersättningstabeller'!B4</f>
        <v>336.97</v>
      </c>
      <c r="M31" s="136" t="str">
        <f>'DÖLJS - Ersättningstabeller'!A28</f>
        <v>Sjökabelskylt - Skog (yta 10 x 10 meter)</v>
      </c>
      <c r="N31" s="133">
        <f>'DÖLJS - Ersättningstabeller'!C28</f>
        <v>3400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1" t="s">
        <v>4</v>
      </c>
      <c r="C32" s="232"/>
      <c r="D32" s="232"/>
      <c r="E32" s="232"/>
      <c r="F32" s="232"/>
      <c r="G32" s="232"/>
      <c r="H32" s="232"/>
      <c r="I32" s="232"/>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17" t="s">
        <v>70</v>
      </c>
      <c r="C33" s="218"/>
      <c r="D33" s="218"/>
      <c r="E33" s="218"/>
      <c r="F33" s="218"/>
      <c r="G33" s="218"/>
      <c r="H33" s="218"/>
      <c r="I33" s="218"/>
      <c r="J33" s="233"/>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177" t="s">
        <v>69</v>
      </c>
      <c r="C34" s="178"/>
      <c r="D34" s="178"/>
      <c r="E34" s="178"/>
      <c r="F34" s="178"/>
      <c r="G34" s="178"/>
      <c r="H34" s="179"/>
      <c r="I34" s="179"/>
      <c r="J34" s="180"/>
      <c r="K34" s="9"/>
      <c r="L34" s="157" t="s">
        <v>134</v>
      </c>
      <c r="M34" s="138" t="str">
        <f>'DÖLJS - Ersättningstabeller'!A31</f>
        <v>Sjökabelskylt - Jordbruksimp. (yta 10 x 10 meter)</v>
      </c>
      <c r="N34" s="171">
        <f>'DÖLJS - Ersättningstabeller'!C31</f>
        <v>3400</v>
      </c>
      <c r="O34" s="14"/>
    </row>
    <row r="35" spans="1:230" ht="12" customHeight="1" x14ac:dyDescent="0.2">
      <c r="A35" s="44"/>
      <c r="B35" s="266" t="s">
        <v>38</v>
      </c>
      <c r="C35" s="267"/>
      <c r="D35" s="267"/>
      <c r="E35" s="268"/>
      <c r="F35" s="304"/>
      <c r="G35" s="305"/>
      <c r="H35" s="269" t="s">
        <v>71</v>
      </c>
      <c r="I35" s="270"/>
      <c r="J35" s="271"/>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17" t="s">
        <v>64</v>
      </c>
      <c r="C36" s="218"/>
      <c r="D36" s="218"/>
      <c r="E36" s="218"/>
      <c r="F36" s="218"/>
      <c r="G36" s="218"/>
      <c r="H36" s="218"/>
      <c r="I36" s="218"/>
      <c r="J36" s="233"/>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202" t="s">
        <v>34</v>
      </c>
      <c r="C37" s="203"/>
      <c r="D37" s="203"/>
      <c r="E37" s="203"/>
      <c r="F37" s="203"/>
      <c r="G37" s="203"/>
      <c r="H37" s="203"/>
      <c r="I37" s="204"/>
      <c r="J37" s="19" t="s">
        <v>3</v>
      </c>
      <c r="K37" s="12"/>
      <c r="L37" s="152">
        <f>J15+J22+(J27*0.66)+J32+J40+J47+J55</f>
        <v>0</v>
      </c>
      <c r="M37" s="104" t="str">
        <f>'DÖLJS - Ersättningstabeller'!A34</f>
        <v>Sjökabelskylt - Övrig mark (yta 10 x 10 meter)</v>
      </c>
      <c r="N37" s="134">
        <f>'DÖLJS - Ersättningstabeller'!C34</f>
        <v>3400</v>
      </c>
      <c r="HJ37" s="44"/>
      <c r="HK37" s="44"/>
      <c r="HL37" s="44"/>
      <c r="HM37" s="44"/>
      <c r="HN37" s="44"/>
      <c r="HO37" s="44"/>
      <c r="HP37" s="44"/>
      <c r="HQ37" s="44"/>
      <c r="HR37" s="44"/>
      <c r="HS37" s="44"/>
      <c r="HT37" s="44"/>
      <c r="HU37" s="44"/>
      <c r="HV37" s="44"/>
    </row>
    <row r="38" spans="1:230" ht="12" customHeight="1" x14ac:dyDescent="0.2">
      <c r="A38" s="44"/>
      <c r="B38" s="184"/>
      <c r="C38" s="185"/>
      <c r="D38" s="185"/>
      <c r="E38" s="185"/>
      <c r="F38" s="185"/>
      <c r="G38" s="185"/>
      <c r="H38" s="185"/>
      <c r="I38" s="185"/>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186"/>
      <c r="C39" s="187"/>
      <c r="D39" s="187"/>
      <c r="E39" s="187"/>
      <c r="F39" s="187"/>
      <c r="G39" s="187"/>
      <c r="H39" s="187"/>
      <c r="I39" s="187"/>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302" t="s">
        <v>4</v>
      </c>
      <c r="C40" s="303"/>
      <c r="D40" s="303"/>
      <c r="E40" s="303"/>
      <c r="F40" s="303"/>
      <c r="G40" s="303"/>
      <c r="H40" s="303"/>
      <c r="I40" s="303"/>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17" t="s">
        <v>65</v>
      </c>
      <c r="C41" s="218"/>
      <c r="D41" s="218"/>
      <c r="E41" s="218"/>
      <c r="F41" s="218"/>
      <c r="G41" s="218"/>
      <c r="H41" s="218"/>
      <c r="I41" s="218"/>
      <c r="J41" s="233"/>
      <c r="K41" s="12"/>
      <c r="L41" s="152">
        <f>IF(L29*0.2&gt;L37*0.2,L37*0.2,L29*0.2)</f>
        <v>0</v>
      </c>
      <c r="M41" s="314" t="s">
        <v>23</v>
      </c>
      <c r="N41" s="315"/>
      <c r="HJ41" s="44"/>
      <c r="HK41" s="44"/>
      <c r="HL41" s="44"/>
      <c r="HM41" s="44"/>
      <c r="HN41" s="44"/>
      <c r="HO41" s="44"/>
      <c r="HP41" s="44"/>
      <c r="HQ41" s="44"/>
      <c r="HR41" s="44"/>
      <c r="HS41" s="44"/>
      <c r="HT41" s="44"/>
      <c r="HU41" s="44"/>
      <c r="HV41" s="44"/>
    </row>
    <row r="42" spans="1:230" ht="12" customHeight="1" x14ac:dyDescent="0.2">
      <c r="A42" s="44"/>
      <c r="B42" s="208" t="s">
        <v>34</v>
      </c>
      <c r="C42" s="209"/>
      <c r="D42" s="209"/>
      <c r="E42" s="47" t="s">
        <v>39</v>
      </c>
      <c r="F42" s="200"/>
      <c r="G42" s="201"/>
      <c r="H42" s="41" t="s">
        <v>6</v>
      </c>
      <c r="I42" s="42" t="s">
        <v>7</v>
      </c>
      <c r="J42" s="50" t="s">
        <v>3</v>
      </c>
      <c r="K42" s="12"/>
      <c r="L42" s="159" t="s">
        <v>137</v>
      </c>
      <c r="M42" s="51" t="s">
        <v>11</v>
      </c>
      <c r="N42" s="52">
        <f>'DÖLJS - Ersättningstabeller'!C36</f>
        <v>2.4758291984732828</v>
      </c>
      <c r="HJ42" s="44"/>
      <c r="HK42" s="44"/>
      <c r="HL42" s="44"/>
      <c r="HM42" s="44"/>
      <c r="HN42" s="44"/>
      <c r="HO42" s="44"/>
      <c r="HP42" s="44"/>
      <c r="HQ42" s="44"/>
      <c r="HR42" s="44"/>
      <c r="HS42" s="44"/>
      <c r="HT42" s="44"/>
      <c r="HU42" s="44"/>
      <c r="HV42" s="44"/>
    </row>
    <row r="43" spans="1:230" ht="12" customHeight="1" x14ac:dyDescent="0.2">
      <c r="A43" s="44"/>
      <c r="B43" s="205"/>
      <c r="C43" s="206"/>
      <c r="D43" s="206"/>
      <c r="E43" s="206"/>
      <c r="F43" s="206"/>
      <c r="G43" s="207"/>
      <c r="H43" s="120"/>
      <c r="I43" s="120"/>
      <c r="J43" s="57">
        <f>IF($F$42&lt;&gt;0,H43*I43*VLOOKUP($F$42,'DÖLJS - Ersättningstabeller'!$A$36:$G$40,3,FALSE),0)</f>
        <v>0</v>
      </c>
      <c r="K43" s="12"/>
      <c r="L43" s="152">
        <f>IF(L37*0.2&lt;L29*0.2,IF(L37&lt;5000,L25,L37*0.2),L29*0.2)</f>
        <v>2756.6375318066162</v>
      </c>
      <c r="M43" s="142" t="s">
        <v>12</v>
      </c>
      <c r="N43" s="143">
        <f>'DÖLJS - Ersättningstabeller'!C37</f>
        <v>3.0331587150127231</v>
      </c>
      <c r="HJ43" s="44"/>
      <c r="HK43" s="44"/>
      <c r="HL43" s="44"/>
      <c r="HM43" s="44"/>
      <c r="HN43" s="44"/>
      <c r="HO43" s="44"/>
      <c r="HP43" s="44"/>
      <c r="HQ43" s="44"/>
      <c r="HR43" s="44"/>
      <c r="HS43" s="44"/>
      <c r="HT43" s="44"/>
      <c r="HU43" s="44"/>
      <c r="HV43" s="44"/>
    </row>
    <row r="44" spans="1:230" ht="12" customHeight="1" x14ac:dyDescent="0.2">
      <c r="A44" s="44"/>
      <c r="B44" s="205"/>
      <c r="C44" s="206"/>
      <c r="D44" s="206"/>
      <c r="E44" s="206"/>
      <c r="F44" s="206"/>
      <c r="G44" s="207"/>
      <c r="H44" s="120"/>
      <c r="I44" s="120"/>
      <c r="J44" s="57">
        <f>IF($F$42&lt;&gt;0,H44*I44*VLOOKUP($F$42,'DÖLJS - Ersättningstabeller'!$A$36:$G$40,3,FALSE),0)</f>
        <v>0</v>
      </c>
      <c r="K44" s="12"/>
      <c r="L44" s="160" t="s">
        <v>138</v>
      </c>
      <c r="M44" s="53" t="s">
        <v>13</v>
      </c>
      <c r="N44" s="54">
        <f>'DÖLJS - Ersättningstabeller'!C38</f>
        <v>3.4940273536895674</v>
      </c>
      <c r="HJ44" s="44"/>
      <c r="HK44" s="44"/>
      <c r="HL44" s="44"/>
      <c r="HM44" s="44"/>
      <c r="HN44" s="44"/>
      <c r="HO44" s="44"/>
      <c r="HP44" s="44"/>
      <c r="HQ44" s="44"/>
      <c r="HR44" s="44"/>
      <c r="HS44" s="44"/>
      <c r="HT44" s="44"/>
      <c r="HU44" s="44"/>
      <c r="HV44" s="44"/>
    </row>
    <row r="45" spans="1:230" ht="12" customHeight="1" x14ac:dyDescent="0.2">
      <c r="A45" s="44"/>
      <c r="B45" s="205"/>
      <c r="C45" s="206"/>
      <c r="D45" s="206"/>
      <c r="E45" s="206"/>
      <c r="F45" s="206"/>
      <c r="G45" s="207"/>
      <c r="H45" s="120"/>
      <c r="I45" s="120"/>
      <c r="J45" s="57">
        <f>IF($F$42&lt;&gt;0,H45*I45*VLOOKUP($F$42,'DÖLJS - Ersättningstabeller'!$A$36:$G$40,3,FALSE),0)</f>
        <v>0</v>
      </c>
      <c r="K45" s="12"/>
      <c r="L45" s="152">
        <f>IF(L13=FALSE,L25,L43)</f>
        <v>2756.6375318066162</v>
      </c>
      <c r="M45" s="142" t="s">
        <v>14</v>
      </c>
      <c r="N45" s="143">
        <f>'DÖLJS - Ersättningstabeller'!C39</f>
        <v>4.4479182569974567</v>
      </c>
      <c r="HJ45" s="44"/>
      <c r="HK45" s="44"/>
      <c r="HL45" s="44"/>
      <c r="HM45" s="44"/>
      <c r="HN45" s="44"/>
      <c r="HO45" s="44"/>
      <c r="HP45" s="44"/>
      <c r="HQ45" s="44"/>
      <c r="HR45" s="44"/>
      <c r="HS45" s="44"/>
      <c r="HT45" s="44"/>
      <c r="HU45" s="44"/>
      <c r="HV45" s="44"/>
    </row>
    <row r="46" spans="1:230" ht="12" customHeight="1" x14ac:dyDescent="0.2">
      <c r="A46" s="44"/>
      <c r="B46" s="253"/>
      <c r="C46" s="254"/>
      <c r="D46" s="254"/>
      <c r="E46" s="254"/>
      <c r="F46" s="254"/>
      <c r="G46" s="255"/>
      <c r="H46" s="121"/>
      <c r="I46" s="121"/>
      <c r="J46" s="98">
        <f>IF($F$42&lt;&gt;0,H46*I46*VLOOKUP($F$42,'DÖLJS - Ersättningstabeller'!$A$36:$G$40,3,FALSE),0)</f>
        <v>0</v>
      </c>
      <c r="K46" s="12"/>
      <c r="L46" s="159" t="s">
        <v>139</v>
      </c>
      <c r="M46" s="55" t="s">
        <v>15</v>
      </c>
      <c r="N46" s="56">
        <f>'DÖLJS - Ersättningstabeller'!C40</f>
        <v>4.608686386768448</v>
      </c>
      <c r="HJ46" s="44"/>
      <c r="HK46" s="44"/>
      <c r="HL46" s="44"/>
      <c r="HM46" s="44"/>
      <c r="HN46" s="44"/>
      <c r="HO46" s="44"/>
      <c r="HP46" s="44"/>
      <c r="HQ46" s="44"/>
      <c r="HR46" s="44"/>
      <c r="HS46" s="44"/>
      <c r="HT46" s="44"/>
      <c r="HU46" s="44"/>
      <c r="HV46" s="44"/>
    </row>
    <row r="47" spans="1:230" ht="12" customHeight="1" x14ac:dyDescent="0.2">
      <c r="A47" s="44"/>
      <c r="B47" s="256" t="s">
        <v>4</v>
      </c>
      <c r="C47" s="257"/>
      <c r="D47" s="257"/>
      <c r="E47" s="257"/>
      <c r="F47" s="257"/>
      <c r="G47" s="257"/>
      <c r="H47" s="257"/>
      <c r="I47" s="257"/>
      <c r="J47" s="45">
        <f>SUM(J43:J46)</f>
        <v>0</v>
      </c>
      <c r="K47" s="12"/>
      <c r="L47" s="152">
        <f>IF(L17=FALSE,L45,L33)</f>
        <v>2756.6375318066162</v>
      </c>
      <c r="HJ47" s="44"/>
      <c r="HK47" s="44"/>
      <c r="HL47" s="44"/>
      <c r="HM47" s="44"/>
      <c r="HN47" s="44"/>
      <c r="HO47" s="44"/>
      <c r="HP47" s="44"/>
      <c r="HQ47" s="44"/>
      <c r="HR47" s="44"/>
      <c r="HS47" s="44"/>
      <c r="HT47" s="44"/>
      <c r="HU47" s="44"/>
      <c r="HV47" s="44"/>
    </row>
    <row r="48" spans="1:230" ht="15" customHeight="1" x14ac:dyDescent="0.2">
      <c r="A48" s="44"/>
      <c r="B48" s="217" t="s">
        <v>66</v>
      </c>
      <c r="C48" s="218"/>
      <c r="D48" s="218"/>
      <c r="E48" s="218"/>
      <c r="F48" s="218"/>
      <c r="G48" s="218"/>
      <c r="H48" s="218"/>
      <c r="I48" s="218"/>
      <c r="J48" s="233"/>
      <c r="M48" s="44"/>
      <c r="HK48" s="44"/>
      <c r="HL48" s="44"/>
      <c r="HM48" s="44"/>
      <c r="HN48" s="44"/>
      <c r="HO48" s="44"/>
      <c r="HP48" s="44"/>
      <c r="HQ48" s="44"/>
      <c r="HR48" s="44"/>
      <c r="HS48" s="44"/>
      <c r="HT48" s="44"/>
      <c r="HU48" s="44"/>
      <c r="HV48" s="44"/>
    </row>
    <row r="49" spans="1:230" ht="12" customHeight="1" x14ac:dyDescent="0.2">
      <c r="A49" s="44"/>
      <c r="B49" s="194" t="s">
        <v>34</v>
      </c>
      <c r="C49" s="195"/>
      <c r="D49" s="195"/>
      <c r="E49" s="195"/>
      <c r="F49" s="195"/>
      <c r="G49" s="195"/>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196"/>
      <c r="C50" s="197"/>
      <c r="D50" s="197"/>
      <c r="E50" s="197"/>
      <c r="F50" s="197"/>
      <c r="G50" s="197"/>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198"/>
      <c r="C51" s="199"/>
      <c r="D51" s="199"/>
      <c r="E51" s="199"/>
      <c r="F51" s="199"/>
      <c r="G51" s="199"/>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64" t="s">
        <v>4</v>
      </c>
      <c r="C52" s="265"/>
      <c r="D52" s="265"/>
      <c r="E52" s="265"/>
      <c r="F52" s="265"/>
      <c r="G52" s="265"/>
      <c r="H52" s="265"/>
      <c r="I52" s="265"/>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17" t="s">
        <v>67</v>
      </c>
      <c r="C53" s="218"/>
      <c r="D53" s="218"/>
      <c r="E53" s="218"/>
      <c r="F53" s="218"/>
      <c r="G53" s="218"/>
      <c r="H53" s="218"/>
      <c r="I53" s="218"/>
      <c r="J53" s="233"/>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77" t="s">
        <v>100</v>
      </c>
      <c r="C54" s="278"/>
      <c r="D54" s="278"/>
      <c r="E54" s="278"/>
      <c r="F54" s="278"/>
      <c r="G54" s="278"/>
      <c r="H54" s="278"/>
      <c r="I54" s="278"/>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182" t="s">
        <v>53</v>
      </c>
      <c r="C55" s="183"/>
      <c r="D55" s="183"/>
      <c r="E55" s="183"/>
      <c r="F55" s="183"/>
      <c r="G55" s="183"/>
      <c r="H55" s="183"/>
      <c r="I55" s="183"/>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62" t="s">
        <v>118</v>
      </c>
      <c r="C56" s="263"/>
      <c r="D56" s="263"/>
      <c r="E56" s="263"/>
      <c r="F56" s="263"/>
      <c r="G56" s="263"/>
      <c r="H56" s="263"/>
      <c r="I56" s="263"/>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60" t="str">
        <f>L5</f>
        <v>Grundersättning vid överenskommelse:</v>
      </c>
      <c r="C57" s="261"/>
      <c r="D57" s="261"/>
      <c r="E57" s="261"/>
      <c r="F57" s="261"/>
      <c r="G57" s="261"/>
      <c r="H57" s="261"/>
      <c r="I57" s="261"/>
      <c r="J57" s="109">
        <f>IF(L15=TRUE,0,IF(L17=TRUE,IF(L47-L39&gt;0,L47-L39,0),IF(L13=TRUE,0,L27)))</f>
        <v>2380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191" t="s">
        <v>9</v>
      </c>
      <c r="C58" s="192"/>
      <c r="D58" s="192"/>
      <c r="E58" s="192"/>
      <c r="F58" s="192"/>
      <c r="G58" s="192"/>
      <c r="H58" s="192"/>
      <c r="I58" s="192"/>
      <c r="J58" s="60">
        <f>ROUND((J52+J54+J55+J56+J57),0)</f>
        <v>2380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190"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190"/>
      <c r="D59" s="190"/>
      <c r="E59" s="190"/>
      <c r="F59" s="190"/>
      <c r="G59" s="190"/>
      <c r="H59" s="190"/>
      <c r="I59" s="190"/>
      <c r="J59" s="190"/>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193">
        <f>IF(L11=TRUE,L9,0)</f>
        <v>0</v>
      </c>
      <c r="C60" s="193"/>
      <c r="D60" s="193"/>
      <c r="E60" s="193"/>
      <c r="F60" s="193"/>
      <c r="G60" s="193"/>
      <c r="H60" s="193"/>
      <c r="I60" s="193"/>
      <c r="J60" s="193"/>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181" t="s">
        <v>57</v>
      </c>
      <c r="C61" s="181"/>
      <c r="D61" s="181"/>
      <c r="E61" s="181"/>
      <c r="F61" s="181"/>
      <c r="G61" s="181"/>
      <c r="H61" s="181"/>
      <c r="I61" s="181"/>
      <c r="J61" s="181"/>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258" t="s">
        <v>145</v>
      </c>
      <c r="C62" s="259"/>
      <c r="D62" s="259"/>
      <c r="E62" s="27" t="s">
        <v>33</v>
      </c>
      <c r="F62" s="27" t="s">
        <v>3</v>
      </c>
      <c r="G62" s="188" t="s">
        <v>58</v>
      </c>
      <c r="H62" s="188"/>
      <c r="I62" s="188"/>
      <c r="J62" s="189"/>
      <c r="L62" s="163" t="s">
        <v>48</v>
      </c>
      <c r="HV62" s="44"/>
    </row>
    <row r="63" spans="1:230" s="49" customFormat="1" ht="30" customHeight="1" thickBot="1" x14ac:dyDescent="0.25">
      <c r="A63" s="26"/>
      <c r="B63" s="325"/>
      <c r="C63" s="326"/>
      <c r="D63" s="327"/>
      <c r="E63" s="61"/>
      <c r="F63" s="62">
        <f>IF(L63&gt;$J$58,"Fel andel",L63)</f>
        <v>0</v>
      </c>
      <c r="G63" s="287" t="s">
        <v>60</v>
      </c>
      <c r="H63" s="288"/>
      <c r="I63" s="288"/>
      <c r="J63" s="289"/>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290" t="s">
        <v>24</v>
      </c>
      <c r="C64" s="291"/>
      <c r="D64" s="291"/>
      <c r="E64" s="291" t="s">
        <v>25</v>
      </c>
      <c r="F64" s="291"/>
      <c r="G64" s="281" t="s">
        <v>51</v>
      </c>
      <c r="H64" s="282"/>
      <c r="I64" s="282"/>
      <c r="J64" s="283"/>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306" t="s">
        <v>49</v>
      </c>
      <c r="C65" s="175"/>
      <c r="D65" s="174" t="s">
        <v>35</v>
      </c>
      <c r="E65" s="175"/>
      <c r="F65" s="307"/>
      <c r="G65" s="174" t="s">
        <v>50</v>
      </c>
      <c r="H65" s="175"/>
      <c r="I65" s="175"/>
      <c r="J65" s="176"/>
      <c r="L65" s="16"/>
      <c r="HV65" s="44"/>
    </row>
    <row r="66" spans="1:230" ht="15" customHeight="1" x14ac:dyDescent="0.2">
      <c r="B66" s="328" t="s">
        <v>41</v>
      </c>
      <c r="C66" s="328"/>
      <c r="D66" s="328"/>
      <c r="E66" s="328"/>
      <c r="F66" s="328"/>
      <c r="G66" s="328"/>
      <c r="H66" s="328"/>
      <c r="I66" s="328"/>
      <c r="J66" s="328"/>
      <c r="M66" s="29"/>
      <c r="N66" s="29"/>
    </row>
    <row r="67" spans="1:230" ht="24" customHeight="1" x14ac:dyDescent="0.2">
      <c r="A67" s="173" t="s">
        <v>146</v>
      </c>
      <c r="B67" s="173"/>
      <c r="C67" s="173"/>
      <c r="D67" s="173"/>
      <c r="E67" s="173"/>
      <c r="F67" s="173"/>
      <c r="G67" s="173"/>
      <c r="H67" s="173"/>
      <c r="I67" s="173"/>
      <c r="J67" s="173"/>
      <c r="K67" s="173"/>
      <c r="M67" s="29"/>
      <c r="N67" s="29"/>
    </row>
    <row r="68" spans="1:230" s="49" customFormat="1" ht="37.5" customHeight="1" x14ac:dyDescent="0.2">
      <c r="A68" s="26"/>
      <c r="B68" s="329"/>
      <c r="C68" s="329"/>
      <c r="D68" s="329"/>
      <c r="E68" s="329"/>
      <c r="F68" s="329"/>
      <c r="G68" s="329"/>
      <c r="H68" s="329"/>
      <c r="I68" s="329"/>
      <c r="J68" s="329"/>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258" t="str">
        <f>B62</f>
        <v>Fastighetsägares födelsedatum (6 siffror) / org.nr</v>
      </c>
      <c r="C69" s="259"/>
      <c r="D69" s="259"/>
      <c r="E69" s="27" t="s">
        <v>33</v>
      </c>
      <c r="F69" s="27" t="s">
        <v>3</v>
      </c>
      <c r="G69" s="188" t="s">
        <v>58</v>
      </c>
      <c r="H69" s="188"/>
      <c r="I69" s="188"/>
      <c r="J69" s="189"/>
      <c r="L69" s="163" t="s">
        <v>47</v>
      </c>
      <c r="M69" s="29"/>
      <c r="N69" s="29"/>
    </row>
    <row r="70" spans="1:230" s="49" customFormat="1" ht="30" customHeight="1" thickBot="1" x14ac:dyDescent="0.25">
      <c r="A70" s="26"/>
      <c r="B70" s="325"/>
      <c r="C70" s="326"/>
      <c r="D70" s="327"/>
      <c r="E70" s="61"/>
      <c r="F70" s="62">
        <f>IF(L70&gt;$J$58,"Fel andel",L70)</f>
        <v>0</v>
      </c>
      <c r="G70" s="287" t="s">
        <v>60</v>
      </c>
      <c r="H70" s="288"/>
      <c r="I70" s="288"/>
      <c r="J70" s="289"/>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290" t="s">
        <v>24</v>
      </c>
      <c r="C71" s="291"/>
      <c r="D71" s="291"/>
      <c r="E71" s="291" t="s">
        <v>25</v>
      </c>
      <c r="F71" s="291"/>
      <c r="G71" s="281" t="s">
        <v>51</v>
      </c>
      <c r="H71" s="282"/>
      <c r="I71" s="282"/>
      <c r="J71" s="283"/>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306" t="s">
        <v>49</v>
      </c>
      <c r="C72" s="175"/>
      <c r="D72" s="174" t="s">
        <v>35</v>
      </c>
      <c r="E72" s="175"/>
      <c r="F72" s="307"/>
      <c r="G72" s="174" t="s">
        <v>50</v>
      </c>
      <c r="H72" s="175"/>
      <c r="I72" s="175"/>
      <c r="J72" s="176"/>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258" t="str">
        <f>B62</f>
        <v>Fastighetsägares födelsedatum (6 siffror) / org.nr</v>
      </c>
      <c r="C74" s="259"/>
      <c r="D74" s="259"/>
      <c r="E74" s="27" t="s">
        <v>33</v>
      </c>
      <c r="F74" s="27" t="s">
        <v>3</v>
      </c>
      <c r="G74" s="188" t="s">
        <v>58</v>
      </c>
      <c r="H74" s="188"/>
      <c r="I74" s="188"/>
      <c r="J74" s="189"/>
      <c r="L74" s="163" t="s">
        <v>47</v>
      </c>
      <c r="M74" s="29"/>
      <c r="N74" s="29"/>
    </row>
    <row r="75" spans="1:230" s="49" customFormat="1" ht="30" customHeight="1" thickBot="1" x14ac:dyDescent="0.25">
      <c r="A75" s="26"/>
      <c r="B75" s="284"/>
      <c r="C75" s="285"/>
      <c r="D75" s="286"/>
      <c r="E75" s="61"/>
      <c r="F75" s="62">
        <f>IF(L75&gt;$J$58,"Fel andel",L75)</f>
        <v>0</v>
      </c>
      <c r="G75" s="287" t="str">
        <f>G70</f>
        <v>Underskrift/Datum:</v>
      </c>
      <c r="H75" s="288"/>
      <c r="I75" s="288"/>
      <c r="J75" s="289"/>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290" t="s">
        <v>24</v>
      </c>
      <c r="C76" s="291"/>
      <c r="D76" s="291"/>
      <c r="E76" s="291" t="s">
        <v>25</v>
      </c>
      <c r="F76" s="291"/>
      <c r="G76" s="281" t="s">
        <v>51</v>
      </c>
      <c r="H76" s="282"/>
      <c r="I76" s="282"/>
      <c r="J76" s="283"/>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306" t="s">
        <v>49</v>
      </c>
      <c r="C77" s="175"/>
      <c r="D77" s="174" t="s">
        <v>35</v>
      </c>
      <c r="E77" s="175"/>
      <c r="F77" s="307"/>
      <c r="G77" s="174" t="s">
        <v>50</v>
      </c>
      <c r="H77" s="175"/>
      <c r="I77" s="175"/>
      <c r="J77" s="176"/>
      <c r="L77" s="165"/>
    </row>
    <row r="78" spans="1:230" ht="22.5" customHeight="1" x14ac:dyDescent="0.2">
      <c r="B78" s="324"/>
      <c r="C78" s="324"/>
      <c r="D78" s="324"/>
      <c r="E78" s="324"/>
      <c r="F78" s="324"/>
      <c r="G78" s="324"/>
      <c r="H78" s="324"/>
      <c r="I78" s="324"/>
      <c r="J78" s="324"/>
    </row>
    <row r="79" spans="1:230" ht="11.25" customHeight="1" thickBot="1" x14ac:dyDescent="0.25">
      <c r="B79" s="258" t="str">
        <f>B62</f>
        <v>Fastighetsägares födelsedatum (6 siffror) / org.nr</v>
      </c>
      <c r="C79" s="259"/>
      <c r="D79" s="259"/>
      <c r="E79" s="27" t="s">
        <v>33</v>
      </c>
      <c r="F79" s="27" t="s">
        <v>3</v>
      </c>
      <c r="G79" s="188" t="s">
        <v>58</v>
      </c>
      <c r="H79" s="188"/>
      <c r="I79" s="188"/>
      <c r="J79" s="189"/>
      <c r="L79" s="163" t="s">
        <v>47</v>
      </c>
    </row>
    <row r="80" spans="1:230" ht="30" customHeight="1" thickBot="1" x14ac:dyDescent="0.25">
      <c r="B80" s="284"/>
      <c r="C80" s="285"/>
      <c r="D80" s="286"/>
      <c r="E80" s="61"/>
      <c r="F80" s="62">
        <f>IF(L80&gt;$J$58,"Fel andel",L80)</f>
        <v>0</v>
      </c>
      <c r="G80" s="287" t="str">
        <f>G75</f>
        <v>Underskrift/Datum:</v>
      </c>
      <c r="H80" s="288"/>
      <c r="I80" s="288"/>
      <c r="J80" s="289"/>
      <c r="L80" s="164">
        <f>$J$58*E80</f>
        <v>0</v>
      </c>
    </row>
    <row r="81" spans="2:12" ht="30" customHeight="1" x14ac:dyDescent="0.2">
      <c r="B81" s="290" t="s">
        <v>24</v>
      </c>
      <c r="C81" s="291"/>
      <c r="D81" s="291"/>
      <c r="E81" s="291" t="s">
        <v>25</v>
      </c>
      <c r="F81" s="291"/>
      <c r="G81" s="281" t="s">
        <v>51</v>
      </c>
      <c r="H81" s="282"/>
      <c r="I81" s="282"/>
      <c r="J81" s="283"/>
    </row>
    <row r="82" spans="2:12" ht="30" customHeight="1" x14ac:dyDescent="0.2">
      <c r="B82" s="306" t="s">
        <v>49</v>
      </c>
      <c r="C82" s="175"/>
      <c r="D82" s="174" t="s">
        <v>35</v>
      </c>
      <c r="E82" s="175"/>
      <c r="F82" s="307"/>
      <c r="G82" s="174" t="s">
        <v>50</v>
      </c>
      <c r="H82" s="175"/>
      <c r="I82" s="175"/>
      <c r="J82" s="176"/>
    </row>
    <row r="83" spans="2:12" ht="22.5" customHeight="1" x14ac:dyDescent="0.2"/>
    <row r="84" spans="2:12" ht="11.25" customHeight="1" thickBot="1" x14ac:dyDescent="0.25">
      <c r="B84" s="258" t="str">
        <f>B62</f>
        <v>Fastighetsägares födelsedatum (6 siffror) / org.nr</v>
      </c>
      <c r="C84" s="259"/>
      <c r="D84" s="259"/>
      <c r="E84" s="27" t="s">
        <v>33</v>
      </c>
      <c r="F84" s="27" t="s">
        <v>3</v>
      </c>
      <c r="G84" s="188" t="s">
        <v>58</v>
      </c>
      <c r="H84" s="188"/>
      <c r="I84" s="188"/>
      <c r="J84" s="189"/>
      <c r="L84" s="163" t="s">
        <v>47</v>
      </c>
    </row>
    <row r="85" spans="2:12" ht="30" customHeight="1" thickBot="1" x14ac:dyDescent="0.25">
      <c r="B85" s="284"/>
      <c r="C85" s="285"/>
      <c r="D85" s="286"/>
      <c r="E85" s="61"/>
      <c r="F85" s="62">
        <f>IF(L85&gt;$J$58,"Fel andel",L85)</f>
        <v>0</v>
      </c>
      <c r="G85" s="287" t="str">
        <f>G80</f>
        <v>Underskrift/Datum:</v>
      </c>
      <c r="H85" s="288"/>
      <c r="I85" s="288"/>
      <c r="J85" s="289"/>
      <c r="L85" s="164">
        <f>$J$58*E85</f>
        <v>0</v>
      </c>
    </row>
    <row r="86" spans="2:12" ht="30" customHeight="1" x14ac:dyDescent="0.2">
      <c r="B86" s="290" t="s">
        <v>24</v>
      </c>
      <c r="C86" s="291"/>
      <c r="D86" s="291"/>
      <c r="E86" s="291" t="s">
        <v>25</v>
      </c>
      <c r="F86" s="291"/>
      <c r="G86" s="281" t="s">
        <v>51</v>
      </c>
      <c r="H86" s="282"/>
      <c r="I86" s="282"/>
      <c r="J86" s="283"/>
    </row>
    <row r="87" spans="2:12" ht="30" customHeight="1" x14ac:dyDescent="0.2">
      <c r="B87" s="306" t="s">
        <v>49</v>
      </c>
      <c r="C87" s="175"/>
      <c r="D87" s="174" t="s">
        <v>35</v>
      </c>
      <c r="E87" s="175"/>
      <c r="F87" s="307"/>
      <c r="G87" s="174" t="s">
        <v>50</v>
      </c>
      <c r="H87" s="175"/>
      <c r="I87" s="175"/>
      <c r="J87" s="176"/>
    </row>
    <row r="88" spans="2:12" ht="22.5" customHeight="1" x14ac:dyDescent="0.2"/>
    <row r="89" spans="2:12" ht="11.25" customHeight="1" thickBot="1" x14ac:dyDescent="0.25">
      <c r="B89" s="258" t="str">
        <f>B62</f>
        <v>Fastighetsägares födelsedatum (6 siffror) / org.nr</v>
      </c>
      <c r="C89" s="259"/>
      <c r="D89" s="259"/>
      <c r="E89" s="27" t="s">
        <v>33</v>
      </c>
      <c r="F89" s="27" t="s">
        <v>3</v>
      </c>
      <c r="G89" s="188" t="s">
        <v>58</v>
      </c>
      <c r="H89" s="188"/>
      <c r="I89" s="188"/>
      <c r="J89" s="189"/>
      <c r="L89" s="163" t="s">
        <v>47</v>
      </c>
    </row>
    <row r="90" spans="2:12" ht="30" customHeight="1" thickBot="1" x14ac:dyDescent="0.25">
      <c r="B90" s="284"/>
      <c r="C90" s="285"/>
      <c r="D90" s="286"/>
      <c r="E90" s="61"/>
      <c r="F90" s="62">
        <f>IF(L90&gt;$J$58,"Fel andel",L90)</f>
        <v>0</v>
      </c>
      <c r="G90" s="287" t="str">
        <f>G85</f>
        <v>Underskrift/Datum:</v>
      </c>
      <c r="H90" s="288"/>
      <c r="I90" s="288"/>
      <c r="J90" s="289"/>
      <c r="L90" s="164">
        <f>$J$58*E90</f>
        <v>0</v>
      </c>
    </row>
    <row r="91" spans="2:12" ht="30" customHeight="1" x14ac:dyDescent="0.2">
      <c r="B91" s="290" t="s">
        <v>24</v>
      </c>
      <c r="C91" s="291"/>
      <c r="D91" s="291"/>
      <c r="E91" s="291" t="s">
        <v>25</v>
      </c>
      <c r="F91" s="291"/>
      <c r="G91" s="281" t="s">
        <v>51</v>
      </c>
      <c r="H91" s="282"/>
      <c r="I91" s="282"/>
      <c r="J91" s="283"/>
    </row>
    <row r="92" spans="2:12" ht="30" customHeight="1" x14ac:dyDescent="0.2">
      <c r="B92" s="306" t="s">
        <v>49</v>
      </c>
      <c r="C92" s="175"/>
      <c r="D92" s="174" t="s">
        <v>35</v>
      </c>
      <c r="E92" s="175"/>
      <c r="F92" s="307"/>
      <c r="G92" s="174" t="s">
        <v>50</v>
      </c>
      <c r="H92" s="175"/>
      <c r="I92" s="175"/>
      <c r="J92" s="176"/>
    </row>
    <row r="93" spans="2:12" ht="22.5" customHeight="1" x14ac:dyDescent="0.2"/>
    <row r="94" spans="2:12" ht="11.25" customHeight="1" thickBot="1" x14ac:dyDescent="0.25">
      <c r="B94" s="258" t="str">
        <f>B62</f>
        <v>Fastighetsägares födelsedatum (6 siffror) / org.nr</v>
      </c>
      <c r="C94" s="259"/>
      <c r="D94" s="259"/>
      <c r="E94" s="27" t="s">
        <v>33</v>
      </c>
      <c r="F94" s="27" t="s">
        <v>3</v>
      </c>
      <c r="G94" s="188" t="s">
        <v>58</v>
      </c>
      <c r="H94" s="188"/>
      <c r="I94" s="188"/>
      <c r="J94" s="189"/>
      <c r="L94" s="163" t="s">
        <v>47</v>
      </c>
    </row>
    <row r="95" spans="2:12" ht="30" customHeight="1" thickBot="1" x14ac:dyDescent="0.25">
      <c r="B95" s="284"/>
      <c r="C95" s="285"/>
      <c r="D95" s="286"/>
      <c r="E95" s="61"/>
      <c r="F95" s="62">
        <f>IF(L95&gt;$J$58,"Fel andel",L95)</f>
        <v>0</v>
      </c>
      <c r="G95" s="287" t="str">
        <f>G85</f>
        <v>Underskrift/Datum:</v>
      </c>
      <c r="H95" s="288"/>
      <c r="I95" s="288"/>
      <c r="J95" s="289"/>
      <c r="L95" s="164">
        <f>$J$58*E95</f>
        <v>0</v>
      </c>
    </row>
    <row r="96" spans="2:12" ht="30" customHeight="1" x14ac:dyDescent="0.2">
      <c r="B96" s="290" t="s">
        <v>24</v>
      </c>
      <c r="C96" s="291"/>
      <c r="D96" s="291"/>
      <c r="E96" s="291" t="s">
        <v>25</v>
      </c>
      <c r="F96" s="291"/>
      <c r="G96" s="281" t="s">
        <v>51</v>
      </c>
      <c r="H96" s="282"/>
      <c r="I96" s="282"/>
      <c r="J96" s="283"/>
    </row>
    <row r="97" spans="2:12" ht="30" customHeight="1" x14ac:dyDescent="0.2">
      <c r="B97" s="306" t="s">
        <v>49</v>
      </c>
      <c r="C97" s="175"/>
      <c r="D97" s="174" t="s">
        <v>35</v>
      </c>
      <c r="E97" s="175"/>
      <c r="F97" s="307"/>
      <c r="G97" s="174" t="s">
        <v>50</v>
      </c>
      <c r="H97" s="175"/>
      <c r="I97" s="175"/>
      <c r="J97" s="176"/>
    </row>
    <row r="98" spans="2:12" ht="22.5" customHeight="1" x14ac:dyDescent="0.2"/>
    <row r="99" spans="2:12" ht="11.25" customHeight="1" thickBot="1" x14ac:dyDescent="0.25">
      <c r="B99" s="258" t="str">
        <f>B62</f>
        <v>Fastighetsägares födelsedatum (6 siffror) / org.nr</v>
      </c>
      <c r="C99" s="259"/>
      <c r="D99" s="259"/>
      <c r="E99" s="27" t="s">
        <v>33</v>
      </c>
      <c r="F99" s="27" t="s">
        <v>3</v>
      </c>
      <c r="G99" s="188" t="s">
        <v>58</v>
      </c>
      <c r="H99" s="188"/>
      <c r="I99" s="188"/>
      <c r="J99" s="189"/>
      <c r="L99" s="163" t="s">
        <v>47</v>
      </c>
    </row>
    <row r="100" spans="2:12" ht="30" customHeight="1" thickBot="1" x14ac:dyDescent="0.25">
      <c r="B100" s="284"/>
      <c r="C100" s="285"/>
      <c r="D100" s="286"/>
      <c r="E100" s="61"/>
      <c r="F100" s="62">
        <f>IF(L100&gt;$J$58,"Fel andel",L100)</f>
        <v>0</v>
      </c>
      <c r="G100" s="287" t="str">
        <f>G90</f>
        <v>Underskrift/Datum:</v>
      </c>
      <c r="H100" s="288"/>
      <c r="I100" s="288"/>
      <c r="J100" s="289"/>
      <c r="L100" s="164">
        <f>$J$58*E100</f>
        <v>0</v>
      </c>
    </row>
    <row r="101" spans="2:12" ht="30" customHeight="1" x14ac:dyDescent="0.2">
      <c r="B101" s="290" t="s">
        <v>24</v>
      </c>
      <c r="C101" s="291"/>
      <c r="D101" s="291"/>
      <c r="E101" s="291" t="s">
        <v>25</v>
      </c>
      <c r="F101" s="291"/>
      <c r="G101" s="281" t="s">
        <v>51</v>
      </c>
      <c r="H101" s="282"/>
      <c r="I101" s="282"/>
      <c r="J101" s="283"/>
    </row>
    <row r="102" spans="2:12" ht="30" customHeight="1" x14ac:dyDescent="0.2">
      <c r="B102" s="306" t="s">
        <v>49</v>
      </c>
      <c r="C102" s="175"/>
      <c r="D102" s="174" t="s">
        <v>35</v>
      </c>
      <c r="E102" s="175"/>
      <c r="F102" s="307"/>
      <c r="G102" s="174" t="s">
        <v>50</v>
      </c>
      <c r="H102" s="175"/>
      <c r="I102" s="175"/>
      <c r="J102" s="176"/>
    </row>
    <row r="103" spans="2:12" ht="12.75" customHeight="1" x14ac:dyDescent="0.2">
      <c r="B103" s="323" t="s">
        <v>40</v>
      </c>
      <c r="C103" s="323"/>
      <c r="D103" s="323"/>
      <c r="E103" s="323"/>
      <c r="F103" s="323"/>
      <c r="G103" s="323"/>
      <c r="H103" s="323"/>
      <c r="I103" s="323"/>
      <c r="J103" s="323"/>
    </row>
    <row r="104" spans="2:12" ht="12.75" customHeight="1" x14ac:dyDescent="0.2">
      <c r="B104" s="322" t="str">
        <f>IF((E63+E70+E75+E80+E85+E90+E95+E100)=1,0,"SUMMAN AV DE LAGFARNA ÄGARNAS ANDELAR ÄR INTE = 1")</f>
        <v>SUMMAN AV DE LAGFARNA ÄGARNAS ANDELAR ÄR INTE = 1</v>
      </c>
      <c r="C104" s="322"/>
      <c r="D104" s="322"/>
      <c r="E104" s="322"/>
      <c r="F104" s="322"/>
      <c r="G104" s="322"/>
      <c r="H104" s="322"/>
      <c r="I104" s="322"/>
      <c r="J104" s="322"/>
    </row>
  </sheetData>
  <sheetProtection algorithmName="SHA-512" hashValue="fIY+HpRsWNWjwJmWShzPpYBnU4iIYKOlgA+9kJh5DI1welyMyyGaEmwx1yLF1yTB7NHeZbNOo3roFbFgkgdsNQ==" saltValue="41wRTDdamhHjCewzVkhPng==" spinCount="100000" sheet="1" selectLockedCells="1"/>
  <mergeCells count="179">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 ref="G81:J81"/>
    <mergeCell ref="G82:J82"/>
    <mergeCell ref="B79:D79"/>
    <mergeCell ref="D97:F97"/>
    <mergeCell ref="G97:J97"/>
    <mergeCell ref="G80:J80"/>
    <mergeCell ref="B82:C82"/>
    <mergeCell ref="B84:D84"/>
    <mergeCell ref="G79:J79"/>
    <mergeCell ref="D82:F82"/>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M3:N3"/>
    <mergeCell ref="M6:N6"/>
    <mergeCell ref="M7:N7"/>
    <mergeCell ref="M41:N41"/>
    <mergeCell ref="Q15:R15"/>
    <mergeCell ref="M8:N8"/>
    <mergeCell ref="M16:N16"/>
    <mergeCell ref="M4:N4"/>
    <mergeCell ref="M9:N9"/>
    <mergeCell ref="M5:N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F2"/>
    <mergeCell ref="I4:J4"/>
    <mergeCell ref="I5:J5"/>
    <mergeCell ref="G5:H5"/>
    <mergeCell ref="I6:J6"/>
    <mergeCell ref="G4:H4"/>
    <mergeCell ref="B3:H3"/>
    <mergeCell ref="I3:J3"/>
    <mergeCell ref="B4:C4"/>
    <mergeCell ref="B5:C5"/>
    <mergeCell ref="D4:F4"/>
    <mergeCell ref="D5:F5"/>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s>
  <dataValidations count="4">
    <dataValidation type="whole" allowBlank="1" showInputMessage="1" showErrorMessage="1" sqref="I11:I14">
      <formula1>0</formula1>
      <formula2>2</formula2>
    </dataValidation>
    <dataValidation type="list" allowBlank="1" showInputMessage="1" showErrorMessage="1" sqref="F42:G42">
      <formula1>$M$42:$M$46</formula1>
    </dataValidation>
    <dataValidation type="list" allowBlank="1" showInputMessage="1" showErrorMessage="1" sqref="F18:H21">
      <formula1>$M$17:$M$37</formula1>
    </dataValidation>
    <dataValidation type="list" allowBlank="1" showInputMessage="1" showErrorMessage="1" sqref="I50:I51">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oddFooter>&amp;L&amp;1#&amp;"Arial"&amp;6&amp;K737373Confidentiality: C3 - Restricted</oddFooter>
  </headerFooter>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32">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42">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43">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tabColor rgb="FFFFC000"/>
    <pageSetUpPr fitToPage="1"/>
  </sheetPr>
  <dimension ref="A1:G52"/>
  <sheetViews>
    <sheetView showGridLines="0" showRowColHeaders="0" view="pageBreakPreview" topLeftCell="A37" zoomScaleNormal="170" zoomScaleSheetLayoutView="100" workbookViewId="0">
      <selection activeCell="K67" sqref="K67"/>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7:7" ht="20.25" customHeight="1" x14ac:dyDescent="0.2">
      <c r="G52" s="33"/>
    </row>
  </sheetData>
  <sheetProtection algorithmName="SHA-512" hashValue="o5QY2GKoazG8xBt3XuXZjZxXwB/AsrBEDrNNMcTQUPG3zfwN1c4ZSAE6zNN1sgO5AlGWNfgMLZ9O7jBltehkgw==" saltValue="hBEbqaxIHGkNB+u9bui4uQ=="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headerFooter>
    <oddFooter>&amp;L&amp;1#&amp;"Arial"&amp;6&amp;K737373Confidentiality: C3 -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FF0000"/>
    <pageSetUpPr fitToPage="1"/>
  </sheetPr>
  <dimension ref="A1:J44"/>
  <sheetViews>
    <sheetView showGridLines="0" zoomScaleNormal="100" workbookViewId="0">
      <pane ySplit="8" topLeftCell="A27" activePane="bottomLeft" state="frozen"/>
      <selection pane="bottomLeft" activeCell="B3" sqref="B3"/>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58" t="s">
        <v>31</v>
      </c>
      <c r="B1" s="358"/>
      <c r="C1" s="357" t="s">
        <v>45</v>
      </c>
      <c r="D1" s="357"/>
      <c r="E1" s="357"/>
    </row>
    <row r="2" spans="1:10" ht="18.75" customHeight="1" x14ac:dyDescent="0.2">
      <c r="A2" s="84"/>
      <c r="B2" s="84"/>
      <c r="C2" s="80"/>
      <c r="D2" s="80"/>
      <c r="E2" s="80"/>
    </row>
    <row r="3" spans="1:10" ht="18.75" customHeight="1" x14ac:dyDescent="0.2">
      <c r="A3" s="90" t="s">
        <v>95</v>
      </c>
      <c r="B3" s="82">
        <v>47600</v>
      </c>
      <c r="C3" s="339" t="s">
        <v>93</v>
      </c>
      <c r="D3" s="339"/>
      <c r="E3" s="71">
        <f>B3*0.05</f>
        <v>2380</v>
      </c>
      <c r="G3" s="332" t="s">
        <v>81</v>
      </c>
      <c r="H3" s="332"/>
      <c r="I3" s="332"/>
    </row>
    <row r="4" spans="1:10" ht="18.75" customHeight="1" x14ac:dyDescent="0.2">
      <c r="A4" s="90" t="s">
        <v>32</v>
      </c>
      <c r="B4" s="83">
        <v>336.97</v>
      </c>
      <c r="C4" s="339" t="s">
        <v>97</v>
      </c>
      <c r="D4" s="339"/>
      <c r="E4" s="105">
        <v>330.72</v>
      </c>
      <c r="G4" s="354" t="s">
        <v>82</v>
      </c>
      <c r="H4" s="355" t="s">
        <v>103</v>
      </c>
      <c r="I4" s="356" t="s">
        <v>83</v>
      </c>
    </row>
    <row r="5" spans="1:10" ht="18.75" customHeight="1" x14ac:dyDescent="0.2">
      <c r="A5" s="90" t="s">
        <v>94</v>
      </c>
      <c r="B5" s="83">
        <v>117.5</v>
      </c>
      <c r="C5" s="339" t="s">
        <v>98</v>
      </c>
      <c r="D5" s="339"/>
      <c r="E5" s="106">
        <v>314.39999999999998</v>
      </c>
      <c r="G5" s="354"/>
      <c r="H5" s="355"/>
      <c r="I5" s="356"/>
    </row>
    <row r="6" spans="1:10" ht="18.75" customHeight="1" x14ac:dyDescent="0.2">
      <c r="A6" s="90" t="s">
        <v>10</v>
      </c>
      <c r="B6" s="82">
        <v>5000</v>
      </c>
      <c r="C6" s="339" t="s">
        <v>99</v>
      </c>
      <c r="D6" s="339"/>
      <c r="E6" s="107">
        <v>105.3</v>
      </c>
      <c r="G6" s="354"/>
      <c r="H6" s="355"/>
      <c r="I6" s="356"/>
    </row>
    <row r="7" spans="1:10" ht="18.75" customHeight="1" x14ac:dyDescent="0.2">
      <c r="A7" s="91"/>
      <c r="B7" s="78"/>
      <c r="C7" s="78"/>
      <c r="D7" s="86"/>
      <c r="E7" s="87"/>
      <c r="G7" s="354"/>
      <c r="H7" s="355"/>
      <c r="I7" s="356"/>
    </row>
    <row r="8" spans="1:10" ht="48" x14ac:dyDescent="0.2">
      <c r="A8" s="93" t="s">
        <v>80</v>
      </c>
      <c r="B8" s="79" t="s">
        <v>22</v>
      </c>
      <c r="C8" s="79" t="s">
        <v>19</v>
      </c>
      <c r="D8" s="79" t="s">
        <v>101</v>
      </c>
      <c r="E8" s="79" t="s">
        <v>102</v>
      </c>
    </row>
    <row r="9" spans="1:10" s="66" customFormat="1" ht="18.75" customHeight="1" x14ac:dyDescent="0.2">
      <c r="A9" s="340" t="s">
        <v>18</v>
      </c>
      <c r="B9" s="341"/>
      <c r="C9" s="341"/>
      <c r="D9" s="341"/>
      <c r="E9" s="342"/>
      <c r="G9" s="95"/>
      <c r="H9" s="88"/>
      <c r="I9" s="88"/>
      <c r="J9" s="88"/>
    </row>
    <row r="10" spans="1:10" ht="18.75" customHeight="1" x14ac:dyDescent="0.2">
      <c r="A10" s="90" t="s">
        <v>96</v>
      </c>
      <c r="B10" s="67">
        <v>4</v>
      </c>
      <c r="C10" s="68">
        <f>B10*($B$4/$E$4)</f>
        <v>4.0755926463473635</v>
      </c>
      <c r="D10" s="69">
        <f>C10*1.25</f>
        <v>5.0944908079342044</v>
      </c>
      <c r="E10" s="69">
        <f>D10*1.2</f>
        <v>6.1133889695210453</v>
      </c>
      <c r="G10" s="96"/>
      <c r="H10" s="85"/>
      <c r="I10" s="85"/>
      <c r="J10" s="85"/>
    </row>
    <row r="11" spans="1:10" s="81" customFormat="1" ht="18.75" customHeight="1" x14ac:dyDescent="0.2">
      <c r="A11" s="343" t="s">
        <v>20</v>
      </c>
      <c r="B11" s="344"/>
      <c r="C11" s="344"/>
      <c r="D11" s="344"/>
      <c r="E11" s="345"/>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6" t="s">
        <v>21</v>
      </c>
      <c r="B15" s="347"/>
      <c r="C15" s="347"/>
      <c r="D15" s="347"/>
      <c r="E15" s="348"/>
      <c r="G15" s="95"/>
      <c r="H15" s="89"/>
      <c r="I15" s="89"/>
      <c r="J15" s="89"/>
    </row>
    <row r="16" spans="1:10" ht="18.75" customHeight="1" x14ac:dyDescent="0.2">
      <c r="A16" s="90" t="s">
        <v>90</v>
      </c>
      <c r="B16" s="70">
        <v>2300</v>
      </c>
      <c r="C16" s="71">
        <f>ROUND(B16*($B$4/$E$4),-2)</f>
        <v>2300</v>
      </c>
      <c r="D16" s="72">
        <f>C16*1.25</f>
        <v>2875</v>
      </c>
      <c r="E16" s="72">
        <f>D16*1.2</f>
        <v>3450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3400</v>
      </c>
      <c r="D18" s="72">
        <f t="shared" si="4"/>
        <v>4250</v>
      </c>
      <c r="E18" s="72">
        <f t="shared" si="5"/>
        <v>5100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3400</v>
      </c>
      <c r="D21" s="72">
        <f t="shared" si="4"/>
        <v>4250</v>
      </c>
      <c r="E21" s="72">
        <f t="shared" si="5"/>
        <v>5100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3400</v>
      </c>
      <c r="D24" s="72">
        <f>C24*1.25</f>
        <v>4250</v>
      </c>
      <c r="E24" s="72">
        <f>D24*1.2</f>
        <v>5100</v>
      </c>
      <c r="G24" s="96"/>
      <c r="H24" s="85"/>
      <c r="I24" s="85"/>
      <c r="J24" s="85"/>
    </row>
    <row r="25" spans="1:10" s="81" customFormat="1" ht="18.75" customHeight="1" x14ac:dyDescent="0.2">
      <c r="A25" s="349" t="s">
        <v>76</v>
      </c>
      <c r="B25" s="350"/>
      <c r="C25" s="350"/>
      <c r="D25" s="350"/>
      <c r="E25" s="351"/>
      <c r="G25" s="95"/>
      <c r="H25" s="89"/>
      <c r="I25" s="89"/>
      <c r="J25" s="89"/>
    </row>
    <row r="26" spans="1:10" s="81" customFormat="1" ht="18.75" customHeight="1" x14ac:dyDescent="0.2">
      <c r="A26" s="132" t="s">
        <v>104</v>
      </c>
      <c r="B26" s="70">
        <v>2300</v>
      </c>
      <c r="C26" s="71">
        <f t="shared" ref="C26:C28" si="6">ROUND(B26*($B$4/$E$4),-2)</f>
        <v>2300</v>
      </c>
      <c r="D26" s="72">
        <f>C26*1.25</f>
        <v>2875</v>
      </c>
      <c r="E26" s="72">
        <f>D26*1.2</f>
        <v>3450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3400</v>
      </c>
      <c r="D28" s="72">
        <f t="shared" si="7"/>
        <v>4250</v>
      </c>
      <c r="E28" s="72">
        <f t="shared" si="8"/>
        <v>5100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3400</v>
      </c>
      <c r="D31" s="72">
        <f t="shared" si="10"/>
        <v>4250</v>
      </c>
      <c r="E31" s="72">
        <f t="shared" si="8"/>
        <v>5100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3400</v>
      </c>
      <c r="D34" s="72">
        <f t="shared" ref="D34" si="12">C34*1.25</f>
        <v>4250</v>
      </c>
      <c r="E34" s="72">
        <f t="shared" si="8"/>
        <v>5100</v>
      </c>
    </row>
    <row r="35" spans="1:7" s="81" customFormat="1" ht="18.75" customHeight="1" x14ac:dyDescent="0.2">
      <c r="A35" s="333" t="s">
        <v>26</v>
      </c>
      <c r="B35" s="334"/>
      <c r="C35" s="334"/>
      <c r="D35" s="334"/>
      <c r="E35" s="335"/>
      <c r="G35" s="97"/>
    </row>
    <row r="36" spans="1:7" ht="18.75" customHeight="1" x14ac:dyDescent="0.2">
      <c r="A36" s="90" t="s">
        <v>27</v>
      </c>
      <c r="B36" s="73">
        <v>2.31</v>
      </c>
      <c r="C36" s="74">
        <f>B36*($B$4/$E$5)</f>
        <v>2.4758291984732828</v>
      </c>
      <c r="D36" s="69">
        <f>C36*1.25</f>
        <v>3.0947864980916036</v>
      </c>
      <c r="E36" s="69">
        <f>D36*1.2</f>
        <v>3.7137437977099239</v>
      </c>
    </row>
    <row r="37" spans="1:7" ht="18.75" customHeight="1" x14ac:dyDescent="0.2">
      <c r="A37" s="90" t="s">
        <v>28</v>
      </c>
      <c r="B37" s="73">
        <v>2.83</v>
      </c>
      <c r="C37" s="74">
        <f t="shared" ref="C37:C41" si="13">B37*($B$4/$E$5)</f>
        <v>3.0331587150127231</v>
      </c>
      <c r="D37" s="69">
        <f>C37*1.25</f>
        <v>3.7914483937659038</v>
      </c>
      <c r="E37" s="69">
        <f t="shared" ref="E37:E40" si="14">D37*1.2</f>
        <v>4.5497380725190846</v>
      </c>
    </row>
    <row r="38" spans="1:7" ht="18.75" customHeight="1" x14ac:dyDescent="0.2">
      <c r="A38" s="90" t="s">
        <v>13</v>
      </c>
      <c r="B38" s="73">
        <v>3.26</v>
      </c>
      <c r="C38" s="74">
        <f t="shared" si="13"/>
        <v>3.4940273536895674</v>
      </c>
      <c r="D38" s="69">
        <f>C38*1.25</f>
        <v>4.3675341921119593</v>
      </c>
      <c r="E38" s="69">
        <f t="shared" si="14"/>
        <v>5.2410410305343511</v>
      </c>
    </row>
    <row r="39" spans="1:7" ht="18.75" customHeight="1" x14ac:dyDescent="0.2">
      <c r="A39" s="90" t="s">
        <v>14</v>
      </c>
      <c r="B39" s="73">
        <v>4.1500000000000004</v>
      </c>
      <c r="C39" s="74">
        <f t="shared" si="13"/>
        <v>4.4479182569974567</v>
      </c>
      <c r="D39" s="69">
        <f>C39*1.25</f>
        <v>5.5598978212468211</v>
      </c>
      <c r="E39" s="69">
        <f t="shared" si="14"/>
        <v>6.6718773854961855</v>
      </c>
    </row>
    <row r="40" spans="1:7" ht="18.75" customHeight="1" x14ac:dyDescent="0.2">
      <c r="A40" s="90" t="s">
        <v>15</v>
      </c>
      <c r="B40" s="73">
        <v>4.3</v>
      </c>
      <c r="C40" s="74">
        <f t="shared" si="13"/>
        <v>4.608686386768448</v>
      </c>
      <c r="D40" s="69">
        <f>C40*1.25</f>
        <v>5.7608579834605598</v>
      </c>
      <c r="E40" s="69">
        <f t="shared" si="14"/>
        <v>6.9130295801526715</v>
      </c>
    </row>
    <row r="41" spans="1:7" ht="18.75" customHeight="1" x14ac:dyDescent="0.2">
      <c r="A41" s="90" t="s">
        <v>43</v>
      </c>
      <c r="B41" s="75">
        <v>2572</v>
      </c>
      <c r="C41" s="71">
        <f t="shared" si="13"/>
        <v>2756.6375318066162</v>
      </c>
      <c r="D41" s="352" t="s">
        <v>30</v>
      </c>
      <c r="E41" s="353"/>
    </row>
    <row r="42" spans="1:7" s="81" customFormat="1" ht="18.75" customHeight="1" x14ac:dyDescent="0.2">
      <c r="A42" s="336" t="s">
        <v>29</v>
      </c>
      <c r="B42" s="337"/>
      <c r="C42" s="337"/>
      <c r="D42" s="337"/>
      <c r="E42" s="338"/>
      <c r="G42" s="97"/>
    </row>
    <row r="43" spans="1:7" ht="18.75" customHeight="1" x14ac:dyDescent="0.2">
      <c r="A43" s="90" t="s">
        <v>16</v>
      </c>
      <c r="B43" s="76">
        <v>9.65</v>
      </c>
      <c r="C43" s="74">
        <f>B43*($B$5/$E$6)</f>
        <v>10.768043684710351</v>
      </c>
      <c r="D43" s="330" t="s">
        <v>30</v>
      </c>
      <c r="E43" s="331"/>
    </row>
    <row r="44" spans="1:7" ht="18.75" customHeight="1" x14ac:dyDescent="0.2">
      <c r="A44" s="90" t="s">
        <v>17</v>
      </c>
      <c r="B44" s="76">
        <v>3.75</v>
      </c>
      <c r="C44" s="74">
        <f>B44*($B$5/$E$6)</f>
        <v>4.1844729344729341</v>
      </c>
      <c r="D44" s="330" t="s">
        <v>30</v>
      </c>
      <c r="E44" s="331"/>
    </row>
  </sheetData>
  <sheetProtection password="D793" sheet="1" objects="1" scenarios="1" selectLockedCells="1"/>
  <mergeCells count="19">
    <mergeCell ref="C1:E1"/>
    <mergeCell ref="A1:B1"/>
    <mergeCell ref="C3:D3"/>
    <mergeCell ref="C4:D4"/>
    <mergeCell ref="C5:D5"/>
    <mergeCell ref="D43:E43"/>
    <mergeCell ref="D44:E44"/>
    <mergeCell ref="G3:I3"/>
    <mergeCell ref="A35:E35"/>
    <mergeCell ref="A42:E42"/>
    <mergeCell ref="C6:D6"/>
    <mergeCell ref="A9:E9"/>
    <mergeCell ref="A11:E11"/>
    <mergeCell ref="A15:E15"/>
    <mergeCell ref="A25:E25"/>
    <mergeCell ref="D41:E41"/>
    <mergeCell ref="G4:G7"/>
    <mergeCell ref="H4:H7"/>
    <mergeCell ref="I4:I7"/>
  </mergeCells>
  <pageMargins left="0.7" right="0.7" top="0.75" bottom="0.75" header="0.3" footer="0.3"/>
  <pageSetup paperSize="9" scale="61" orientation="landscape" r:id="rId1"/>
  <headerFooter>
    <oddFooter>&amp;L&amp;1#&amp;"Arial"&amp;6&amp;K737373Confidentiality: C3 -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x006b_fk0 xmlns="48933de3-8920-4585-97ae-1a0e64138b11" xsi:nil="true"/>
  </documentManagement>
</p:properties>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D6E1789BD2C924C9AD27D3931A65AA4" ma:contentTypeVersion="6" ma:contentTypeDescription="Create a new document." ma:contentTypeScope="" ma:versionID="65696611509c7cfcc758ae69441461d2">
  <xsd:schema xmlns:xsd="http://www.w3.org/2001/XMLSchema" xmlns:xs="http://www.w3.org/2001/XMLSchema" xmlns:p="http://schemas.microsoft.com/office/2006/metadata/properties" xmlns:ns2="2a1259a8-9be4-4f50-8927-e6dd8ca9402d" xmlns:ns3="ce57bdf0-80b2-4782-a14e-d61b31d8edf5" xmlns:ns4="48933de3-8920-4585-97ae-1a0e64138b11" targetNamespace="http://schemas.microsoft.com/office/2006/metadata/properties" ma:root="true" ma:fieldsID="e000600a2206b43dface253b1428fa6c" ns2:_="" ns3:_="" ns4:_="">
    <xsd:import namespace="2a1259a8-9be4-4f50-8927-e6dd8ca9402d"/>
    <xsd:import namespace="ce57bdf0-80b2-4782-a14e-d61b31d8edf5"/>
    <xsd:import namespace="48933de3-8920-4585-97ae-1a0e64138b11"/>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_x006b_fk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1259a8-9be4-4f50-8927-e6dd8ca9402d" elementFormDefault="qualified">
    <xsd:import namespace="http://schemas.microsoft.com/office/2006/documentManagement/types"/>
    <xsd:import namespace="http://schemas.microsoft.com/office/infopath/2007/PartnerControls"/>
    <xsd:element name="_dlc_DocId" ma:index="5" nillable="true" ma:displayName="Document ID Value" ma:description="The value of the document ID assigned to this item." ma:internalName="_dlc_DocId" ma:readOnly="true">
      <xsd:simpleType>
        <xsd:restriction base="dms:Text"/>
      </xsd:simpleType>
    </xsd:element>
    <xsd:element name="_dlc_DocIdUrl" ma:index="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e57bdf0-80b2-4782-a14e-d61b31d8edf5" elementFormDefault="qualified">
    <xsd:import namespace="http://schemas.microsoft.com/office/2006/documentManagement/types"/>
    <xsd:import namespace="http://schemas.microsoft.com/office/infopath/2007/PartnerControls"/>
    <xsd:element name="SharedWithUsers" ma:index="1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933de3-8920-4585-97ae-1a0e64138b11" elementFormDefault="qualified">
    <xsd:import namespace="http://schemas.microsoft.com/office/2006/documentManagement/types"/>
    <xsd:import namespace="http://schemas.microsoft.com/office/infopath/2007/PartnerControls"/>
    <xsd:element name="_x006b_fk0" ma:index="13" nillable="true" ma:displayName="Text" ma:internalName="_x006b_fk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1C013F-2268-4B62-945C-D2BCC1BF48A3}">
  <ds:schemaRefs>
    <ds:schemaRef ds:uri="http://purl.org/dc/terms/"/>
    <ds:schemaRef ds:uri="ce57bdf0-80b2-4782-a14e-d61b31d8edf5"/>
    <ds:schemaRef ds:uri="http://schemas.microsoft.com/office/2006/documentManagement/types"/>
    <ds:schemaRef ds:uri="http://schemas.microsoft.com/office/2006/metadata/properties"/>
    <ds:schemaRef ds:uri="2a1259a8-9be4-4f50-8927-e6dd8ca9402d"/>
    <ds:schemaRef ds:uri="http://purl.org/dc/elements/1.1/"/>
    <ds:schemaRef ds:uri="48933de3-8920-4585-97ae-1a0e64138b11"/>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A07BC001-AF2F-42BC-A437-9BEBC268712B}">
  <ds:schemaRefs>
    <ds:schemaRef ds:uri="http://schemas.microsoft.com/sharepoint/events"/>
  </ds:schemaRefs>
</ds:datastoreItem>
</file>

<file path=customXml/itemProps3.xml><?xml version="1.0" encoding="utf-8"?>
<ds:datastoreItem xmlns:ds="http://schemas.openxmlformats.org/officeDocument/2006/customXml" ds:itemID="{E58B3FF8-79F3-4876-A559-3562387475F6}">
  <ds:schemaRefs>
    <ds:schemaRef ds:uri="http://schemas.microsoft.com/sharepoint/v3/contenttype/forms"/>
  </ds:schemaRefs>
</ds:datastoreItem>
</file>

<file path=customXml/itemProps4.xml><?xml version="1.0" encoding="utf-8"?>
<ds:datastoreItem xmlns:ds="http://schemas.openxmlformats.org/officeDocument/2006/customXml" ds:itemID="{D296C8B7-47FC-4FB8-918F-0A9020199F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1259a8-9be4-4f50-8927-e6dd8ca9402d"/>
    <ds:schemaRef ds:uri="ce57bdf0-80b2-4782-a14e-d61b31d8edf5"/>
    <ds:schemaRef ds:uri="48933de3-8920-4585-97ae-1a0e64138b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Olsson Lena (GS-AS) ext</cp:lastModifiedBy>
  <cp:lastPrinted>2021-09-29T04:41:50Z</cp:lastPrinted>
  <dcterms:created xsi:type="dcterms:W3CDTF">2016-01-25T06:11:54Z</dcterms:created>
  <dcterms:modified xsi:type="dcterms:W3CDTF">2021-11-22T10:54:35Z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deeeb7-8f43-4893-b0c6-cd9ca02002eb_Enabled">
    <vt:lpwstr>true</vt:lpwstr>
  </property>
  <property fmtid="{D5CDD505-2E9C-101B-9397-08002B2CF9AE}" pid="3" name="MSIP_Label_12deeeb7-8f43-4893-b0c6-cd9ca02002eb_SetDate">
    <vt:lpwstr>2021-09-29T04:58:54Z</vt:lpwstr>
  </property>
  <property fmtid="{D5CDD505-2E9C-101B-9397-08002B2CF9AE}" pid="4" name="MSIP_Label_12deeeb7-8f43-4893-b0c6-cd9ca02002eb_Method">
    <vt:lpwstr>Privileged</vt:lpwstr>
  </property>
  <property fmtid="{D5CDD505-2E9C-101B-9397-08002B2CF9AE}" pid="5" name="MSIP_Label_12deeeb7-8f43-4893-b0c6-cd9ca02002eb_Name">
    <vt:lpwstr>12deeeb7-8f43-4893-b0c6-cd9ca02002eb</vt:lpwstr>
  </property>
  <property fmtid="{D5CDD505-2E9C-101B-9397-08002B2CF9AE}" pid="6" name="MSIP_Label_12deeeb7-8f43-4893-b0c6-cd9ca02002eb_SiteId">
    <vt:lpwstr>f8be18a6-f648-4a47-be73-86d6c5c6604d</vt:lpwstr>
  </property>
  <property fmtid="{D5CDD505-2E9C-101B-9397-08002B2CF9AE}" pid="7" name="MSIP_Label_12deeeb7-8f43-4893-b0c6-cd9ca02002eb_ActionId">
    <vt:lpwstr>72674276-d359-451a-ae15-9ea9e0040ec7</vt:lpwstr>
  </property>
  <property fmtid="{D5CDD505-2E9C-101B-9397-08002B2CF9AE}" pid="8" name="MSIP_Label_12deeeb7-8f43-4893-b0c6-cd9ca02002eb_ContentBits">
    <vt:lpwstr>2</vt:lpwstr>
  </property>
  <property fmtid="{D5CDD505-2E9C-101B-9397-08002B2CF9AE}" pid="9" name="MSIP_Label_e4aaaee5-c84d-4c37-ab3c-99d07fb6d639_SiteId">
    <vt:lpwstr>f8be18a6-f648-4a47-be73-86d6c5c6604d</vt:lpwstr>
  </property>
  <property fmtid="{D5CDD505-2E9C-101B-9397-08002B2CF9AE}" pid="10" name="MSIP_Label_e4aaaee5-c84d-4c37-ab3c-99d07fb6d639_Enabled">
    <vt:lpwstr>true</vt:lpwstr>
  </property>
  <property fmtid="{D5CDD505-2E9C-101B-9397-08002B2CF9AE}" pid="11" name="MSIP_Label_e4aaaee5-c84d-4c37-ab3c-99d07fb6d639_Method">
    <vt:lpwstr>Privileged</vt:lpwstr>
  </property>
  <property fmtid="{D5CDD505-2E9C-101B-9397-08002B2CF9AE}" pid="12" name="ContentTypeId">
    <vt:lpwstr>0x010100ED6E1789BD2C924C9AD27D3931A65AA4</vt:lpwstr>
  </property>
  <property fmtid="{D5CDD505-2E9C-101B-9397-08002B2CF9AE}" pid="13" name="MSIP_Label_e4aaaee5-c84d-4c37-ab3c-99d07fb6d639_SetDate">
    <vt:lpwstr>2020-12-10T06:00:47Z</vt:lpwstr>
  </property>
  <property fmtid="{D5CDD505-2E9C-101B-9397-08002B2CF9AE}" pid="14" name="MSIP_Label_e4aaaee5-c84d-4c37-ab3c-99d07fb6d639_ActionId">
    <vt:lpwstr>a32eeb50-6189-4f26-89ba-877c5122ebcc</vt:lpwstr>
  </property>
  <property fmtid="{D5CDD505-2E9C-101B-9397-08002B2CF9AE}" pid="15" name="MSIP_Label_e4aaaee5-c84d-4c37-ab3c-99d07fb6d639_ContentBits">
    <vt:lpwstr>2</vt:lpwstr>
  </property>
  <property fmtid="{D5CDD505-2E9C-101B-9397-08002B2CF9AE}" pid="16" name="MSIP_Label_e4aaaee5-c84d-4c37-ab3c-99d07fb6d639_Name">
    <vt:lpwstr>e4aaaee5-c84d-4c37-ab3c-99d07fb6d639</vt:lpwstr>
  </property>
</Properties>
</file>