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workbookProtection workbookPassword="D793" lockStructure="1"/>
  <bookViews>
    <workbookView xWindow="0" yWindow="180" windowWidth="11070" windowHeight="8010" tabRatio="475"/>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Värderingsprotokoll!$B$1:$J$101</definedName>
  </definedNames>
  <calcPr calcId="145621"/>
</workbook>
</file>

<file path=xl/calcChain.xml><?xml version="1.0" encoding="utf-8"?>
<calcChain xmlns="http://schemas.openxmlformats.org/spreadsheetml/2006/main">
  <c r="F98" i="1" l="1"/>
  <c r="F93" i="1"/>
  <c r="F88" i="1"/>
  <c r="F83" i="1"/>
  <c r="F78" i="1"/>
  <c r="F73" i="1"/>
  <c r="F68" i="1"/>
  <c r="L98" i="1"/>
  <c r="L93" i="1"/>
  <c r="L88" i="1"/>
  <c r="L83" i="1"/>
  <c r="L78" i="1"/>
  <c r="L73" i="1"/>
  <c r="L68" i="1"/>
  <c r="J54" i="1" l="1"/>
  <c r="J44" i="1" l="1"/>
  <c r="J45" i="1"/>
  <c r="J46" i="1"/>
  <c r="J43" i="1"/>
  <c r="B102" i="1" l="1"/>
  <c r="L17" i="1" l="1"/>
  <c r="E22" i="4"/>
  <c r="L3" i="1" l="1"/>
  <c r="L29" i="1" s="1"/>
  <c r="J51" i="1"/>
  <c r="J50" i="1"/>
  <c r="J19" i="1"/>
  <c r="J20" i="1"/>
  <c r="J21" i="1"/>
  <c r="J18" i="1"/>
  <c r="J32" i="1"/>
  <c r="L31" i="1" l="1"/>
  <c r="G73" i="1" l="1"/>
  <c r="G78" i="1" s="1"/>
  <c r="G83" i="1" s="1"/>
  <c r="G88" i="1" l="1"/>
  <c r="G98" i="1" s="1"/>
  <c r="G93" i="1"/>
  <c r="B59" i="1"/>
  <c r="B2" i="1"/>
  <c r="B58" i="1" l="1"/>
  <c r="L5" i="1" l="1"/>
  <c r="C17" i="4"/>
  <c r="E21" i="4" s="1"/>
  <c r="F21" i="4" s="1"/>
  <c r="G21" i="4" s="1"/>
  <c r="C12" i="4"/>
  <c r="C7" i="4"/>
  <c r="E25" i="4"/>
  <c r="L27" i="1" s="1"/>
  <c r="E24" i="4"/>
  <c r="L25" i="1" s="1"/>
  <c r="E18" i="4"/>
  <c r="F18" i="4" s="1"/>
  <c r="G18" i="4" s="1"/>
  <c r="E20" i="4"/>
  <c r="F20" i="4" s="1"/>
  <c r="G20" i="4" s="1"/>
  <c r="E17" i="4"/>
  <c r="F17" i="4" s="1"/>
  <c r="G17" i="4" s="1"/>
  <c r="E19" i="4" l="1"/>
  <c r="F19" i="4" s="1"/>
  <c r="G19" i="4" s="1"/>
  <c r="N28" i="1"/>
  <c r="N29" i="1"/>
  <c r="N31" i="1"/>
  <c r="N32" i="1"/>
  <c r="J47" i="1"/>
  <c r="N30" i="1" l="1"/>
  <c r="J52" i="1"/>
  <c r="J27" i="1" l="1"/>
  <c r="J22" i="1" l="1"/>
  <c r="E13" i="4" l="1"/>
  <c r="E14" i="4"/>
  <c r="E15" i="4"/>
  <c r="E12" i="4"/>
  <c r="E8" i="4"/>
  <c r="E9" i="4"/>
  <c r="E10" i="4"/>
  <c r="E7" i="4"/>
  <c r="E5" i="4"/>
  <c r="L15" i="1" s="1"/>
  <c r="J13" i="1" l="1"/>
  <c r="J14" i="1"/>
  <c r="J11" i="1"/>
  <c r="J12" i="1"/>
  <c r="F5" i="4"/>
  <c r="G5" i="4" s="1"/>
  <c r="N19" i="1"/>
  <c r="F10" i="4"/>
  <c r="G10" i="4" s="1"/>
  <c r="F15" i="4"/>
  <c r="G15" i="4" s="1"/>
  <c r="N24" i="1"/>
  <c r="N18" i="1"/>
  <c r="F9" i="4"/>
  <c r="G9" i="4" s="1"/>
  <c r="N23" i="1"/>
  <c r="F14" i="4"/>
  <c r="G14" i="4" s="1"/>
  <c r="N17" i="1"/>
  <c r="F8" i="4"/>
  <c r="G8" i="4" s="1"/>
  <c r="N22" i="1"/>
  <c r="F13" i="4"/>
  <c r="G13" i="4" s="1"/>
  <c r="N16" i="1"/>
  <c r="F7" i="4"/>
  <c r="G7" i="4" s="1"/>
  <c r="N21" i="1"/>
  <c r="F12" i="4"/>
  <c r="G12" i="4" s="1"/>
  <c r="J15" i="1" l="1"/>
  <c r="J40" i="1"/>
  <c r="L19" i="1" l="1"/>
  <c r="L23" i="1" l="1"/>
  <c r="L21" i="1"/>
  <c r="J55" i="1" s="1"/>
  <c r="L33" i="1" l="1"/>
  <c r="J56" i="1" s="1"/>
  <c r="J57" i="1" l="1"/>
  <c r="L62" i="1" l="1"/>
  <c r="F62" i="1" s="1"/>
</calcChain>
</file>

<file path=xl/sharedStrings.xml><?xml version="1.0" encoding="utf-8"?>
<sst xmlns="http://schemas.openxmlformats.org/spreadsheetml/2006/main" count="230" uniqueCount="121">
  <si>
    <t>Lågspänning</t>
  </si>
  <si>
    <t>FASTIGHET / SAMFÄLLIGHET samt PROJEKTINFORMATION</t>
  </si>
  <si>
    <t>Storskogsbruk</t>
  </si>
  <si>
    <t>Fastighet:</t>
  </si>
  <si>
    <t>Kommun:</t>
  </si>
  <si>
    <t>Ledning:</t>
  </si>
  <si>
    <t>Kontaktperson:</t>
  </si>
  <si>
    <t>Adress:</t>
  </si>
  <si>
    <t>Värdetidpunkt:</t>
  </si>
  <si>
    <t>Värderingsman:</t>
  </si>
  <si>
    <t>ERSÄTTNING FÖR LEDNING I ÅKER, BETE, IMPEDIMENT (Ej skogsimpediment)</t>
  </si>
  <si>
    <t>Ersättning</t>
  </si>
  <si>
    <t>Summa:</t>
  </si>
  <si>
    <t>ERSÄTTNING FÖR NÄTSTATIONER OCH KABELSKÅP</t>
  </si>
  <si>
    <t>Antal</t>
  </si>
  <si>
    <t>ERSÄTTNING FÖR LEDNING I SKOGSMARK ENLIGT STORSKOGSBRUKSAVTALET</t>
  </si>
  <si>
    <t>Längd</t>
  </si>
  <si>
    <t>Bredd</t>
  </si>
  <si>
    <t>ERSÄTTNING FÖR INTRÅNG INOM VÄGANLÄGGNING ENLIGT STORSKOGSBRUKSAVTALET</t>
  </si>
  <si>
    <t>Zon</t>
  </si>
  <si>
    <t>TOTAL ERSÄTTNING</t>
  </si>
  <si>
    <t>Förhöjd minimiersättning</t>
  </si>
  <si>
    <t>Norrlands inland</t>
  </si>
  <si>
    <t>Norrlands kustland</t>
  </si>
  <si>
    <t>Tillväxtområde 3</t>
  </si>
  <si>
    <t>Tillväxtområde 4A</t>
  </si>
  <si>
    <t>Tillväxtområde 4B</t>
  </si>
  <si>
    <t>Zon 1</t>
  </si>
  <si>
    <t>Zon 2</t>
  </si>
  <si>
    <t>Fast ersättning storskogsbruket</t>
  </si>
  <si>
    <t>Löpmeterersättning</t>
  </si>
  <si>
    <t>Grund KPI</t>
  </si>
  <si>
    <t>KPI anpassad ersättning</t>
  </si>
  <si>
    <t>Kabelskåp</t>
  </si>
  <si>
    <t>Nätstationer</t>
  </si>
  <si>
    <t>Grundersättning</t>
  </si>
  <si>
    <t>Ersättning per schaktmeter</t>
  </si>
  <si>
    <t>Efter ExprL 25%</t>
  </si>
  <si>
    <t>Efter påslag för frivillighet 20%</t>
  </si>
  <si>
    <t>kr/m</t>
  </si>
  <si>
    <t>SAMMANSTÄLLNING</t>
  </si>
  <si>
    <t>Tillägg enligt expropriatonslagen:</t>
  </si>
  <si>
    <t>Särskild ersättning för överenskommelse:</t>
  </si>
  <si>
    <t>Tillägg för minimiersättning:</t>
  </si>
  <si>
    <t>KPI okt föregående år</t>
  </si>
  <si>
    <t>Summa beräknad ersättning</t>
  </si>
  <si>
    <t>STORSKOGSBRUKSAVTALET</t>
  </si>
  <si>
    <t>Banknamn:</t>
  </si>
  <si>
    <t>Clearingnr:</t>
  </si>
  <si>
    <t>Storskogsbruksavtalet</t>
  </si>
  <si>
    <t>Norrlands Inland</t>
  </si>
  <si>
    <t>Norrlands Kustland</t>
  </si>
  <si>
    <t>REV</t>
  </si>
  <si>
    <t>E84 Litt 211 (grund)</t>
  </si>
  <si>
    <t>E84 Litt 211 (aktuellt)</t>
  </si>
  <si>
    <t>n/a</t>
  </si>
  <si>
    <t>Aktuellt prisbasbelopp</t>
  </si>
  <si>
    <t>Ersättningstabell</t>
  </si>
  <si>
    <t>KPI oktober månad föregående år</t>
  </si>
  <si>
    <t>Ägd andel</t>
  </si>
  <si>
    <t>Närhet till ledning</t>
  </si>
  <si>
    <t>2) Angiven ersättning utgör full gottgörelse för skada och allt intrång, som på ifrågavarande del av ledningsträckan förorsakas av ledningsägarens rätt att på fastigheten under all framtid bibehålla rubricerade nät/ledning/kabel med tillhörande anordningar samt att efter eget beprövande fälla för ledningen hinderliga och för dess driftsäkerhet farliga träd och buskar. För övriga villkor hänvisas till branchens allmänna avtalvillkor.</t>
  </si>
  <si>
    <t>*</t>
  </si>
  <si>
    <t>Egen servisledning</t>
  </si>
  <si>
    <t>Beskrivning (typ, placering, etc)</t>
  </si>
  <si>
    <t>* Vid egen servisledning utgår normalt ingen ersättning</t>
  </si>
  <si>
    <t>Telefonnummer:</t>
  </si>
  <si>
    <t>Schablonersättningar</t>
  </si>
  <si>
    <t>Kabelskåp - Impediment</t>
  </si>
  <si>
    <t>Nätstation - Impediment</t>
  </si>
  <si>
    <t>Kabelskåp - Bete</t>
  </si>
  <si>
    <t>Kabelskåp - Åker</t>
  </si>
  <si>
    <t>Nätstation - Skog</t>
  </si>
  <si>
    <t>Nätstation - Bete</t>
  </si>
  <si>
    <t>Nätstation - Åker</t>
  </si>
  <si>
    <t>Kabelskåp - Skog</t>
  </si>
  <si>
    <t>Typ och markslag</t>
  </si>
  <si>
    <t>-----------------------------------------</t>
  </si>
  <si>
    <t>Totalt rotnetto enligt bilaga:</t>
  </si>
  <si>
    <t>För beräkning av påslag (25% enligt expropriationslagen samt 20% särskild ersättning för överenskommelse)</t>
  </si>
  <si>
    <t>ERSÄTTNING FÖR HINDER I ÅKERMARK - Se bilaga</t>
  </si>
  <si>
    <t>ERSÄTTNING FÖR LEDNING I SKOGSMARK - Se bilaga</t>
  </si>
  <si>
    <t>VIRKESVÄRDE (Virke ersätts separat) - Se bilaga</t>
  </si>
  <si>
    <t>ERSÄTTNING FÖR ÖVRIGT INTRÅNG - Se bilaga</t>
  </si>
  <si>
    <t>Ersättning för virke regleras i bilaga</t>
  </si>
  <si>
    <t>Område:</t>
  </si>
  <si>
    <r>
      <t>Ovanstående ersättning sätts in på följande konto</t>
    </r>
    <r>
      <rPr>
        <i/>
        <sz val="9"/>
        <rFont val="Calibri"/>
        <family val="2"/>
        <scheme val="minor"/>
      </rPr>
      <t xml:space="preserve"> (övriga delägare redovisas på följande sida/sidor)</t>
    </r>
  </si>
  <si>
    <t xml:space="preserve">* För att kunna göra en utbetalning till utländskt konto behövs IBAN-nummer och bankens SWIFT-kod. </t>
  </si>
  <si>
    <t>För övriga delägares andels-/ersättningsberäkning se sida 2</t>
  </si>
  <si>
    <t>NIS/IB:</t>
  </si>
  <si>
    <t>Koncessionslöpnr:</t>
  </si>
  <si>
    <t>Prisbasbelopp</t>
  </si>
  <si>
    <t>Fast ersättning</t>
  </si>
  <si>
    <t>Beräknad ersättning för överenskommelse (normal)</t>
  </si>
  <si>
    <t>Beräknad ersättning för överenskommelse (storskogsbruk)</t>
  </si>
  <si>
    <t>Rev ersättning - Zon 1</t>
  </si>
  <si>
    <t>Rev ersättning - Zon 2</t>
  </si>
  <si>
    <t>Vanlig eller förhöjd minimiersättning?</t>
  </si>
  <si>
    <t>Vanlig minimersättning eller fast ersättning storskogsbruk</t>
  </si>
  <si>
    <t>Summa för beräkning av ersättning för överenskommelse</t>
  </si>
  <si>
    <t>DESSA FÄLT SKA VARA DOLDA FÖR ANVÄNDAREN</t>
  </si>
  <si>
    <t>Belopp som förändras över tid</t>
  </si>
  <si>
    <t>Förklaring:</t>
  </si>
  <si>
    <t>HELA FLIKEN SKA VARA DOLD FÖR ANVÄNDAREN</t>
  </si>
  <si>
    <t>* Ett värderingsprotokoll ska bifogas samtliga markupplåtelseavtal</t>
  </si>
  <si>
    <t>1) Fastighetsägare bör beakta möjligheten att erhålla hjälp av ledningsägarens personal med avverkning som kan medföra risker på grund av närhet till spänningsförande ledningar. Sker utbetalningen senare än tre månader efter datum för samtliga fastighetsägares godkännande utgår ränta på erstättningen för bestående skador enligt §5 räntelagen. Tillfälliga skador regleras vid skadetillfället.</t>
  </si>
  <si>
    <t>FÖLJANDE GÄLLER:</t>
  </si>
  <si>
    <r>
      <t xml:space="preserve">* All ersättning anges </t>
    </r>
    <r>
      <rPr>
        <u/>
        <sz val="9"/>
        <rFont val="Calibri"/>
        <family val="2"/>
        <scheme val="minor"/>
      </rPr>
      <t>exklusive</t>
    </r>
    <r>
      <rPr>
        <sz val="9"/>
        <rFont val="Calibri"/>
        <family val="2"/>
        <scheme val="minor"/>
      </rPr>
      <t xml:space="preserve"> expropriationslagen påslag med 25%</t>
    </r>
  </si>
  <si>
    <t>* Värderingsbilagor ska bifogas</t>
  </si>
  <si>
    <t>* Ersättningsnivåer enligt Svensk Energis Policy</t>
  </si>
  <si>
    <t>Belopp som är anpassade till KPI eller E84 litt 211</t>
  </si>
  <si>
    <t>Fastighetsnr:</t>
  </si>
  <si>
    <t>Namn (födelsedatum)</t>
  </si>
  <si>
    <t>Är angiven andel korrekt? Om inte anges värdet "Fel"</t>
  </si>
  <si>
    <t>Är angiven andel korrekt? Om inte anges värdet "Fel andel"</t>
  </si>
  <si>
    <t>Referens:</t>
  </si>
  <si>
    <t>E-post:</t>
  </si>
  <si>
    <t>Datum &amp; Underskrift:</t>
  </si>
  <si>
    <t>Kontonummer, Pg/Bg, IBAN &amp; SWIFT *:</t>
  </si>
  <si>
    <t>* Schablonersättning för nätstationer och kabelskåp inom åker/ bete/ impediment ska jämföras med  beräknad ersättning enligt 74-års norm</t>
  </si>
  <si>
    <t>Version 2016.09.30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</si>
</sst>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s>
  <fonts count="49"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i/>
      <sz val="8"/>
      <name val="Calibri"/>
      <family val="2"/>
      <scheme val="minor"/>
    </font>
    <font>
      <b/>
      <sz val="9"/>
      <color theme="0"/>
      <name val="Arial"/>
      <family val="2"/>
    </font>
    <font>
      <b/>
      <sz val="9"/>
      <name val="Arial"/>
      <family val="2"/>
    </font>
    <font>
      <i/>
      <sz val="9"/>
      <color theme="0" tint="-0.499984740745262"/>
      <name val="Calibri"/>
      <family val="2"/>
    </font>
    <font>
      <b/>
      <sz val="9"/>
      <color indexed="8"/>
      <name val="Calibri"/>
      <family val="2"/>
    </font>
    <font>
      <b/>
      <sz val="12"/>
      <name val="Calibri"/>
      <family val="2"/>
      <charset val="1"/>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sz val="9"/>
      <color theme="0"/>
      <name val="Calibri"/>
      <family val="2"/>
      <charset val="1"/>
    </font>
    <font>
      <b/>
      <u/>
      <sz val="9"/>
      <name val="Arial"/>
      <family val="2"/>
    </font>
    <font>
      <b/>
      <sz val="10"/>
      <color theme="0"/>
      <name val="Arial"/>
      <family val="2"/>
    </font>
  </fonts>
  <fills count="18">
    <fill>
      <patternFill patternType="none"/>
    </fill>
    <fill>
      <patternFill patternType="gray125"/>
    </fill>
    <fill>
      <patternFill patternType="solid">
        <fgColor indexed="43"/>
        <bgColor indexed="26"/>
      </patternFill>
    </fill>
    <fill>
      <patternFill patternType="solid">
        <fgColor theme="0" tint="-0.14999847407452621"/>
        <bgColor indexed="64"/>
      </patternFill>
    </fill>
    <fill>
      <patternFill patternType="solid">
        <fgColor theme="0" tint="-0.14999847407452621"/>
        <bgColor indexed="46"/>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tint="-0.14999847407452621"/>
        <bgColor indexed="42"/>
      </patternFill>
    </fill>
    <fill>
      <patternFill patternType="solid">
        <fgColor theme="5" tint="0.59999389629810485"/>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99"/>
        <bgColor indexed="64"/>
      </patternFill>
    </fill>
    <fill>
      <patternFill patternType="solid">
        <fgColor rgb="FF92D050"/>
        <bgColor indexed="64"/>
      </patternFill>
    </fill>
  </fills>
  <borders count="11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tted">
        <color theme="0" tint="-0.499984740745262"/>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right/>
      <top style="dotted">
        <color theme="0" tint="-0.499984740745262"/>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top/>
      <bottom style="dotted">
        <color theme="0" tint="-0.499984740745262"/>
      </bottom>
      <diagonal/>
    </border>
    <border>
      <left style="thin">
        <color indexed="64"/>
      </left>
      <right/>
      <top style="dotted">
        <color theme="0" tint="-0.499984740745262"/>
      </top>
      <bottom style="thin">
        <color indexed="64"/>
      </bottom>
      <diagonal/>
    </border>
    <border>
      <left/>
      <right/>
      <top style="dotted">
        <color theme="0" tint="-0.499984740745262"/>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dotted">
        <color theme="0" tint="-0.499984740745262"/>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style="thin">
        <color indexed="64"/>
      </right>
      <top style="dotted">
        <color theme="0" tint="-0.34998626667073579"/>
      </top>
      <bottom style="thin">
        <color indexed="64"/>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indexed="8"/>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theme="0" tint="-0.499984740745262"/>
      </left>
      <right/>
      <top/>
      <bottom style="dotted">
        <color theme="0" tint="-0.499984740745262"/>
      </bottom>
      <diagonal/>
    </border>
    <border>
      <left style="thin">
        <color theme="0" tint="-0.499984740745262"/>
      </left>
      <right style="thin">
        <color theme="0" tint="-0.499984740745262"/>
      </right>
      <top/>
      <bottom style="dotted">
        <color theme="0" tint="-0.499984740745262"/>
      </bottom>
      <diagonal/>
    </border>
    <border>
      <left style="thin">
        <color indexed="64"/>
      </left>
      <right style="thin">
        <color theme="0" tint="-0.499984740745262"/>
      </right>
      <top style="thin">
        <color theme="0" tint="-0.499984740745262"/>
      </top>
      <bottom/>
      <diagonal/>
    </border>
    <border>
      <left style="thin">
        <color indexed="64"/>
      </left>
      <right style="thin">
        <color theme="0" tint="-0.499984740745262"/>
      </right>
      <top/>
      <bottom/>
      <diagonal/>
    </border>
    <border>
      <left style="thin">
        <color indexed="64"/>
      </left>
      <right style="thin">
        <color theme="0" tint="-0.499984740745262"/>
      </right>
      <top/>
      <bottom style="dotted">
        <color theme="0" tint="-0.499984740745262"/>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style="thin">
        <color theme="0" tint="-0.499984740745262"/>
      </left>
      <right style="thin">
        <color indexed="64"/>
      </right>
      <top/>
      <bottom style="dotted">
        <color theme="0" tint="-0.499984740745262"/>
      </bottom>
      <diagonal/>
    </border>
    <border>
      <left/>
      <right style="thin">
        <color theme="0" tint="-0.499984740745262"/>
      </right>
      <top/>
      <bottom style="dotted">
        <color theme="0" tint="-0.499984740745262"/>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dotted">
        <color theme="0" tint="-0.499984740745262"/>
      </left>
      <right/>
      <top style="dotted">
        <color theme="0" tint="-0.499984740745262"/>
      </top>
      <bottom style="dotted">
        <color indexed="64"/>
      </bottom>
      <diagonal/>
    </border>
    <border>
      <left/>
      <right/>
      <top style="dotted">
        <color theme="0" tint="-0.499984740745262"/>
      </top>
      <bottom style="dotted">
        <color indexed="64"/>
      </bottom>
      <diagonal/>
    </border>
    <border>
      <left style="thin">
        <color theme="0" tint="-0.499984740745262"/>
      </left>
      <right style="thin">
        <color indexed="64"/>
      </right>
      <top style="thin">
        <color theme="0" tint="-0.499984740745262"/>
      </top>
      <bottom/>
      <diagonal/>
    </border>
    <border>
      <left style="thin">
        <color indexed="64"/>
      </left>
      <right style="thin">
        <color indexed="8"/>
      </right>
      <top/>
      <bottom/>
      <diagonal/>
    </border>
    <border>
      <left style="thin">
        <color indexed="8"/>
      </left>
      <right style="thin">
        <color indexed="8"/>
      </right>
      <top/>
      <bottom/>
      <diagonal/>
    </border>
    <border>
      <left style="thin">
        <color indexed="8"/>
      </left>
      <right style="thin">
        <color indexed="64"/>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theme="0" tint="-0.499984740745262"/>
      </left>
      <right/>
      <top style="thin">
        <color indexed="64"/>
      </top>
      <bottom style="thin">
        <color theme="0" tint="-0.499984740745262"/>
      </bottom>
      <diagonal/>
    </border>
    <border>
      <left/>
      <right style="thin">
        <color indexed="23"/>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right style="thin">
        <color indexed="64"/>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23"/>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23"/>
      </right>
      <top style="thin">
        <color theme="0" tint="-0.499984740745262"/>
      </top>
      <bottom style="thin">
        <color theme="0" tint="-0.499984740745262"/>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right style="thin">
        <color indexed="64"/>
      </right>
      <top style="dotted">
        <color theme="0" tint="-0.499984740745262"/>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right style="thin">
        <color theme="0" tint="-0.499984740745262"/>
      </right>
      <top style="dotted">
        <color theme="0" tint="-0.499984740745262"/>
      </top>
      <bottom style="thin">
        <color indexed="8"/>
      </bottom>
      <diagonal/>
    </border>
    <border>
      <left style="thin">
        <color theme="0" tint="-0.499984740745262"/>
      </left>
      <right/>
      <top style="dotted">
        <color theme="0" tint="-0.499984740745262"/>
      </top>
      <bottom style="thin">
        <color indexed="8"/>
      </bottom>
      <diagonal/>
    </border>
    <border>
      <left/>
      <right style="thin">
        <color indexed="64"/>
      </right>
      <top style="dotted">
        <color theme="0" tint="-0.499984740745262"/>
      </top>
      <bottom style="thin">
        <color indexed="8"/>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21">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5" fontId="5" fillId="0" borderId="29" xfId="2" applyNumberFormat="1" applyFont="1" applyFill="1" applyBorder="1" applyAlignment="1" applyProtection="1">
      <alignment horizontal="right" vertical="center"/>
    </xf>
    <xf numFmtId="164" fontId="6" fillId="0" borderId="31" xfId="2" applyNumberFormat="1" applyFont="1" applyFill="1" applyBorder="1" applyAlignment="1" applyProtection="1">
      <alignment horizontal="center" vertical="center"/>
    </xf>
    <xf numFmtId="164" fontId="6" fillId="0" borderId="31"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7" fillId="0" borderId="0" xfId="2" applyFont="1" applyFill="1" applyBorder="1" applyAlignment="1" applyProtection="1">
      <alignment horizontal="left"/>
    </xf>
    <xf numFmtId="166" fontId="9" fillId="2" borderId="19" xfId="1" applyNumberFormat="1" applyFont="1" applyFill="1" applyBorder="1" applyAlignment="1" applyProtection="1">
      <alignment horizontal="right" vertical="center"/>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8" fillId="0" borderId="0" xfId="2" applyFont="1" applyFill="1" applyAlignment="1" applyProtection="1">
      <alignment horizontal="center" vertical="center"/>
    </xf>
    <xf numFmtId="0" fontId="29" fillId="3" borderId="7" xfId="2" applyFont="1" applyFill="1" applyBorder="1" applyAlignment="1" applyProtection="1">
      <alignment horizontal="center" vertical="center"/>
    </xf>
    <xf numFmtId="0" fontId="30" fillId="0" borderId="0" xfId="2" applyFont="1" applyFill="1" applyBorder="1" applyAlignment="1" applyProtection="1">
      <alignment vertical="center"/>
    </xf>
    <xf numFmtId="0" fontId="30" fillId="0" borderId="0" xfId="2" applyFont="1" applyFill="1" applyAlignment="1" applyProtection="1">
      <alignment vertical="center"/>
    </xf>
    <xf numFmtId="169" fontId="15" fillId="11" borderId="41" xfId="2" applyNumberFormat="1" applyFont="1" applyFill="1" applyBorder="1" applyAlignment="1" applyProtection="1">
      <alignment horizontal="center" vertical="center"/>
      <protection locked="0"/>
    </xf>
    <xf numFmtId="0" fontId="31" fillId="0" borderId="15" xfId="2" applyFont="1" applyFill="1" applyBorder="1" applyAlignment="1" applyProtection="1">
      <alignment horizontal="right" vertical="center"/>
    </xf>
    <xf numFmtId="164" fontId="26" fillId="0" borderId="1" xfId="2" applyNumberFormat="1" applyFont="1" applyFill="1" applyBorder="1" applyAlignment="1" applyProtection="1">
      <alignment horizontal="right"/>
    </xf>
    <xf numFmtId="0" fontId="32" fillId="0" borderId="0" xfId="2" applyFont="1" applyFill="1" applyBorder="1" applyAlignment="1" applyProtection="1">
      <alignment horizontal="center" vertical="center"/>
    </xf>
    <xf numFmtId="0" fontId="33" fillId="0" borderId="0" xfId="2" applyFont="1" applyFill="1" applyAlignment="1" applyProtection="1">
      <alignment vertical="center"/>
    </xf>
    <xf numFmtId="0" fontId="33" fillId="5" borderId="13" xfId="2" applyFont="1" applyFill="1" applyBorder="1" applyAlignment="1" applyProtection="1">
      <alignment horizontal="left" vertical="center"/>
    </xf>
    <xf numFmtId="0" fontId="33" fillId="5" borderId="15" xfId="2" applyFont="1" applyFill="1" applyBorder="1" applyAlignment="1" applyProtection="1">
      <alignment horizontal="left" vertical="center"/>
    </xf>
    <xf numFmtId="0" fontId="33" fillId="5" borderId="24" xfId="2" applyFont="1" applyFill="1" applyBorder="1" applyAlignment="1" applyProtection="1">
      <alignment horizontal="left" vertical="center"/>
    </xf>
    <xf numFmtId="0" fontId="0" fillId="0" borderId="0" xfId="0" applyBorder="1"/>
    <xf numFmtId="170" fontId="4" fillId="11" borderId="49" xfId="2" quotePrefix="1" applyNumberFormat="1" applyFont="1" applyFill="1" applyBorder="1" applyAlignment="1" applyProtection="1">
      <alignment horizontal="center" vertical="center"/>
      <protection locked="0"/>
    </xf>
    <xf numFmtId="170" fontId="4" fillId="11" borderId="59" xfId="2" quotePrefix="1" applyNumberFormat="1" applyFont="1" applyFill="1" applyBorder="1" applyAlignment="1" applyProtection="1">
      <alignment horizontal="center" vertical="center"/>
      <protection locked="0"/>
    </xf>
    <xf numFmtId="166" fontId="8" fillId="11" borderId="65" xfId="1" applyNumberFormat="1" applyFont="1" applyFill="1" applyBorder="1" applyProtection="1">
      <protection locked="0"/>
    </xf>
    <xf numFmtId="166" fontId="8" fillId="11" borderId="67" xfId="1" applyNumberFormat="1" applyFont="1" applyFill="1" applyBorder="1" applyProtection="1">
      <protection locked="0"/>
    </xf>
    <xf numFmtId="170" fontId="8" fillId="11" borderId="49" xfId="2" applyNumberFormat="1" applyFont="1" applyFill="1" applyBorder="1" applyAlignment="1" applyProtection="1">
      <alignment horizontal="center" vertical="center"/>
      <protection locked="0"/>
    </xf>
    <xf numFmtId="170" fontId="8" fillId="11" borderId="59" xfId="2" applyNumberFormat="1" applyFont="1" applyFill="1" applyBorder="1" applyAlignment="1" applyProtection="1">
      <alignment horizontal="center" vertical="center"/>
      <protection locked="0"/>
    </xf>
    <xf numFmtId="0" fontId="30" fillId="0" borderId="0" xfId="2" applyFont="1" applyFill="1" applyBorder="1" applyAlignment="1" applyProtection="1">
      <alignment horizontal="left" vertical="top"/>
    </xf>
    <xf numFmtId="164" fontId="6" fillId="0" borderId="79" xfId="2" applyNumberFormat="1" applyFont="1" applyFill="1" applyBorder="1" applyAlignment="1" applyProtection="1">
      <alignment horizontal="center" vertical="center"/>
    </xf>
    <xf numFmtId="170" fontId="4" fillId="11" borderId="52" xfId="2" applyNumberFormat="1" applyFont="1" applyFill="1" applyBorder="1" applyAlignment="1" applyProtection="1">
      <alignment horizontal="center" vertical="center"/>
      <protection locked="0"/>
    </xf>
    <xf numFmtId="0" fontId="6" fillId="0" borderId="83" xfId="2" applyFont="1" applyFill="1" applyBorder="1" applyAlignment="1" applyProtection="1">
      <alignment horizontal="center" vertical="center"/>
    </xf>
    <xf numFmtId="164" fontId="6" fillId="0" borderId="84" xfId="2" applyNumberFormat="1" applyFont="1" applyFill="1" applyBorder="1" applyAlignment="1" applyProtection="1">
      <alignment horizontal="center" vertical="center"/>
    </xf>
    <xf numFmtId="164" fontId="6" fillId="0" borderId="85" xfId="2" applyNumberFormat="1" applyFont="1" applyFill="1" applyBorder="1" applyAlignment="1" applyProtection="1">
      <alignment horizontal="center" vertical="center" wrapText="1"/>
    </xf>
    <xf numFmtId="166" fontId="6" fillId="0" borderId="86" xfId="2" applyNumberFormat="1" applyFont="1" applyFill="1" applyBorder="1" applyAlignment="1" applyProtection="1">
      <alignment horizontal="center" vertical="center"/>
    </xf>
    <xf numFmtId="170" fontId="4" fillId="11" borderId="49" xfId="2" applyNumberFormat="1" applyFont="1" applyFill="1" applyBorder="1" applyAlignment="1" applyProtection="1">
      <alignment horizontal="center" vertical="center"/>
      <protection locked="0"/>
    </xf>
    <xf numFmtId="168" fontId="4" fillId="11" borderId="49" xfId="2" applyNumberFormat="1" applyFont="1" applyFill="1" applyBorder="1" applyAlignment="1" applyProtection="1">
      <alignment horizontal="center" vertical="center"/>
      <protection locked="0"/>
    </xf>
    <xf numFmtId="170" fontId="4" fillId="11" borderId="59" xfId="2" applyNumberFormat="1" applyFont="1" applyFill="1" applyBorder="1" applyAlignment="1" applyProtection="1">
      <alignment horizontal="center" vertical="center"/>
      <protection locked="0"/>
    </xf>
    <xf numFmtId="168" fontId="4" fillId="11" borderId="59" xfId="2" applyNumberFormat="1" applyFont="1" applyFill="1" applyBorder="1" applyAlignment="1" applyProtection="1">
      <alignment horizontal="center" vertical="center"/>
      <protection locked="0"/>
    </xf>
    <xf numFmtId="0" fontId="11" fillId="0" borderId="88" xfId="2" applyFont="1" applyFill="1" applyBorder="1" applyAlignment="1" applyProtection="1">
      <alignment horizontal="center" vertical="center"/>
    </xf>
    <xf numFmtId="0" fontId="6" fillId="0" borderId="93" xfId="2" applyFont="1" applyFill="1" applyBorder="1" applyAlignment="1" applyProtection="1">
      <alignment horizontal="center" vertical="center"/>
    </xf>
    <xf numFmtId="0" fontId="6" fillId="0" borderId="94" xfId="2" applyFont="1" applyFill="1" applyBorder="1" applyAlignment="1" applyProtection="1">
      <alignment horizontal="center" vertical="center"/>
    </xf>
    <xf numFmtId="166" fontId="6" fillId="0" borderId="99" xfId="2" applyNumberFormat="1" applyFont="1" applyFill="1" applyBorder="1" applyAlignment="1" applyProtection="1">
      <alignment horizontal="center" vertical="center"/>
    </xf>
    <xf numFmtId="164" fontId="41" fillId="0" borderId="0" xfId="1" applyFont="1" applyAlignment="1" applyProtection="1">
      <alignment horizontal="left" vertical="center"/>
      <protection locked="0"/>
    </xf>
    <xf numFmtId="0" fontId="14" fillId="0" borderId="0" xfId="0" applyFont="1" applyBorder="1" applyProtection="1"/>
    <xf numFmtId="0" fontId="14" fillId="0" borderId="0" xfId="0" applyFont="1" applyProtection="1"/>
    <xf numFmtId="172" fontId="8" fillId="0" borderId="66" xfId="1" applyNumberFormat="1" applyFont="1" applyFill="1" applyBorder="1" applyProtection="1"/>
    <xf numFmtId="0" fontId="33" fillId="0" borderId="0" xfId="0" applyFont="1" applyProtection="1"/>
    <xf numFmtId="166" fontId="23" fillId="0" borderId="47" xfId="1" applyNumberFormat="1" applyFont="1" applyBorder="1" applyProtection="1"/>
    <xf numFmtId="0" fontId="33" fillId="7" borderId="13" xfId="0" applyFont="1" applyFill="1" applyBorder="1" applyAlignment="1" applyProtection="1">
      <alignment horizontal="left"/>
    </xf>
    <xf numFmtId="166" fontId="35" fillId="7" borderId="14" xfId="1" applyNumberFormat="1" applyFont="1" applyFill="1" applyBorder="1" applyProtection="1"/>
    <xf numFmtId="0" fontId="33" fillId="7" borderId="15" xfId="0" applyFont="1" applyFill="1" applyBorder="1" applyAlignment="1" applyProtection="1">
      <alignment horizontal="left"/>
    </xf>
    <xf numFmtId="166" fontId="35" fillId="7" borderId="16" xfId="1" applyNumberFormat="1" applyFont="1" applyFill="1" applyBorder="1" applyProtection="1"/>
    <xf numFmtId="172" fontId="8" fillId="0" borderId="73" xfId="1" applyNumberFormat="1" applyFont="1" applyFill="1" applyBorder="1" applyProtection="1"/>
    <xf numFmtId="0" fontId="33" fillId="7" borderId="24" xfId="0" applyFont="1" applyFill="1" applyBorder="1" applyAlignment="1" applyProtection="1">
      <alignment horizontal="left"/>
    </xf>
    <xf numFmtId="166" fontId="35" fillId="7" borderId="23" xfId="1" applyNumberFormat="1" applyFont="1" applyFill="1" applyBorder="1" applyProtection="1"/>
    <xf numFmtId="172" fontId="8" fillId="0" borderId="67" xfId="1" applyNumberFormat="1" applyFont="1" applyFill="1" applyBorder="1" applyProtection="1"/>
    <xf numFmtId="0" fontId="33" fillId="6" borderId="13" xfId="0" applyFont="1" applyFill="1" applyBorder="1" applyAlignment="1" applyProtection="1">
      <alignment horizontal="left"/>
    </xf>
    <xf numFmtId="166" fontId="35" fillId="6" borderId="14" xfId="1" applyNumberFormat="1" applyFont="1" applyFill="1" applyBorder="1" applyProtection="1"/>
    <xf numFmtId="166" fontId="13" fillId="0" borderId="26" xfId="1" applyNumberFormat="1" applyFont="1" applyBorder="1" applyProtection="1"/>
    <xf numFmtId="0" fontId="33" fillId="6" borderId="15" xfId="0" applyFont="1" applyFill="1" applyBorder="1" applyAlignment="1" applyProtection="1">
      <alignment horizontal="left"/>
    </xf>
    <xf numFmtId="166" fontId="35" fillId="6" borderId="16" xfId="1" applyNumberFormat="1" applyFont="1" applyFill="1" applyBorder="1" applyProtection="1"/>
    <xf numFmtId="0" fontId="33" fillId="6" borderId="24" xfId="0" applyFont="1" applyFill="1" applyBorder="1" applyAlignment="1" applyProtection="1">
      <alignment horizontal="left"/>
    </xf>
    <xf numFmtId="166" fontId="35" fillId="6" borderId="23" xfId="1" applyNumberFormat="1" applyFont="1" applyFill="1" applyBorder="1" applyProtection="1"/>
    <xf numFmtId="166" fontId="39" fillId="3" borderId="5" xfId="1" applyNumberFormat="1" applyFont="1" applyFill="1" applyBorder="1" applyProtection="1"/>
    <xf numFmtId="166" fontId="13" fillId="0" borderId="16" xfId="1" applyNumberFormat="1" applyFont="1" applyBorder="1" applyProtection="1"/>
    <xf numFmtId="0" fontId="17" fillId="0" borderId="90" xfId="0" applyFont="1" applyBorder="1" applyAlignment="1" applyProtection="1">
      <alignment horizontal="right"/>
    </xf>
    <xf numFmtId="164" fontId="35" fillId="5" borderId="14" xfId="1" applyFont="1" applyFill="1" applyBorder="1" applyProtection="1"/>
    <xf numFmtId="164" fontId="35" fillId="5" borderId="16" xfId="1" applyFont="1" applyFill="1" applyBorder="1" applyProtection="1"/>
    <xf numFmtId="164" fontId="35" fillId="5" borderId="23" xfId="1" applyFont="1" applyFill="1" applyBorder="1" applyProtection="1"/>
    <xf numFmtId="0" fontId="17" fillId="0" borderId="88" xfId="0" applyFont="1" applyBorder="1" applyAlignment="1" applyProtection="1">
      <alignment horizontal="center"/>
    </xf>
    <xf numFmtId="166" fontId="16" fillId="0" borderId="16" xfId="1" applyNumberFormat="1" applyFont="1" applyBorder="1" applyProtection="1"/>
    <xf numFmtId="0" fontId="17" fillId="0" borderId="0" xfId="0" applyFont="1" applyProtection="1"/>
    <xf numFmtId="171" fontId="4" fillId="11" borderId="52" xfId="2" applyNumberFormat="1" applyFont="1" applyFill="1" applyBorder="1" applyAlignment="1" applyProtection="1">
      <alignment horizontal="center" vertical="center"/>
      <protection locked="0"/>
    </xf>
    <xf numFmtId="171" fontId="4" fillId="11" borderId="58" xfId="2" applyNumberFormat="1" applyFont="1" applyFill="1" applyBorder="1" applyAlignment="1" applyProtection="1">
      <alignment horizontal="center" vertical="center"/>
      <protection locked="0"/>
    </xf>
    <xf numFmtId="1" fontId="8" fillId="11" borderId="38" xfId="1" applyNumberFormat="1" applyFont="1" applyFill="1" applyBorder="1" applyAlignment="1" applyProtection="1">
      <alignment horizontal="center"/>
      <protection locked="0"/>
    </xf>
    <xf numFmtId="1" fontId="8" fillId="11" borderId="49" xfId="1" applyNumberFormat="1" applyFont="1" applyFill="1" applyBorder="1" applyAlignment="1" applyProtection="1">
      <alignment horizontal="center"/>
      <protection locked="0"/>
    </xf>
    <xf numFmtId="1" fontId="8" fillId="11" borderId="59" xfId="1" applyNumberFormat="1" applyFont="1" applyFill="1" applyBorder="1" applyAlignment="1" applyProtection="1">
      <alignment horizontal="center"/>
      <protection locked="0"/>
    </xf>
    <xf numFmtId="164" fontId="42" fillId="17" borderId="100" xfId="1" applyFont="1" applyFill="1" applyBorder="1" applyAlignment="1" applyProtection="1">
      <alignment horizontal="left" vertical="center"/>
      <protection locked="0"/>
    </xf>
    <xf numFmtId="166" fontId="41" fillId="0" borderId="100" xfId="1" applyNumberFormat="1" applyFont="1" applyBorder="1" applyAlignment="1" applyProtection="1">
      <alignment horizontal="left" vertical="center"/>
      <protection locked="0"/>
    </xf>
    <xf numFmtId="164" fontId="41" fillId="17" borderId="100" xfId="1" applyFont="1" applyFill="1" applyBorder="1" applyAlignment="1" applyProtection="1">
      <alignment horizontal="left" vertical="center"/>
      <protection locked="0"/>
    </xf>
    <xf numFmtId="164" fontId="41" fillId="0" borderId="100" xfId="1" applyFont="1" applyBorder="1" applyAlignment="1" applyProtection="1">
      <alignment horizontal="left" vertical="center"/>
      <protection locked="0"/>
    </xf>
    <xf numFmtId="0" fontId="42" fillId="0" borderId="100" xfId="0" applyFont="1" applyBorder="1" applyAlignment="1" applyProtection="1">
      <alignment horizontal="right" vertical="center"/>
      <protection locked="0"/>
    </xf>
    <xf numFmtId="164" fontId="41" fillId="0" borderId="100" xfId="1" applyFont="1" applyBorder="1" applyAlignment="1" applyProtection="1">
      <alignment horizontal="right" vertical="center"/>
      <protection locked="0"/>
    </xf>
    <xf numFmtId="0" fontId="42" fillId="17" borderId="100" xfId="2" applyFont="1" applyFill="1" applyBorder="1" applyAlignment="1" applyProtection="1">
      <alignment horizontal="left" vertical="center"/>
      <protection locked="0"/>
    </xf>
    <xf numFmtId="166" fontId="41" fillId="17" borderId="100" xfId="1" applyNumberFormat="1" applyFont="1" applyFill="1" applyBorder="1" applyAlignment="1" applyProtection="1">
      <alignment horizontal="left" vertical="center"/>
      <protection locked="0"/>
    </xf>
    <xf numFmtId="0" fontId="42" fillId="17" borderId="100" xfId="0" applyFont="1" applyFill="1" applyBorder="1" applyAlignment="1" applyProtection="1">
      <alignment horizontal="left" vertical="center"/>
      <protection locked="0"/>
    </xf>
    <xf numFmtId="164" fontId="41" fillId="0" borderId="100" xfId="1" applyFont="1" applyBorder="1" applyAlignment="1" applyProtection="1">
      <alignment horizontal="left"/>
      <protection locked="0"/>
    </xf>
    <xf numFmtId="0" fontId="42" fillId="0" borderId="100" xfId="0" applyFont="1" applyBorder="1" applyAlignment="1" applyProtection="1">
      <alignment horizontal="left" vertical="top" wrapText="1"/>
      <protection locked="0"/>
    </xf>
    <xf numFmtId="0" fontId="42" fillId="0" borderId="0" xfId="2" applyFont="1" applyFill="1" applyAlignment="1" applyProtection="1">
      <alignment horizontal="left" vertical="center"/>
      <protection locked="0"/>
    </xf>
    <xf numFmtId="0" fontId="26" fillId="0" borderId="0" xfId="0" applyFont="1" applyProtection="1">
      <protection locked="0"/>
    </xf>
    <xf numFmtId="164" fontId="43" fillId="0" borderId="0" xfId="1" applyFont="1" applyAlignment="1" applyProtection="1">
      <alignment horizontal="left" vertical="center"/>
      <protection locked="0"/>
    </xf>
    <xf numFmtId="164" fontId="45" fillId="14" borderId="100" xfId="1" applyFont="1" applyFill="1" applyBorder="1" applyAlignment="1" applyProtection="1">
      <alignment horizontal="center" vertical="center"/>
      <protection locked="0"/>
    </xf>
    <xf numFmtId="0" fontId="46" fillId="0" borderId="0" xfId="2" quotePrefix="1" applyFont="1" applyFill="1" applyAlignment="1" applyProtection="1">
      <alignment vertical="center"/>
    </xf>
    <xf numFmtId="0" fontId="14" fillId="0" borderId="0" xfId="0" applyFont="1" applyAlignment="1" applyProtection="1">
      <alignment vertical="center"/>
    </xf>
    <xf numFmtId="0" fontId="14" fillId="0" borderId="35" xfId="0" applyFont="1" applyBorder="1" applyAlignment="1" applyProtection="1">
      <alignment vertical="center"/>
    </xf>
    <xf numFmtId="0" fontId="14" fillId="0" borderId="37" xfId="0" applyFont="1" applyBorder="1" applyAlignment="1" applyProtection="1">
      <alignment vertical="center"/>
    </xf>
    <xf numFmtId="0" fontId="14" fillId="0" borderId="40" xfId="0" applyFont="1" applyBorder="1" applyAlignment="1" applyProtection="1">
      <alignment vertical="center"/>
    </xf>
    <xf numFmtId="0" fontId="14" fillId="0" borderId="36" xfId="0" applyFont="1" applyBorder="1" applyAlignment="1" applyProtection="1">
      <alignment vertical="center"/>
    </xf>
    <xf numFmtId="0" fontId="21" fillId="3" borderId="37" xfId="0" applyFont="1" applyFill="1" applyBorder="1" applyAlignment="1" applyProtection="1">
      <alignment horizontal="center" vertical="center" wrapText="1"/>
    </xf>
    <xf numFmtId="0" fontId="21" fillId="3" borderId="36" xfId="0" applyFont="1" applyFill="1" applyBorder="1" applyAlignment="1" applyProtection="1">
      <alignment horizontal="center" vertical="center" wrapText="1"/>
    </xf>
    <xf numFmtId="0" fontId="21" fillId="3" borderId="35" xfId="0" applyFont="1" applyFill="1" applyBorder="1" applyAlignment="1" applyProtection="1">
      <alignment horizontal="center" vertical="center" wrapText="1"/>
    </xf>
    <xf numFmtId="0" fontId="21" fillId="3" borderId="39" xfId="0" applyFont="1" applyFill="1" applyBorder="1" applyAlignment="1" applyProtection="1">
      <alignment horizontal="center" vertical="center" wrapText="1"/>
    </xf>
    <xf numFmtId="0" fontId="21" fillId="6" borderId="35" xfId="0" applyFont="1" applyFill="1" applyBorder="1" applyAlignment="1" applyProtection="1">
      <alignment horizontal="center" vertical="center" wrapText="1"/>
    </xf>
    <xf numFmtId="0" fontId="14" fillId="0" borderId="0" xfId="0" applyFont="1" applyAlignment="1" applyProtection="1">
      <alignment vertical="center" wrapText="1"/>
    </xf>
    <xf numFmtId="164" fontId="8" fillId="0" borderId="35" xfId="1" applyNumberFormat="1" applyFont="1" applyBorder="1" applyAlignment="1" applyProtection="1">
      <alignment vertical="center"/>
    </xf>
    <xf numFmtId="0" fontId="14" fillId="0" borderId="35" xfId="0" applyNumberFormat="1" applyFont="1" applyBorder="1" applyAlignment="1" applyProtection="1">
      <alignment horizontal="center" vertical="center"/>
    </xf>
    <xf numFmtId="164" fontId="22" fillId="0" borderId="35" xfId="1" applyFont="1" applyBorder="1" applyAlignment="1" applyProtection="1">
      <alignment vertical="center"/>
    </xf>
    <xf numFmtId="166" fontId="8" fillId="0" borderId="35" xfId="1" applyNumberFormat="1" applyFont="1" applyBorder="1" applyAlignment="1" applyProtection="1">
      <alignment vertical="center"/>
    </xf>
    <xf numFmtId="166" fontId="22" fillId="0" borderId="35" xfId="1" applyNumberFormat="1" applyFont="1" applyBorder="1" applyAlignment="1" applyProtection="1">
      <alignment vertical="center"/>
    </xf>
    <xf numFmtId="164" fontId="8" fillId="0" borderId="35" xfId="1" applyNumberFormat="1" applyFont="1" applyFill="1" applyBorder="1" applyAlignment="1" applyProtection="1">
      <alignment vertical="center"/>
    </xf>
    <xf numFmtId="166" fontId="8" fillId="0" borderId="35" xfId="1" applyNumberFormat="1" applyFont="1" applyFill="1" applyBorder="1" applyAlignment="1" applyProtection="1">
      <alignment vertical="center"/>
    </xf>
    <xf numFmtId="0" fontId="21" fillId="12" borderId="37" xfId="0" applyFont="1" applyFill="1" applyBorder="1" applyAlignment="1" applyProtection="1">
      <alignment vertical="center"/>
    </xf>
    <xf numFmtId="0" fontId="21" fillId="12" borderId="40" xfId="0" applyFont="1" applyFill="1" applyBorder="1" applyAlignment="1" applyProtection="1">
      <alignment vertical="center"/>
    </xf>
    <xf numFmtId="0" fontId="21" fillId="12" borderId="40" xfId="0" applyFont="1" applyFill="1" applyBorder="1" applyAlignment="1" applyProtection="1">
      <alignment horizontal="center" vertical="center"/>
    </xf>
    <xf numFmtId="0" fontId="21" fillId="12" borderId="36" xfId="0" applyFont="1" applyFill="1" applyBorder="1" applyAlignment="1" applyProtection="1">
      <alignment vertical="center"/>
    </xf>
    <xf numFmtId="164" fontId="8" fillId="0" borderId="35" xfId="1" applyFont="1" applyBorder="1" applyAlignment="1" applyProtection="1">
      <alignment vertical="center"/>
    </xf>
    <xf numFmtId="0" fontId="14" fillId="0" borderId="35" xfId="0" applyFont="1" applyBorder="1" applyAlignment="1" applyProtection="1">
      <alignment horizontal="center" vertical="center"/>
    </xf>
    <xf numFmtId="0" fontId="21" fillId="0" borderId="0" xfId="0" applyFont="1" applyAlignment="1" applyProtection="1">
      <alignment vertical="center"/>
    </xf>
    <xf numFmtId="164" fontId="13" fillId="17" borderId="35" xfId="1" applyNumberFormat="1" applyFont="1" applyFill="1" applyBorder="1" applyAlignment="1" applyProtection="1">
      <alignment vertical="center"/>
    </xf>
    <xf numFmtId="166" fontId="13" fillId="17" borderId="35" xfId="1" applyNumberFormat="1" applyFont="1" applyFill="1" applyBorder="1" applyAlignment="1" applyProtection="1">
      <alignment vertical="center"/>
    </xf>
    <xf numFmtId="164" fontId="13" fillId="17" borderId="35" xfId="1" applyFont="1" applyFill="1" applyBorder="1" applyAlignment="1" applyProtection="1">
      <alignment vertical="center"/>
    </xf>
    <xf numFmtId="164" fontId="23" fillId="17" borderId="35" xfId="1" applyFont="1" applyFill="1" applyBorder="1" applyAlignment="1" applyProtection="1">
      <alignment vertical="center"/>
    </xf>
    <xf numFmtId="0" fontId="47" fillId="0" borderId="0" xfId="0" applyFont="1" applyAlignment="1" applyProtection="1">
      <alignment vertical="center"/>
    </xf>
    <xf numFmtId="0" fontId="21" fillId="16" borderId="100" xfId="0" applyFont="1" applyFill="1" applyBorder="1" applyAlignment="1" applyProtection="1">
      <alignment vertical="center" wrapText="1"/>
    </xf>
    <xf numFmtId="0" fontId="21" fillId="17" borderId="100" xfId="0" applyFont="1" applyFill="1" applyBorder="1" applyAlignment="1" applyProtection="1">
      <alignment vertical="center"/>
    </xf>
    <xf numFmtId="166" fontId="23" fillId="16" borderId="35" xfId="1" applyNumberFormat="1" applyFont="1" applyFill="1" applyBorder="1" applyAlignment="1" applyProtection="1">
      <alignment vertical="center"/>
      <protection locked="0"/>
    </xf>
    <xf numFmtId="0" fontId="21" fillId="16" borderId="35" xfId="0" applyNumberFormat="1" applyFont="1" applyFill="1" applyBorder="1" applyAlignment="1" applyProtection="1">
      <alignment horizontal="center" vertical="center"/>
      <protection locked="0"/>
    </xf>
    <xf numFmtId="166" fontId="23" fillId="16" borderId="100" xfId="1" applyNumberFormat="1" applyFont="1" applyFill="1" applyBorder="1" applyAlignment="1" applyProtection="1">
      <alignment vertical="center"/>
      <protection locked="0"/>
    </xf>
    <xf numFmtId="0" fontId="48" fillId="14" borderId="0" xfId="0" applyFont="1" applyFill="1" applyAlignment="1" applyProtection="1">
      <alignment vertical="center"/>
    </xf>
    <xf numFmtId="0" fontId="31" fillId="0" borderId="61" xfId="2" applyFont="1" applyFill="1" applyBorder="1" applyAlignment="1" applyProtection="1">
      <alignment horizontal="right" vertical="center"/>
    </xf>
    <xf numFmtId="166" fontId="4" fillId="0" borderId="41" xfId="2" applyNumberFormat="1" applyFont="1" applyFill="1" applyBorder="1" applyAlignment="1" applyProtection="1">
      <alignment horizontal="center" vertical="center"/>
    </xf>
    <xf numFmtId="164" fontId="43" fillId="0" borderId="100" xfId="1" applyFont="1" applyBorder="1" applyAlignment="1" applyProtection="1">
      <alignment horizontal="left" vertical="center"/>
      <protection locked="0"/>
    </xf>
    <xf numFmtId="0" fontId="30" fillId="0" borderId="107" xfId="2" applyFont="1" applyFill="1" applyBorder="1" applyAlignment="1" applyProtection="1">
      <alignment horizontal="left" vertical="top"/>
    </xf>
    <xf numFmtId="0" fontId="30" fillId="0" borderId="106" xfId="2" applyFont="1" applyFill="1" applyBorder="1" applyAlignment="1" applyProtection="1">
      <alignment horizontal="left" vertical="top"/>
    </xf>
    <xf numFmtId="0" fontId="30" fillId="0" borderId="109" xfId="2" applyFont="1" applyFill="1" applyBorder="1" applyAlignment="1" applyProtection="1">
      <alignment horizontal="left" vertical="top"/>
    </xf>
    <xf numFmtId="0" fontId="30" fillId="0" borderId="46" xfId="2" applyFont="1" applyFill="1" applyBorder="1" applyAlignment="1" applyProtection="1">
      <alignment horizontal="left" vertical="top"/>
    </xf>
    <xf numFmtId="0" fontId="30" fillId="0" borderId="105" xfId="2" applyFont="1" applyFill="1" applyBorder="1" applyAlignment="1" applyProtection="1">
      <alignment horizontal="left" vertical="top"/>
    </xf>
    <xf numFmtId="0" fontId="30" fillId="0" borderId="108" xfId="2" applyFont="1" applyFill="1" applyBorder="1" applyAlignment="1" applyProtection="1">
      <alignment horizontal="left" vertical="top"/>
    </xf>
    <xf numFmtId="0" fontId="33" fillId="10" borderId="15" xfId="2" applyFont="1" applyFill="1" applyBorder="1" applyAlignment="1" applyProtection="1">
      <alignment horizontal="left" vertical="top" wrapText="1"/>
    </xf>
    <xf numFmtId="0" fontId="33" fillId="10" borderId="16" xfId="2" applyFont="1" applyFill="1" applyBorder="1" applyAlignment="1" applyProtection="1">
      <alignment horizontal="left" vertical="top" wrapText="1"/>
    </xf>
    <xf numFmtId="166" fontId="8" fillId="11" borderId="97" xfId="1" applyNumberFormat="1" applyFont="1" applyFill="1" applyBorder="1" applyAlignment="1" applyProtection="1">
      <alignment horizontal="center"/>
      <protection locked="0"/>
    </xf>
    <xf numFmtId="166" fontId="8" fillId="11" borderId="98" xfId="1" applyNumberFormat="1" applyFont="1" applyFill="1" applyBorder="1" applyAlignment="1" applyProtection="1">
      <alignment horizontal="center"/>
      <protection locked="0"/>
    </xf>
    <xf numFmtId="0" fontId="15" fillId="0" borderId="32" xfId="2" applyFont="1" applyFill="1" applyBorder="1" applyAlignment="1" applyProtection="1">
      <alignment horizontal="right" vertical="center"/>
    </xf>
    <xf numFmtId="0" fontId="15" fillId="0" borderId="12" xfId="2" applyFont="1" applyFill="1" applyBorder="1" applyAlignment="1" applyProtection="1">
      <alignment horizontal="right" vertical="center"/>
    </xf>
    <xf numFmtId="0" fontId="15" fillId="0" borderId="110" xfId="2" applyFont="1" applyFill="1" applyBorder="1" applyAlignment="1" applyProtection="1">
      <alignment horizontal="right" vertical="center"/>
    </xf>
    <xf numFmtId="164" fontId="32" fillId="0" borderId="111" xfId="2" applyNumberFormat="1" applyFont="1" applyFill="1" applyBorder="1" applyAlignment="1" applyProtection="1">
      <alignment horizontal="right" vertical="center"/>
    </xf>
    <xf numFmtId="164" fontId="32" fillId="0" borderId="12" xfId="2" applyNumberFormat="1" applyFont="1" applyFill="1" applyBorder="1" applyAlignment="1" applyProtection="1">
      <alignment horizontal="right" vertical="center"/>
    </xf>
    <xf numFmtId="164" fontId="32" fillId="0" borderId="112" xfId="2" applyNumberFormat="1" applyFont="1" applyFill="1" applyBorder="1" applyAlignment="1" applyProtection="1">
      <alignment horizontal="right" vertical="center"/>
    </xf>
    <xf numFmtId="0" fontId="6" fillId="0" borderId="45" xfId="2" applyFont="1" applyFill="1" applyBorder="1" applyAlignment="1" applyProtection="1">
      <alignment horizontal="left" vertical="center"/>
    </xf>
    <xf numFmtId="0" fontId="6" fillId="0" borderId="10" xfId="2" applyFont="1" applyFill="1" applyBorder="1" applyAlignment="1" applyProtection="1">
      <alignment horizontal="left" vertical="center"/>
    </xf>
    <xf numFmtId="0" fontId="6" fillId="0" borderId="11" xfId="2" applyFont="1" applyFill="1" applyBorder="1" applyAlignment="1" applyProtection="1">
      <alignment horizontal="left" vertical="center"/>
    </xf>
    <xf numFmtId="0" fontId="4" fillId="11" borderId="63" xfId="2" applyFont="1" applyFill="1" applyBorder="1" applyAlignment="1" applyProtection="1">
      <alignment horizontal="left" vertical="center"/>
      <protection locked="0"/>
    </xf>
    <xf numFmtId="0" fontId="4" fillId="11" borderId="64" xfId="2" applyFont="1" applyFill="1" applyBorder="1" applyAlignment="1" applyProtection="1">
      <alignment horizontal="left" vertical="center"/>
      <protection locked="0"/>
    </xf>
    <xf numFmtId="0" fontId="4" fillId="11" borderId="61" xfId="2" applyFont="1" applyFill="1" applyBorder="1" applyAlignment="1" applyProtection="1">
      <alignment horizontal="left" vertical="center"/>
      <protection locked="0"/>
    </xf>
    <xf numFmtId="0" fontId="4" fillId="11" borderId="49" xfId="2" applyFont="1" applyFill="1" applyBorder="1" applyAlignment="1" applyProtection="1">
      <alignment horizontal="left" vertical="center"/>
      <protection locked="0"/>
    </xf>
    <xf numFmtId="0" fontId="31" fillId="3" borderId="6" xfId="2" applyFont="1" applyFill="1" applyBorder="1" applyAlignment="1" applyProtection="1">
      <alignment horizontal="left" vertical="center"/>
    </xf>
    <xf numFmtId="0" fontId="31" fillId="3" borderId="8" xfId="2" applyFont="1" applyFill="1" applyBorder="1" applyAlignment="1" applyProtection="1">
      <alignment horizontal="left" vertical="center"/>
    </xf>
    <xf numFmtId="0" fontId="6" fillId="0" borderId="80" xfId="2" applyFont="1" applyFill="1" applyBorder="1" applyAlignment="1" applyProtection="1">
      <alignment horizontal="left" vertical="center"/>
    </xf>
    <xf numFmtId="0" fontId="6" fillId="0" borderId="81" xfId="2" applyFont="1" applyFill="1" applyBorder="1" applyAlignment="1" applyProtection="1">
      <alignment horizontal="left" vertical="center"/>
    </xf>
    <xf numFmtId="0" fontId="6" fillId="0" borderId="82" xfId="2" applyFont="1" applyFill="1" applyBorder="1" applyAlignment="1" applyProtection="1">
      <alignment horizontal="left" vertical="center"/>
    </xf>
    <xf numFmtId="0" fontId="4" fillId="11" borderId="15" xfId="2" applyFont="1" applyFill="1" applyBorder="1" applyAlignment="1" applyProtection="1">
      <alignment horizontal="left" vertical="center"/>
      <protection locked="0"/>
    </xf>
    <xf numFmtId="0" fontId="4" fillId="11" borderId="0" xfId="2" applyFont="1" applyFill="1" applyBorder="1" applyAlignment="1" applyProtection="1">
      <alignment horizontal="left" vertical="center"/>
      <protection locked="0"/>
    </xf>
    <xf numFmtId="0" fontId="4" fillId="11" borderId="20" xfId="2" applyFont="1" applyFill="1" applyBorder="1" applyAlignment="1" applyProtection="1">
      <alignment horizontal="left" vertical="center"/>
      <protection locked="0"/>
    </xf>
    <xf numFmtId="0" fontId="4" fillId="11" borderId="9" xfId="2" applyFont="1" applyFill="1" applyBorder="1" applyAlignment="1" applyProtection="1">
      <alignment horizontal="left" vertical="center"/>
      <protection locked="0"/>
    </xf>
    <xf numFmtId="0" fontId="6" fillId="0" borderId="77" xfId="2" applyFont="1" applyFill="1" applyBorder="1" applyAlignment="1" applyProtection="1">
      <alignment horizontal="left" vertical="center"/>
    </xf>
    <xf numFmtId="0" fontId="6" fillId="0" borderId="78" xfId="2" applyFont="1" applyFill="1" applyBorder="1" applyAlignment="1" applyProtection="1">
      <alignment horizontal="left" vertical="center"/>
    </xf>
    <xf numFmtId="0" fontId="4" fillId="11" borderId="60" xfId="2" applyFont="1" applyFill="1" applyBorder="1" applyAlignment="1" applyProtection="1">
      <alignment horizontal="left" vertical="center"/>
      <protection locked="0"/>
    </xf>
    <xf numFmtId="0" fontId="4" fillId="11" borderId="38" xfId="2" applyFont="1" applyFill="1" applyBorder="1" applyAlignment="1" applyProtection="1">
      <alignment horizontal="left" vertical="center"/>
      <protection locked="0"/>
    </xf>
    <xf numFmtId="0" fontId="4" fillId="11" borderId="63" xfId="2" applyFont="1" applyFill="1" applyBorder="1" applyAlignment="1" applyProtection="1">
      <alignment horizontal="left" vertical="top" wrapText="1"/>
      <protection locked="0"/>
    </xf>
    <xf numFmtId="0" fontId="4" fillId="11" borderId="64" xfId="2" applyFont="1" applyFill="1" applyBorder="1" applyAlignment="1" applyProtection="1">
      <alignment horizontal="left" vertical="top" wrapText="1"/>
      <protection locked="0"/>
    </xf>
    <xf numFmtId="0" fontId="17" fillId="0" borderId="89" xfId="0" applyFont="1" applyBorder="1" applyAlignment="1" applyProtection="1">
      <alignment horizontal="left"/>
    </xf>
    <xf numFmtId="0" fontId="17" fillId="0" borderId="90" xfId="0" applyFont="1" applyBorder="1" applyAlignment="1" applyProtection="1">
      <alignment horizontal="left"/>
    </xf>
    <xf numFmtId="0" fontId="7" fillId="0" borderId="15"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0" fontId="15" fillId="11" borderId="63" xfId="2" applyFont="1" applyFill="1" applyBorder="1" applyAlignment="1" applyProtection="1">
      <alignment horizontal="left" vertical="center"/>
      <protection locked="0"/>
    </xf>
    <xf numFmtId="0" fontId="15" fillId="11" borderId="64" xfId="2" applyFont="1" applyFill="1" applyBorder="1" applyAlignment="1" applyProtection="1">
      <alignment horizontal="left" vertical="center"/>
      <protection locked="0"/>
    </xf>
    <xf numFmtId="0" fontId="15" fillId="11" borderId="62" xfId="2" applyFont="1" applyFill="1" applyBorder="1" applyAlignment="1" applyProtection="1">
      <alignment horizontal="left" vertical="center"/>
      <protection locked="0"/>
    </xf>
    <xf numFmtId="0" fontId="15" fillId="11" borderId="59" xfId="2" applyFont="1" applyFill="1" applyBorder="1" applyAlignment="1" applyProtection="1">
      <alignment horizontal="left" vertical="center"/>
      <protection locked="0"/>
    </xf>
    <xf numFmtId="168" fontId="44" fillId="0" borderId="0" xfId="2" applyNumberFormat="1" applyFont="1" applyFill="1" applyAlignment="1" applyProtection="1">
      <alignment horizontal="center" vertical="center"/>
    </xf>
    <xf numFmtId="0" fontId="26" fillId="0" borderId="0" xfId="2" applyFont="1" applyFill="1" applyBorder="1" applyAlignment="1" applyProtection="1">
      <alignment horizontal="left" vertical="center"/>
    </xf>
    <xf numFmtId="0" fontId="30" fillId="0" borderId="25" xfId="2" applyFont="1" applyFill="1" applyBorder="1" applyAlignment="1" applyProtection="1">
      <alignment horizontal="center" vertical="top"/>
    </xf>
    <xf numFmtId="0" fontId="29" fillId="3" borderId="13" xfId="2" applyFont="1" applyFill="1" applyBorder="1" applyAlignment="1" applyProtection="1">
      <alignment horizontal="left" vertical="center"/>
    </xf>
    <xf numFmtId="0" fontId="29" fillId="3" borderId="7" xfId="2" applyFont="1" applyFill="1" applyBorder="1" applyAlignment="1" applyProtection="1">
      <alignment horizontal="left" vertical="center"/>
    </xf>
    <xf numFmtId="164" fontId="29" fillId="3" borderId="8" xfId="2" applyNumberFormat="1" applyFont="1" applyFill="1" applyBorder="1" applyAlignment="1" applyProtection="1">
      <alignment horizontal="left" vertical="center"/>
    </xf>
    <xf numFmtId="164" fontId="29" fillId="3" borderId="5" xfId="2" applyNumberFormat="1" applyFont="1" applyFill="1" applyBorder="1" applyAlignment="1" applyProtection="1">
      <alignment horizontal="left" vertical="center"/>
    </xf>
    <xf numFmtId="0" fontId="25" fillId="11" borderId="95" xfId="2" applyFont="1" applyFill="1" applyBorder="1" applyAlignment="1" applyProtection="1">
      <alignment horizontal="left" vertical="center"/>
      <protection locked="0"/>
    </xf>
    <xf numFmtId="0" fontId="25" fillId="11" borderId="48" xfId="2" applyFont="1" applyFill="1" applyBorder="1" applyAlignment="1" applyProtection="1">
      <alignment horizontal="left" vertical="center"/>
      <protection locked="0"/>
    </xf>
    <xf numFmtId="0" fontId="25" fillId="11" borderId="69" xfId="2" applyFont="1" applyFill="1" applyBorder="1" applyAlignment="1" applyProtection="1">
      <alignment horizontal="left" vertical="center"/>
      <protection locked="0"/>
    </xf>
    <xf numFmtId="0" fontId="19" fillId="0" borderId="70" xfId="2" applyFont="1" applyFill="1" applyBorder="1" applyAlignment="1" applyProtection="1">
      <alignment horizontal="left" vertical="top"/>
    </xf>
    <xf numFmtId="0" fontId="19" fillId="0" borderId="48" xfId="2" applyFont="1" applyFill="1" applyBorder="1" applyAlignment="1" applyProtection="1">
      <alignment horizontal="left" vertical="top"/>
    </xf>
    <xf numFmtId="0" fontId="19" fillId="0" borderId="96" xfId="2" applyFont="1" applyFill="1" applyBorder="1" applyAlignment="1" applyProtection="1">
      <alignment horizontal="left" vertical="top"/>
    </xf>
    <xf numFmtId="0" fontId="30" fillId="0" borderId="103" xfId="2" applyFont="1" applyFill="1" applyBorder="1" applyAlignment="1" applyProtection="1">
      <alignment horizontal="left" vertical="top"/>
    </xf>
    <xf numFmtId="0" fontId="30" fillId="0" borderId="71" xfId="2" applyFont="1" applyFill="1" applyBorder="1" applyAlignment="1" applyProtection="1">
      <alignment horizontal="left" vertical="top"/>
    </xf>
    <xf numFmtId="0" fontId="30" fillId="0" borderId="72" xfId="2" applyFont="1" applyFill="1" applyBorder="1" applyAlignment="1" applyProtection="1">
      <alignment horizontal="left" vertical="top"/>
    </xf>
    <xf numFmtId="0" fontId="30" fillId="0" borderId="104" xfId="2" applyFont="1" applyFill="1" applyBorder="1" applyAlignment="1" applyProtection="1">
      <alignment horizontal="left" vertical="top"/>
    </xf>
    <xf numFmtId="0" fontId="7" fillId="0" borderId="24" xfId="2" applyFont="1" applyFill="1" applyBorder="1" applyAlignment="1" applyProtection="1">
      <alignment horizontal="right" vertical="center"/>
    </xf>
    <xf numFmtId="0" fontId="7" fillId="0" borderId="25" xfId="2" applyFont="1" applyFill="1" applyBorder="1" applyAlignment="1" applyProtection="1">
      <alignment horizontal="right" vertical="center"/>
    </xf>
    <xf numFmtId="0" fontId="6" fillId="0" borderId="8" xfId="2" applyFont="1" applyFill="1" applyBorder="1" applyAlignment="1" applyProtection="1">
      <alignment horizontal="left" vertical="top" wrapText="1"/>
    </xf>
    <xf numFmtId="0" fontId="9" fillId="2" borderId="17" xfId="2" applyFont="1" applyFill="1" applyBorder="1" applyAlignment="1" applyProtection="1">
      <alignment horizontal="right" vertical="center"/>
    </xf>
    <xf numFmtId="0" fontId="9" fillId="2" borderId="18" xfId="2" applyFont="1" applyFill="1" applyBorder="1" applyAlignment="1" applyProtection="1">
      <alignment horizontal="right" vertical="center"/>
    </xf>
    <xf numFmtId="168" fontId="6" fillId="0" borderId="7" xfId="2" applyNumberFormat="1" applyFont="1" applyFill="1" applyBorder="1" applyAlignment="1" applyProtection="1">
      <alignment horizontal="left" vertical="top" wrapText="1"/>
    </xf>
    <xf numFmtId="0" fontId="17" fillId="0" borderId="87" xfId="0" applyFont="1" applyBorder="1" applyAlignment="1" applyProtection="1">
      <alignment horizontal="left"/>
    </xf>
    <xf numFmtId="0" fontId="17" fillId="0" borderId="88" xfId="0" applyFont="1" applyBorder="1" applyAlignment="1" applyProtection="1">
      <alignment horizontal="left"/>
    </xf>
    <xf numFmtId="0" fontId="4" fillId="11" borderId="62" xfId="2" applyFont="1" applyFill="1" applyBorder="1" applyAlignment="1" applyProtection="1">
      <alignment horizontal="left" vertical="center"/>
      <protection locked="0"/>
    </xf>
    <xf numFmtId="0" fontId="4" fillId="11" borderId="59" xfId="2" applyFont="1" applyFill="1" applyBorder="1" applyAlignment="1" applyProtection="1">
      <alignment horizontal="left" vertical="center"/>
      <protection locked="0"/>
    </xf>
    <xf numFmtId="0" fontId="4" fillId="11" borderId="20" xfId="2" applyFont="1" applyFill="1" applyBorder="1" applyAlignment="1" applyProtection="1">
      <alignment horizontal="left" vertical="top" wrapText="1"/>
      <protection locked="0"/>
    </xf>
    <xf numFmtId="0" fontId="4" fillId="11" borderId="9" xfId="2" applyFont="1" applyFill="1" applyBorder="1" applyAlignment="1" applyProtection="1">
      <alignment horizontal="left" vertical="top" wrapText="1"/>
      <protection locked="0"/>
    </xf>
    <xf numFmtId="0" fontId="4" fillId="11" borderId="68" xfId="2" applyFont="1" applyFill="1" applyBorder="1" applyAlignment="1" applyProtection="1">
      <alignment horizontal="left" vertical="top" wrapText="1"/>
      <protection locked="0"/>
    </xf>
    <xf numFmtId="0" fontId="17" fillId="11" borderId="91" xfId="0" applyFont="1" applyFill="1" applyBorder="1" applyAlignment="1" applyProtection="1">
      <alignment horizontal="center"/>
      <protection locked="0"/>
    </xf>
    <xf numFmtId="0" fontId="17" fillId="11" borderId="92" xfId="0" applyFont="1" applyFill="1" applyBorder="1" applyAlignment="1" applyProtection="1">
      <alignment horizontal="center"/>
      <protection locked="0"/>
    </xf>
    <xf numFmtId="0" fontId="11" fillId="0" borderId="13" xfId="2" applyFont="1" applyFill="1" applyBorder="1" applyAlignment="1" applyProtection="1">
      <alignment horizontal="left" vertical="center"/>
    </xf>
    <xf numFmtId="0" fontId="11" fillId="0" borderId="7" xfId="2" applyFont="1" applyFill="1" applyBorder="1" applyAlignment="1" applyProtection="1">
      <alignment horizontal="left" vertical="center"/>
    </xf>
    <xf numFmtId="0" fontId="11" fillId="0" borderId="48" xfId="2" applyFont="1" applyFill="1" applyBorder="1" applyAlignment="1" applyProtection="1">
      <alignment horizontal="left" vertical="center"/>
    </xf>
    <xf numFmtId="0" fontId="11" fillId="0" borderId="96" xfId="2" applyFont="1" applyFill="1" applyBorder="1" applyAlignment="1" applyProtection="1">
      <alignment horizontal="left" vertical="center"/>
    </xf>
    <xf numFmtId="0" fontId="18" fillId="0" borderId="25" xfId="8" applyFont="1" applyFill="1" applyBorder="1" applyAlignment="1" applyProtection="1">
      <alignment horizontal="left"/>
    </xf>
    <xf numFmtId="0" fontId="15" fillId="0" borderId="15" xfId="2" applyFont="1" applyFill="1" applyBorder="1" applyAlignment="1" applyProtection="1">
      <alignment horizontal="right" vertical="center"/>
    </xf>
    <xf numFmtId="0" fontId="15" fillId="0" borderId="0" xfId="2" applyFont="1" applyFill="1" applyBorder="1" applyAlignment="1" applyProtection="1">
      <alignment horizontal="right" vertical="center"/>
    </xf>
    <xf numFmtId="0" fontId="4" fillId="11" borderId="53" xfId="2" applyFont="1" applyFill="1" applyBorder="1" applyAlignment="1" applyProtection="1">
      <alignment horizontal="left" vertical="center"/>
      <protection locked="0"/>
    </xf>
    <xf numFmtId="0" fontId="4" fillId="11" borderId="68" xfId="2" applyFont="1" applyFill="1" applyBorder="1" applyAlignment="1" applyProtection="1">
      <alignment horizontal="left" vertical="center"/>
      <protection locked="0"/>
    </xf>
    <xf numFmtId="0" fontId="7" fillId="0" borderId="30"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0" fontId="36" fillId="3" borderId="6" xfId="2" applyFont="1" applyFill="1" applyBorder="1" applyAlignment="1" applyProtection="1">
      <alignment horizontal="left" vertical="center"/>
    </xf>
    <xf numFmtId="0" fontId="36" fillId="3" borderId="5" xfId="2" applyFont="1" applyFill="1" applyBorder="1" applyAlignment="1" applyProtection="1">
      <alignment horizontal="left" vertical="center"/>
    </xf>
    <xf numFmtId="0" fontId="33" fillId="10" borderId="15" xfId="2" applyFont="1" applyFill="1" applyBorder="1" applyAlignment="1" applyProtection="1">
      <alignment horizontal="left" vertical="center"/>
    </xf>
    <xf numFmtId="0" fontId="33" fillId="10" borderId="16" xfId="2" applyFont="1" applyFill="1" applyBorder="1" applyAlignment="1" applyProtection="1">
      <alignment horizontal="left" vertical="center"/>
    </xf>
    <xf numFmtId="0" fontId="36" fillId="3" borderId="6" xfId="0" applyFont="1" applyFill="1" applyBorder="1" applyAlignment="1" applyProtection="1">
      <alignment horizontal="left"/>
    </xf>
    <xf numFmtId="0" fontId="36" fillId="3" borderId="5" xfId="0" applyFont="1" applyFill="1" applyBorder="1" applyAlignment="1" applyProtection="1">
      <alignment horizontal="left"/>
    </xf>
    <xf numFmtId="0" fontId="33" fillId="10" borderId="24" xfId="2" applyFont="1" applyFill="1" applyBorder="1" applyAlignment="1" applyProtection="1">
      <alignment horizontal="left" vertical="center"/>
    </xf>
    <xf numFmtId="0" fontId="33" fillId="10" borderId="23" xfId="2" applyFont="1" applyFill="1" applyBorder="1" applyAlignment="1" applyProtection="1">
      <alignment horizontal="left" vertical="center"/>
    </xf>
    <xf numFmtId="0" fontId="37" fillId="0" borderId="0" xfId="2" applyFont="1" applyFill="1" applyBorder="1" applyAlignment="1" applyProtection="1">
      <alignment horizontal="right"/>
    </xf>
    <xf numFmtId="0" fontId="4" fillId="0" borderId="25" xfId="2" applyFont="1" applyFill="1" applyBorder="1" applyAlignment="1" applyProtection="1">
      <alignment horizontal="center" vertical="center"/>
    </xf>
    <xf numFmtId="0" fontId="15" fillId="11" borderId="52" xfId="2" applyFont="1" applyFill="1" applyBorder="1" applyAlignment="1" applyProtection="1">
      <alignment horizontal="left" vertical="center" indent="1"/>
      <protection locked="0"/>
    </xf>
    <xf numFmtId="0" fontId="15" fillId="11" borderId="0" xfId="2" applyFont="1" applyFill="1" applyBorder="1" applyAlignment="1" applyProtection="1">
      <alignment horizontal="left" vertical="center" indent="1"/>
      <protection locked="0"/>
    </xf>
    <xf numFmtId="0" fontId="15" fillId="11" borderId="53" xfId="2" applyFont="1" applyFill="1" applyBorder="1" applyAlignment="1" applyProtection="1">
      <alignment horizontal="left" vertical="center" indent="1"/>
      <protection locked="0"/>
    </xf>
    <xf numFmtId="0" fontId="15" fillId="11" borderId="54" xfId="2" applyFont="1" applyFill="1" applyBorder="1" applyAlignment="1" applyProtection="1">
      <alignment horizontal="left" vertical="center" indent="1"/>
      <protection locked="0"/>
    </xf>
    <xf numFmtId="0" fontId="15" fillId="11" borderId="1" xfId="2" applyFont="1" applyFill="1" applyBorder="1" applyAlignment="1" applyProtection="1">
      <alignment horizontal="left" vertical="center" indent="1"/>
      <protection locked="0"/>
    </xf>
    <xf numFmtId="0" fontId="15" fillId="11" borderId="55" xfId="2" applyFont="1" applyFill="1" applyBorder="1" applyAlignment="1" applyProtection="1">
      <alignment horizontal="left" vertical="center" indent="1"/>
      <protection locked="0"/>
    </xf>
    <xf numFmtId="0" fontId="15" fillId="11" borderId="50" xfId="2" applyFont="1" applyFill="1" applyBorder="1" applyAlignment="1" applyProtection="1">
      <alignment horizontal="left" vertical="center" indent="1"/>
      <protection locked="0"/>
    </xf>
    <xf numFmtId="0" fontId="15" fillId="11" borderId="3" xfId="2" applyFont="1" applyFill="1" applyBorder="1" applyAlignment="1" applyProtection="1">
      <alignment horizontal="left" vertical="center" indent="1"/>
      <protection locked="0"/>
    </xf>
    <xf numFmtId="0" fontId="15" fillId="11" borderId="51" xfId="2" applyFont="1" applyFill="1" applyBorder="1" applyAlignment="1" applyProtection="1">
      <alignment horizontal="left" vertical="center" indent="1"/>
      <protection locked="0"/>
    </xf>
    <xf numFmtId="167" fontId="4" fillId="11" borderId="56" xfId="2" applyNumberFormat="1" applyFont="1" applyFill="1" applyBorder="1" applyAlignment="1" applyProtection="1">
      <alignment horizontal="left" vertical="center" indent="1"/>
      <protection locked="0"/>
    </xf>
    <xf numFmtId="167" fontId="4" fillId="11" borderId="16" xfId="2" applyNumberFormat="1" applyFont="1" applyFill="1" applyBorder="1" applyAlignment="1" applyProtection="1">
      <alignment horizontal="left" vertical="center" indent="1"/>
      <protection locked="0"/>
    </xf>
    <xf numFmtId="0" fontId="4" fillId="11" borderId="57" xfId="2" applyFont="1" applyFill="1" applyBorder="1" applyAlignment="1" applyProtection="1">
      <alignment horizontal="left" vertical="center" indent="1"/>
      <protection locked="0"/>
    </xf>
    <xf numFmtId="0" fontId="4" fillId="11" borderId="26" xfId="2" applyFont="1" applyFill="1" applyBorder="1" applyAlignment="1" applyProtection="1">
      <alignment horizontal="left" vertical="center" indent="1"/>
      <protection locked="0"/>
    </xf>
    <xf numFmtId="0" fontId="5" fillId="4" borderId="27" xfId="2" applyFont="1" applyFill="1" applyBorder="1" applyAlignment="1" applyProtection="1">
      <alignment horizontal="left" vertical="center"/>
    </xf>
    <xf numFmtId="0" fontId="5" fillId="4" borderId="2" xfId="2" applyFont="1" applyFill="1" applyBorder="1" applyAlignment="1" applyProtection="1">
      <alignment horizontal="left" vertical="center"/>
    </xf>
    <xf numFmtId="0" fontId="5" fillId="4" borderId="28" xfId="2" applyFont="1" applyFill="1" applyBorder="1" applyAlignment="1" applyProtection="1">
      <alignment horizontal="left" vertical="center"/>
    </xf>
    <xf numFmtId="0" fontId="31" fillId="0" borderId="0" xfId="2" applyFont="1" applyFill="1" applyBorder="1" applyAlignment="1" applyProtection="1">
      <alignment horizontal="right" vertical="center"/>
    </xf>
    <xf numFmtId="0" fontId="31" fillId="0" borderId="1" xfId="2" applyFont="1" applyFill="1" applyBorder="1" applyAlignment="1" applyProtection="1">
      <alignment horizontal="right" vertical="center"/>
    </xf>
    <xf numFmtId="0" fontId="7" fillId="0" borderId="21" xfId="2" applyFont="1" applyFill="1" applyBorder="1" applyAlignment="1" applyProtection="1">
      <alignment horizontal="right" vertical="center"/>
    </xf>
    <xf numFmtId="0" fontId="7" fillId="0" borderId="22" xfId="2" applyFont="1" applyFill="1" applyBorder="1" applyAlignment="1" applyProtection="1">
      <alignment horizontal="right" vertical="center"/>
    </xf>
    <xf numFmtId="0" fontId="5" fillId="4" borderId="74" xfId="2" applyFont="1" applyFill="1" applyBorder="1" applyAlignment="1" applyProtection="1">
      <alignment horizontal="left" vertical="center"/>
    </xf>
    <xf numFmtId="0" fontId="5" fillId="4" borderId="75" xfId="2" applyFont="1" applyFill="1" applyBorder="1" applyAlignment="1" applyProtection="1">
      <alignment horizontal="left" vertical="center"/>
    </xf>
    <xf numFmtId="0" fontId="5" fillId="4" borderId="76" xfId="2" applyFont="1" applyFill="1" applyBorder="1" applyAlignment="1" applyProtection="1">
      <alignment horizontal="left" vertical="center"/>
    </xf>
    <xf numFmtId="0" fontId="31" fillId="0" borderId="52" xfId="2" applyFont="1" applyFill="1" applyBorder="1" applyAlignment="1" applyProtection="1">
      <alignment horizontal="right" vertical="center"/>
    </xf>
    <xf numFmtId="0" fontId="31" fillId="0" borderId="53" xfId="2" applyFont="1" applyFill="1" applyBorder="1" applyAlignment="1" applyProtection="1">
      <alignment horizontal="right" vertical="center"/>
    </xf>
    <xf numFmtId="0" fontId="24" fillId="0" borderId="1" xfId="2" applyFont="1" applyFill="1" applyBorder="1" applyAlignment="1" applyProtection="1">
      <alignment horizontal="left"/>
    </xf>
    <xf numFmtId="0" fontId="4" fillId="11" borderId="50" xfId="1" applyNumberFormat="1" applyFont="1" applyFill="1" applyBorder="1" applyAlignment="1" applyProtection="1">
      <alignment horizontal="left" vertical="center" indent="1"/>
      <protection locked="0"/>
    </xf>
    <xf numFmtId="0" fontId="4" fillId="11" borderId="102" xfId="1" applyNumberFormat="1" applyFont="1" applyFill="1" applyBorder="1" applyAlignment="1" applyProtection="1">
      <alignment horizontal="left" vertical="center" indent="1"/>
      <protection locked="0"/>
    </xf>
    <xf numFmtId="0" fontId="4" fillId="11" borderId="56" xfId="2" applyFont="1" applyFill="1" applyBorder="1" applyAlignment="1" applyProtection="1">
      <alignment horizontal="left" vertical="center" indent="1"/>
      <protection locked="0"/>
    </xf>
    <xf numFmtId="0" fontId="4" fillId="11" borderId="16" xfId="2" applyFont="1" applyFill="1" applyBorder="1" applyAlignment="1" applyProtection="1">
      <alignment horizontal="left" vertical="center" indent="1"/>
      <protection locked="0"/>
    </xf>
    <xf numFmtId="0" fontId="5" fillId="4" borderId="33" xfId="2" applyFont="1" applyFill="1" applyBorder="1" applyAlignment="1" applyProtection="1">
      <alignment horizontal="left" vertical="center"/>
    </xf>
    <xf numFmtId="0" fontId="5" fillId="4" borderId="4" xfId="2" applyFont="1" applyFill="1" applyBorder="1" applyAlignment="1" applyProtection="1">
      <alignment horizontal="left" vertical="center"/>
    </xf>
    <xf numFmtId="0" fontId="26" fillId="4" borderId="4" xfId="2" applyFont="1" applyFill="1" applyBorder="1" applyAlignment="1" applyProtection="1">
      <alignment horizontal="right" vertical="center"/>
    </xf>
    <xf numFmtId="0" fontId="26" fillId="4" borderId="34" xfId="2" applyFont="1" applyFill="1" applyBorder="1" applyAlignment="1" applyProtection="1">
      <alignment horizontal="right" vertical="center"/>
    </xf>
    <xf numFmtId="164" fontId="11" fillId="0" borderId="37" xfId="2" applyNumberFormat="1" applyFont="1" applyFill="1" applyBorder="1" applyAlignment="1" applyProtection="1">
      <alignment horizontal="left" vertical="center"/>
    </xf>
    <xf numFmtId="164" fontId="11" fillId="0" borderId="101" xfId="2" applyNumberFormat="1" applyFont="1" applyFill="1" applyBorder="1" applyAlignment="1" applyProtection="1">
      <alignment horizontal="left" vertical="center"/>
    </xf>
    <xf numFmtId="0" fontId="5" fillId="8" borderId="6" xfId="2" applyFont="1" applyFill="1" applyBorder="1" applyAlignment="1" applyProtection="1">
      <alignment horizontal="left" vertical="center"/>
    </xf>
    <xf numFmtId="0" fontId="5" fillId="8" borderId="8" xfId="2" applyFont="1" applyFill="1" applyBorder="1" applyAlignment="1" applyProtection="1">
      <alignment horizontal="left" vertical="center"/>
    </xf>
    <xf numFmtId="0" fontId="5" fillId="8" borderId="5" xfId="2" applyFont="1" applyFill="1" applyBorder="1" applyAlignment="1" applyProtection="1">
      <alignment horizontal="left" vertical="center"/>
    </xf>
    <xf numFmtId="0" fontId="5" fillId="8" borderId="33" xfId="2" applyFont="1" applyFill="1" applyBorder="1" applyAlignment="1" applyProtection="1">
      <alignment horizontal="left" vertical="center"/>
    </xf>
    <xf numFmtId="0" fontId="5" fillId="8" borderId="4" xfId="2" applyFont="1" applyFill="1" applyBorder="1" applyAlignment="1" applyProtection="1">
      <alignment horizontal="left" vertical="center"/>
    </xf>
    <xf numFmtId="0" fontId="5" fillId="8" borderId="34" xfId="2" applyFont="1" applyFill="1" applyBorder="1" applyAlignment="1" applyProtection="1">
      <alignment horizontal="left" vertical="center"/>
    </xf>
    <xf numFmtId="0" fontId="7" fillId="0" borderId="32" xfId="2" applyFont="1" applyFill="1" applyBorder="1" applyAlignment="1" applyProtection="1">
      <alignment horizontal="right" vertical="center"/>
    </xf>
    <xf numFmtId="0" fontId="7" fillId="0" borderId="12" xfId="2" applyFont="1" applyFill="1" applyBorder="1" applyAlignment="1" applyProtection="1">
      <alignment horizontal="right" vertical="center"/>
    </xf>
    <xf numFmtId="0" fontId="5" fillId="8" borderId="42" xfId="2" applyFont="1" applyFill="1" applyBorder="1" applyAlignment="1" applyProtection="1">
      <alignment horizontal="left" vertical="center"/>
    </xf>
    <xf numFmtId="0" fontId="5" fillId="8" borderId="43" xfId="2" applyFont="1" applyFill="1" applyBorder="1" applyAlignment="1" applyProtection="1">
      <alignment horizontal="left" vertical="center"/>
    </xf>
    <xf numFmtId="0" fontId="5" fillId="8" borderId="44" xfId="2" applyFont="1" applyFill="1" applyBorder="1" applyAlignment="1" applyProtection="1">
      <alignment horizontal="left" vertical="center"/>
    </xf>
    <xf numFmtId="0" fontId="15" fillId="0" borderId="30" xfId="2" applyFont="1" applyFill="1" applyBorder="1" applyAlignment="1" applyProtection="1">
      <alignment horizontal="right" vertical="center"/>
    </xf>
    <xf numFmtId="0" fontId="15" fillId="0" borderId="1" xfId="2" applyFont="1" applyFill="1" applyBorder="1" applyAlignment="1" applyProtection="1">
      <alignment horizontal="right" vertical="center"/>
    </xf>
    <xf numFmtId="0" fontId="40" fillId="11" borderId="95" xfId="2" applyFont="1" applyFill="1" applyBorder="1" applyAlignment="1" applyProtection="1">
      <alignment horizontal="left" vertical="center"/>
      <protection locked="0"/>
    </xf>
    <xf numFmtId="0" fontId="40" fillId="11" borderId="48" xfId="2" applyFont="1" applyFill="1" applyBorder="1" applyAlignment="1" applyProtection="1">
      <alignment horizontal="left" vertical="center"/>
      <protection locked="0"/>
    </xf>
    <xf numFmtId="0" fontId="40" fillId="11" borderId="69" xfId="2" applyFont="1" applyFill="1" applyBorder="1" applyAlignment="1" applyProtection="1">
      <alignment horizontal="left" vertical="center"/>
      <protection locked="0"/>
    </xf>
    <xf numFmtId="0" fontId="20" fillId="13" borderId="35" xfId="0" applyFont="1" applyFill="1" applyBorder="1" applyAlignment="1" applyProtection="1">
      <alignment horizontal="left" vertical="center"/>
    </xf>
    <xf numFmtId="0" fontId="20" fillId="13" borderId="38" xfId="0" applyFont="1" applyFill="1" applyBorder="1" applyAlignment="1" applyProtection="1">
      <alignment horizontal="left" vertical="center"/>
    </xf>
    <xf numFmtId="0" fontId="21" fillId="9" borderId="35" xfId="0" applyFont="1" applyFill="1" applyBorder="1" applyAlignment="1" applyProtection="1">
      <alignment horizontal="left" vertical="center"/>
    </xf>
    <xf numFmtId="0" fontId="21" fillId="7" borderId="35" xfId="0" applyFont="1" applyFill="1" applyBorder="1" applyAlignment="1" applyProtection="1">
      <alignment horizontal="left" vertical="center" wrapText="1"/>
    </xf>
    <xf numFmtId="0" fontId="21" fillId="16" borderId="38" xfId="0" applyFont="1" applyFill="1" applyBorder="1" applyAlignment="1" applyProtection="1">
      <alignment horizontal="center" vertical="center"/>
      <protection locked="0"/>
    </xf>
    <xf numFmtId="0" fontId="21" fillId="16" borderId="39" xfId="0" applyFont="1" applyFill="1" applyBorder="1" applyAlignment="1" applyProtection="1">
      <alignment horizontal="center" vertical="center"/>
      <protection locked="0"/>
    </xf>
    <xf numFmtId="0" fontId="14" fillId="0" borderId="38" xfId="0" applyFont="1" applyBorder="1" applyAlignment="1" applyProtection="1">
      <alignment horizontal="center" vertical="center"/>
    </xf>
    <xf numFmtId="0" fontId="14" fillId="0" borderId="39" xfId="0" applyFont="1" applyBorder="1" applyAlignment="1" applyProtection="1">
      <alignment horizontal="center" vertical="center"/>
    </xf>
    <xf numFmtId="2" fontId="14" fillId="0" borderId="35" xfId="0" applyNumberFormat="1" applyFont="1" applyFill="1" applyBorder="1" applyAlignment="1" applyProtection="1">
      <alignment horizontal="center" vertical="center"/>
    </xf>
    <xf numFmtId="2" fontId="14" fillId="0" borderId="35" xfId="0" applyNumberFormat="1" applyFont="1" applyBorder="1" applyAlignment="1" applyProtection="1">
      <alignment horizontal="center" vertical="center"/>
    </xf>
    <xf numFmtId="0" fontId="21" fillId="5" borderId="35" xfId="0" applyFont="1" applyFill="1" applyBorder="1" applyAlignment="1" applyProtection="1">
      <alignment horizontal="left" vertical="center"/>
    </xf>
    <xf numFmtId="0" fontId="21" fillId="6" borderId="35" xfId="0" applyFont="1" applyFill="1" applyBorder="1" applyAlignment="1" applyProtection="1">
      <alignment horizontal="left" vertical="center"/>
    </xf>
    <xf numFmtId="0" fontId="14" fillId="0" borderId="3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39" xfId="0" applyFont="1" applyFill="1" applyBorder="1" applyAlignment="1" applyProtection="1">
      <alignment horizontal="center" vertical="center"/>
    </xf>
    <xf numFmtId="0" fontId="14" fillId="0" borderId="49" xfId="0" applyFont="1" applyBorder="1" applyAlignment="1" applyProtection="1">
      <alignment horizontal="center" vertical="center"/>
    </xf>
    <xf numFmtId="164" fontId="22" fillId="15" borderId="37" xfId="1" applyFont="1" applyFill="1" applyBorder="1" applyAlignment="1" applyProtection="1">
      <alignment horizontal="center" vertical="center"/>
    </xf>
    <xf numFmtId="164" fontId="22" fillId="15" borderId="36" xfId="1" applyFont="1" applyFill="1" applyBorder="1" applyAlignment="1" applyProtection="1">
      <alignment horizontal="center" vertical="center"/>
    </xf>
  </cellXfs>
  <cellStyles count="12">
    <cellStyle name="Excel Built-in Normal" xfId="5"/>
    <cellStyle name="Normal" xfId="0" builtinId="0"/>
    <cellStyle name="Normal 2" xfId="2"/>
    <cellStyle name="Normal 2 2" xfId="8"/>
    <cellStyle name="Normal 3" xfId="3"/>
    <cellStyle name="Normal 3 2" xfId="10"/>
    <cellStyle name="Normal 4" xfId="6"/>
    <cellStyle name="Procent 2" xfId="11"/>
    <cellStyle name="Valuta" xfId="1" builtinId="4"/>
    <cellStyle name="Valuta 2" xfId="4"/>
    <cellStyle name="Valuta 2 2" xfId="9"/>
    <cellStyle name="Valuta 3"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7"/>
</file>

<file path=xl/ctrlProps/ctrlProp2.xml><?xml version="1.0" encoding="utf-8"?>
<formControlPr xmlns="http://schemas.microsoft.com/office/spreadsheetml/2009/9/main" objectType="CheckBox" fmlaLink="$L$13"/>
</file>

<file path=xl/ctrlProps/ctrlProp3.xml><?xml version="1.0" encoding="utf-8"?>
<formControlPr xmlns="http://schemas.microsoft.com/office/spreadsheetml/2009/9/main" objectType="CheckBox" fmlaLink="$L$9"/>
</file>

<file path=xl/ctrlProps/ctrlProp4.xml><?xml version="1.0" encoding="utf-8"?>
<formControlPr xmlns="http://schemas.microsoft.com/office/spreadsheetml/2009/9/main" objectType="CheckBox" fmlaLink="$L$1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85725</xdr:rowOff>
        </xdr:from>
        <xdr:to>
          <xdr:col>2</xdr:col>
          <xdr:colOff>180975</xdr:colOff>
          <xdr:row>0</xdr:row>
          <xdr:rowOff>276225</xdr:rowOff>
        </xdr:to>
        <xdr:sp macro="" textlink="">
          <xdr:nvSpPr>
            <xdr:cNvPr id="1053" name="Check Box 1" hidden="1">
              <a:extLst>
                <a:ext uri="{63B3BB69-23CF-44E3-9099-C40C66FF867C}">
                  <a14:compatExt spid="_x0000_s1053"/>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Lågspänning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55</xdr:row>
          <xdr:rowOff>0</xdr:rowOff>
        </xdr:from>
        <xdr:to>
          <xdr:col>3</xdr:col>
          <xdr:colOff>238125</xdr:colOff>
          <xdr:row>55</xdr:row>
          <xdr:rowOff>152400</xdr:rowOff>
        </xdr:to>
        <xdr:sp macro="" textlink="">
          <xdr:nvSpPr>
            <xdr:cNvPr id="1056" name="Check Box 1" hidden="1">
              <a:extLst>
                <a:ext uri="{63B3BB69-23CF-44E3-9099-C40C66FF867C}">
                  <a14:compatExt spid="_x0000_s105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352425</xdr:colOff>
          <xdr:row>0</xdr:row>
          <xdr:rowOff>85725</xdr:rowOff>
        </xdr:from>
        <xdr:to>
          <xdr:col>4</xdr:col>
          <xdr:colOff>66675</xdr:colOff>
          <xdr:row>0</xdr:row>
          <xdr:rowOff>276225</xdr:rowOff>
        </xdr:to>
        <xdr:sp macro="" textlink="">
          <xdr:nvSpPr>
            <xdr:cNvPr id="1066" name="Check Box 1" hidden="1">
              <a:extLst>
                <a:ext uri="{63B3BB69-23CF-44E3-9099-C40C66FF867C}">
                  <a14:compatExt spid="_x0000_s1066"/>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Storskogsbruk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228600</xdr:colOff>
          <xdr:row>0</xdr:row>
          <xdr:rowOff>85725</xdr:rowOff>
        </xdr:from>
        <xdr:to>
          <xdr:col>6</xdr:col>
          <xdr:colOff>609600</xdr:colOff>
          <xdr:row>0</xdr:row>
          <xdr:rowOff>276225</xdr:rowOff>
        </xdr:to>
        <xdr:sp macro="" textlink="">
          <xdr:nvSpPr>
            <xdr:cNvPr id="1067" name="Check Box 1" hidden="1">
              <a:extLst>
                <a:ext uri="{63B3BB69-23CF-44E3-9099-C40C66FF867C}">
                  <a14:compatExt spid="_x0000_s1067"/>
                </a:ext>
              </a:extLst>
            </xdr:cNvPr>
            <xdr:cNvSpPr/>
          </xdr:nvSpPr>
          <xdr:spPr>
            <a:xfrm>
              <a:off x="0" y="0"/>
              <a:ext cx="0" cy="0"/>
            </a:xfrm>
            <a:prstGeom prst="rect">
              <a:avLst/>
            </a:prstGeom>
          </xdr:spPr>
          <xdr:txBody>
            <a:bodyPr vertOverflow="clip" wrap="square" lIns="27432" tIns="22860" rIns="0" bIns="22860" anchor="ctr" upright="1"/>
            <a:lstStyle/>
            <a:p>
              <a:pPr algn="l" rtl="0">
                <a:defRPr sz="1000"/>
              </a:pPr>
              <a:r>
                <a:rPr lang="sv-SE" sz="1000" b="0" i="0" u="none" strike="noStrike" baseline="0">
                  <a:solidFill>
                    <a:srgbClr val="000000"/>
                  </a:solidFill>
                  <a:latin typeface="Arial"/>
                  <a:cs typeface="Arial"/>
                </a:rPr>
                <a:t>Endast egen servisledning</a:t>
              </a:r>
            </a:p>
          </xdr:txBody>
        </xdr:sp>
        <xdr:clientData fPrintsWithSheet="0"/>
      </xdr:twoCellAnchor>
    </mc:Choice>
    <mc:Fallback/>
  </mc:AlternateContent>
  <xdr:twoCellAnchor editAs="oneCell">
    <xdr:from>
      <xdr:col>7</xdr:col>
      <xdr:colOff>166698</xdr:colOff>
      <xdr:row>0</xdr:row>
      <xdr:rowOff>31752</xdr:rowOff>
    </xdr:from>
    <xdr:to>
      <xdr:col>8</xdr:col>
      <xdr:colOff>299163</xdr:colOff>
      <xdr:row>1</xdr:row>
      <xdr:rowOff>106002</xdr:rowOff>
    </xdr:to>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08573" y="31752"/>
          <a:ext cx="894465" cy="360000"/>
        </a:xfrm>
        <a:prstGeom prst="rect">
          <a:avLst/>
        </a:prstGeom>
      </xdr:spPr>
    </xdr:pic>
    <xdr:clientData/>
  </xdr:twoCellAnchor>
  <xdr:twoCellAnchor editAs="oneCell">
    <xdr:from>
      <xdr:col>8</xdr:col>
      <xdr:colOff>301598</xdr:colOff>
      <xdr:row>0</xdr:row>
      <xdr:rowOff>55566</xdr:rowOff>
    </xdr:from>
    <xdr:to>
      <xdr:col>9</xdr:col>
      <xdr:colOff>866762</xdr:colOff>
      <xdr:row>1</xdr:row>
      <xdr:rowOff>57816</xdr:rowOff>
    </xdr:to>
    <xdr:pic>
      <xdr:nvPicPr>
        <xdr:cNvPr id="3" name="Bildobjekt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05473" y="55566"/>
          <a:ext cx="1327164" cy="288000"/>
        </a:xfrm>
        <a:prstGeom prst="rect">
          <a:avLst/>
        </a:prstGeom>
      </xdr:spPr>
    </xdr:pic>
    <xdr:clientData/>
  </xdr:twoCellAnchor>
  <xdr:twoCellAnchor editAs="oneCell">
    <xdr:from>
      <xdr:col>7</xdr:col>
      <xdr:colOff>159039</xdr:colOff>
      <xdr:row>65</xdr:row>
      <xdr:rowOff>15876</xdr:rowOff>
    </xdr:from>
    <xdr:to>
      <xdr:col>8</xdr:col>
      <xdr:colOff>291504</xdr:colOff>
      <xdr:row>65</xdr:row>
      <xdr:rowOff>375876</xdr:rowOff>
    </xdr:to>
    <xdr:pic>
      <xdr:nvPicPr>
        <xdr:cNvPr id="9" name="Bildobjekt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00914" y="11811001"/>
          <a:ext cx="894465" cy="360000"/>
        </a:xfrm>
        <a:prstGeom prst="rect">
          <a:avLst/>
        </a:prstGeom>
      </xdr:spPr>
    </xdr:pic>
    <xdr:clientData/>
  </xdr:twoCellAnchor>
  <xdr:twoCellAnchor editAs="oneCell">
    <xdr:from>
      <xdr:col>8</xdr:col>
      <xdr:colOff>293939</xdr:colOff>
      <xdr:row>65</xdr:row>
      <xdr:rowOff>39690</xdr:rowOff>
    </xdr:from>
    <xdr:to>
      <xdr:col>9</xdr:col>
      <xdr:colOff>859103</xdr:colOff>
      <xdr:row>65</xdr:row>
      <xdr:rowOff>327690</xdr:rowOff>
    </xdr:to>
    <xdr:pic>
      <xdr:nvPicPr>
        <xdr:cNvPr id="10" name="Bildobjekt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97814" y="11834815"/>
          <a:ext cx="1327164" cy="28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54</xdr:row>
      <xdr:rowOff>19050</xdr:rowOff>
    </xdr:from>
    <xdr:to>
      <xdr:col>8</xdr:col>
      <xdr:colOff>467998</xdr:colOff>
      <xdr:row>65</xdr:row>
      <xdr:rowOff>19445</xdr:rowOff>
    </xdr:to>
    <xdr:pic>
      <xdr:nvPicPr>
        <xdr:cNvPr id="11" name="Bildobjekt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0" y="13906500"/>
          <a:ext cx="9116698" cy="2829320"/>
        </a:xfrm>
        <a:prstGeom prst="rect">
          <a:avLst/>
        </a:prstGeom>
      </xdr:spPr>
    </xdr:pic>
    <xdr:clientData/>
  </xdr:twoCellAnchor>
  <xdr:twoCellAnchor editAs="oneCell">
    <xdr:from>
      <xdr:col>0</xdr:col>
      <xdr:colOff>2152650</xdr:colOff>
      <xdr:row>30</xdr:row>
      <xdr:rowOff>114300</xdr:rowOff>
    </xdr:from>
    <xdr:to>
      <xdr:col>8</xdr:col>
      <xdr:colOff>439424</xdr:colOff>
      <xdr:row>54</xdr:row>
      <xdr:rowOff>124688</xdr:rowOff>
    </xdr:to>
    <xdr:pic>
      <xdr:nvPicPr>
        <xdr:cNvPr id="8" name="Bildobjekt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52650" y="7829550"/>
          <a:ext cx="9126224" cy="6182588"/>
        </a:xfrm>
        <a:prstGeom prst="rect">
          <a:avLst/>
        </a:prstGeom>
      </xdr:spPr>
    </xdr:pic>
    <xdr:clientData/>
  </xdr:twoCellAnchor>
  <xdr:twoCellAnchor editAs="oneCell">
    <xdr:from>
      <xdr:col>1</xdr:col>
      <xdr:colOff>0</xdr:colOff>
      <xdr:row>5</xdr:row>
      <xdr:rowOff>228600</xdr:rowOff>
    </xdr:from>
    <xdr:to>
      <xdr:col>8</xdr:col>
      <xdr:colOff>410844</xdr:colOff>
      <xdr:row>30</xdr:row>
      <xdr:rowOff>210445</xdr:rowOff>
    </xdr:to>
    <xdr:pic>
      <xdr:nvPicPr>
        <xdr:cNvPr id="3" name="Bildobjekt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62175" y="1514475"/>
          <a:ext cx="9088119" cy="6411220"/>
        </a:xfrm>
        <a:prstGeom prst="rect">
          <a:avLst/>
        </a:prstGeom>
      </xdr:spPr>
    </xdr:pic>
    <xdr:clientData/>
  </xdr:twoCellAnchor>
  <xdr:oneCellAnchor>
    <xdr:from>
      <xdr:col>2</xdr:col>
      <xdr:colOff>133350</xdr:colOff>
      <xdr:row>0</xdr:row>
      <xdr:rowOff>95250</xdr:rowOff>
    </xdr:from>
    <xdr:ext cx="1552575" cy="1104900"/>
    <xdr:sp macro="" textlink="">
      <xdr:nvSpPr>
        <xdr:cNvPr id="4" name="Bildtext 1 3"/>
        <xdr:cNvSpPr/>
      </xdr:nvSpPr>
      <xdr:spPr bwMode="auto">
        <a:xfrm>
          <a:off x="3724275" y="95250"/>
          <a:ext cx="1552575" cy="1104900"/>
        </a:xfrm>
        <a:prstGeom prst="borderCallout1">
          <a:avLst>
            <a:gd name="adj1" fmla="val 98380"/>
            <a:gd name="adj2" fmla="val 49807"/>
            <a:gd name="adj3" fmla="val 129497"/>
            <a:gd name="adj4" fmla="val 49692"/>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0</xdr:col>
      <xdr:colOff>1695449</xdr:colOff>
      <xdr:row>0</xdr:row>
      <xdr:rowOff>95250</xdr:rowOff>
    </xdr:from>
    <xdr:ext cx="1876425" cy="1106063"/>
    <xdr:sp macro="" textlink="">
      <xdr:nvSpPr>
        <xdr:cNvPr id="5" name="Bildtext 1 4"/>
        <xdr:cNvSpPr/>
      </xdr:nvSpPr>
      <xdr:spPr bwMode="auto">
        <a:xfrm>
          <a:off x="1695449" y="95250"/>
          <a:ext cx="1876425" cy="1106063"/>
        </a:xfrm>
        <a:prstGeom prst="borderCallout1">
          <a:avLst>
            <a:gd name="adj1" fmla="val 98380"/>
            <a:gd name="adj2" fmla="val 49807"/>
            <a:gd name="adj3" fmla="val 127478"/>
            <a:gd name="adj4" fmla="val 49784"/>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markägaren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314325</xdr:colOff>
      <xdr:row>8</xdr:row>
      <xdr:rowOff>161925</xdr:rowOff>
    </xdr:from>
    <xdr:ext cx="1600200" cy="589383"/>
    <xdr:sp macro="" textlink="">
      <xdr:nvSpPr>
        <xdr:cNvPr id="7" name="Bildtext 1 6"/>
        <xdr:cNvSpPr/>
      </xdr:nvSpPr>
      <xdr:spPr bwMode="auto">
        <a:xfrm>
          <a:off x="314325" y="2219325"/>
          <a:ext cx="1600200" cy="589383"/>
        </a:xfrm>
        <a:prstGeom prst="borderCallout1">
          <a:avLst>
            <a:gd name="adj1" fmla="val 45863"/>
            <a:gd name="adj2" fmla="val 99807"/>
            <a:gd name="adj3" fmla="val 44171"/>
            <a:gd name="adj4" fmla="val 216147"/>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571500</xdr:colOff>
      <xdr:row>8</xdr:row>
      <xdr:rowOff>85725</xdr:rowOff>
    </xdr:from>
    <xdr:ext cx="1943100" cy="589383"/>
    <xdr:sp macro="" textlink="">
      <xdr:nvSpPr>
        <xdr:cNvPr id="6" name="Bildtext 1 5"/>
        <xdr:cNvSpPr/>
      </xdr:nvSpPr>
      <xdr:spPr bwMode="auto">
        <a:xfrm>
          <a:off x="11410950" y="2143125"/>
          <a:ext cx="1943100" cy="589383"/>
        </a:xfrm>
        <a:prstGeom prst="borderCallout1">
          <a:avLst>
            <a:gd name="adj1" fmla="val 48428"/>
            <a:gd name="adj2" fmla="val -1069"/>
            <a:gd name="adj3" fmla="val 50635"/>
            <a:gd name="adj4" fmla="val -10328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285750</xdr:colOff>
      <xdr:row>12</xdr:row>
      <xdr:rowOff>219075</xdr:rowOff>
    </xdr:from>
    <xdr:ext cx="1600200" cy="1106063"/>
    <xdr:sp macro="" textlink="">
      <xdr:nvSpPr>
        <xdr:cNvPr id="9" name="Bildtext 1 8"/>
        <xdr:cNvSpPr/>
      </xdr:nvSpPr>
      <xdr:spPr bwMode="auto">
        <a:xfrm>
          <a:off x="285750" y="3305175"/>
          <a:ext cx="1600200" cy="1106063"/>
        </a:xfrm>
        <a:prstGeom prst="borderCallout1">
          <a:avLst>
            <a:gd name="adj1" fmla="val 49421"/>
            <a:gd name="adj2" fmla="val 100998"/>
            <a:gd name="adj3" fmla="val 49580"/>
            <a:gd name="adj4" fmla="val 141743"/>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utöver det som visas i kartan</a:t>
          </a:r>
          <a:endParaRPr lang="sv-SE" sz="1100"/>
        </a:p>
      </xdr:txBody>
    </xdr:sp>
    <xdr:clientData/>
  </xdr:oneCellAnchor>
  <xdr:oneCellAnchor>
    <xdr:from>
      <xdr:col>8</xdr:col>
      <xdr:colOff>590550</xdr:colOff>
      <xdr:row>19</xdr:row>
      <xdr:rowOff>85726</xdr:rowOff>
    </xdr:from>
    <xdr:ext cx="1943100" cy="933836"/>
    <xdr:sp macro="" textlink="">
      <xdr:nvSpPr>
        <xdr:cNvPr id="12" name="Bildtext 1 11"/>
        <xdr:cNvSpPr/>
      </xdr:nvSpPr>
      <xdr:spPr bwMode="auto">
        <a:xfrm>
          <a:off x="11430000" y="4972051"/>
          <a:ext cx="1943100" cy="933836"/>
        </a:xfrm>
        <a:prstGeom prst="borderCallout1">
          <a:avLst>
            <a:gd name="adj1" fmla="val 29437"/>
            <a:gd name="adj2" fmla="val -194"/>
            <a:gd name="adj3" fmla="val 31300"/>
            <a:gd name="adj4" fmla="val -162671"/>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eller det kabelskåp som ska placeras ut.</a:t>
          </a:r>
          <a:endParaRPr lang="sv-SE" sz="1100"/>
        </a:p>
      </xdr:txBody>
    </xdr:sp>
    <xdr:clientData/>
  </xdr:oneCellAnchor>
  <xdr:oneCellAnchor>
    <xdr:from>
      <xdr:col>9</xdr:col>
      <xdr:colOff>9524</xdr:colOff>
      <xdr:row>40</xdr:row>
      <xdr:rowOff>161925</xdr:rowOff>
    </xdr:from>
    <xdr:ext cx="1952626" cy="417156"/>
    <xdr:sp macro="" textlink="">
      <xdr:nvSpPr>
        <xdr:cNvPr id="13" name="Bildtext 1 12"/>
        <xdr:cNvSpPr/>
      </xdr:nvSpPr>
      <xdr:spPr bwMode="auto">
        <a:xfrm>
          <a:off x="11458574" y="10448925"/>
          <a:ext cx="1952626" cy="417156"/>
        </a:xfrm>
        <a:prstGeom prst="borderCallout1">
          <a:avLst>
            <a:gd name="adj1" fmla="val 48281"/>
            <a:gd name="adj2" fmla="val -86"/>
            <a:gd name="adj3" fmla="val -104522"/>
            <a:gd name="adj4" fmla="val -221504"/>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43</xdr:row>
      <xdr:rowOff>171450</xdr:rowOff>
    </xdr:from>
    <xdr:ext cx="1943100" cy="761610"/>
    <xdr:sp macro="" textlink="">
      <xdr:nvSpPr>
        <xdr:cNvPr id="14" name="Bildtext 1 13"/>
        <xdr:cNvSpPr/>
      </xdr:nvSpPr>
      <xdr:spPr bwMode="auto">
        <a:xfrm>
          <a:off x="11468100" y="11229975"/>
          <a:ext cx="1943100" cy="761610"/>
        </a:xfrm>
        <a:prstGeom prst="borderCallout1">
          <a:avLst>
            <a:gd name="adj1" fmla="val 52189"/>
            <a:gd name="adj2" fmla="val -509"/>
            <a:gd name="adj3" fmla="val 51632"/>
            <a:gd name="adj4" fmla="val -108888"/>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285750</xdr:colOff>
      <xdr:row>46</xdr:row>
      <xdr:rowOff>38839</xdr:rowOff>
    </xdr:from>
    <xdr:ext cx="1600200" cy="1450516"/>
    <xdr:sp macro="" textlink="">
      <xdr:nvSpPr>
        <xdr:cNvPr id="15" name="Bildtext 1 14"/>
        <xdr:cNvSpPr/>
      </xdr:nvSpPr>
      <xdr:spPr bwMode="auto">
        <a:xfrm>
          <a:off x="285750" y="11868889"/>
          <a:ext cx="1600200" cy="1450516"/>
        </a:xfrm>
        <a:prstGeom prst="borderCallout1">
          <a:avLst>
            <a:gd name="adj1" fmla="val 69431"/>
            <a:gd name="adj2" fmla="val 99760"/>
            <a:gd name="adj3" fmla="val 69291"/>
            <a:gd name="adj4" fmla="val 118528"/>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endParaRPr lang="sv-SE" sz="1100"/>
        </a:p>
      </xdr:txBody>
    </xdr:sp>
    <xdr:clientData/>
  </xdr:oneCellAnchor>
  <xdr:oneCellAnchor>
    <xdr:from>
      <xdr:col>3</xdr:col>
      <xdr:colOff>409575</xdr:colOff>
      <xdr:row>0</xdr:row>
      <xdr:rowOff>95250</xdr:rowOff>
    </xdr:from>
    <xdr:ext cx="1924050" cy="1104900"/>
    <xdr:sp macro="" textlink="">
      <xdr:nvSpPr>
        <xdr:cNvPr id="18" name="Bildtext 1 17"/>
        <xdr:cNvSpPr/>
      </xdr:nvSpPr>
      <xdr:spPr bwMode="auto">
        <a:xfrm>
          <a:off x="5429250" y="95250"/>
          <a:ext cx="1924050" cy="1104900"/>
        </a:xfrm>
        <a:prstGeom prst="borderCallout1">
          <a:avLst>
            <a:gd name="adj1" fmla="val 98380"/>
            <a:gd name="adj2" fmla="val 49807"/>
            <a:gd name="adj3" fmla="val 130360"/>
            <a:gd name="adj4" fmla="val 49507"/>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Egen servisledning:</a:t>
          </a:r>
        </a:p>
        <a:p>
          <a:pPr algn="l"/>
          <a:r>
            <a:rPr lang="sv-SE" sz="1100" b="0" i="0" u="none" strike="noStrike">
              <a:solidFill>
                <a:schemeClr val="dk1"/>
              </a:solidFill>
              <a:effectLst/>
              <a:latin typeface="+mn-lt"/>
              <a:ea typeface="+mn-ea"/>
              <a:cs typeface="+mn-cs"/>
            </a:rPr>
            <a:t>Alternativet används när intrång</a:t>
          </a:r>
          <a:r>
            <a:rPr lang="sv-SE" sz="1100" b="0" i="0" u="none" strike="noStrike" baseline="0">
              <a:solidFill>
                <a:schemeClr val="dk1"/>
              </a:solidFill>
              <a:effectLst/>
              <a:latin typeface="+mn-lt"/>
              <a:ea typeface="+mn-ea"/>
              <a:cs typeface="+mn-cs"/>
            </a:rPr>
            <a:t> görs med </a:t>
          </a:r>
          <a:r>
            <a:rPr lang="sv-SE" sz="1100" b="0" i="0" u="sng" strike="noStrike" baseline="0">
              <a:solidFill>
                <a:schemeClr val="dk1"/>
              </a:solidFill>
              <a:effectLst/>
              <a:latin typeface="+mn-lt"/>
              <a:ea typeface="+mn-ea"/>
              <a:cs typeface="+mn-cs"/>
            </a:rPr>
            <a:t>endast</a:t>
          </a:r>
          <a:r>
            <a:rPr lang="sv-SE" sz="1100" b="0" i="0" u="none" strike="noStrike" baseline="0">
              <a:solidFill>
                <a:schemeClr val="dk1"/>
              </a:solidFill>
              <a:effectLst/>
              <a:latin typeface="+mn-lt"/>
              <a:ea typeface="+mn-ea"/>
              <a:cs typeface="+mn-cs"/>
            </a:rPr>
            <a:t> markägarens egen servisledning. Minimiersättning </a:t>
          </a:r>
          <a:r>
            <a:rPr lang="sv-SE" sz="1100" b="0" i="0" u="sng" strike="noStrike" baseline="0">
              <a:solidFill>
                <a:schemeClr val="dk1"/>
              </a:solidFill>
              <a:effectLst/>
              <a:latin typeface="+mn-lt"/>
              <a:ea typeface="+mn-ea"/>
              <a:cs typeface="+mn-cs"/>
            </a:rPr>
            <a:t>utgår inte </a:t>
          </a:r>
          <a:r>
            <a:rPr lang="sv-SE" sz="1100" b="0" i="0" u="none" strike="noStrike" baseline="0">
              <a:solidFill>
                <a:schemeClr val="dk1"/>
              </a:solidFill>
              <a:effectLst/>
              <a:latin typeface="+mn-lt"/>
              <a:ea typeface="+mn-ea"/>
              <a:cs typeface="+mn-cs"/>
            </a:rPr>
            <a:t>när alternativet väljs.</a:t>
          </a:r>
          <a:endParaRPr lang="sv-SE" sz="1100"/>
        </a:p>
      </xdr:txBody>
    </xdr:sp>
    <xdr:clientData/>
  </xdr:oneCellAnchor>
  <xdr:oneCellAnchor>
    <xdr:from>
      <xdr:col>0</xdr:col>
      <xdr:colOff>276225</xdr:colOff>
      <xdr:row>30</xdr:row>
      <xdr:rowOff>200025</xdr:rowOff>
    </xdr:from>
    <xdr:ext cx="1600199" cy="761610"/>
    <xdr:sp macro="" textlink="">
      <xdr:nvSpPr>
        <xdr:cNvPr id="19" name="Bildtext 1 18"/>
        <xdr:cNvSpPr/>
      </xdr:nvSpPr>
      <xdr:spPr bwMode="auto">
        <a:xfrm>
          <a:off x="276225" y="7915275"/>
          <a:ext cx="1600199" cy="761610"/>
        </a:xfrm>
        <a:prstGeom prst="borderCallout1">
          <a:avLst>
            <a:gd name="adj1" fmla="val 87102"/>
            <a:gd name="adj2" fmla="val 99314"/>
            <a:gd name="adj3" fmla="val 89694"/>
            <a:gd name="adj4" fmla="val 319123"/>
          </a:avLst>
        </a:prstGeom>
        <a:ln>
          <a:headEnd type="none" w="med" len="med"/>
          <a:tailEnd type="triangle" w="med" len="med"/>
        </a:ln>
        <a:extLst/>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Virke</a:t>
          </a:r>
          <a:r>
            <a:rPr lang="sv-SE" sz="1100" b="1" i="0" u="sng" strike="noStrike" baseline="0">
              <a:solidFill>
                <a:schemeClr val="dk1"/>
              </a:solidFill>
              <a:effectLst/>
              <a:latin typeface="+mn-lt"/>
              <a:ea typeface="+mn-ea"/>
              <a:cs typeface="+mn-cs"/>
            </a:rPr>
            <a:t>:</a:t>
          </a:r>
        </a:p>
        <a:p>
          <a:pPr algn="l"/>
          <a:r>
            <a:rPr lang="sv-SE" sz="1100" b="0" i="0" u="none" strike="noStrike" baseline="0">
              <a:solidFill>
                <a:schemeClr val="dk1"/>
              </a:solidFill>
              <a:effectLst/>
              <a:latin typeface="+mn-lt"/>
              <a:ea typeface="+mn-ea"/>
              <a:cs typeface="+mn-cs"/>
            </a:rPr>
            <a:t>Här anges det totala rotnetto som redovisas i aktuell värderingsbilaga. </a:t>
          </a:r>
          <a:endParaRPr lang="sv-SE" sz="1100" b="0" u="none"/>
        </a:p>
      </xdr:txBody>
    </xdr:sp>
    <xdr:clientData/>
  </xdr:oneCellAnchor>
  <xdr:oneCellAnchor>
    <xdr:from>
      <xdr:col>9</xdr:col>
      <xdr:colOff>9524</xdr:colOff>
      <xdr:row>33</xdr:row>
      <xdr:rowOff>247650</xdr:rowOff>
    </xdr:from>
    <xdr:ext cx="1952625" cy="933836"/>
    <xdr:sp macro="" textlink="">
      <xdr:nvSpPr>
        <xdr:cNvPr id="26" name="Bildtext 1 25"/>
        <xdr:cNvSpPr/>
      </xdr:nvSpPr>
      <xdr:spPr bwMode="auto">
        <a:xfrm>
          <a:off x="11458574" y="8734425"/>
          <a:ext cx="1952625" cy="933836"/>
        </a:xfrm>
        <a:prstGeom prst="borderCallout1">
          <a:avLst>
            <a:gd name="adj1" fmla="val 49333"/>
            <a:gd name="adj2" fmla="val -85"/>
            <a:gd name="adj3" fmla="val 50080"/>
            <a:gd name="adj4" fmla="val -5388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8</xdr:col>
      <xdr:colOff>600074</xdr:colOff>
      <xdr:row>23</xdr:row>
      <xdr:rowOff>200025</xdr:rowOff>
    </xdr:from>
    <xdr:ext cx="1952625" cy="1106063"/>
    <xdr:sp macro="" textlink="">
      <xdr:nvSpPr>
        <xdr:cNvPr id="35" name="Bildtext 1 34"/>
        <xdr:cNvSpPr/>
      </xdr:nvSpPr>
      <xdr:spPr bwMode="auto">
        <a:xfrm>
          <a:off x="11439524" y="6115050"/>
          <a:ext cx="1952625" cy="1106063"/>
        </a:xfrm>
        <a:prstGeom prst="borderCallout1">
          <a:avLst>
            <a:gd name="adj1" fmla="val 48680"/>
            <a:gd name="adj2" fmla="val -1061"/>
            <a:gd name="adj3" fmla="val 50289"/>
            <a:gd name="adj4" fmla="val -55837"/>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8</xdr:col>
      <xdr:colOff>600074</xdr:colOff>
      <xdr:row>28</xdr:row>
      <xdr:rowOff>200025</xdr:rowOff>
    </xdr:from>
    <xdr:ext cx="1952625" cy="1106063"/>
    <xdr:sp macro="" textlink="">
      <xdr:nvSpPr>
        <xdr:cNvPr id="36" name="Bildtext 1 35"/>
        <xdr:cNvSpPr/>
      </xdr:nvSpPr>
      <xdr:spPr bwMode="auto">
        <a:xfrm>
          <a:off x="11439524" y="7400925"/>
          <a:ext cx="1952625" cy="1106063"/>
        </a:xfrm>
        <a:prstGeom prst="borderCallout1">
          <a:avLst>
            <a:gd name="adj1" fmla="val 25788"/>
            <a:gd name="adj2" fmla="val -573"/>
            <a:gd name="adj3" fmla="val 25947"/>
            <a:gd name="adj4" fmla="val -55756"/>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279400</xdr:colOff>
      <xdr:row>34</xdr:row>
      <xdr:rowOff>241300</xdr:rowOff>
    </xdr:from>
    <xdr:ext cx="1597026" cy="1106063"/>
    <xdr:sp macro="" textlink="">
      <xdr:nvSpPr>
        <xdr:cNvPr id="37" name="Bildtext 1 36"/>
        <xdr:cNvSpPr/>
      </xdr:nvSpPr>
      <xdr:spPr bwMode="auto">
        <a:xfrm>
          <a:off x="279400" y="8985250"/>
          <a:ext cx="1597026" cy="1106063"/>
        </a:xfrm>
        <a:prstGeom prst="borderCallout1">
          <a:avLst>
            <a:gd name="adj1" fmla="val 27694"/>
            <a:gd name="adj2" fmla="val 99029"/>
            <a:gd name="adj3" fmla="val 28987"/>
            <a:gd name="adj4" fmla="val 16072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över de specialvärderingar som gjorts. Värderingsbilagor ska bifogas.</a:t>
          </a:r>
          <a:endParaRPr lang="sv-SE">
            <a:effectLst/>
          </a:endParaRPr>
        </a:p>
      </xdr:txBody>
    </xdr:sp>
    <xdr:clientData/>
  </xdr:oneCellAnchor>
  <xdr:oneCellAnchor>
    <xdr:from>
      <xdr:col>8</xdr:col>
      <xdr:colOff>581024</xdr:colOff>
      <xdr:row>11</xdr:row>
      <xdr:rowOff>9525</xdr:rowOff>
    </xdr:from>
    <xdr:ext cx="1952625" cy="1967196"/>
    <xdr:sp macro="" textlink="">
      <xdr:nvSpPr>
        <xdr:cNvPr id="38" name="Bildtext 1 37"/>
        <xdr:cNvSpPr/>
      </xdr:nvSpPr>
      <xdr:spPr bwMode="auto">
        <a:xfrm>
          <a:off x="11420474" y="2838450"/>
          <a:ext cx="1952625" cy="1967196"/>
        </a:xfrm>
        <a:prstGeom prst="borderCallout1">
          <a:avLst>
            <a:gd name="adj1" fmla="val 49926"/>
            <a:gd name="adj2" fmla="val -1061"/>
            <a:gd name="adj3" fmla="val 49667"/>
            <a:gd name="adj4" fmla="val -101690"/>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Om schaktbredden bedöms till två (2) meter måste angiven bredd väljas även i markupplåtelse-avtalet.</a:t>
          </a:r>
        </a:p>
      </xdr:txBody>
    </xdr:sp>
    <xdr:clientData/>
  </xdr:oneCellAnchor>
  <xdr:oneCellAnchor>
    <xdr:from>
      <xdr:col>0</xdr:col>
      <xdr:colOff>314325</xdr:colOff>
      <xdr:row>57</xdr:row>
      <xdr:rowOff>29314</xdr:rowOff>
    </xdr:from>
    <xdr:ext cx="1600200" cy="1794969"/>
    <xdr:sp macro="" textlink="">
      <xdr:nvSpPr>
        <xdr:cNvPr id="40" name="Bildtext 1 39"/>
        <xdr:cNvSpPr/>
      </xdr:nvSpPr>
      <xdr:spPr bwMode="auto">
        <a:xfrm>
          <a:off x="314325" y="14688289"/>
          <a:ext cx="1600200" cy="1794969"/>
        </a:xfrm>
        <a:prstGeom prst="borderCallout1">
          <a:avLst>
            <a:gd name="adj1" fmla="val 30031"/>
            <a:gd name="adj2" fmla="val 99760"/>
            <a:gd name="adj3" fmla="val 28717"/>
            <a:gd name="adj4" fmla="val 322695"/>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markägares andel av ersättningen redovisas under fältet [Ersättning]. </a:t>
          </a:r>
          <a:endParaRPr lang="sv-SE" sz="1100" b="0" u="none"/>
        </a:p>
      </xdr:txBody>
    </xdr:sp>
    <xdr:clientData/>
  </xdr:oneCellAnchor>
  <xdr:oneCellAnchor>
    <xdr:from>
      <xdr:col>1</xdr:col>
      <xdr:colOff>76200</xdr:colOff>
      <xdr:row>65</xdr:row>
      <xdr:rowOff>57151</xdr:rowOff>
    </xdr:from>
    <xdr:ext cx="2209800" cy="800100"/>
    <xdr:sp macro="" textlink="">
      <xdr:nvSpPr>
        <xdr:cNvPr id="23" name="Bildtext 1 22"/>
        <xdr:cNvSpPr/>
      </xdr:nvSpPr>
      <xdr:spPr bwMode="auto">
        <a:xfrm>
          <a:off x="2238375" y="16773526"/>
          <a:ext cx="2209800" cy="800100"/>
        </a:xfrm>
        <a:prstGeom prst="borderCallout1">
          <a:avLst>
            <a:gd name="adj1" fmla="val 103"/>
            <a:gd name="adj2" fmla="val 49760"/>
            <a:gd name="adj3" fmla="val -171465"/>
            <a:gd name="adj4" fmla="val 50034"/>
          </a:avLst>
        </a:prstGeom>
        <a:ln>
          <a:headEnd type="none" w="med" len="med"/>
          <a:tailEnd type="triangle" w="med" len="med"/>
        </a:ln>
        <a:extLst/>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a:t>
          </a:r>
          <a:r>
            <a:rPr lang="sv-SE" sz="1100" b="1" i="0" u="none" strike="noStrike" baseline="0">
              <a:solidFill>
                <a:schemeClr val="dk1"/>
              </a:solidFill>
              <a:effectLst/>
              <a:latin typeface="+mn-lt"/>
              <a:ea typeface="+mn-ea"/>
              <a:cs typeface="+mn-cs"/>
            </a:rPr>
            <a:t>OBS! Endast 6 siffror.</a:t>
          </a: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enableFormatConditionsCalculation="0">
    <tabColor indexed="51"/>
  </sheetPr>
  <dimension ref="A1:HV102"/>
  <sheetViews>
    <sheetView showGridLines="0" tabSelected="1" zoomScaleNormal="100" zoomScaleSheetLayoutView="100" workbookViewId="0">
      <selection activeCell="C4" sqref="C4:F4"/>
    </sheetView>
  </sheetViews>
  <sheetFormatPr defaultColWidth="11.5703125" defaultRowHeight="12.75" customHeight="1" x14ac:dyDescent="0.2"/>
  <cols>
    <col min="1" max="1" width="6.28515625" style="12" customWidth="1"/>
    <col min="2" max="2" width="13.28515625" style="1" customWidth="1"/>
    <col min="3" max="3" width="7.85546875" style="1" customWidth="1"/>
    <col min="4" max="4" width="12.85546875" style="1" customWidth="1"/>
    <col min="5" max="5" width="9.42578125" style="1" customWidth="1"/>
    <col min="6" max="7" width="11.42578125" style="1" customWidth="1"/>
    <col min="8" max="8" width="11.42578125" style="16" customWidth="1"/>
    <col min="9" max="9" width="11.42578125" style="1" customWidth="1"/>
    <col min="10" max="10" width="14.28515625" style="17" customWidth="1"/>
    <col min="11" max="11" width="6.42578125" style="2" customWidth="1"/>
    <col min="12" max="12" width="40.140625" style="62" hidden="1" customWidth="1"/>
    <col min="13" max="14" width="29.5703125" style="1" customWidth="1"/>
    <col min="15" max="16" width="14.28515625" style="1" customWidth="1"/>
    <col min="17" max="230" width="10.140625" style="1" customWidth="1"/>
    <col min="231" max="16384" width="11.5703125" style="64"/>
  </cols>
  <sheetData>
    <row r="1" spans="1:230" s="2" customFormat="1" ht="22.5" customHeight="1" x14ac:dyDescent="0.3">
      <c r="A1" s="4"/>
      <c r="G1" s="63"/>
      <c r="H1" s="21"/>
      <c r="I1" s="23"/>
      <c r="J1" s="22"/>
      <c r="K1" s="3"/>
      <c r="L1" s="111" t="s">
        <v>100</v>
      </c>
    </row>
    <row r="2" spans="1:230" s="2" customFormat="1" ht="15" customHeight="1" x14ac:dyDescent="0.25">
      <c r="A2" s="4"/>
      <c r="B2" s="276" t="str">
        <f>IF(L7=TRUE,"Värderingsprotokoll Lågspänning",IF(L9=TRUE,"Värderingsprotokoll Storskogsbruk",IF(L11=TRUE,"Värderingsprotokoll Egen Servisledning","Värderingsprotokoll")))</f>
        <v>Värderingsprotokoll</v>
      </c>
      <c r="C2" s="276"/>
      <c r="D2" s="276"/>
      <c r="E2" s="276"/>
      <c r="F2" s="276"/>
      <c r="G2" s="11"/>
      <c r="H2" s="15"/>
      <c r="I2" s="11"/>
      <c r="J2" s="34"/>
      <c r="K2" s="3"/>
      <c r="L2" s="97" t="s">
        <v>91</v>
      </c>
    </row>
    <row r="3" spans="1:230" s="2" customFormat="1" ht="12" customHeight="1" x14ac:dyDescent="0.2">
      <c r="A3" s="4"/>
      <c r="B3" s="281" t="s">
        <v>1</v>
      </c>
      <c r="C3" s="282"/>
      <c r="D3" s="282"/>
      <c r="E3" s="282"/>
      <c r="F3" s="282"/>
      <c r="G3" s="282"/>
      <c r="H3" s="282"/>
      <c r="I3" s="283" t="s">
        <v>120</v>
      </c>
      <c r="J3" s="284"/>
      <c r="K3" s="4"/>
      <c r="L3" s="98">
        <f>'DÖLJS - Ersättningstabeller'!B2</f>
        <v>44300</v>
      </c>
      <c r="M3" s="241" t="s">
        <v>106</v>
      </c>
      <c r="N3" s="242"/>
    </row>
    <row r="4" spans="1:230" ht="12" customHeight="1" x14ac:dyDescent="0.2">
      <c r="B4" s="18" t="s">
        <v>3</v>
      </c>
      <c r="C4" s="257"/>
      <c r="D4" s="258"/>
      <c r="E4" s="258"/>
      <c r="F4" s="259"/>
      <c r="G4" s="267" t="s">
        <v>89</v>
      </c>
      <c r="H4" s="267"/>
      <c r="I4" s="277"/>
      <c r="J4" s="278"/>
      <c r="K4" s="5"/>
      <c r="L4" s="99" t="s">
        <v>44</v>
      </c>
      <c r="M4" s="243" t="s">
        <v>104</v>
      </c>
      <c r="N4" s="24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64"/>
      <c r="HH4" s="64"/>
      <c r="HI4" s="64"/>
      <c r="HJ4" s="64"/>
      <c r="HK4" s="64"/>
      <c r="HL4" s="64"/>
      <c r="HM4" s="64"/>
      <c r="HN4" s="64"/>
      <c r="HO4" s="64"/>
      <c r="HP4" s="64"/>
      <c r="HQ4" s="64"/>
      <c r="HR4" s="64"/>
      <c r="HS4" s="64"/>
      <c r="HT4" s="64"/>
      <c r="HU4" s="64"/>
      <c r="HV4" s="64"/>
    </row>
    <row r="5" spans="1:230" ht="12" customHeight="1" x14ac:dyDescent="0.2">
      <c r="B5" s="33" t="s">
        <v>4</v>
      </c>
      <c r="C5" s="251"/>
      <c r="D5" s="252"/>
      <c r="E5" s="252"/>
      <c r="F5" s="253"/>
      <c r="G5" s="267" t="s">
        <v>5</v>
      </c>
      <c r="H5" s="267"/>
      <c r="I5" s="279"/>
      <c r="J5" s="280"/>
      <c r="K5" s="6"/>
      <c r="L5" s="100">
        <f>'DÖLJS - Ersättningstabeller'!C5</f>
        <v>314.29000000000002</v>
      </c>
      <c r="M5" s="243" t="s">
        <v>108</v>
      </c>
      <c r="N5" s="24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64"/>
      <c r="HH5" s="64"/>
      <c r="HI5" s="64"/>
      <c r="HJ5" s="64"/>
      <c r="HK5" s="64"/>
      <c r="HL5" s="64"/>
      <c r="HM5" s="64"/>
      <c r="HN5" s="64"/>
      <c r="HO5" s="64"/>
      <c r="HP5" s="64"/>
      <c r="HQ5" s="64"/>
      <c r="HR5" s="64"/>
      <c r="HS5" s="64"/>
      <c r="HT5" s="64"/>
      <c r="HU5" s="64"/>
      <c r="HV5" s="64"/>
    </row>
    <row r="6" spans="1:230" ht="12" customHeight="1" x14ac:dyDescent="0.2">
      <c r="B6" s="149" t="s">
        <v>111</v>
      </c>
      <c r="C6" s="251"/>
      <c r="D6" s="252"/>
      <c r="E6" s="252"/>
      <c r="F6" s="253"/>
      <c r="G6" s="274" t="s">
        <v>90</v>
      </c>
      <c r="H6" s="275"/>
      <c r="I6" s="279"/>
      <c r="J6" s="280"/>
      <c r="K6" s="13"/>
      <c r="L6" s="99" t="s">
        <v>0</v>
      </c>
      <c r="M6" s="243" t="s">
        <v>109</v>
      </c>
      <c r="N6" s="24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64"/>
      <c r="HH6" s="64"/>
      <c r="HI6" s="64"/>
      <c r="HJ6" s="64"/>
      <c r="HK6" s="64"/>
      <c r="HL6" s="64"/>
      <c r="HM6" s="64"/>
      <c r="HN6" s="64"/>
      <c r="HO6" s="64"/>
      <c r="HP6" s="64"/>
      <c r="HQ6" s="64"/>
      <c r="HR6" s="64"/>
      <c r="HS6" s="64"/>
      <c r="HT6" s="64"/>
      <c r="HU6" s="64"/>
      <c r="HV6" s="64"/>
    </row>
    <row r="7" spans="1:230" ht="12" customHeight="1" x14ac:dyDescent="0.2">
      <c r="B7" s="33" t="s">
        <v>6</v>
      </c>
      <c r="C7" s="251"/>
      <c r="D7" s="252"/>
      <c r="E7" s="252"/>
      <c r="F7" s="253"/>
      <c r="G7" s="267" t="s">
        <v>8</v>
      </c>
      <c r="H7" s="267"/>
      <c r="I7" s="260"/>
      <c r="J7" s="261"/>
      <c r="K7" s="13"/>
      <c r="L7" s="101" t="b">
        <v>0</v>
      </c>
      <c r="M7" s="243" t="s">
        <v>107</v>
      </c>
      <c r="N7" s="24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row>
    <row r="8" spans="1:230" ht="12" customHeight="1" x14ac:dyDescent="0.2">
      <c r="B8" s="33" t="s">
        <v>7</v>
      </c>
      <c r="C8" s="254"/>
      <c r="D8" s="255"/>
      <c r="E8" s="255"/>
      <c r="F8" s="256"/>
      <c r="G8" s="268" t="s">
        <v>9</v>
      </c>
      <c r="H8" s="268"/>
      <c r="I8" s="262"/>
      <c r="J8" s="263"/>
      <c r="K8" s="13"/>
      <c r="L8" s="99" t="s">
        <v>2</v>
      </c>
      <c r="M8" s="158" t="s">
        <v>65</v>
      </c>
      <c r="N8" s="159"/>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c r="HR8" s="64"/>
      <c r="HS8" s="64"/>
      <c r="HT8" s="64"/>
      <c r="HU8" s="64"/>
      <c r="HV8" s="64"/>
    </row>
    <row r="9" spans="1:230" ht="12" customHeight="1" x14ac:dyDescent="0.2">
      <c r="B9" s="264" t="s">
        <v>10</v>
      </c>
      <c r="C9" s="265"/>
      <c r="D9" s="265"/>
      <c r="E9" s="265"/>
      <c r="F9" s="265"/>
      <c r="G9" s="265"/>
      <c r="H9" s="265"/>
      <c r="I9" s="265"/>
      <c r="J9" s="266"/>
      <c r="K9" s="7"/>
      <c r="L9" s="102" t="b">
        <v>0</v>
      </c>
      <c r="M9" s="158" t="s">
        <v>119</v>
      </c>
      <c r="N9" s="159"/>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c r="HR9" s="64"/>
      <c r="HS9" s="64"/>
      <c r="HT9" s="64"/>
      <c r="HU9" s="64"/>
      <c r="HV9" s="64"/>
    </row>
    <row r="10" spans="1:230" ht="12" customHeight="1" x14ac:dyDescent="0.2">
      <c r="B10" s="177" t="s">
        <v>64</v>
      </c>
      <c r="C10" s="178"/>
      <c r="D10" s="178"/>
      <c r="E10" s="178"/>
      <c r="F10" s="178"/>
      <c r="G10" s="179"/>
      <c r="H10" s="50" t="s">
        <v>16</v>
      </c>
      <c r="I10" s="50" t="s">
        <v>17</v>
      </c>
      <c r="J10" s="51" t="s">
        <v>11</v>
      </c>
      <c r="K10" s="8"/>
      <c r="L10" s="99" t="s">
        <v>63</v>
      </c>
      <c r="M10" s="158"/>
      <c r="N10" s="159"/>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c r="HR10" s="64"/>
      <c r="HS10" s="64"/>
      <c r="HT10" s="64"/>
      <c r="HU10" s="64"/>
      <c r="HV10" s="64"/>
    </row>
    <row r="11" spans="1:230" ht="12" customHeight="1" x14ac:dyDescent="0.2">
      <c r="B11" s="180"/>
      <c r="C11" s="181"/>
      <c r="D11" s="181"/>
      <c r="E11" s="181"/>
      <c r="F11" s="181"/>
      <c r="G11" s="181"/>
      <c r="H11" s="49"/>
      <c r="I11" s="41"/>
      <c r="J11" s="65">
        <f>H11*$L$15*(IF(I11=0,0,IF(I11=1,1,(7/6))))</f>
        <v>0</v>
      </c>
      <c r="K11" s="8"/>
      <c r="L11" s="102" t="b">
        <v>0</v>
      </c>
      <c r="M11" s="243" t="s">
        <v>62</v>
      </c>
      <c r="N11" s="24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64"/>
      <c r="DR11" s="64"/>
      <c r="DS11" s="64"/>
      <c r="DT11" s="64"/>
      <c r="DU11" s="64"/>
      <c r="DV11" s="64"/>
      <c r="DW11" s="64"/>
      <c r="DX11" s="64"/>
      <c r="DY11" s="64"/>
      <c r="DZ11" s="64"/>
      <c r="EA11" s="64"/>
      <c r="EB11" s="64"/>
      <c r="EC11" s="64"/>
      <c r="ED11" s="64"/>
      <c r="EE11" s="64"/>
      <c r="EF11" s="64"/>
      <c r="EG11" s="64"/>
      <c r="EH11" s="64"/>
      <c r="EI11" s="64"/>
      <c r="EJ11" s="64"/>
      <c r="EK11" s="64"/>
      <c r="EL11" s="64"/>
      <c r="EM11" s="64"/>
      <c r="EN11" s="64"/>
      <c r="EO11" s="64"/>
      <c r="EP11" s="64"/>
      <c r="EQ11" s="64"/>
      <c r="ER11" s="64"/>
      <c r="ES11" s="6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64"/>
      <c r="HH11" s="64"/>
      <c r="HI11" s="64"/>
      <c r="HJ11" s="64"/>
      <c r="HK11" s="64"/>
      <c r="HL11" s="64"/>
      <c r="HM11" s="64"/>
      <c r="HN11" s="64"/>
      <c r="HO11" s="64"/>
      <c r="HP11" s="64"/>
      <c r="HQ11" s="64"/>
      <c r="HR11" s="64"/>
      <c r="HS11" s="64"/>
      <c r="HT11" s="64"/>
      <c r="HU11" s="64"/>
      <c r="HV11" s="64"/>
    </row>
    <row r="12" spans="1:230" ht="12" customHeight="1" x14ac:dyDescent="0.2">
      <c r="B12" s="180"/>
      <c r="C12" s="181"/>
      <c r="D12" s="181"/>
      <c r="E12" s="181"/>
      <c r="F12" s="181"/>
      <c r="G12" s="181"/>
      <c r="H12" s="92"/>
      <c r="I12" s="41"/>
      <c r="J12" s="65">
        <f>H12*$L$15*(IF(I12=0,0,IF(I12=1,1,(7/6))))</f>
        <v>0</v>
      </c>
      <c r="K12" s="9"/>
      <c r="L12" s="99" t="s">
        <v>21</v>
      </c>
      <c r="M12" s="247" t="s">
        <v>62</v>
      </c>
      <c r="N12" s="248"/>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c r="HR12" s="64"/>
      <c r="HS12" s="64"/>
      <c r="HT12" s="64"/>
      <c r="HU12" s="64"/>
      <c r="HV12" s="64"/>
    </row>
    <row r="13" spans="1:230" ht="12" customHeight="1" x14ac:dyDescent="0.2">
      <c r="B13" s="180"/>
      <c r="C13" s="181"/>
      <c r="D13" s="181"/>
      <c r="E13" s="181"/>
      <c r="F13" s="181"/>
      <c r="G13" s="181"/>
      <c r="H13" s="92"/>
      <c r="I13" s="41"/>
      <c r="J13" s="65">
        <f t="shared" ref="J13:J14" si="0">H13*$L$15*(IF(I13=0,0,IF(I13=1,1,(7/6))))</f>
        <v>0</v>
      </c>
      <c r="K13" s="9"/>
      <c r="L13" s="102" t="b">
        <v>0</v>
      </c>
      <c r="M13" s="66"/>
      <c r="N13" s="66"/>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c r="HR13" s="64"/>
      <c r="HS13" s="64"/>
      <c r="HT13" s="64"/>
      <c r="HU13" s="64"/>
      <c r="HV13" s="64"/>
    </row>
    <row r="14" spans="1:230" ht="12" customHeight="1" x14ac:dyDescent="0.2">
      <c r="B14" s="182"/>
      <c r="C14" s="183"/>
      <c r="D14" s="183"/>
      <c r="E14" s="183"/>
      <c r="F14" s="183"/>
      <c r="G14" s="183"/>
      <c r="H14" s="93"/>
      <c r="I14" s="42"/>
      <c r="J14" s="65">
        <f t="shared" si="0"/>
        <v>0</v>
      </c>
      <c r="K14" s="9"/>
      <c r="L14" s="99" t="s">
        <v>39</v>
      </c>
      <c r="M14" s="66"/>
      <c r="N14" s="66"/>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64"/>
      <c r="HH14" s="64"/>
      <c r="HI14" s="64"/>
      <c r="HJ14" s="64"/>
      <c r="HK14" s="64"/>
      <c r="HL14" s="64"/>
      <c r="HM14" s="64"/>
      <c r="HN14" s="64"/>
      <c r="HO14" s="64"/>
      <c r="HP14" s="64"/>
      <c r="HQ14" s="64"/>
      <c r="HR14" s="64"/>
      <c r="HS14" s="64"/>
      <c r="HT14" s="64"/>
      <c r="HU14" s="64"/>
      <c r="HV14" s="64"/>
    </row>
    <row r="15" spans="1:230" ht="12" customHeight="1" x14ac:dyDescent="0.2">
      <c r="B15" s="269" t="s">
        <v>12</v>
      </c>
      <c r="C15" s="270"/>
      <c r="D15" s="270"/>
      <c r="E15" s="270"/>
      <c r="F15" s="270"/>
      <c r="G15" s="270"/>
      <c r="H15" s="270"/>
      <c r="I15" s="216"/>
      <c r="J15" s="67">
        <f>SUM(J11:J14)</f>
        <v>0</v>
      </c>
      <c r="K15" s="9"/>
      <c r="L15" s="100">
        <f>'DÖLJS - Ersättningstabeller'!E5</f>
        <v>3.7925223822499037</v>
      </c>
      <c r="M15" s="245" t="s">
        <v>67</v>
      </c>
      <c r="N15" s="246"/>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64"/>
      <c r="EH15" s="64"/>
      <c r="EI15" s="64"/>
      <c r="EJ15" s="64"/>
      <c r="EK15" s="64"/>
      <c r="EL15" s="64"/>
      <c r="EM15" s="64"/>
      <c r="EN15" s="64"/>
      <c r="EO15" s="64"/>
      <c r="EP15" s="64"/>
      <c r="EQ15" s="64"/>
      <c r="ER15" s="64"/>
      <c r="ES15" s="6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64"/>
      <c r="HH15" s="64"/>
      <c r="HI15" s="64"/>
      <c r="HJ15" s="64"/>
      <c r="HK15" s="64"/>
      <c r="HL15" s="64"/>
      <c r="HM15" s="64"/>
      <c r="HN15" s="64"/>
      <c r="HO15" s="64"/>
      <c r="HP15" s="64"/>
      <c r="HQ15" s="64"/>
      <c r="HR15" s="64"/>
      <c r="HS15" s="64"/>
      <c r="HT15" s="64"/>
      <c r="HU15" s="64"/>
      <c r="HV15" s="64"/>
    </row>
    <row r="16" spans="1:230" ht="12" customHeight="1" x14ac:dyDescent="0.2">
      <c r="B16" s="271" t="s">
        <v>13</v>
      </c>
      <c r="C16" s="272"/>
      <c r="D16" s="272"/>
      <c r="E16" s="272"/>
      <c r="F16" s="272"/>
      <c r="G16" s="272"/>
      <c r="H16" s="272"/>
      <c r="I16" s="272"/>
      <c r="J16" s="273"/>
      <c r="K16" s="10"/>
      <c r="L16" s="103" t="s">
        <v>29</v>
      </c>
      <c r="M16" s="68" t="s">
        <v>75</v>
      </c>
      <c r="N16" s="69">
        <f>'DÖLJS - Ersättningstabeller'!E7</f>
        <v>500</v>
      </c>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c r="CG16" s="64"/>
      <c r="CH16" s="64"/>
      <c r="CI16" s="64"/>
      <c r="CJ16" s="64"/>
      <c r="CK16" s="64"/>
      <c r="CL16" s="64"/>
      <c r="CM16" s="64"/>
      <c r="CN16" s="64"/>
      <c r="CO16" s="64"/>
      <c r="CP16" s="64"/>
      <c r="CQ16" s="64"/>
      <c r="CR16" s="64"/>
      <c r="CS16" s="64"/>
      <c r="CT16" s="64"/>
      <c r="CU16" s="64"/>
      <c r="CV16" s="64"/>
      <c r="CW16" s="64"/>
      <c r="CX16" s="64"/>
      <c r="CY16" s="64"/>
      <c r="CZ16" s="64"/>
      <c r="DA16" s="64"/>
      <c r="DB16" s="64"/>
      <c r="DC16" s="64"/>
      <c r="DD16" s="64"/>
      <c r="DE16" s="64"/>
      <c r="DF16" s="64"/>
      <c r="DG16" s="64"/>
      <c r="DH16" s="64"/>
      <c r="DI16" s="64"/>
      <c r="DJ16" s="64"/>
      <c r="DK16" s="64"/>
      <c r="DL16" s="64"/>
      <c r="DM16" s="64"/>
      <c r="DN16" s="64"/>
      <c r="DO16" s="64"/>
      <c r="DP16" s="64"/>
      <c r="DQ16" s="64"/>
      <c r="DR16" s="64"/>
      <c r="DS16" s="64"/>
      <c r="DT16" s="64"/>
      <c r="DU16" s="64"/>
      <c r="DV16" s="64"/>
      <c r="DW16" s="64"/>
      <c r="DX16" s="64"/>
      <c r="DY16" s="64"/>
      <c r="DZ16" s="64"/>
      <c r="EA16" s="64"/>
      <c r="EB16" s="64"/>
      <c r="EC16" s="64"/>
      <c r="ED16" s="64"/>
      <c r="EE16" s="64"/>
      <c r="EF16" s="64"/>
      <c r="EG16" s="64"/>
      <c r="EH16" s="64"/>
      <c r="EI16" s="64"/>
      <c r="EJ16" s="64"/>
      <c r="EK16" s="64"/>
      <c r="EL16" s="64"/>
      <c r="EM16" s="64"/>
      <c r="EN16" s="64"/>
      <c r="EO16" s="64"/>
      <c r="EP16" s="64"/>
      <c r="EQ16" s="64"/>
      <c r="ER16" s="64"/>
      <c r="ES16" s="6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64"/>
      <c r="HH16" s="64"/>
      <c r="HI16" s="64"/>
      <c r="HJ16" s="64"/>
      <c r="HK16" s="64"/>
      <c r="HL16" s="64"/>
      <c r="HM16" s="64"/>
      <c r="HN16" s="64"/>
      <c r="HO16" s="64"/>
      <c r="HP16" s="64"/>
      <c r="HQ16" s="64"/>
      <c r="HR16" s="64"/>
      <c r="HS16" s="64"/>
      <c r="HT16" s="64"/>
      <c r="HU16" s="64"/>
      <c r="HV16" s="64"/>
    </row>
    <row r="17" spans="1:230" ht="12" customHeight="1" x14ac:dyDescent="0.2">
      <c r="B17" s="184" t="s">
        <v>64</v>
      </c>
      <c r="C17" s="185"/>
      <c r="D17" s="185"/>
      <c r="E17" s="185"/>
      <c r="F17" s="185"/>
      <c r="G17" s="285" t="s">
        <v>76</v>
      </c>
      <c r="H17" s="286"/>
      <c r="I17" s="48" t="s">
        <v>14</v>
      </c>
      <c r="J17" s="52" t="s">
        <v>11</v>
      </c>
      <c r="K17" s="7"/>
      <c r="L17" s="98">
        <f>'DÖLJS - Ersättningstabeller'!E22</f>
        <v>2571.1001272264634</v>
      </c>
      <c r="M17" s="70" t="s">
        <v>68</v>
      </c>
      <c r="N17" s="71">
        <f>'DÖLJS - Ersättningstabeller'!E8</f>
        <v>700</v>
      </c>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c r="CU17" s="64"/>
      <c r="CV17" s="64"/>
      <c r="CW17" s="64"/>
      <c r="CX17" s="64"/>
      <c r="CY17" s="64"/>
      <c r="CZ17" s="64"/>
      <c r="DA17" s="64"/>
      <c r="DB17" s="64"/>
      <c r="DC17" s="64"/>
      <c r="DD17" s="64"/>
      <c r="DE17" s="64"/>
      <c r="DF17" s="64"/>
      <c r="DG17" s="64"/>
      <c r="DH17" s="64"/>
      <c r="DI17" s="64"/>
      <c r="DJ17" s="64"/>
      <c r="DK17" s="64"/>
      <c r="DL17" s="64"/>
      <c r="DM17" s="64"/>
      <c r="DN17" s="64"/>
      <c r="DO17" s="64"/>
      <c r="DP17" s="64"/>
      <c r="DQ17" s="64"/>
      <c r="DR17" s="64"/>
      <c r="DS17" s="64"/>
      <c r="DT17" s="64"/>
      <c r="DU17" s="64"/>
      <c r="DV17" s="64"/>
      <c r="DW17" s="64"/>
      <c r="DX17" s="64"/>
      <c r="DY17" s="64"/>
      <c r="DZ17" s="64"/>
      <c r="EA17" s="64"/>
      <c r="EB17" s="64"/>
      <c r="EC17" s="64"/>
      <c r="ED17" s="64"/>
      <c r="EE17" s="64"/>
      <c r="EF17" s="64"/>
      <c r="EG17" s="64"/>
      <c r="EH17" s="64"/>
      <c r="EI17" s="64"/>
      <c r="EJ17" s="64"/>
      <c r="EK17" s="64"/>
      <c r="EL17" s="64"/>
      <c r="EM17" s="64"/>
      <c r="EN17" s="64"/>
      <c r="EO17" s="64"/>
      <c r="EP17" s="64"/>
      <c r="EQ17" s="64"/>
      <c r="ER17" s="64"/>
      <c r="ES17" s="6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64"/>
      <c r="HH17" s="64"/>
      <c r="HI17" s="64"/>
      <c r="HJ17" s="64"/>
      <c r="HK17" s="64"/>
      <c r="HL17" s="64"/>
      <c r="HM17" s="64"/>
      <c r="HN17" s="64"/>
      <c r="HO17" s="64"/>
      <c r="HP17" s="64"/>
      <c r="HQ17" s="64"/>
      <c r="HR17" s="64"/>
      <c r="HS17" s="64"/>
      <c r="HT17" s="64"/>
      <c r="HU17" s="64"/>
      <c r="HV17" s="64"/>
    </row>
    <row r="18" spans="1:230" ht="12" customHeight="1" x14ac:dyDescent="0.2">
      <c r="B18" s="186"/>
      <c r="C18" s="187"/>
      <c r="D18" s="187"/>
      <c r="E18" s="187"/>
      <c r="F18" s="187"/>
      <c r="G18" s="187"/>
      <c r="H18" s="187"/>
      <c r="I18" s="94"/>
      <c r="J18" s="72">
        <f>IF(I18&gt;0,(VLOOKUP(G18,'DÖLJS - Ersättningstabeller'!$A$6:$G$15,5,FALSE))*I18,0)</f>
        <v>0</v>
      </c>
      <c r="K18" s="8"/>
      <c r="L18" s="103" t="s">
        <v>99</v>
      </c>
      <c r="M18" s="70" t="s">
        <v>70</v>
      </c>
      <c r="N18" s="71">
        <f>'DÖLJS - Ersättningstabeller'!E9</f>
        <v>1100</v>
      </c>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64"/>
      <c r="DR18" s="64"/>
      <c r="DS18" s="64"/>
      <c r="DT18" s="64"/>
      <c r="DU18" s="64"/>
      <c r="DV18" s="64"/>
      <c r="DW18" s="64"/>
      <c r="DX18" s="64"/>
      <c r="DY18" s="64"/>
      <c r="DZ18" s="64"/>
      <c r="EA18" s="64"/>
      <c r="EB18" s="64"/>
      <c r="EC18" s="64"/>
      <c r="ED18" s="64"/>
      <c r="EE18" s="64"/>
      <c r="EF18" s="64"/>
      <c r="EG18" s="64"/>
      <c r="EH18" s="64"/>
      <c r="EI18" s="64"/>
      <c r="EJ18" s="64"/>
      <c r="EK18" s="64"/>
      <c r="EL18" s="64"/>
      <c r="EM18" s="64"/>
      <c r="EN18" s="64"/>
      <c r="EO18" s="64"/>
      <c r="EP18" s="64"/>
      <c r="EQ18" s="64"/>
      <c r="ER18" s="64"/>
      <c r="ES18" s="6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64"/>
      <c r="HH18" s="64"/>
      <c r="HI18" s="64"/>
      <c r="HJ18" s="64"/>
      <c r="HK18" s="64"/>
      <c r="HL18" s="64"/>
      <c r="HM18" s="64"/>
      <c r="HN18" s="64"/>
      <c r="HO18" s="64"/>
      <c r="HP18" s="64"/>
      <c r="HQ18" s="64"/>
      <c r="HR18" s="64"/>
      <c r="HS18" s="64"/>
      <c r="HT18" s="64"/>
      <c r="HU18" s="64"/>
      <c r="HV18" s="64"/>
    </row>
    <row r="19" spans="1:230" ht="12" customHeight="1" x14ac:dyDescent="0.2">
      <c r="B19" s="173"/>
      <c r="C19" s="174"/>
      <c r="D19" s="174"/>
      <c r="E19" s="174"/>
      <c r="F19" s="174"/>
      <c r="G19" s="174"/>
      <c r="H19" s="174"/>
      <c r="I19" s="95"/>
      <c r="J19" s="65">
        <f>IF(I19&gt;0,(VLOOKUP(G19,'DÖLJS - Ersättningstabeller'!$A$6:$G$15,5,FALSE))*I19,0)</f>
        <v>0</v>
      </c>
      <c r="K19" s="8"/>
      <c r="L19" s="98">
        <f>J15+J27+J32+J22+J40+J47+J54</f>
        <v>0</v>
      </c>
      <c r="M19" s="73" t="s">
        <v>71</v>
      </c>
      <c r="N19" s="74">
        <f>'DÖLJS - Ersättningstabeller'!E10</f>
        <v>1500</v>
      </c>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64"/>
      <c r="DC19" s="64"/>
      <c r="DD19" s="64"/>
      <c r="DE19" s="64"/>
      <c r="DF19" s="64"/>
      <c r="DG19" s="64"/>
      <c r="DH19" s="64"/>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c r="EG19" s="64"/>
      <c r="EH19" s="64"/>
      <c r="EI19" s="64"/>
      <c r="EJ19" s="64"/>
      <c r="EK19" s="64"/>
      <c r="EL19" s="64"/>
      <c r="EM19" s="64"/>
      <c r="EN19" s="64"/>
      <c r="EO19" s="64"/>
      <c r="EP19" s="64"/>
      <c r="EQ19" s="64"/>
      <c r="ER19" s="64"/>
      <c r="ES19" s="6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64"/>
      <c r="HH19" s="64"/>
      <c r="HI19" s="64"/>
      <c r="HJ19" s="64"/>
      <c r="HK19" s="64"/>
      <c r="HL19" s="64"/>
      <c r="HM19" s="64"/>
      <c r="HN19" s="64"/>
      <c r="HO19" s="64"/>
      <c r="HP19" s="64"/>
      <c r="HQ19" s="64"/>
      <c r="HR19" s="64"/>
      <c r="HS19" s="64"/>
      <c r="HT19" s="64"/>
      <c r="HU19" s="64"/>
      <c r="HV19" s="64"/>
    </row>
    <row r="20" spans="1:230" ht="12" customHeight="1" x14ac:dyDescent="0.2">
      <c r="B20" s="173"/>
      <c r="C20" s="174"/>
      <c r="D20" s="174"/>
      <c r="E20" s="174"/>
      <c r="F20" s="174"/>
      <c r="G20" s="174"/>
      <c r="H20" s="174"/>
      <c r="I20" s="95"/>
      <c r="J20" s="65">
        <f>IF(I20&gt;0,(VLOOKUP(G20,'DÖLJS - Ersättningstabeller'!$A$6:$G$15,5,FALSE))*I20,0)</f>
        <v>0</v>
      </c>
      <c r="K20" s="35"/>
      <c r="L20" s="104" t="s">
        <v>93</v>
      </c>
      <c r="M20" s="112" t="s">
        <v>77</v>
      </c>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64"/>
      <c r="HH20" s="64"/>
      <c r="HI20" s="64"/>
      <c r="HJ20" s="64"/>
      <c r="HK20" s="64"/>
      <c r="HL20" s="64"/>
      <c r="HM20" s="64"/>
      <c r="HN20" s="64"/>
      <c r="HO20" s="64"/>
      <c r="HP20" s="64"/>
      <c r="HQ20" s="64"/>
      <c r="HR20" s="64"/>
      <c r="HS20" s="64"/>
      <c r="HT20" s="64"/>
      <c r="HU20" s="64"/>
      <c r="HV20" s="64"/>
    </row>
    <row r="21" spans="1:230" ht="12" customHeight="1" x14ac:dyDescent="0.2">
      <c r="B21" s="223"/>
      <c r="C21" s="224"/>
      <c r="D21" s="224"/>
      <c r="E21" s="224"/>
      <c r="F21" s="224"/>
      <c r="G21" s="224"/>
      <c r="H21" s="224"/>
      <c r="I21" s="96"/>
      <c r="J21" s="75">
        <f>IF(I21&gt;0,(VLOOKUP(G21,'DÖLJS - Ersättningstabeller'!$A$6:$G$15,5,FALSE))*I21,0)</f>
        <v>0</v>
      </c>
      <c r="K21" s="8"/>
      <c r="L21" s="98">
        <f>IF(L3*0.2&gt;L19*0.2,L19*0.2,L3*0.2)</f>
        <v>0</v>
      </c>
      <c r="M21" s="76" t="s">
        <v>72</v>
      </c>
      <c r="N21" s="77">
        <f>'DÖLJS - Ersättningstabeller'!E12</f>
        <v>2200</v>
      </c>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64"/>
      <c r="HH21" s="64"/>
      <c r="HI21" s="64"/>
      <c r="HJ21" s="64"/>
      <c r="HK21" s="64"/>
      <c r="HL21" s="64"/>
      <c r="HM21" s="64"/>
      <c r="HN21" s="64"/>
      <c r="HO21" s="64"/>
      <c r="HP21" s="64"/>
      <c r="HQ21" s="64"/>
      <c r="HR21" s="64"/>
      <c r="HS21" s="64"/>
      <c r="HT21" s="64"/>
      <c r="HU21" s="64"/>
      <c r="HV21" s="64"/>
    </row>
    <row r="22" spans="1:230" ht="12" customHeight="1" x14ac:dyDescent="0.2">
      <c r="B22" s="239" t="s">
        <v>12</v>
      </c>
      <c r="C22" s="240"/>
      <c r="D22" s="240"/>
      <c r="E22" s="240"/>
      <c r="F22" s="240"/>
      <c r="G22" s="240"/>
      <c r="H22" s="240"/>
      <c r="I22" s="240"/>
      <c r="J22" s="78">
        <f>SUM(J18:J21)</f>
        <v>0</v>
      </c>
      <c r="K22" s="8"/>
      <c r="L22" s="104" t="s">
        <v>94</v>
      </c>
      <c r="M22" s="79" t="s">
        <v>69</v>
      </c>
      <c r="N22" s="80">
        <f>'DÖLJS - Ersättningstabeller'!E13</f>
        <v>2200</v>
      </c>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64"/>
      <c r="HH22" s="64"/>
      <c r="HI22" s="64"/>
      <c r="HJ22" s="64"/>
      <c r="HK22" s="64"/>
      <c r="HL22" s="64"/>
      <c r="HM22" s="64"/>
      <c r="HN22" s="64"/>
      <c r="HO22" s="64"/>
      <c r="HP22" s="64"/>
      <c r="HQ22" s="64"/>
      <c r="HR22" s="64"/>
      <c r="HS22" s="64"/>
      <c r="HT22" s="64"/>
      <c r="HU22" s="64"/>
      <c r="HV22" s="64"/>
    </row>
    <row r="23" spans="1:230" ht="12" customHeight="1" x14ac:dyDescent="0.2">
      <c r="B23" s="264" t="s">
        <v>80</v>
      </c>
      <c r="C23" s="265"/>
      <c r="D23" s="265"/>
      <c r="E23" s="265"/>
      <c r="F23" s="265"/>
      <c r="G23" s="265"/>
      <c r="H23" s="265"/>
      <c r="I23" s="265"/>
      <c r="J23" s="266"/>
      <c r="K23" s="10"/>
      <c r="L23" s="98">
        <f>IF(L19*0.2&lt;L3*0.2,IF(L19&lt;5000,L17,L19*0.2),L3*0.2)</f>
        <v>2571.1001272264634</v>
      </c>
      <c r="M23" s="79" t="s">
        <v>73</v>
      </c>
      <c r="N23" s="80">
        <f>'DÖLJS - Ersättningstabeller'!E14</f>
        <v>2200</v>
      </c>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64"/>
      <c r="DR23" s="64"/>
      <c r="DS23" s="64"/>
      <c r="DT23" s="64"/>
      <c r="DU23" s="64"/>
      <c r="DV23" s="64"/>
      <c r="DW23" s="64"/>
      <c r="DX23" s="64"/>
      <c r="DY23" s="64"/>
      <c r="DZ23" s="64"/>
      <c r="EA23" s="64"/>
      <c r="EB23" s="64"/>
      <c r="EC23" s="64"/>
      <c r="ED23" s="64"/>
      <c r="EE23" s="64"/>
      <c r="EF23" s="64"/>
      <c r="EG23" s="64"/>
      <c r="EH23" s="64"/>
      <c r="EI23" s="64"/>
      <c r="EJ23" s="64"/>
      <c r="EK23" s="64"/>
      <c r="EL23" s="64"/>
      <c r="EM23" s="64"/>
      <c r="EN23" s="64"/>
      <c r="EO23" s="64"/>
      <c r="EP23" s="64"/>
      <c r="EQ23" s="64"/>
      <c r="ER23" s="64"/>
      <c r="ES23" s="6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64"/>
      <c r="HH23" s="64"/>
      <c r="HI23" s="64"/>
      <c r="HJ23" s="64"/>
      <c r="HK23" s="64"/>
      <c r="HL23" s="64"/>
      <c r="HM23" s="64"/>
      <c r="HN23" s="64"/>
      <c r="HO23" s="64"/>
      <c r="HP23" s="64"/>
      <c r="HQ23" s="64"/>
      <c r="HR23" s="64"/>
      <c r="HS23" s="64"/>
      <c r="HT23" s="64"/>
      <c r="HU23" s="64"/>
      <c r="HV23" s="64"/>
    </row>
    <row r="24" spans="1:230" ht="12" customHeight="1" x14ac:dyDescent="0.2">
      <c r="B24" s="168" t="s">
        <v>64</v>
      </c>
      <c r="C24" s="169"/>
      <c r="D24" s="169"/>
      <c r="E24" s="169"/>
      <c r="F24" s="169"/>
      <c r="G24" s="169"/>
      <c r="H24" s="169"/>
      <c r="I24" s="170"/>
      <c r="J24" s="19" t="s">
        <v>11</v>
      </c>
      <c r="K24" s="7"/>
      <c r="L24" s="105" t="s">
        <v>95</v>
      </c>
      <c r="M24" s="81" t="s">
        <v>74</v>
      </c>
      <c r="N24" s="82">
        <f>'DÖLJS - Ersättningstabeller'!E15</f>
        <v>4300</v>
      </c>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64"/>
      <c r="HH24" s="64"/>
      <c r="HI24" s="64"/>
      <c r="HJ24" s="64"/>
      <c r="HK24" s="64"/>
      <c r="HL24" s="64"/>
      <c r="HM24" s="64"/>
      <c r="HN24" s="64"/>
      <c r="HO24" s="64"/>
      <c r="HP24" s="64"/>
      <c r="HQ24" s="64"/>
      <c r="HR24" s="64"/>
      <c r="HS24" s="64"/>
      <c r="HT24" s="64"/>
      <c r="HU24" s="64"/>
      <c r="HV24" s="64"/>
    </row>
    <row r="25" spans="1:230" ht="12" customHeight="1" x14ac:dyDescent="0.2">
      <c r="B25" s="171"/>
      <c r="C25" s="172"/>
      <c r="D25" s="172"/>
      <c r="E25" s="172"/>
      <c r="F25" s="172"/>
      <c r="G25" s="172"/>
      <c r="H25" s="172"/>
      <c r="I25" s="172"/>
      <c r="J25" s="43"/>
      <c r="K25" s="8"/>
      <c r="L25" s="106">
        <f>'DÖLJS - Ersättningstabeller'!E24</f>
        <v>9.69582146248813</v>
      </c>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64"/>
      <c r="HH25" s="64"/>
      <c r="HI25" s="64"/>
      <c r="HJ25" s="64"/>
      <c r="HK25" s="64"/>
      <c r="HL25" s="64"/>
      <c r="HM25" s="64"/>
      <c r="HN25" s="64"/>
      <c r="HO25" s="64"/>
      <c r="HP25" s="64"/>
      <c r="HQ25" s="64"/>
      <c r="HR25" s="64"/>
      <c r="HS25" s="64"/>
      <c r="HT25" s="64"/>
      <c r="HU25" s="64"/>
      <c r="HV25" s="64"/>
    </row>
    <row r="26" spans="1:230" ht="12" customHeight="1" x14ac:dyDescent="0.2">
      <c r="B26" s="173"/>
      <c r="C26" s="174"/>
      <c r="D26" s="174"/>
      <c r="E26" s="174"/>
      <c r="F26" s="174"/>
      <c r="G26" s="174"/>
      <c r="H26" s="174"/>
      <c r="I26" s="174"/>
      <c r="J26" s="44"/>
      <c r="K26" s="9"/>
      <c r="L26" s="105" t="s">
        <v>96</v>
      </c>
      <c r="M26" s="66"/>
      <c r="N26" s="66"/>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64"/>
      <c r="HH26" s="64"/>
      <c r="HI26" s="64"/>
      <c r="HJ26" s="64"/>
      <c r="HK26" s="64"/>
      <c r="HL26" s="64"/>
      <c r="HM26" s="64"/>
      <c r="HN26" s="64"/>
      <c r="HO26" s="64"/>
      <c r="HP26" s="64"/>
      <c r="HQ26" s="64"/>
      <c r="HR26" s="64"/>
      <c r="HS26" s="64"/>
      <c r="HT26" s="64"/>
      <c r="HU26" s="64"/>
      <c r="HV26" s="64"/>
    </row>
    <row r="27" spans="1:230" ht="12" customHeight="1" x14ac:dyDescent="0.2">
      <c r="B27" s="293" t="s">
        <v>12</v>
      </c>
      <c r="C27" s="294"/>
      <c r="D27" s="294"/>
      <c r="E27" s="294"/>
      <c r="F27" s="294"/>
      <c r="G27" s="294"/>
      <c r="H27" s="294"/>
      <c r="I27" s="294"/>
      <c r="J27" s="78">
        <f>SUM(J25:J26)</f>
        <v>0</v>
      </c>
      <c r="K27" s="9"/>
      <c r="L27" s="106">
        <f>'DÖLJS - Ersättningstabeller'!E25</f>
        <v>3.767806267806268</v>
      </c>
      <c r="M27" s="241" t="s">
        <v>46</v>
      </c>
      <c r="N27" s="242"/>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64"/>
      <c r="HH27" s="64"/>
      <c r="HI27" s="64"/>
      <c r="HJ27" s="64"/>
      <c r="HK27" s="64"/>
      <c r="HL27" s="64"/>
      <c r="HM27" s="64"/>
      <c r="HN27" s="64"/>
      <c r="HO27" s="64"/>
      <c r="HP27" s="64"/>
      <c r="HQ27" s="64"/>
      <c r="HR27" s="64"/>
      <c r="HS27" s="64"/>
      <c r="HT27" s="64"/>
      <c r="HU27" s="64"/>
      <c r="HV27" s="64"/>
    </row>
    <row r="28" spans="1:230" ht="12" customHeight="1" x14ac:dyDescent="0.2">
      <c r="B28" s="264" t="s">
        <v>81</v>
      </c>
      <c r="C28" s="265"/>
      <c r="D28" s="265"/>
      <c r="E28" s="265"/>
      <c r="F28" s="265"/>
      <c r="G28" s="265"/>
      <c r="H28" s="265"/>
      <c r="I28" s="265"/>
      <c r="J28" s="266"/>
      <c r="K28" s="9"/>
      <c r="L28" s="105" t="s">
        <v>98</v>
      </c>
      <c r="M28" s="37" t="s">
        <v>22</v>
      </c>
      <c r="N28" s="86">
        <f>'DÖLJS - Ersättningstabeller'!E17</f>
        <v>2.3091917938931301</v>
      </c>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64"/>
      <c r="HH28" s="64"/>
      <c r="HI28" s="64"/>
      <c r="HJ28" s="64"/>
      <c r="HK28" s="64"/>
      <c r="HL28" s="64"/>
      <c r="HM28" s="64"/>
      <c r="HN28" s="64"/>
      <c r="HO28" s="64"/>
      <c r="HP28" s="64"/>
      <c r="HQ28" s="64"/>
      <c r="HR28" s="64"/>
      <c r="HS28" s="64"/>
      <c r="HT28" s="64"/>
      <c r="HU28" s="64"/>
      <c r="HV28" s="64"/>
    </row>
    <row r="29" spans="1:230" ht="12" customHeight="1" x14ac:dyDescent="0.2">
      <c r="B29" s="168" t="s">
        <v>64</v>
      </c>
      <c r="C29" s="169"/>
      <c r="D29" s="169"/>
      <c r="E29" s="169"/>
      <c r="F29" s="169"/>
      <c r="G29" s="169"/>
      <c r="H29" s="169"/>
      <c r="I29" s="170"/>
      <c r="J29" s="19" t="s">
        <v>11</v>
      </c>
      <c r="K29" s="9"/>
      <c r="L29" s="98">
        <f>IF(L9=FALSE,L3*0.03,L23)</f>
        <v>1329</v>
      </c>
      <c r="M29" s="38" t="s">
        <v>23</v>
      </c>
      <c r="N29" s="87">
        <f>'DÖLJS - Ersättningstabeller'!E18</f>
        <v>2.8290098600508911</v>
      </c>
      <c r="O29" s="1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c r="HR29" s="64"/>
      <c r="HS29" s="64"/>
      <c r="HT29" s="64"/>
      <c r="HU29" s="64"/>
      <c r="HV29" s="64"/>
    </row>
    <row r="30" spans="1:230" ht="12" customHeight="1" x14ac:dyDescent="0.2">
      <c r="A30" s="4"/>
      <c r="B30" s="188"/>
      <c r="C30" s="189"/>
      <c r="D30" s="189"/>
      <c r="E30" s="189"/>
      <c r="F30" s="189"/>
      <c r="G30" s="189"/>
      <c r="H30" s="189"/>
      <c r="I30" s="189"/>
      <c r="J30" s="43"/>
      <c r="K30" s="9"/>
      <c r="L30" s="99" t="s">
        <v>97</v>
      </c>
      <c r="M30" s="38" t="s">
        <v>24</v>
      </c>
      <c r="N30" s="87">
        <f>'DÖLJS - Ersättningstabeller'!E19</f>
        <v>3.2588594147582701</v>
      </c>
      <c r="O30" s="1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c r="HR30" s="64"/>
      <c r="HS30" s="64"/>
      <c r="HT30" s="64"/>
      <c r="HU30" s="64"/>
      <c r="HV30" s="64"/>
    </row>
    <row r="31" spans="1:230" ht="12" customHeight="1" x14ac:dyDescent="0.2">
      <c r="A31" s="4"/>
      <c r="B31" s="225"/>
      <c r="C31" s="226"/>
      <c r="D31" s="226"/>
      <c r="E31" s="226"/>
      <c r="F31" s="226"/>
      <c r="G31" s="226"/>
      <c r="H31" s="226"/>
      <c r="I31" s="227"/>
      <c r="J31" s="44"/>
      <c r="K31" s="9"/>
      <c r="L31" s="98">
        <f>IF(L13=FALSE,L29,'DÖLJS - Ersättningstabeller'!E2)</f>
        <v>1329</v>
      </c>
      <c r="M31" s="38" t="s">
        <v>25</v>
      </c>
      <c r="N31" s="87">
        <f>'DÖLJS - Ersättningstabeller'!E20</f>
        <v>4.1485480279898228</v>
      </c>
      <c r="O31" s="1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c r="HR31" s="64"/>
      <c r="HS31" s="64"/>
      <c r="HT31" s="64"/>
      <c r="HU31" s="64"/>
      <c r="HV31" s="64"/>
    </row>
    <row r="32" spans="1:230" ht="12" customHeight="1" x14ac:dyDescent="0.2">
      <c r="A32" s="64"/>
      <c r="B32" s="215" t="s">
        <v>12</v>
      </c>
      <c r="C32" s="216"/>
      <c r="D32" s="216"/>
      <c r="E32" s="216"/>
      <c r="F32" s="216"/>
      <c r="G32" s="216"/>
      <c r="H32" s="216"/>
      <c r="I32" s="216"/>
      <c r="J32" s="78">
        <f>SUM(J30:J31)</f>
        <v>0</v>
      </c>
      <c r="K32" s="9"/>
      <c r="L32" s="99" t="s">
        <v>45</v>
      </c>
      <c r="M32" s="39" t="s">
        <v>26</v>
      </c>
      <c r="N32" s="88">
        <f>'DÖLJS - Ersättningstabeller'!E21</f>
        <v>4.2984955470737916</v>
      </c>
      <c r="O32" s="14"/>
    </row>
    <row r="33" spans="1:230" ht="12" customHeight="1" x14ac:dyDescent="0.2">
      <c r="A33" s="64"/>
      <c r="B33" s="175" t="s">
        <v>82</v>
      </c>
      <c r="C33" s="176"/>
      <c r="D33" s="176"/>
      <c r="E33" s="176"/>
      <c r="F33" s="176"/>
      <c r="G33" s="176"/>
      <c r="H33" s="176"/>
      <c r="I33" s="176"/>
      <c r="J33" s="83"/>
      <c r="K33" s="9"/>
      <c r="L33" s="106">
        <f>J15+J27+J32+J22+J40+J47+J52+J54+J55</f>
        <v>0</v>
      </c>
      <c r="M33" s="36"/>
      <c r="N33" s="36"/>
      <c r="O33" s="14"/>
    </row>
    <row r="34" spans="1:230" ht="12" customHeight="1" x14ac:dyDescent="0.2">
      <c r="A34" s="64"/>
      <c r="B34" s="230" t="s">
        <v>79</v>
      </c>
      <c r="C34" s="231"/>
      <c r="D34" s="231"/>
      <c r="E34" s="231"/>
      <c r="F34" s="231"/>
      <c r="G34" s="232"/>
      <c r="H34" s="232"/>
      <c r="I34" s="232"/>
      <c r="J34" s="233"/>
      <c r="K34" s="9"/>
      <c r="L34" s="105" t="s">
        <v>60</v>
      </c>
      <c r="M34" s="36"/>
      <c r="N34" s="36"/>
      <c r="O34" s="14"/>
    </row>
    <row r="35" spans="1:230" ht="12" customHeight="1" x14ac:dyDescent="0.2">
      <c r="A35" s="64"/>
      <c r="B35" s="162" t="s">
        <v>78</v>
      </c>
      <c r="C35" s="163"/>
      <c r="D35" s="164"/>
      <c r="E35" s="160"/>
      <c r="F35" s="161"/>
      <c r="G35" s="165" t="s">
        <v>84</v>
      </c>
      <c r="H35" s="166"/>
      <c r="I35" s="166"/>
      <c r="J35" s="167"/>
      <c r="K35" s="9"/>
      <c r="L35" s="107" t="s">
        <v>105</v>
      </c>
      <c r="M35" s="36"/>
      <c r="N35" s="36"/>
    </row>
    <row r="36" spans="1:230" ht="12" customHeight="1" x14ac:dyDescent="0.2">
      <c r="A36" s="64"/>
      <c r="B36" s="264" t="s">
        <v>83</v>
      </c>
      <c r="C36" s="265"/>
      <c r="D36" s="265"/>
      <c r="E36" s="265"/>
      <c r="F36" s="265"/>
      <c r="G36" s="265"/>
      <c r="H36" s="265"/>
      <c r="I36" s="265"/>
      <c r="J36" s="266"/>
      <c r="K36" s="7"/>
      <c r="L36" s="99" t="s">
        <v>0</v>
      </c>
      <c r="M36" s="36"/>
      <c r="N36" s="36"/>
      <c r="HK36" s="64"/>
      <c r="HL36" s="64"/>
      <c r="HM36" s="64"/>
      <c r="HN36" s="64"/>
      <c r="HO36" s="64"/>
      <c r="HP36" s="64"/>
      <c r="HQ36" s="64"/>
      <c r="HR36" s="64"/>
      <c r="HS36" s="64"/>
      <c r="HT36" s="64"/>
      <c r="HU36" s="64"/>
      <c r="HV36" s="64"/>
    </row>
    <row r="37" spans="1:230" ht="12" customHeight="1" x14ac:dyDescent="0.2">
      <c r="A37" s="64"/>
      <c r="B37" s="168" t="s">
        <v>64</v>
      </c>
      <c r="C37" s="169"/>
      <c r="D37" s="169"/>
      <c r="E37" s="169"/>
      <c r="F37" s="169"/>
      <c r="G37" s="169"/>
      <c r="H37" s="169"/>
      <c r="I37" s="170"/>
      <c r="J37" s="20" t="s">
        <v>11</v>
      </c>
      <c r="K37" s="12"/>
      <c r="L37" s="107" t="s">
        <v>61</v>
      </c>
      <c r="M37" s="36"/>
      <c r="N37" s="36"/>
      <c r="HJ37" s="64"/>
      <c r="HK37" s="64"/>
      <c r="HL37" s="64"/>
      <c r="HM37" s="64"/>
      <c r="HN37" s="64"/>
      <c r="HO37" s="64"/>
      <c r="HP37" s="64"/>
      <c r="HQ37" s="64"/>
      <c r="HR37" s="64"/>
      <c r="HS37" s="64"/>
      <c r="HT37" s="64"/>
      <c r="HU37" s="64"/>
      <c r="HV37" s="64"/>
    </row>
    <row r="38" spans="1:230" ht="12" customHeight="1" x14ac:dyDescent="0.2">
      <c r="A38" s="64"/>
      <c r="B38" s="194"/>
      <c r="C38" s="195"/>
      <c r="D38" s="195"/>
      <c r="E38" s="195"/>
      <c r="F38" s="195"/>
      <c r="G38" s="195"/>
      <c r="H38" s="195"/>
      <c r="I38" s="195"/>
      <c r="J38" s="43"/>
      <c r="K38" s="12"/>
      <c r="L38" s="108"/>
      <c r="M38" s="36"/>
      <c r="N38" s="36"/>
      <c r="HJ38" s="64"/>
      <c r="HK38" s="64"/>
      <c r="HL38" s="64"/>
      <c r="HM38" s="64"/>
      <c r="HN38" s="64"/>
      <c r="HO38" s="64"/>
      <c r="HP38" s="64"/>
      <c r="HQ38" s="64"/>
      <c r="HR38" s="64"/>
      <c r="HS38" s="64"/>
      <c r="HT38" s="64"/>
      <c r="HU38" s="64"/>
      <c r="HV38" s="64"/>
    </row>
    <row r="39" spans="1:230" ht="12" customHeight="1" x14ac:dyDescent="0.2">
      <c r="A39" s="64"/>
      <c r="B39" s="196"/>
      <c r="C39" s="197"/>
      <c r="D39" s="197"/>
      <c r="E39" s="197"/>
      <c r="F39" s="197"/>
      <c r="G39" s="197"/>
      <c r="H39" s="197"/>
      <c r="I39" s="197"/>
      <c r="J39" s="44"/>
      <c r="K39" s="12"/>
      <c r="M39" s="36"/>
      <c r="N39" s="36"/>
      <c r="HJ39" s="64"/>
      <c r="HK39" s="64"/>
      <c r="HL39" s="64"/>
      <c r="HM39" s="64"/>
      <c r="HN39" s="64"/>
      <c r="HO39" s="64"/>
      <c r="HP39" s="64"/>
      <c r="HQ39" s="64"/>
      <c r="HR39" s="64"/>
      <c r="HS39" s="64"/>
      <c r="HT39" s="64"/>
      <c r="HU39" s="64"/>
      <c r="HV39" s="64"/>
    </row>
    <row r="40" spans="1:230" ht="12" customHeight="1" x14ac:dyDescent="0.2">
      <c r="A40" s="64"/>
      <c r="B40" s="192" t="s">
        <v>12</v>
      </c>
      <c r="C40" s="193"/>
      <c r="D40" s="193"/>
      <c r="E40" s="193"/>
      <c r="F40" s="193"/>
      <c r="G40" s="193"/>
      <c r="H40" s="193"/>
      <c r="I40" s="193"/>
      <c r="J40" s="84">
        <f>SUM(J37:J39)</f>
        <v>0</v>
      </c>
      <c r="K40" s="12"/>
      <c r="M40" s="36"/>
      <c r="N40" s="36"/>
      <c r="HJ40" s="64"/>
      <c r="HK40" s="64"/>
      <c r="HL40" s="64"/>
      <c r="HM40" s="64"/>
      <c r="HN40" s="64"/>
      <c r="HO40" s="64"/>
      <c r="HP40" s="64"/>
      <c r="HQ40" s="64"/>
      <c r="HR40" s="64"/>
      <c r="HS40" s="64"/>
      <c r="HT40" s="64"/>
      <c r="HU40" s="64"/>
      <c r="HV40" s="64"/>
    </row>
    <row r="41" spans="1:230" ht="12" customHeight="1" x14ac:dyDescent="0.2">
      <c r="A41" s="64"/>
      <c r="B41" s="287" t="s">
        <v>15</v>
      </c>
      <c r="C41" s="288"/>
      <c r="D41" s="288"/>
      <c r="E41" s="288"/>
      <c r="F41" s="288"/>
      <c r="G41" s="288"/>
      <c r="H41" s="288"/>
      <c r="I41" s="288"/>
      <c r="J41" s="289"/>
      <c r="K41" s="12"/>
      <c r="HJ41" s="64"/>
      <c r="HK41" s="64"/>
      <c r="HL41" s="64"/>
      <c r="HM41" s="64"/>
      <c r="HN41" s="64"/>
      <c r="HO41" s="64"/>
      <c r="HP41" s="64"/>
      <c r="HQ41" s="64"/>
      <c r="HR41" s="64"/>
      <c r="HS41" s="64"/>
      <c r="HT41" s="64"/>
      <c r="HU41" s="64"/>
      <c r="HV41" s="64"/>
    </row>
    <row r="42" spans="1:230" ht="12" customHeight="1" x14ac:dyDescent="0.2">
      <c r="A42" s="64"/>
      <c r="B42" s="190" t="s">
        <v>64</v>
      </c>
      <c r="C42" s="191"/>
      <c r="D42" s="191"/>
      <c r="E42" s="85" t="s">
        <v>85</v>
      </c>
      <c r="F42" s="228"/>
      <c r="G42" s="229"/>
      <c r="H42" s="59" t="s">
        <v>16</v>
      </c>
      <c r="I42" s="60" t="s">
        <v>17</v>
      </c>
      <c r="J42" s="61" t="s">
        <v>11</v>
      </c>
      <c r="K42" s="12"/>
      <c r="HJ42" s="64"/>
      <c r="HK42" s="64"/>
      <c r="HL42" s="64"/>
      <c r="HM42" s="64"/>
      <c r="HN42" s="64"/>
      <c r="HO42" s="64"/>
      <c r="HP42" s="64"/>
      <c r="HQ42" s="64"/>
      <c r="HR42" s="64"/>
      <c r="HS42" s="64"/>
      <c r="HT42" s="64"/>
      <c r="HU42" s="64"/>
      <c r="HV42" s="64"/>
    </row>
    <row r="43" spans="1:230" ht="12" customHeight="1" x14ac:dyDescent="0.2">
      <c r="A43" s="64"/>
      <c r="B43" s="180"/>
      <c r="C43" s="181"/>
      <c r="D43" s="181"/>
      <c r="E43" s="181"/>
      <c r="F43" s="181"/>
      <c r="G43" s="237"/>
      <c r="H43" s="45"/>
      <c r="I43" s="45"/>
      <c r="J43" s="72">
        <f>IF($F$42&lt;&gt;0,H43*I43*VLOOKUP($F$42,'DÖLJS - Ersättningstabeller'!$A$16:$G$21,5,FALSE),0)</f>
        <v>0</v>
      </c>
      <c r="K43" s="12"/>
      <c r="HJ43" s="64"/>
      <c r="HK43" s="64"/>
      <c r="HL43" s="64"/>
      <c r="HM43" s="64"/>
      <c r="HN43" s="64"/>
      <c r="HO43" s="64"/>
      <c r="HP43" s="64"/>
      <c r="HQ43" s="64"/>
      <c r="HR43" s="64"/>
      <c r="HS43" s="64"/>
      <c r="HT43" s="64"/>
      <c r="HU43" s="64"/>
      <c r="HV43" s="64"/>
    </row>
    <row r="44" spans="1:230" ht="12" customHeight="1" x14ac:dyDescent="0.2">
      <c r="A44" s="64"/>
      <c r="B44" s="180"/>
      <c r="C44" s="181"/>
      <c r="D44" s="181"/>
      <c r="E44" s="181"/>
      <c r="F44" s="181"/>
      <c r="G44" s="237"/>
      <c r="H44" s="45"/>
      <c r="I44" s="45"/>
      <c r="J44" s="65">
        <f>IF($F$42&lt;&gt;0,H44*I44*VLOOKUP($F$42,'DÖLJS - Ersättningstabeller'!$A$16:$G$21,5,FALSE),0)</f>
        <v>0</v>
      </c>
      <c r="K44" s="12"/>
      <c r="HJ44" s="64"/>
      <c r="HK44" s="64"/>
      <c r="HL44" s="64"/>
      <c r="HM44" s="64"/>
      <c r="HN44" s="64"/>
      <c r="HO44" s="64"/>
      <c r="HP44" s="64"/>
      <c r="HQ44" s="64"/>
      <c r="HR44" s="64"/>
      <c r="HS44" s="64"/>
      <c r="HT44" s="64"/>
      <c r="HU44" s="64"/>
      <c r="HV44" s="64"/>
    </row>
    <row r="45" spans="1:230" ht="12" customHeight="1" x14ac:dyDescent="0.2">
      <c r="A45" s="64"/>
      <c r="B45" s="180"/>
      <c r="C45" s="181"/>
      <c r="D45" s="181"/>
      <c r="E45" s="181"/>
      <c r="F45" s="181"/>
      <c r="G45" s="237"/>
      <c r="H45" s="45"/>
      <c r="I45" s="45"/>
      <c r="J45" s="65">
        <f>IF($F$42&lt;&gt;0,H45*I45*VLOOKUP($F$42,'DÖLJS - Ersättningstabeller'!$A$16:$G$21,5,FALSE),0)</f>
        <v>0</v>
      </c>
      <c r="K45" s="12"/>
      <c r="HJ45" s="64"/>
      <c r="HK45" s="64"/>
      <c r="HL45" s="64"/>
      <c r="HM45" s="64"/>
      <c r="HN45" s="64"/>
      <c r="HO45" s="64"/>
      <c r="HP45" s="64"/>
      <c r="HQ45" s="64"/>
      <c r="HR45" s="64"/>
      <c r="HS45" s="64"/>
      <c r="HT45" s="64"/>
      <c r="HU45" s="64"/>
      <c r="HV45" s="64"/>
    </row>
    <row r="46" spans="1:230" ht="12" customHeight="1" x14ac:dyDescent="0.2">
      <c r="A46" s="64"/>
      <c r="B46" s="182"/>
      <c r="C46" s="183"/>
      <c r="D46" s="183"/>
      <c r="E46" s="183"/>
      <c r="F46" s="183"/>
      <c r="G46" s="238"/>
      <c r="H46" s="46"/>
      <c r="I46" s="46"/>
      <c r="J46" s="75">
        <f>IF($F$42&lt;&gt;0,H46*I46*VLOOKUP($F$42,'DÖLJS - Ersättningstabeller'!$A$16:$G$21,5,FALSE),0)</f>
        <v>0</v>
      </c>
      <c r="K46" s="12"/>
      <c r="HJ46" s="64"/>
      <c r="HK46" s="64"/>
      <c r="HL46" s="64"/>
      <c r="HM46" s="64"/>
      <c r="HN46" s="64"/>
      <c r="HO46" s="64"/>
      <c r="HP46" s="64"/>
      <c r="HQ46" s="64"/>
      <c r="HR46" s="64"/>
      <c r="HS46" s="64"/>
      <c r="HT46" s="64"/>
      <c r="HU46" s="64"/>
      <c r="HV46" s="64"/>
    </row>
    <row r="47" spans="1:230" ht="12" customHeight="1" x14ac:dyDescent="0.2">
      <c r="A47" s="64"/>
      <c r="B47" s="239" t="s">
        <v>12</v>
      </c>
      <c r="C47" s="240"/>
      <c r="D47" s="240"/>
      <c r="E47" s="240"/>
      <c r="F47" s="240"/>
      <c r="G47" s="240"/>
      <c r="H47" s="240"/>
      <c r="I47" s="240"/>
      <c r="J47" s="78">
        <f>SUM(J43:J46)</f>
        <v>0</v>
      </c>
      <c r="K47" s="12"/>
      <c r="HJ47" s="64"/>
      <c r="HK47" s="64"/>
      <c r="HL47" s="64"/>
      <c r="HM47" s="64"/>
      <c r="HN47" s="64"/>
      <c r="HO47" s="64"/>
      <c r="HP47" s="64"/>
      <c r="HQ47" s="64"/>
      <c r="HR47" s="64"/>
      <c r="HS47" s="64"/>
      <c r="HT47" s="64"/>
      <c r="HU47" s="64"/>
      <c r="HV47" s="64"/>
    </row>
    <row r="48" spans="1:230" ht="12.75" customHeight="1" x14ac:dyDescent="0.2">
      <c r="A48" s="64"/>
      <c r="B48" s="290" t="s">
        <v>18</v>
      </c>
      <c r="C48" s="291"/>
      <c r="D48" s="291"/>
      <c r="E48" s="291"/>
      <c r="F48" s="291"/>
      <c r="G48" s="291"/>
      <c r="H48" s="291"/>
      <c r="I48" s="291"/>
      <c r="J48" s="292"/>
      <c r="HK48" s="64"/>
      <c r="HL48" s="64"/>
      <c r="HM48" s="64"/>
      <c r="HN48" s="64"/>
      <c r="HO48" s="64"/>
      <c r="HP48" s="64"/>
      <c r="HQ48" s="64"/>
      <c r="HR48" s="64"/>
      <c r="HS48" s="64"/>
      <c r="HT48" s="64"/>
      <c r="HU48" s="64"/>
      <c r="HV48" s="64"/>
    </row>
    <row r="49" spans="1:230" ht="12.75" customHeight="1" x14ac:dyDescent="0.2">
      <c r="A49" s="64"/>
      <c r="B49" s="221" t="s">
        <v>64</v>
      </c>
      <c r="C49" s="222"/>
      <c r="D49" s="222"/>
      <c r="E49" s="222"/>
      <c r="F49" s="222"/>
      <c r="G49" s="222"/>
      <c r="H49" s="89" t="s">
        <v>16</v>
      </c>
      <c r="I49" s="58" t="s">
        <v>19</v>
      </c>
      <c r="J49" s="53" t="s">
        <v>11</v>
      </c>
      <c r="M49" s="64"/>
      <c r="HK49" s="64"/>
      <c r="HL49" s="64"/>
      <c r="HM49" s="64"/>
      <c r="HN49" s="64"/>
      <c r="HO49" s="64"/>
      <c r="HP49" s="64"/>
      <c r="HQ49" s="64"/>
      <c r="HR49" s="64"/>
      <c r="HS49" s="64"/>
      <c r="HT49" s="64"/>
      <c r="HU49" s="64"/>
      <c r="HV49" s="64"/>
    </row>
    <row r="50" spans="1:230" ht="12.75" customHeight="1" x14ac:dyDescent="0.2">
      <c r="A50" s="64"/>
      <c r="B50" s="173"/>
      <c r="C50" s="174"/>
      <c r="D50" s="174"/>
      <c r="E50" s="174"/>
      <c r="F50" s="174"/>
      <c r="G50" s="174"/>
      <c r="H50" s="54"/>
      <c r="I50" s="55"/>
      <c r="J50" s="72">
        <f>IF(H50&gt;0,VLOOKUP(I50,'DÖLJS - Ersättningstabeller'!$A$23:$G$25,5,FALSE)*H50,0)</f>
        <v>0</v>
      </c>
      <c r="M50" s="64"/>
      <c r="HK50" s="64"/>
      <c r="HL50" s="64"/>
      <c r="HM50" s="64"/>
      <c r="HN50" s="64"/>
      <c r="HO50" s="64"/>
      <c r="HP50" s="64"/>
      <c r="HQ50" s="64"/>
      <c r="HR50" s="64"/>
      <c r="HS50" s="64"/>
      <c r="HT50" s="64"/>
      <c r="HU50" s="64"/>
      <c r="HV50" s="64"/>
    </row>
    <row r="51" spans="1:230" ht="12.75" customHeight="1" x14ac:dyDescent="0.2">
      <c r="A51" s="64"/>
      <c r="B51" s="223"/>
      <c r="C51" s="224"/>
      <c r="D51" s="224"/>
      <c r="E51" s="224"/>
      <c r="F51" s="224"/>
      <c r="G51" s="224"/>
      <c r="H51" s="56"/>
      <c r="I51" s="57"/>
      <c r="J51" s="75">
        <f>IF(H51&gt;0,VLOOKUP(I51,'DÖLJS - Ersättningstabeller'!$A$23:$G$25,5,FALSE)*H51,0)</f>
        <v>0</v>
      </c>
      <c r="HK51" s="64"/>
      <c r="HL51" s="64"/>
      <c r="HM51" s="64"/>
      <c r="HN51" s="64"/>
      <c r="HO51" s="64"/>
      <c r="HP51" s="64"/>
      <c r="HQ51" s="64"/>
      <c r="HR51" s="64"/>
      <c r="HS51" s="64"/>
      <c r="HT51" s="64"/>
      <c r="HU51" s="64"/>
      <c r="HV51" s="64"/>
    </row>
    <row r="52" spans="1:230" ht="12.75" customHeight="1" x14ac:dyDescent="0.2">
      <c r="A52" s="64"/>
      <c r="B52" s="239" t="s">
        <v>12</v>
      </c>
      <c r="C52" s="240"/>
      <c r="D52" s="240"/>
      <c r="E52" s="240"/>
      <c r="F52" s="240"/>
      <c r="G52" s="240"/>
      <c r="H52" s="240"/>
      <c r="I52" s="240"/>
      <c r="J52" s="78">
        <f>J50+J51</f>
        <v>0</v>
      </c>
      <c r="HE52" s="64"/>
      <c r="HF52" s="64"/>
      <c r="HG52" s="64"/>
      <c r="HH52" s="64"/>
      <c r="HI52" s="64"/>
      <c r="HJ52" s="64"/>
      <c r="HK52" s="64"/>
      <c r="HL52" s="64"/>
      <c r="HM52" s="64"/>
      <c r="HN52" s="64"/>
      <c r="HO52" s="64"/>
      <c r="HP52" s="64"/>
      <c r="HQ52" s="64"/>
      <c r="HR52" s="64"/>
      <c r="HS52" s="64"/>
      <c r="HT52" s="64"/>
      <c r="HU52" s="64"/>
      <c r="HV52" s="64"/>
    </row>
    <row r="53" spans="1:230" ht="12.75" customHeight="1" x14ac:dyDescent="0.2">
      <c r="A53" s="64"/>
      <c r="B53" s="295" t="s">
        <v>40</v>
      </c>
      <c r="C53" s="296"/>
      <c r="D53" s="296"/>
      <c r="E53" s="296"/>
      <c r="F53" s="296"/>
      <c r="G53" s="296"/>
      <c r="H53" s="296"/>
      <c r="I53" s="296"/>
      <c r="J53" s="297"/>
      <c r="K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c r="BO53" s="64"/>
      <c r="BP53" s="64"/>
      <c r="BQ53" s="64"/>
      <c r="BR53" s="64"/>
      <c r="BS53" s="64"/>
      <c r="BT53" s="64"/>
      <c r="BU53" s="64"/>
      <c r="BV53" s="64"/>
      <c r="BW53" s="64"/>
      <c r="BX53" s="64"/>
      <c r="BY53" s="64"/>
      <c r="BZ53" s="64"/>
      <c r="CA53" s="64"/>
      <c r="CB53" s="64"/>
      <c r="CC53" s="64"/>
      <c r="CD53" s="64"/>
      <c r="CE53" s="64"/>
      <c r="CF53" s="64"/>
      <c r="CG53" s="64"/>
      <c r="CH53" s="64"/>
      <c r="CI53" s="64"/>
      <c r="CJ53" s="64"/>
      <c r="CK53" s="64"/>
      <c r="CL53" s="64"/>
      <c r="CM53" s="64"/>
      <c r="CN53" s="64"/>
      <c r="CO53" s="64"/>
      <c r="CP53" s="64"/>
      <c r="CQ53" s="64"/>
      <c r="CR53" s="64"/>
      <c r="CS53" s="64"/>
      <c r="CT53" s="64"/>
      <c r="CU53" s="64"/>
      <c r="CV53" s="64"/>
      <c r="CW53" s="64"/>
      <c r="CX53" s="64"/>
      <c r="CY53" s="64"/>
      <c r="CZ53" s="64"/>
      <c r="DA53" s="64"/>
      <c r="DB53" s="64"/>
      <c r="DC53" s="64"/>
      <c r="DD53" s="64"/>
      <c r="DE53" s="64"/>
      <c r="DF53" s="64"/>
      <c r="DG53" s="64"/>
      <c r="DH53" s="64"/>
      <c r="DI53" s="64"/>
      <c r="DJ53" s="64"/>
      <c r="DK53" s="64"/>
      <c r="DL53" s="64"/>
      <c r="DM53" s="64"/>
      <c r="DN53" s="64"/>
      <c r="DO53" s="64"/>
      <c r="DP53" s="64"/>
      <c r="DQ53" s="64"/>
      <c r="DR53" s="64"/>
      <c r="DS53" s="64"/>
      <c r="DT53" s="64"/>
      <c r="DU53" s="64"/>
      <c r="DV53" s="64"/>
      <c r="DW53" s="64"/>
      <c r="DX53" s="64"/>
      <c r="DY53" s="64"/>
      <c r="DZ53" s="64"/>
      <c r="EA53" s="64"/>
      <c r="EB53" s="64"/>
      <c r="EC53" s="64"/>
      <c r="ED53" s="64"/>
      <c r="EE53" s="64"/>
      <c r="EF53" s="64"/>
      <c r="EG53" s="64"/>
      <c r="EH53" s="64"/>
      <c r="EI53" s="64"/>
      <c r="EJ53" s="64"/>
      <c r="EK53" s="64"/>
      <c r="EL53" s="64"/>
      <c r="EM53" s="64"/>
      <c r="EN53" s="64"/>
      <c r="EO53" s="64"/>
      <c r="EP53" s="64"/>
      <c r="EQ53" s="64"/>
      <c r="ER53" s="64"/>
      <c r="ES53" s="6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64"/>
      <c r="HH53" s="64"/>
      <c r="HI53" s="64"/>
      <c r="HJ53" s="64"/>
      <c r="HK53" s="64"/>
      <c r="HL53" s="64"/>
      <c r="HM53" s="64"/>
      <c r="HN53" s="64"/>
      <c r="HO53" s="64"/>
      <c r="HP53" s="64"/>
      <c r="HQ53" s="64"/>
      <c r="HR53" s="64"/>
      <c r="HS53" s="64"/>
      <c r="HT53" s="64"/>
      <c r="HU53" s="64"/>
      <c r="HV53" s="64"/>
    </row>
    <row r="54" spans="1:230" ht="12.75" customHeight="1" x14ac:dyDescent="0.2">
      <c r="A54" s="64"/>
      <c r="B54" s="235" t="s">
        <v>41</v>
      </c>
      <c r="C54" s="236"/>
      <c r="D54" s="236"/>
      <c r="E54" s="236"/>
      <c r="F54" s="236"/>
      <c r="G54" s="236"/>
      <c r="H54" s="236"/>
      <c r="I54" s="236"/>
      <c r="J54" s="90">
        <f>(J15+J22+(J27*0.66)+J32+J40+J47+E35)*0.25</f>
        <v>0</v>
      </c>
      <c r="K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64"/>
      <c r="BN54" s="64"/>
      <c r="BO54" s="64"/>
      <c r="BP54" s="64"/>
      <c r="BQ54" s="64"/>
      <c r="BR54" s="64"/>
      <c r="BS54" s="64"/>
      <c r="BT54" s="64"/>
      <c r="BU54" s="64"/>
      <c r="BV54" s="64"/>
      <c r="BW54" s="64"/>
      <c r="BX54" s="64"/>
      <c r="BY54" s="64"/>
      <c r="BZ54" s="64"/>
      <c r="CA54" s="64"/>
      <c r="CB54" s="64"/>
      <c r="CC54" s="64"/>
      <c r="CD54" s="64"/>
      <c r="CE54" s="64"/>
      <c r="CF54" s="64"/>
      <c r="CG54" s="64"/>
      <c r="CH54" s="64"/>
      <c r="CI54" s="64"/>
      <c r="CJ54" s="64"/>
      <c r="CK54" s="64"/>
      <c r="CL54" s="64"/>
      <c r="CM54" s="64"/>
      <c r="CN54" s="64"/>
      <c r="CO54" s="64"/>
      <c r="CP54" s="64"/>
      <c r="CQ54" s="64"/>
      <c r="CR54" s="64"/>
      <c r="CS54" s="64"/>
      <c r="CT54" s="64"/>
      <c r="CU54" s="64"/>
      <c r="CV54" s="64"/>
      <c r="CW54" s="64"/>
      <c r="CX54" s="64"/>
      <c r="CY54" s="64"/>
      <c r="CZ54" s="64"/>
      <c r="DA54" s="64"/>
      <c r="DB54" s="64"/>
      <c r="DC54" s="64"/>
      <c r="DD54" s="64"/>
      <c r="DE54" s="64"/>
      <c r="DF54" s="64"/>
      <c r="DG54" s="64"/>
      <c r="DH54" s="64"/>
      <c r="DI54" s="64"/>
      <c r="DJ54" s="64"/>
      <c r="DK54" s="64"/>
      <c r="DL54" s="64"/>
      <c r="DM54" s="64"/>
      <c r="DN54" s="64"/>
      <c r="DO54" s="64"/>
      <c r="DP54" s="64"/>
      <c r="DQ54" s="64"/>
      <c r="DR54" s="64"/>
      <c r="DS54" s="64"/>
      <c r="DT54" s="64"/>
      <c r="DU54" s="64"/>
      <c r="DV54" s="64"/>
      <c r="DW54" s="64"/>
      <c r="DX54" s="64"/>
      <c r="DY54" s="64"/>
      <c r="DZ54" s="64"/>
      <c r="EA54" s="64"/>
      <c r="EB54" s="64"/>
      <c r="EC54" s="64"/>
      <c r="ED54" s="64"/>
      <c r="EE54" s="64"/>
      <c r="EF54" s="64"/>
      <c r="EG54" s="64"/>
      <c r="EH54" s="64"/>
      <c r="EI54" s="64"/>
      <c r="EJ54" s="64"/>
      <c r="EK54" s="64"/>
      <c r="EL54" s="64"/>
      <c r="EM54" s="64"/>
      <c r="EN54" s="64"/>
      <c r="EO54" s="64"/>
      <c r="EP54" s="64"/>
      <c r="EQ54" s="64"/>
      <c r="ER54" s="64"/>
      <c r="ES54" s="64"/>
      <c r="ET54" s="64"/>
      <c r="EU54" s="64"/>
      <c r="EV54" s="64"/>
      <c r="EW54" s="64"/>
      <c r="EX54" s="64"/>
      <c r="EY54" s="64"/>
      <c r="EZ54" s="64"/>
      <c r="FA54" s="64"/>
      <c r="FB54" s="64"/>
      <c r="FC54" s="64"/>
      <c r="FD54" s="64"/>
      <c r="FE54" s="64"/>
      <c r="FF54" s="64"/>
      <c r="FG54" s="64"/>
      <c r="FH54" s="64"/>
      <c r="FI54" s="64"/>
      <c r="FJ54" s="64"/>
      <c r="FK54" s="64"/>
      <c r="FL54" s="64"/>
      <c r="FM54" s="64"/>
      <c r="FN54" s="64"/>
      <c r="FO54" s="64"/>
      <c r="FP54" s="64"/>
      <c r="FQ54" s="6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64"/>
      <c r="HH54" s="64"/>
      <c r="HI54" s="64"/>
      <c r="HJ54" s="64"/>
      <c r="HK54" s="64"/>
      <c r="HL54" s="64"/>
      <c r="HM54" s="64"/>
      <c r="HN54" s="64"/>
      <c r="HO54" s="64"/>
      <c r="HP54" s="64"/>
      <c r="HQ54" s="64"/>
      <c r="HR54" s="64"/>
      <c r="HS54" s="64"/>
      <c r="HT54" s="64"/>
      <c r="HU54" s="64"/>
      <c r="HV54" s="64"/>
    </row>
    <row r="55" spans="1:230" ht="12.75" customHeight="1" x14ac:dyDescent="0.2">
      <c r="A55" s="64"/>
      <c r="B55" s="235" t="s">
        <v>42</v>
      </c>
      <c r="C55" s="236"/>
      <c r="D55" s="236"/>
      <c r="E55" s="236"/>
      <c r="F55" s="236"/>
      <c r="G55" s="236"/>
      <c r="H55" s="236"/>
      <c r="I55" s="236"/>
      <c r="J55" s="90">
        <f>IF(L9=TRUE,L23,L21)</f>
        <v>0</v>
      </c>
      <c r="K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64"/>
      <c r="BN55" s="64"/>
      <c r="BO55" s="64"/>
      <c r="BP55" s="64"/>
      <c r="BQ55" s="64"/>
      <c r="BR55" s="64"/>
      <c r="BS55" s="64"/>
      <c r="BT55" s="64"/>
      <c r="BU55" s="64"/>
      <c r="BV55" s="64"/>
      <c r="BW55" s="64"/>
      <c r="BX55" s="64"/>
      <c r="BY55" s="64"/>
      <c r="BZ55" s="64"/>
      <c r="CA55" s="64"/>
      <c r="CB55" s="64"/>
      <c r="CC55" s="64"/>
      <c r="CD55" s="64"/>
      <c r="CE55" s="64"/>
      <c r="CF55" s="64"/>
      <c r="CG55" s="64"/>
      <c r="CH55" s="64"/>
      <c r="CI55" s="64"/>
      <c r="CJ55" s="64"/>
      <c r="CK55" s="64"/>
      <c r="CL55" s="64"/>
      <c r="CM55" s="64"/>
      <c r="CN55" s="64"/>
      <c r="CO55" s="64"/>
      <c r="CP55" s="64"/>
      <c r="CQ55" s="64"/>
      <c r="CR55" s="64"/>
      <c r="CS55" s="64"/>
      <c r="CT55" s="64"/>
      <c r="CU55" s="64"/>
      <c r="CV55" s="64"/>
      <c r="CW55" s="64"/>
      <c r="CX55" s="64"/>
      <c r="CY55" s="64"/>
      <c r="CZ55" s="64"/>
      <c r="DA55" s="64"/>
      <c r="DB55" s="64"/>
      <c r="DC55" s="64"/>
      <c r="DD55" s="64"/>
      <c r="DE55" s="64"/>
      <c r="DF55" s="64"/>
      <c r="DG55" s="64"/>
      <c r="DH55" s="64"/>
      <c r="DI55" s="64"/>
      <c r="DJ55" s="64"/>
      <c r="DK55" s="64"/>
      <c r="DL55" s="64"/>
      <c r="DM55" s="64"/>
      <c r="DN55" s="64"/>
      <c r="DO55" s="64"/>
      <c r="DP55" s="64"/>
      <c r="DQ55" s="64"/>
      <c r="DR55" s="64"/>
      <c r="DS55" s="64"/>
      <c r="DT55" s="64"/>
      <c r="DU55" s="64"/>
      <c r="DV55" s="64"/>
      <c r="DW55" s="64"/>
      <c r="DX55" s="64"/>
      <c r="DY55" s="64"/>
      <c r="DZ55" s="64"/>
      <c r="EA55" s="64"/>
      <c r="EB55" s="64"/>
      <c r="EC55" s="64"/>
      <c r="ED55" s="64"/>
      <c r="EE55" s="64"/>
      <c r="EF55" s="64"/>
      <c r="EG55" s="64"/>
      <c r="EH55" s="64"/>
      <c r="EI55" s="64"/>
      <c r="EJ55" s="64"/>
      <c r="EK55" s="64"/>
      <c r="EL55" s="64"/>
      <c r="EM55" s="64"/>
      <c r="EN55" s="64"/>
      <c r="EO55" s="64"/>
      <c r="EP55" s="64"/>
      <c r="EQ55" s="64"/>
      <c r="ER55" s="64"/>
      <c r="ES55" s="64"/>
      <c r="ET55" s="64"/>
      <c r="EU55" s="64"/>
      <c r="EV55" s="64"/>
      <c r="EW55" s="64"/>
      <c r="EX55" s="64"/>
      <c r="EY55" s="64"/>
      <c r="EZ55" s="64"/>
      <c r="FA55" s="64"/>
      <c r="FB55" s="64"/>
      <c r="FC55" s="64"/>
      <c r="FD55" s="64"/>
      <c r="FE55" s="64"/>
      <c r="FF55" s="64"/>
      <c r="FG55" s="64"/>
      <c r="FH55" s="64"/>
      <c r="FI55" s="64"/>
      <c r="FJ55" s="64"/>
      <c r="FK55" s="64"/>
      <c r="FL55" s="64"/>
      <c r="FM55" s="64"/>
      <c r="FN55" s="64"/>
      <c r="FO55" s="64"/>
      <c r="FP55" s="64"/>
      <c r="FQ55" s="6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64"/>
      <c r="HH55" s="64"/>
      <c r="HI55" s="64"/>
      <c r="HJ55" s="64"/>
      <c r="HK55" s="64"/>
      <c r="HL55" s="64"/>
      <c r="HM55" s="64"/>
      <c r="HN55" s="64"/>
      <c r="HO55" s="64"/>
      <c r="HP55" s="64"/>
      <c r="HQ55" s="64"/>
      <c r="HR55" s="64"/>
      <c r="HS55" s="64"/>
      <c r="HT55" s="64"/>
      <c r="HU55" s="64"/>
      <c r="HV55" s="64"/>
    </row>
    <row r="56" spans="1:230" ht="12.75" customHeight="1" x14ac:dyDescent="0.2">
      <c r="A56" s="64"/>
      <c r="B56" s="298" t="s">
        <v>43</v>
      </c>
      <c r="C56" s="299"/>
      <c r="D56" s="299"/>
      <c r="E56" s="299"/>
      <c r="F56" s="299"/>
      <c r="G56" s="299"/>
      <c r="H56" s="299"/>
      <c r="I56" s="299"/>
      <c r="J56" s="90">
        <f>IF(L11=FALSE,IF(L31-L33&gt;0,L31-L33,0),0)</f>
        <v>1329</v>
      </c>
      <c r="K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64"/>
      <c r="BN56" s="64"/>
      <c r="BO56" s="64"/>
      <c r="BP56" s="64"/>
      <c r="BQ56" s="64"/>
      <c r="BR56" s="64"/>
      <c r="BS56" s="64"/>
      <c r="BT56" s="64"/>
      <c r="BU56" s="64"/>
      <c r="BV56" s="64"/>
      <c r="BW56" s="64"/>
      <c r="BX56" s="64"/>
      <c r="BY56" s="64"/>
      <c r="BZ56" s="64"/>
      <c r="CA56" s="64"/>
      <c r="CB56" s="64"/>
      <c r="CC56" s="64"/>
      <c r="CD56" s="64"/>
      <c r="CE56" s="64"/>
      <c r="CF56" s="64"/>
      <c r="CG56" s="64"/>
      <c r="CH56" s="64"/>
      <c r="CI56" s="64"/>
      <c r="CJ56" s="64"/>
      <c r="CK56" s="64"/>
      <c r="CL56" s="64"/>
      <c r="CM56" s="64"/>
      <c r="CN56" s="64"/>
      <c r="CO56" s="64"/>
      <c r="CP56" s="64"/>
      <c r="CQ56" s="64"/>
      <c r="CR56" s="64"/>
      <c r="CS56" s="64"/>
      <c r="CT56" s="64"/>
      <c r="CU56" s="64"/>
      <c r="CV56" s="64"/>
      <c r="CW56" s="64"/>
      <c r="CX56" s="64"/>
      <c r="CY56" s="64"/>
      <c r="CZ56" s="64"/>
      <c r="DA56" s="64"/>
      <c r="DB56" s="64"/>
      <c r="DC56" s="64"/>
      <c r="DD56" s="64"/>
      <c r="DE56" s="64"/>
      <c r="DF56" s="64"/>
      <c r="DG56" s="64"/>
      <c r="DH56" s="64"/>
      <c r="DI56" s="64"/>
      <c r="DJ56" s="64"/>
      <c r="DK56" s="64"/>
      <c r="DL56" s="64"/>
      <c r="DM56" s="64"/>
      <c r="DN56" s="64"/>
      <c r="DO56" s="64"/>
      <c r="DP56" s="64"/>
      <c r="DQ56" s="64"/>
      <c r="DR56" s="64"/>
      <c r="DS56" s="64"/>
      <c r="DT56" s="64"/>
      <c r="DU56" s="64"/>
      <c r="DV56" s="64"/>
      <c r="DW56" s="64"/>
      <c r="DX56" s="64"/>
      <c r="DY56" s="64"/>
      <c r="DZ56" s="64"/>
      <c r="EA56" s="64"/>
      <c r="EB56" s="64"/>
      <c r="EC56" s="64"/>
      <c r="ED56" s="64"/>
      <c r="EE56" s="64"/>
      <c r="EF56" s="64"/>
      <c r="EG56" s="64"/>
      <c r="EH56" s="64"/>
      <c r="EI56" s="64"/>
      <c r="EJ56" s="64"/>
      <c r="EK56" s="64"/>
      <c r="EL56" s="64"/>
      <c r="EM56" s="64"/>
      <c r="EN56" s="64"/>
      <c r="EO56" s="64"/>
      <c r="EP56" s="64"/>
      <c r="EQ56" s="64"/>
      <c r="ER56" s="64"/>
      <c r="ES56" s="64"/>
      <c r="ET56" s="64"/>
      <c r="EU56" s="64"/>
      <c r="EV56" s="64"/>
      <c r="EW56" s="64"/>
      <c r="EX56" s="64"/>
      <c r="EY56" s="64"/>
      <c r="EZ56" s="64"/>
      <c r="FA56" s="64"/>
      <c r="FB56" s="64"/>
      <c r="FC56" s="64"/>
      <c r="FD56" s="64"/>
      <c r="FE56" s="64"/>
      <c r="FF56" s="64"/>
      <c r="FG56" s="64"/>
      <c r="FH56" s="64"/>
      <c r="FI56" s="64"/>
      <c r="FJ56" s="64"/>
      <c r="FK56" s="64"/>
      <c r="FL56" s="64"/>
      <c r="FM56" s="64"/>
      <c r="FN56" s="64"/>
      <c r="FO56" s="64"/>
      <c r="FP56" s="64"/>
      <c r="FQ56" s="6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64"/>
      <c r="HH56" s="64"/>
      <c r="HI56" s="64"/>
      <c r="HJ56" s="64"/>
      <c r="HK56" s="64"/>
      <c r="HL56" s="64"/>
      <c r="HM56" s="64"/>
      <c r="HN56" s="64"/>
      <c r="HO56" s="64"/>
      <c r="HP56" s="64"/>
      <c r="HQ56" s="64"/>
      <c r="HR56" s="64"/>
      <c r="HS56" s="64"/>
      <c r="HT56" s="64"/>
      <c r="HU56" s="64"/>
      <c r="HV56" s="64"/>
    </row>
    <row r="57" spans="1:230" ht="18.75" customHeight="1" x14ac:dyDescent="0.2">
      <c r="A57" s="64"/>
      <c r="B57" s="218" t="s">
        <v>20</v>
      </c>
      <c r="C57" s="219"/>
      <c r="D57" s="219"/>
      <c r="E57" s="219"/>
      <c r="F57" s="219"/>
      <c r="G57" s="219"/>
      <c r="H57" s="219"/>
      <c r="I57" s="219"/>
      <c r="J57" s="24">
        <f>J15+J27+J32+J22+J40+J47+J52+J54+J55+J56</f>
        <v>1329</v>
      </c>
      <c r="K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64"/>
      <c r="BN57" s="64"/>
      <c r="BO57" s="64"/>
      <c r="BP57" s="64"/>
      <c r="BQ57" s="64"/>
      <c r="BR57" s="64"/>
      <c r="BS57" s="64"/>
      <c r="BT57" s="64"/>
      <c r="BU57" s="64"/>
      <c r="BV57" s="64"/>
      <c r="BW57" s="64"/>
      <c r="BX57" s="64"/>
      <c r="BY57" s="64"/>
      <c r="BZ57" s="64"/>
      <c r="CA57" s="64"/>
      <c r="CB57" s="64"/>
      <c r="CC57" s="64"/>
      <c r="CD57" s="64"/>
      <c r="CE57" s="64"/>
      <c r="CF57" s="64"/>
      <c r="CG57" s="64"/>
      <c r="CH57" s="64"/>
      <c r="CI57" s="64"/>
      <c r="CJ57" s="64"/>
      <c r="CK57" s="64"/>
      <c r="CL57" s="64"/>
      <c r="CM57" s="64"/>
      <c r="CN57" s="64"/>
      <c r="CO57" s="64"/>
      <c r="CP57" s="64"/>
      <c r="CQ57" s="64"/>
      <c r="CR57" s="64"/>
      <c r="CS57" s="64"/>
      <c r="CT57" s="64"/>
      <c r="CU57" s="64"/>
      <c r="CV57" s="64"/>
      <c r="CW57" s="64"/>
      <c r="CX57" s="64"/>
      <c r="CY57" s="64"/>
      <c r="CZ57" s="64"/>
      <c r="DA57" s="64"/>
      <c r="DB57" s="64"/>
      <c r="DC57" s="64"/>
      <c r="DD57" s="64"/>
      <c r="DE57" s="64"/>
      <c r="DF57" s="64"/>
      <c r="DG57" s="64"/>
      <c r="DH57" s="64"/>
      <c r="DI57" s="64"/>
      <c r="DJ57" s="64"/>
      <c r="DK57" s="64"/>
      <c r="DL57" s="64"/>
      <c r="DM57" s="64"/>
      <c r="DN57" s="64"/>
      <c r="DO57" s="64"/>
      <c r="DP57" s="64"/>
      <c r="DQ57" s="64"/>
      <c r="DR57" s="64"/>
      <c r="DS57" s="64"/>
      <c r="DT57" s="64"/>
      <c r="DU57" s="64"/>
      <c r="DV57" s="64"/>
      <c r="DW57" s="64"/>
      <c r="DX57" s="64"/>
      <c r="DY57" s="64"/>
      <c r="DZ57" s="64"/>
      <c r="EA57" s="64"/>
      <c r="EB57" s="64"/>
      <c r="EC57" s="64"/>
      <c r="ED57" s="64"/>
      <c r="EE57" s="64"/>
      <c r="EF57" s="64"/>
      <c r="EG57" s="64"/>
      <c r="EH57" s="64"/>
      <c r="EI57" s="64"/>
      <c r="EJ57" s="64"/>
      <c r="EK57" s="64"/>
      <c r="EL57" s="64"/>
      <c r="EM57" s="64"/>
      <c r="EN57" s="64"/>
      <c r="EO57" s="64"/>
      <c r="EP57" s="64"/>
      <c r="EQ57" s="64"/>
      <c r="ER57" s="64"/>
      <c r="ES57" s="64"/>
      <c r="ET57" s="64"/>
      <c r="EU57" s="64"/>
      <c r="EV57" s="64"/>
      <c r="EW57" s="64"/>
      <c r="EX57" s="64"/>
      <c r="EY57" s="64"/>
      <c r="EZ57" s="64"/>
      <c r="FA57" s="64"/>
      <c r="FB57" s="64"/>
      <c r="FC57" s="64"/>
      <c r="FD57" s="64"/>
      <c r="FE57" s="64"/>
      <c r="FF57" s="64"/>
      <c r="FG57" s="64"/>
      <c r="FH57" s="64"/>
      <c r="FI57" s="64"/>
      <c r="FJ57" s="64"/>
      <c r="FK57" s="64"/>
      <c r="FL57" s="64"/>
      <c r="FM57" s="64"/>
      <c r="FN57" s="64"/>
      <c r="FO57" s="64"/>
      <c r="FP57" s="64"/>
      <c r="FQ57" s="6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64"/>
      <c r="HH57" s="64"/>
      <c r="HI57" s="64"/>
      <c r="HJ57" s="64"/>
      <c r="HK57" s="64"/>
      <c r="HL57" s="64"/>
      <c r="HM57" s="64"/>
      <c r="HN57" s="64"/>
      <c r="HO57" s="64"/>
      <c r="HP57" s="64"/>
      <c r="HQ57" s="64"/>
      <c r="HR57" s="64"/>
      <c r="HS57" s="64"/>
      <c r="HT57" s="64"/>
      <c r="HU57" s="64"/>
      <c r="HV57" s="64"/>
    </row>
    <row r="58" spans="1:230" ht="39" customHeight="1" x14ac:dyDescent="0.2">
      <c r="A58" s="64"/>
      <c r="B58" s="217" t="str">
        <f>L35</f>
        <v>1) Fastighetsägare bör beakta möjligheten att erhålla hjälp av ledningsägarens personal med avverkning som kan medföra risker på grund av närhet till spänningsförande ledningar. Sker utbetalningen senare än tre månader efter datum för samtliga fastighetsägares godkännande utgår ränta på erstättningen för bestående skador enligt §5 räntelagen. Tillfälliga skador regleras vid skadetillfället.</v>
      </c>
      <c r="C58" s="217"/>
      <c r="D58" s="217"/>
      <c r="E58" s="217"/>
      <c r="F58" s="217"/>
      <c r="G58" s="217"/>
      <c r="H58" s="217"/>
      <c r="I58" s="217"/>
      <c r="J58" s="217"/>
      <c r="K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64"/>
      <c r="BN58" s="64"/>
      <c r="BO58" s="64"/>
      <c r="BP58" s="64"/>
      <c r="BQ58" s="64"/>
      <c r="BR58" s="64"/>
      <c r="BS58" s="64"/>
      <c r="BT58" s="64"/>
      <c r="BU58" s="64"/>
      <c r="BV58" s="64"/>
      <c r="BW58" s="64"/>
      <c r="BX58" s="64"/>
      <c r="BY58" s="64"/>
      <c r="BZ58" s="64"/>
      <c r="CA58" s="64"/>
      <c r="CB58" s="64"/>
      <c r="CC58" s="64"/>
      <c r="CD58" s="64"/>
      <c r="CE58" s="64"/>
      <c r="CF58" s="64"/>
      <c r="CG58" s="64"/>
      <c r="CH58" s="64"/>
      <c r="CI58" s="64"/>
      <c r="CJ58" s="64"/>
      <c r="CK58" s="64"/>
      <c r="CL58" s="64"/>
      <c r="CM58" s="64"/>
      <c r="CN58" s="64"/>
      <c r="CO58" s="64"/>
      <c r="CP58" s="64"/>
      <c r="CQ58" s="64"/>
      <c r="CR58" s="64"/>
      <c r="CS58" s="64"/>
      <c r="CT58" s="64"/>
      <c r="CU58" s="64"/>
      <c r="CV58" s="64"/>
      <c r="CW58" s="64"/>
      <c r="CX58" s="64"/>
      <c r="CY58" s="64"/>
      <c r="CZ58" s="64"/>
      <c r="DA58" s="64"/>
      <c r="DB58" s="64"/>
      <c r="DC58" s="64"/>
      <c r="DD58" s="64"/>
      <c r="DE58" s="64"/>
      <c r="DF58" s="64"/>
      <c r="DG58" s="64"/>
      <c r="DH58" s="64"/>
      <c r="DI58" s="64"/>
      <c r="DJ58" s="64"/>
      <c r="DK58" s="64"/>
      <c r="DL58" s="64"/>
      <c r="DM58" s="64"/>
      <c r="DN58" s="64"/>
      <c r="DO58" s="64"/>
      <c r="DP58" s="64"/>
      <c r="DQ58" s="64"/>
      <c r="DR58" s="64"/>
      <c r="DS58" s="64"/>
      <c r="DT58" s="64"/>
      <c r="DU58" s="64"/>
      <c r="DV58" s="64"/>
      <c r="DW58" s="64"/>
      <c r="DX58" s="64"/>
      <c r="DY58" s="64"/>
      <c r="DZ58" s="64"/>
      <c r="EA58" s="64"/>
      <c r="EB58" s="64"/>
      <c r="EC58" s="64"/>
      <c r="ED58" s="64"/>
      <c r="EE58" s="64"/>
      <c r="EF58" s="64"/>
      <c r="EG58" s="64"/>
      <c r="EH58" s="64"/>
      <c r="EI58" s="64"/>
      <c r="EJ58" s="64"/>
      <c r="EK58" s="64"/>
      <c r="EL58" s="64"/>
      <c r="EM58" s="64"/>
      <c r="EN58" s="64"/>
      <c r="EO58" s="64"/>
      <c r="EP58" s="64"/>
      <c r="EQ58" s="64"/>
      <c r="ER58" s="64"/>
      <c r="ES58" s="64"/>
      <c r="ET58" s="64"/>
      <c r="EU58" s="64"/>
      <c r="EV58" s="64"/>
      <c r="EW58" s="64"/>
      <c r="EX58" s="64"/>
      <c r="EY58" s="64"/>
      <c r="EZ58" s="64"/>
      <c r="FA58" s="64"/>
      <c r="FB58" s="64"/>
      <c r="FC58" s="64"/>
      <c r="FD58" s="64"/>
      <c r="FE58" s="64"/>
      <c r="FF58" s="64"/>
      <c r="FG58" s="64"/>
      <c r="FH58" s="64"/>
      <c r="FI58" s="64"/>
      <c r="FJ58" s="64"/>
      <c r="FK58" s="64"/>
      <c r="FL58" s="64"/>
      <c r="FM58" s="64"/>
      <c r="FN58" s="64"/>
      <c r="FO58" s="64"/>
      <c r="FP58" s="64"/>
      <c r="FQ58" s="6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64"/>
      <c r="HH58" s="64"/>
      <c r="HI58" s="64"/>
      <c r="HJ58" s="64"/>
      <c r="HK58" s="64"/>
      <c r="HL58" s="64"/>
      <c r="HM58" s="64"/>
      <c r="HN58" s="64"/>
      <c r="HO58" s="64"/>
      <c r="HP58" s="64"/>
      <c r="HQ58" s="64"/>
      <c r="HR58" s="64"/>
      <c r="HS58" s="64"/>
      <c r="HT58" s="64"/>
      <c r="HU58" s="64"/>
      <c r="HV58" s="64"/>
    </row>
    <row r="59" spans="1:230" ht="39.75" customHeight="1" x14ac:dyDescent="0.2">
      <c r="A59" s="64"/>
      <c r="B59" s="220">
        <f>IF(L7=TRUE,L37,IF(L11=TRUE,L37,0))</f>
        <v>0</v>
      </c>
      <c r="C59" s="220"/>
      <c r="D59" s="220"/>
      <c r="E59" s="220"/>
      <c r="F59" s="220"/>
      <c r="G59" s="220"/>
      <c r="H59" s="220"/>
      <c r="I59" s="220"/>
      <c r="J59" s="220"/>
      <c r="K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64"/>
      <c r="BN59" s="64"/>
      <c r="BO59" s="64"/>
      <c r="BP59" s="64"/>
      <c r="BQ59" s="64"/>
      <c r="BR59" s="64"/>
      <c r="BS59" s="64"/>
      <c r="BT59" s="64"/>
      <c r="BU59" s="64"/>
      <c r="BV59" s="64"/>
      <c r="BW59" s="64"/>
      <c r="BX59" s="64"/>
      <c r="BY59" s="64"/>
      <c r="BZ59" s="64"/>
      <c r="CA59" s="64"/>
      <c r="CB59" s="64"/>
      <c r="CC59" s="64"/>
      <c r="CD59" s="64"/>
      <c r="CE59" s="64"/>
      <c r="CF59" s="64"/>
      <c r="CG59" s="64"/>
      <c r="CH59" s="64"/>
      <c r="CI59" s="64"/>
      <c r="CJ59" s="64"/>
      <c r="CK59" s="64"/>
      <c r="CL59" s="64"/>
      <c r="CM59" s="64"/>
      <c r="CN59" s="64"/>
      <c r="CO59" s="64"/>
      <c r="CP59" s="64"/>
      <c r="CQ59" s="64"/>
      <c r="CR59" s="64"/>
      <c r="CS59" s="64"/>
      <c r="CT59" s="64"/>
      <c r="CU59" s="64"/>
      <c r="CV59" s="64"/>
      <c r="CW59" s="64"/>
      <c r="CX59" s="64"/>
      <c r="CY59" s="64"/>
      <c r="CZ59" s="64"/>
      <c r="DA59" s="64"/>
      <c r="DB59" s="64"/>
      <c r="DC59" s="64"/>
      <c r="DD59" s="64"/>
      <c r="DE59" s="64"/>
      <c r="DF59" s="64"/>
      <c r="DG59" s="64"/>
      <c r="DH59" s="64"/>
      <c r="DI59" s="64"/>
      <c r="DJ59" s="64"/>
      <c r="DK59" s="64"/>
      <c r="DL59" s="64"/>
      <c r="DM59" s="64"/>
      <c r="DN59" s="64"/>
      <c r="DO59" s="64"/>
      <c r="DP59" s="64"/>
      <c r="DQ59" s="64"/>
      <c r="DR59" s="64"/>
      <c r="DS59" s="64"/>
      <c r="DT59" s="64"/>
      <c r="DU59" s="64"/>
      <c r="DV59" s="64"/>
      <c r="DW59" s="64"/>
      <c r="DX59" s="64"/>
      <c r="DY59" s="64"/>
      <c r="DZ59" s="64"/>
      <c r="EA59" s="64"/>
      <c r="EB59" s="64"/>
      <c r="EC59" s="64"/>
      <c r="ED59" s="64"/>
      <c r="EE59" s="64"/>
      <c r="EF59" s="64"/>
      <c r="EG59" s="64"/>
      <c r="EH59" s="64"/>
      <c r="EI59" s="64"/>
      <c r="EJ59" s="64"/>
      <c r="EK59" s="64"/>
      <c r="EL59" s="64"/>
      <c r="EM59" s="64"/>
      <c r="EN59" s="64"/>
      <c r="EO59" s="64"/>
      <c r="EP59" s="64"/>
      <c r="EQ59" s="64"/>
      <c r="ER59" s="64"/>
      <c r="ES59" s="64"/>
      <c r="ET59" s="64"/>
      <c r="EU59" s="64"/>
      <c r="EV59" s="64"/>
      <c r="EW59" s="64"/>
      <c r="EX59" s="64"/>
      <c r="EY59" s="64"/>
      <c r="EZ59" s="64"/>
      <c r="FA59" s="64"/>
      <c r="FB59" s="64"/>
      <c r="FC59" s="64"/>
      <c r="FD59" s="64"/>
      <c r="FE59" s="64"/>
      <c r="FF59" s="64"/>
      <c r="FG59" s="64"/>
      <c r="FH59" s="64"/>
      <c r="FI59" s="64"/>
      <c r="FJ59" s="64"/>
      <c r="FK59" s="64"/>
      <c r="FL59" s="64"/>
      <c r="FM59" s="64"/>
      <c r="FN59" s="64"/>
      <c r="FO59" s="64"/>
      <c r="FP59" s="64"/>
      <c r="FQ59" s="6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64"/>
      <c r="HH59" s="64"/>
      <c r="HI59" s="64"/>
      <c r="HJ59" s="64"/>
      <c r="HK59" s="64"/>
      <c r="HL59" s="64"/>
      <c r="HM59" s="64"/>
      <c r="HN59" s="64"/>
      <c r="HO59" s="64"/>
      <c r="HP59" s="64"/>
      <c r="HQ59" s="64"/>
      <c r="HR59" s="64"/>
      <c r="HS59" s="64"/>
      <c r="HT59" s="64"/>
      <c r="HU59" s="64"/>
      <c r="HV59" s="64"/>
    </row>
    <row r="60" spans="1:230" s="91" customFormat="1" ht="12" x14ac:dyDescent="0.2">
      <c r="A60" s="28"/>
      <c r="B60" s="234" t="s">
        <v>86</v>
      </c>
      <c r="C60" s="234"/>
      <c r="D60" s="234"/>
      <c r="E60" s="234"/>
      <c r="F60" s="234"/>
      <c r="G60" s="234"/>
      <c r="H60" s="234"/>
      <c r="I60" s="234"/>
      <c r="J60" s="234"/>
      <c r="K60" s="30"/>
      <c r="L60" s="109"/>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row>
    <row r="61" spans="1:230" ht="11.25" customHeight="1" x14ac:dyDescent="0.2">
      <c r="B61" s="201" t="s">
        <v>112</v>
      </c>
      <c r="C61" s="202"/>
      <c r="D61" s="202"/>
      <c r="E61" s="29" t="s">
        <v>59</v>
      </c>
      <c r="F61" s="29" t="s">
        <v>11</v>
      </c>
      <c r="G61" s="203"/>
      <c r="H61" s="203"/>
      <c r="I61" s="203"/>
      <c r="J61" s="204"/>
      <c r="L61" s="99" t="s">
        <v>114</v>
      </c>
    </row>
    <row r="62" spans="1:230" s="91" customFormat="1" ht="30" customHeight="1" x14ac:dyDescent="0.2">
      <c r="A62" s="28"/>
      <c r="B62" s="205"/>
      <c r="C62" s="206"/>
      <c r="D62" s="207"/>
      <c r="E62" s="32"/>
      <c r="F62" s="150">
        <f>IF(L62&gt;$J$57,"Fel andel",L62)</f>
        <v>0</v>
      </c>
      <c r="G62" s="208" t="s">
        <v>117</v>
      </c>
      <c r="H62" s="209"/>
      <c r="I62" s="209"/>
      <c r="J62" s="210"/>
      <c r="K62" s="30"/>
      <c r="L62" s="151">
        <f>$J$57*E62</f>
        <v>0</v>
      </c>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c r="EK62" s="31"/>
      <c r="EL62" s="31"/>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row>
    <row r="63" spans="1:230" s="91" customFormat="1" ht="30" customHeight="1" x14ac:dyDescent="0.2">
      <c r="A63" s="28"/>
      <c r="B63" s="211" t="s">
        <v>47</v>
      </c>
      <c r="C63" s="155"/>
      <c r="D63" s="155"/>
      <c r="E63" s="155" t="s">
        <v>48</v>
      </c>
      <c r="F63" s="155"/>
      <c r="G63" s="212" t="s">
        <v>118</v>
      </c>
      <c r="H63" s="213"/>
      <c r="I63" s="213"/>
      <c r="J63" s="214"/>
      <c r="K63" s="30"/>
      <c r="L63" s="110"/>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row>
    <row r="64" spans="1:230" ht="30" customHeight="1" x14ac:dyDescent="0.2">
      <c r="B64" s="156" t="s">
        <v>115</v>
      </c>
      <c r="C64" s="153"/>
      <c r="D64" s="152" t="s">
        <v>66</v>
      </c>
      <c r="E64" s="153"/>
      <c r="F64" s="157"/>
      <c r="G64" s="152" t="s">
        <v>116</v>
      </c>
      <c r="H64" s="153"/>
      <c r="I64" s="153"/>
      <c r="J64" s="154"/>
      <c r="L64" s="110"/>
    </row>
    <row r="65" spans="1:230" ht="15" customHeight="1" x14ac:dyDescent="0.2">
      <c r="B65" s="249" t="s">
        <v>88</v>
      </c>
      <c r="C65" s="249"/>
      <c r="D65" s="249"/>
      <c r="E65" s="249"/>
      <c r="F65" s="249"/>
      <c r="G65" s="249"/>
      <c r="H65" s="249"/>
      <c r="I65" s="249"/>
      <c r="J65" s="249"/>
    </row>
    <row r="66" spans="1:230" s="91" customFormat="1" ht="37.5" customHeight="1" x14ac:dyDescent="0.2">
      <c r="A66" s="28"/>
      <c r="B66" s="250"/>
      <c r="C66" s="250"/>
      <c r="D66" s="250"/>
      <c r="E66" s="250"/>
      <c r="F66" s="250"/>
      <c r="G66" s="250"/>
      <c r="H66" s="250"/>
      <c r="I66" s="250"/>
      <c r="J66" s="250"/>
      <c r="K66" s="30"/>
      <c r="L66" s="62"/>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row>
    <row r="67" spans="1:230" ht="11.25" customHeight="1" x14ac:dyDescent="0.2">
      <c r="B67" s="201" t="s">
        <v>112</v>
      </c>
      <c r="C67" s="202"/>
      <c r="D67" s="202"/>
      <c r="E67" s="29" t="s">
        <v>59</v>
      </c>
      <c r="F67" s="29" t="s">
        <v>11</v>
      </c>
      <c r="G67" s="203"/>
      <c r="H67" s="203"/>
      <c r="I67" s="203"/>
      <c r="J67" s="204"/>
      <c r="L67" s="99" t="s">
        <v>113</v>
      </c>
    </row>
    <row r="68" spans="1:230" s="91" customFormat="1" ht="30" customHeight="1" x14ac:dyDescent="0.2">
      <c r="A68" s="28"/>
      <c r="B68" s="300"/>
      <c r="C68" s="301"/>
      <c r="D68" s="302"/>
      <c r="E68" s="32"/>
      <c r="F68" s="150">
        <f>IF(L68&gt;$J$57,"Fel andel",L68)</f>
        <v>0</v>
      </c>
      <c r="G68" s="208" t="s">
        <v>117</v>
      </c>
      <c r="H68" s="209"/>
      <c r="I68" s="209"/>
      <c r="J68" s="210"/>
      <c r="K68" s="30"/>
      <c r="L68" s="151">
        <f>$J$57*E68</f>
        <v>0</v>
      </c>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row>
    <row r="69" spans="1:230" s="91" customFormat="1" ht="30" customHeight="1" x14ac:dyDescent="0.2">
      <c r="A69" s="28"/>
      <c r="B69" s="211" t="s">
        <v>47</v>
      </c>
      <c r="C69" s="155"/>
      <c r="D69" s="155"/>
      <c r="E69" s="155" t="s">
        <v>48</v>
      </c>
      <c r="F69" s="155"/>
      <c r="G69" s="212" t="s">
        <v>118</v>
      </c>
      <c r="H69" s="213"/>
      <c r="I69" s="213"/>
      <c r="J69" s="214"/>
      <c r="K69" s="30"/>
      <c r="L69" s="110"/>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row>
    <row r="70" spans="1:230" s="91" customFormat="1" ht="30" customHeight="1" x14ac:dyDescent="0.2">
      <c r="A70" s="28"/>
      <c r="B70" s="156" t="s">
        <v>115</v>
      </c>
      <c r="C70" s="153"/>
      <c r="D70" s="152" t="s">
        <v>66</v>
      </c>
      <c r="E70" s="153"/>
      <c r="F70" s="157"/>
      <c r="G70" s="152" t="s">
        <v>116</v>
      </c>
      <c r="H70" s="153"/>
      <c r="I70" s="153"/>
      <c r="J70" s="154"/>
      <c r="K70" s="30"/>
      <c r="L70" s="110"/>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row>
    <row r="71" spans="1:230" s="91" customFormat="1" ht="22.5" customHeight="1" x14ac:dyDescent="0.2">
      <c r="A71" s="28"/>
      <c r="B71" s="47"/>
      <c r="C71" s="47"/>
      <c r="D71" s="47"/>
      <c r="E71" s="47"/>
      <c r="F71" s="47"/>
      <c r="G71" s="47"/>
      <c r="H71" s="47"/>
      <c r="I71" s="47"/>
      <c r="J71" s="47"/>
      <c r="K71" s="30"/>
      <c r="L71" s="110"/>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1"/>
      <c r="FJ71" s="31"/>
      <c r="FK71" s="31"/>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1"/>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row>
    <row r="72" spans="1:230" ht="11.25" customHeight="1" x14ac:dyDescent="0.2">
      <c r="B72" s="201" t="s">
        <v>112</v>
      </c>
      <c r="C72" s="202"/>
      <c r="D72" s="202"/>
      <c r="E72" s="29" t="s">
        <v>59</v>
      </c>
      <c r="F72" s="29" t="s">
        <v>11</v>
      </c>
      <c r="G72" s="203"/>
      <c r="H72" s="203"/>
      <c r="I72" s="203"/>
      <c r="J72" s="204"/>
      <c r="L72" s="99" t="s">
        <v>113</v>
      </c>
    </row>
    <row r="73" spans="1:230" s="91" customFormat="1" ht="30" customHeight="1" x14ac:dyDescent="0.2">
      <c r="A73" s="28"/>
      <c r="B73" s="205"/>
      <c r="C73" s="206"/>
      <c r="D73" s="207"/>
      <c r="E73" s="32"/>
      <c r="F73" s="150">
        <f>IF(L73&gt;$J$57,"Fel andel",L73)</f>
        <v>0</v>
      </c>
      <c r="G73" s="208" t="str">
        <f>G68</f>
        <v>Datum &amp; Underskrift:</v>
      </c>
      <c r="H73" s="209"/>
      <c r="I73" s="209"/>
      <c r="J73" s="210"/>
      <c r="K73" s="30"/>
      <c r="L73" s="151">
        <f>$J$57*E73</f>
        <v>0</v>
      </c>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row>
    <row r="74" spans="1:230" s="91" customFormat="1" ht="30" customHeight="1" x14ac:dyDescent="0.2">
      <c r="A74" s="28"/>
      <c r="B74" s="211" t="s">
        <v>47</v>
      </c>
      <c r="C74" s="155"/>
      <c r="D74" s="155"/>
      <c r="E74" s="155" t="s">
        <v>48</v>
      </c>
      <c r="F74" s="155"/>
      <c r="G74" s="212" t="s">
        <v>118</v>
      </c>
      <c r="H74" s="213"/>
      <c r="I74" s="213"/>
      <c r="J74" s="214"/>
      <c r="K74" s="30"/>
      <c r="L74" s="110"/>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row>
    <row r="75" spans="1:230" ht="30" customHeight="1" x14ac:dyDescent="0.2">
      <c r="B75" s="156" t="s">
        <v>115</v>
      </c>
      <c r="C75" s="153"/>
      <c r="D75" s="152" t="s">
        <v>66</v>
      </c>
      <c r="E75" s="153"/>
      <c r="F75" s="157"/>
      <c r="G75" s="152" t="s">
        <v>116</v>
      </c>
      <c r="H75" s="153"/>
      <c r="I75" s="153"/>
      <c r="J75" s="154"/>
      <c r="L75" s="110"/>
    </row>
    <row r="76" spans="1:230" ht="22.5" customHeight="1" x14ac:dyDescent="0.2">
      <c r="B76" s="200"/>
      <c r="C76" s="200"/>
      <c r="D76" s="200"/>
      <c r="E76" s="200"/>
      <c r="F76" s="200"/>
      <c r="G76" s="200"/>
      <c r="H76" s="200"/>
      <c r="I76" s="200"/>
      <c r="J76" s="200"/>
    </row>
    <row r="77" spans="1:230" ht="11.25" customHeight="1" x14ac:dyDescent="0.2">
      <c r="B77" s="201" t="s">
        <v>112</v>
      </c>
      <c r="C77" s="202"/>
      <c r="D77" s="202"/>
      <c r="E77" s="29" t="s">
        <v>59</v>
      </c>
      <c r="F77" s="29" t="s">
        <v>11</v>
      </c>
      <c r="G77" s="203"/>
      <c r="H77" s="203"/>
      <c r="I77" s="203"/>
      <c r="J77" s="204"/>
      <c r="L77" s="99" t="s">
        <v>113</v>
      </c>
    </row>
    <row r="78" spans="1:230" ht="30" customHeight="1" x14ac:dyDescent="0.2">
      <c r="B78" s="205"/>
      <c r="C78" s="206"/>
      <c r="D78" s="207"/>
      <c r="E78" s="32"/>
      <c r="F78" s="150">
        <f>IF(L78&gt;$J$57,"Fel andel",L78)</f>
        <v>0</v>
      </c>
      <c r="G78" s="208" t="str">
        <f>G73</f>
        <v>Datum &amp; Underskrift:</v>
      </c>
      <c r="H78" s="209"/>
      <c r="I78" s="209"/>
      <c r="J78" s="210"/>
      <c r="L78" s="151">
        <f>$J$57*E78</f>
        <v>0</v>
      </c>
    </row>
    <row r="79" spans="1:230" ht="30" customHeight="1" x14ac:dyDescent="0.2">
      <c r="B79" s="211" t="s">
        <v>47</v>
      </c>
      <c r="C79" s="155"/>
      <c r="D79" s="155"/>
      <c r="E79" s="155" t="s">
        <v>48</v>
      </c>
      <c r="F79" s="155"/>
      <c r="G79" s="212" t="s">
        <v>118</v>
      </c>
      <c r="H79" s="213"/>
      <c r="I79" s="213"/>
      <c r="J79" s="214"/>
    </row>
    <row r="80" spans="1:230" ht="30" customHeight="1" x14ac:dyDescent="0.2">
      <c r="B80" s="156" t="s">
        <v>115</v>
      </c>
      <c r="C80" s="153"/>
      <c r="D80" s="152" t="s">
        <v>66</v>
      </c>
      <c r="E80" s="153"/>
      <c r="F80" s="157"/>
      <c r="G80" s="152" t="s">
        <v>116</v>
      </c>
      <c r="H80" s="153"/>
      <c r="I80" s="153"/>
      <c r="J80" s="154"/>
    </row>
    <row r="81" spans="2:12" ht="22.5" customHeight="1" x14ac:dyDescent="0.2"/>
    <row r="82" spans="2:12" ht="11.25" customHeight="1" x14ac:dyDescent="0.2">
      <c r="B82" s="201" t="s">
        <v>112</v>
      </c>
      <c r="C82" s="202"/>
      <c r="D82" s="202"/>
      <c r="E82" s="29" t="s">
        <v>59</v>
      </c>
      <c r="F82" s="29" t="s">
        <v>11</v>
      </c>
      <c r="G82" s="203"/>
      <c r="H82" s="203"/>
      <c r="I82" s="203"/>
      <c r="J82" s="204"/>
      <c r="L82" s="99" t="s">
        <v>113</v>
      </c>
    </row>
    <row r="83" spans="2:12" ht="30" customHeight="1" x14ac:dyDescent="0.2">
      <c r="B83" s="205"/>
      <c r="C83" s="206"/>
      <c r="D83" s="207"/>
      <c r="E83" s="32"/>
      <c r="F83" s="150">
        <f>IF(L83&gt;$J$57,"Fel andel",L83)</f>
        <v>0</v>
      </c>
      <c r="G83" s="208" t="str">
        <f>G78</f>
        <v>Datum &amp; Underskrift:</v>
      </c>
      <c r="H83" s="209"/>
      <c r="I83" s="209"/>
      <c r="J83" s="210"/>
      <c r="L83" s="151">
        <f>$J$57*E83</f>
        <v>0</v>
      </c>
    </row>
    <row r="84" spans="2:12" ht="30" customHeight="1" x14ac:dyDescent="0.2">
      <c r="B84" s="211" t="s">
        <v>47</v>
      </c>
      <c r="C84" s="155"/>
      <c r="D84" s="155"/>
      <c r="E84" s="155" t="s">
        <v>48</v>
      </c>
      <c r="F84" s="155"/>
      <c r="G84" s="212" t="s">
        <v>118</v>
      </c>
      <c r="H84" s="213"/>
      <c r="I84" s="213"/>
      <c r="J84" s="214"/>
    </row>
    <row r="85" spans="2:12" ht="30" customHeight="1" x14ac:dyDescent="0.2">
      <c r="B85" s="156" t="s">
        <v>115</v>
      </c>
      <c r="C85" s="153"/>
      <c r="D85" s="152" t="s">
        <v>66</v>
      </c>
      <c r="E85" s="153"/>
      <c r="F85" s="157"/>
      <c r="G85" s="152" t="s">
        <v>116</v>
      </c>
      <c r="H85" s="153"/>
      <c r="I85" s="153"/>
      <c r="J85" s="154"/>
    </row>
    <row r="86" spans="2:12" ht="22.5" customHeight="1" x14ac:dyDescent="0.2"/>
    <row r="87" spans="2:12" ht="11.25" customHeight="1" x14ac:dyDescent="0.2">
      <c r="B87" s="201" t="s">
        <v>112</v>
      </c>
      <c r="C87" s="202"/>
      <c r="D87" s="202"/>
      <c r="E87" s="29" t="s">
        <v>59</v>
      </c>
      <c r="F87" s="29" t="s">
        <v>11</v>
      </c>
      <c r="G87" s="203"/>
      <c r="H87" s="203"/>
      <c r="I87" s="203"/>
      <c r="J87" s="204"/>
      <c r="L87" s="99" t="s">
        <v>113</v>
      </c>
    </row>
    <row r="88" spans="2:12" ht="30" customHeight="1" x14ac:dyDescent="0.2">
      <c r="B88" s="205"/>
      <c r="C88" s="206"/>
      <c r="D88" s="207"/>
      <c r="E88" s="32"/>
      <c r="F88" s="150">
        <f>IF(L88&gt;$J$57,"Fel andel",L88)</f>
        <v>0</v>
      </c>
      <c r="G88" s="208" t="str">
        <f>G83</f>
        <v>Datum &amp; Underskrift:</v>
      </c>
      <c r="H88" s="209"/>
      <c r="I88" s="209"/>
      <c r="J88" s="210"/>
      <c r="L88" s="151">
        <f>$J$57*E88</f>
        <v>0</v>
      </c>
    </row>
    <row r="89" spans="2:12" ht="30" customHeight="1" x14ac:dyDescent="0.2">
      <c r="B89" s="211" t="s">
        <v>47</v>
      </c>
      <c r="C89" s="155"/>
      <c r="D89" s="155"/>
      <c r="E89" s="155" t="s">
        <v>48</v>
      </c>
      <c r="F89" s="155"/>
      <c r="G89" s="212" t="s">
        <v>118</v>
      </c>
      <c r="H89" s="213"/>
      <c r="I89" s="213"/>
      <c r="J89" s="214"/>
    </row>
    <row r="90" spans="2:12" ht="30" customHeight="1" x14ac:dyDescent="0.2">
      <c r="B90" s="156" t="s">
        <v>115</v>
      </c>
      <c r="C90" s="153"/>
      <c r="D90" s="152" t="s">
        <v>66</v>
      </c>
      <c r="E90" s="153"/>
      <c r="F90" s="157"/>
      <c r="G90" s="152" t="s">
        <v>116</v>
      </c>
      <c r="H90" s="153"/>
      <c r="I90" s="153"/>
      <c r="J90" s="154"/>
    </row>
    <row r="91" spans="2:12" ht="22.5" customHeight="1" x14ac:dyDescent="0.2"/>
    <row r="92" spans="2:12" ht="11.25" customHeight="1" x14ac:dyDescent="0.2">
      <c r="B92" s="201" t="s">
        <v>112</v>
      </c>
      <c r="C92" s="202"/>
      <c r="D92" s="202"/>
      <c r="E92" s="29" t="s">
        <v>59</v>
      </c>
      <c r="F92" s="29" t="s">
        <v>11</v>
      </c>
      <c r="G92" s="203"/>
      <c r="H92" s="203"/>
      <c r="I92" s="203"/>
      <c r="J92" s="204"/>
      <c r="L92" s="99" t="s">
        <v>113</v>
      </c>
    </row>
    <row r="93" spans="2:12" ht="30" customHeight="1" x14ac:dyDescent="0.2">
      <c r="B93" s="205"/>
      <c r="C93" s="206"/>
      <c r="D93" s="207"/>
      <c r="E93" s="32"/>
      <c r="F93" s="150">
        <f>IF(L93&gt;$J$57,"Fel andel",L93)</f>
        <v>0</v>
      </c>
      <c r="G93" s="208" t="str">
        <f>G83</f>
        <v>Datum &amp; Underskrift:</v>
      </c>
      <c r="H93" s="209"/>
      <c r="I93" s="209"/>
      <c r="J93" s="210"/>
      <c r="L93" s="151">
        <f>$J$57*E93</f>
        <v>0</v>
      </c>
    </row>
    <row r="94" spans="2:12" ht="30" customHeight="1" x14ac:dyDescent="0.2">
      <c r="B94" s="211" t="s">
        <v>47</v>
      </c>
      <c r="C94" s="155"/>
      <c r="D94" s="155"/>
      <c r="E94" s="155" t="s">
        <v>48</v>
      </c>
      <c r="F94" s="155"/>
      <c r="G94" s="212" t="s">
        <v>118</v>
      </c>
      <c r="H94" s="213"/>
      <c r="I94" s="213"/>
      <c r="J94" s="214"/>
    </row>
    <row r="95" spans="2:12" ht="30" customHeight="1" x14ac:dyDescent="0.2">
      <c r="B95" s="156" t="s">
        <v>115</v>
      </c>
      <c r="C95" s="153"/>
      <c r="D95" s="152" t="s">
        <v>66</v>
      </c>
      <c r="E95" s="153"/>
      <c r="F95" s="157"/>
      <c r="G95" s="152" t="s">
        <v>116</v>
      </c>
      <c r="H95" s="153"/>
      <c r="I95" s="153"/>
      <c r="J95" s="154"/>
    </row>
    <row r="96" spans="2:12" ht="22.5" customHeight="1" x14ac:dyDescent="0.2"/>
    <row r="97" spans="2:12" ht="11.25" customHeight="1" x14ac:dyDescent="0.2">
      <c r="B97" s="201" t="s">
        <v>112</v>
      </c>
      <c r="C97" s="202"/>
      <c r="D97" s="202"/>
      <c r="E97" s="29" t="s">
        <v>59</v>
      </c>
      <c r="F97" s="29" t="s">
        <v>11</v>
      </c>
      <c r="G97" s="203"/>
      <c r="H97" s="203"/>
      <c r="I97" s="203"/>
      <c r="J97" s="204"/>
      <c r="L97" s="99" t="s">
        <v>113</v>
      </c>
    </row>
    <row r="98" spans="2:12" ht="30" customHeight="1" x14ac:dyDescent="0.2">
      <c r="B98" s="205"/>
      <c r="C98" s="206"/>
      <c r="D98" s="207"/>
      <c r="E98" s="32"/>
      <c r="F98" s="150">
        <f>IF(L98&gt;$J$57,"Fel andel",L98)</f>
        <v>0</v>
      </c>
      <c r="G98" s="208" t="str">
        <f>G88</f>
        <v>Datum &amp; Underskrift:</v>
      </c>
      <c r="H98" s="209"/>
      <c r="I98" s="209"/>
      <c r="J98" s="210"/>
      <c r="L98" s="151">
        <f>$J$57*E98</f>
        <v>0</v>
      </c>
    </row>
    <row r="99" spans="2:12" ht="30" customHeight="1" x14ac:dyDescent="0.2">
      <c r="B99" s="211" t="s">
        <v>47</v>
      </c>
      <c r="C99" s="155"/>
      <c r="D99" s="155"/>
      <c r="E99" s="155" t="s">
        <v>48</v>
      </c>
      <c r="F99" s="155"/>
      <c r="G99" s="212" t="s">
        <v>118</v>
      </c>
      <c r="H99" s="213"/>
      <c r="I99" s="213"/>
      <c r="J99" s="214"/>
    </row>
    <row r="100" spans="2:12" ht="30" customHeight="1" x14ac:dyDescent="0.2">
      <c r="B100" s="156" t="s">
        <v>115</v>
      </c>
      <c r="C100" s="153"/>
      <c r="D100" s="152" t="s">
        <v>66</v>
      </c>
      <c r="E100" s="153"/>
      <c r="F100" s="157"/>
      <c r="G100" s="152" t="s">
        <v>116</v>
      </c>
      <c r="H100" s="153"/>
      <c r="I100" s="153"/>
      <c r="J100" s="154"/>
    </row>
    <row r="101" spans="2:12" ht="12.75" customHeight="1" x14ac:dyDescent="0.2">
      <c r="B101" s="199" t="s">
        <v>87</v>
      </c>
      <c r="C101" s="199"/>
      <c r="D101" s="199"/>
      <c r="E101" s="199"/>
      <c r="F101" s="199"/>
      <c r="G101" s="199"/>
      <c r="H101" s="199"/>
      <c r="I101" s="199"/>
      <c r="J101" s="199"/>
    </row>
    <row r="102" spans="2:12" ht="12.75" customHeight="1" x14ac:dyDescent="0.2">
      <c r="B102" s="198" t="str">
        <f>IF((E62+E68+E73+E78+E83+E88+E93+E98)=1,0,"SUMMAN AV DE LAGFARNA ÄGARNAS ANDELAR ÄR INTE = 1")</f>
        <v>SUMMAN AV DE LAGFARNA ÄGARNAS ANDELAR ÄR INTE = 1</v>
      </c>
      <c r="C102" s="198"/>
      <c r="D102" s="198"/>
      <c r="E102" s="198"/>
      <c r="F102" s="198"/>
      <c r="G102" s="198"/>
      <c r="H102" s="198"/>
      <c r="I102" s="198"/>
      <c r="J102" s="198"/>
    </row>
  </sheetData>
  <sheetProtection password="D793" sheet="1" objects="1" scenarios="1" selectLockedCells="1"/>
  <mergeCells count="174">
    <mergeCell ref="E69:F69"/>
    <mergeCell ref="G69:J69"/>
    <mergeCell ref="B68:D68"/>
    <mergeCell ref="B67:D67"/>
    <mergeCell ref="G67:J67"/>
    <mergeCell ref="G68:J68"/>
    <mergeCell ref="B28:J28"/>
    <mergeCell ref="B41:J41"/>
    <mergeCell ref="B55:I55"/>
    <mergeCell ref="B23:J23"/>
    <mergeCell ref="B36:J36"/>
    <mergeCell ref="B47:I47"/>
    <mergeCell ref="B48:J48"/>
    <mergeCell ref="B27:I27"/>
    <mergeCell ref="B61:D61"/>
    <mergeCell ref="B53:J53"/>
    <mergeCell ref="B56:I56"/>
    <mergeCell ref="B2:F2"/>
    <mergeCell ref="I4:J4"/>
    <mergeCell ref="I5:J5"/>
    <mergeCell ref="G5:H5"/>
    <mergeCell ref="C5:F5"/>
    <mergeCell ref="C6:F6"/>
    <mergeCell ref="I6:J6"/>
    <mergeCell ref="G4:H4"/>
    <mergeCell ref="B3:H3"/>
    <mergeCell ref="I3:J3"/>
    <mergeCell ref="C7:F7"/>
    <mergeCell ref="C8:F8"/>
    <mergeCell ref="C4:F4"/>
    <mergeCell ref="B22:I22"/>
    <mergeCell ref="I7:J7"/>
    <mergeCell ref="I8:J8"/>
    <mergeCell ref="B9:J9"/>
    <mergeCell ref="G7:H7"/>
    <mergeCell ref="G8:H8"/>
    <mergeCell ref="B15:I15"/>
    <mergeCell ref="B16:J16"/>
    <mergeCell ref="B20:F20"/>
    <mergeCell ref="B21:F21"/>
    <mergeCell ref="G6:H6"/>
    <mergeCell ref="G17:H17"/>
    <mergeCell ref="G18:H18"/>
    <mergeCell ref="G19:H19"/>
    <mergeCell ref="G20:H20"/>
    <mergeCell ref="G21:H21"/>
    <mergeCell ref="B65:J65"/>
    <mergeCell ref="B66:J66"/>
    <mergeCell ref="B82:D82"/>
    <mergeCell ref="G82:J82"/>
    <mergeCell ref="B83:D83"/>
    <mergeCell ref="G83:J83"/>
    <mergeCell ref="B73:D73"/>
    <mergeCell ref="G73:J73"/>
    <mergeCell ref="B79:D79"/>
    <mergeCell ref="G79:J79"/>
    <mergeCell ref="G80:J80"/>
    <mergeCell ref="B77:D77"/>
    <mergeCell ref="G77:J77"/>
    <mergeCell ref="B78:D78"/>
    <mergeCell ref="G78:J78"/>
    <mergeCell ref="G75:J75"/>
    <mergeCell ref="B74:D74"/>
    <mergeCell ref="G74:J74"/>
    <mergeCell ref="B80:C80"/>
    <mergeCell ref="D80:F80"/>
    <mergeCell ref="G70:J70"/>
    <mergeCell ref="B70:C70"/>
    <mergeCell ref="D70:F70"/>
    <mergeCell ref="B69:D69"/>
    <mergeCell ref="G99:J99"/>
    <mergeCell ref="B98:D98"/>
    <mergeCell ref="G98:J98"/>
    <mergeCell ref="B99:D99"/>
    <mergeCell ref="G100:J100"/>
    <mergeCell ref="G90:J90"/>
    <mergeCell ref="B97:D97"/>
    <mergeCell ref="G97:J97"/>
    <mergeCell ref="B90:C90"/>
    <mergeCell ref="D90:F90"/>
    <mergeCell ref="E99:F99"/>
    <mergeCell ref="B100:C100"/>
    <mergeCell ref="D100:F100"/>
    <mergeCell ref="B92:D92"/>
    <mergeCell ref="G92:J92"/>
    <mergeCell ref="B93:D93"/>
    <mergeCell ref="G93:J93"/>
    <mergeCell ref="B94:D94"/>
    <mergeCell ref="E94:F94"/>
    <mergeCell ref="G94:J94"/>
    <mergeCell ref="B95:C95"/>
    <mergeCell ref="D95:F95"/>
    <mergeCell ref="G95:J95"/>
    <mergeCell ref="M3:N3"/>
    <mergeCell ref="M4:N4"/>
    <mergeCell ref="M5:N5"/>
    <mergeCell ref="M6:N6"/>
    <mergeCell ref="M7:N7"/>
    <mergeCell ref="M11:N11"/>
    <mergeCell ref="M27:N27"/>
    <mergeCell ref="M15:N15"/>
    <mergeCell ref="M8:N8"/>
    <mergeCell ref="M12:N12"/>
    <mergeCell ref="E63:F63"/>
    <mergeCell ref="G63:J63"/>
    <mergeCell ref="B64:C64"/>
    <mergeCell ref="D64:F64"/>
    <mergeCell ref="G64:J64"/>
    <mergeCell ref="B34:J34"/>
    <mergeCell ref="B60:J60"/>
    <mergeCell ref="B54:I54"/>
    <mergeCell ref="B43:G43"/>
    <mergeCell ref="B44:G44"/>
    <mergeCell ref="B45:G45"/>
    <mergeCell ref="B46:G46"/>
    <mergeCell ref="B52:I52"/>
    <mergeCell ref="B32:I32"/>
    <mergeCell ref="G61:J61"/>
    <mergeCell ref="B58:J58"/>
    <mergeCell ref="B57:I57"/>
    <mergeCell ref="B59:J59"/>
    <mergeCell ref="B49:G49"/>
    <mergeCell ref="B50:G50"/>
    <mergeCell ref="B51:G51"/>
    <mergeCell ref="B31:I31"/>
    <mergeCell ref="F42:G42"/>
    <mergeCell ref="B37:I37"/>
    <mergeCell ref="B38:I38"/>
    <mergeCell ref="B39:I39"/>
    <mergeCell ref="B102:J102"/>
    <mergeCell ref="B101:J101"/>
    <mergeCell ref="B76:J76"/>
    <mergeCell ref="B72:D72"/>
    <mergeCell ref="G72:J72"/>
    <mergeCell ref="E74:F74"/>
    <mergeCell ref="B75:C75"/>
    <mergeCell ref="D75:F75"/>
    <mergeCell ref="E79:F79"/>
    <mergeCell ref="B87:D87"/>
    <mergeCell ref="G87:J87"/>
    <mergeCell ref="B88:D88"/>
    <mergeCell ref="G88:J88"/>
    <mergeCell ref="B89:D89"/>
    <mergeCell ref="E89:F89"/>
    <mergeCell ref="G89:J89"/>
    <mergeCell ref="B84:D84"/>
    <mergeCell ref="G84:J84"/>
    <mergeCell ref="B62:D62"/>
    <mergeCell ref="G62:J62"/>
    <mergeCell ref="B63:D63"/>
    <mergeCell ref="G85:J85"/>
    <mergeCell ref="E84:F84"/>
    <mergeCell ref="B85:C85"/>
    <mergeCell ref="D85:F85"/>
    <mergeCell ref="M9:N10"/>
    <mergeCell ref="E35:F35"/>
    <mergeCell ref="B35:D35"/>
    <mergeCell ref="G35:J35"/>
    <mergeCell ref="B24:I24"/>
    <mergeCell ref="B25:I25"/>
    <mergeCell ref="B26:I26"/>
    <mergeCell ref="B29:I29"/>
    <mergeCell ref="B33:I33"/>
    <mergeCell ref="B10:G10"/>
    <mergeCell ref="B11:G11"/>
    <mergeCell ref="B12:G12"/>
    <mergeCell ref="B13:G13"/>
    <mergeCell ref="B14:G14"/>
    <mergeCell ref="B17:F17"/>
    <mergeCell ref="B18:F18"/>
    <mergeCell ref="B19:F19"/>
    <mergeCell ref="B30:I30"/>
    <mergeCell ref="B42:D42"/>
    <mergeCell ref="B40:I40"/>
  </mergeCells>
  <dataValidations count="4">
    <dataValidation type="list" allowBlank="1" showInputMessage="1" showErrorMessage="1" sqref="I11:I14">
      <formula1>"0,1,2"</formula1>
    </dataValidation>
    <dataValidation type="list" allowBlank="1" showInputMessage="1" showErrorMessage="1" sqref="G18:H21">
      <formula1>$M$16:$M$24</formula1>
    </dataValidation>
    <dataValidation type="list" allowBlank="1" showInputMessage="1" showErrorMessage="1" sqref="I50:I51">
      <formula1>"Zon 1, Zon 2"</formula1>
    </dataValidation>
    <dataValidation type="list" allowBlank="1" showInputMessage="1" showErrorMessage="1" sqref="F42:G42">
      <formula1>$M$28:$M$32</formula1>
    </dataValidation>
  </dataValidations>
  <printOptions horizontalCentered="1"/>
  <pageMargins left="0.19685039370078741" right="0.19685039370078741" top="0.19685039370078741" bottom="0.19685039370078741" header="0.31496062992125984" footer="0.31496062992125984"/>
  <pageSetup paperSize="9" scale="89" firstPageNumber="0" fitToHeight="2"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9525</xdr:colOff>
                    <xdr:row>0</xdr:row>
                    <xdr:rowOff>85725</xdr:rowOff>
                  </from>
                  <to>
                    <xdr:col>2</xdr:col>
                    <xdr:colOff>180975</xdr:colOff>
                    <xdr:row>0</xdr:row>
                    <xdr:rowOff>276225</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9525</xdr:colOff>
                    <xdr:row>55</xdr:row>
                    <xdr:rowOff>0</xdr:rowOff>
                  </from>
                  <to>
                    <xdr:col>3</xdr:col>
                    <xdr:colOff>238125</xdr:colOff>
                    <xdr:row>55</xdr:row>
                    <xdr:rowOff>152400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2</xdr:col>
                    <xdr:colOff>352425</xdr:colOff>
                    <xdr:row>0</xdr:row>
                    <xdr:rowOff>85725</xdr:rowOff>
                  </from>
                  <to>
                    <xdr:col>4</xdr:col>
                    <xdr:colOff>66675</xdr:colOff>
                    <xdr:row>0</xdr:row>
                    <xdr:rowOff>276225</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4</xdr:col>
                    <xdr:colOff>228600</xdr:colOff>
                    <xdr:row>0</xdr:row>
                    <xdr:rowOff>85725</xdr:rowOff>
                  </from>
                  <to>
                    <xdr:col>6</xdr:col>
                    <xdr:colOff>609600</xdr:colOff>
                    <xdr:row>0</xdr:row>
                    <xdr:rowOff>276225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theme="8" tint="0.39997558519241921"/>
    <pageSetUpPr fitToPage="1"/>
  </sheetPr>
  <dimension ref="A1:G52"/>
  <sheetViews>
    <sheetView showGridLines="0" showRowColHeaders="0" zoomScaleNormal="100" workbookViewId="0">
      <selection activeCell="E5" sqref="E5"/>
    </sheetView>
  </sheetViews>
  <sheetFormatPr defaultRowHeight="20.25" customHeight="1" x14ac:dyDescent="0.2"/>
  <cols>
    <col min="1" max="1" width="32.42578125" style="25" customWidth="1"/>
    <col min="2" max="4" width="21.42578125" customWidth="1"/>
    <col min="5" max="5" width="38.42578125" customWidth="1"/>
  </cols>
  <sheetData>
    <row r="1" spans="2:4" ht="20.25" customHeight="1" x14ac:dyDescent="0.2">
      <c r="B1" s="27"/>
      <c r="C1" s="27"/>
      <c r="D1" s="26"/>
    </row>
    <row r="52" spans="7:7" ht="20.25" customHeight="1" x14ac:dyDescent="0.2">
      <c r="G52" s="40"/>
    </row>
  </sheetData>
  <sheetProtection password="D793"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FF0000"/>
    <pageSetUpPr fitToPage="1"/>
  </sheetPr>
  <dimension ref="A1:I25"/>
  <sheetViews>
    <sheetView workbookViewId="0">
      <selection activeCell="B2" sqref="B2"/>
    </sheetView>
  </sheetViews>
  <sheetFormatPr defaultColWidth="21.42578125" defaultRowHeight="24" customHeight="1" x14ac:dyDescent="0.2"/>
  <cols>
    <col min="1" max="1" width="24.42578125" style="113" bestFit="1" customWidth="1"/>
    <col min="2" max="4" width="21.42578125" style="113"/>
    <col min="5" max="5" width="21.42578125" style="137"/>
    <col min="6" max="7" width="21.42578125" style="113"/>
    <col min="8" max="8" width="5.42578125" style="113" customWidth="1"/>
    <col min="9" max="9" width="47.85546875" style="113" bestFit="1" customWidth="1"/>
    <col min="10" max="16384" width="21.42578125" style="113"/>
  </cols>
  <sheetData>
    <row r="1" spans="1:9" ht="24" customHeight="1" x14ac:dyDescent="0.2">
      <c r="A1" s="303" t="s">
        <v>57</v>
      </c>
      <c r="B1" s="303"/>
      <c r="C1" s="303"/>
      <c r="D1" s="303"/>
      <c r="E1" s="304"/>
      <c r="F1" s="303"/>
      <c r="G1" s="303"/>
      <c r="I1" s="148" t="s">
        <v>103</v>
      </c>
    </row>
    <row r="2" spans="1:9" ht="24" customHeight="1" x14ac:dyDescent="0.2">
      <c r="A2" s="114" t="s">
        <v>56</v>
      </c>
      <c r="B2" s="145">
        <v>44300</v>
      </c>
      <c r="C2" s="115"/>
      <c r="D2" s="116" t="s">
        <v>21</v>
      </c>
      <c r="E2" s="147">
        <v>5000</v>
      </c>
      <c r="F2" s="116"/>
      <c r="G2" s="117"/>
      <c r="I2" s="142" t="s">
        <v>102</v>
      </c>
    </row>
    <row r="3" spans="1:9" s="123" customFormat="1" ht="24" customHeight="1" x14ac:dyDescent="0.2">
      <c r="A3" s="118"/>
      <c r="B3" s="119" t="s">
        <v>35</v>
      </c>
      <c r="C3" s="120" t="s">
        <v>58</v>
      </c>
      <c r="D3" s="120" t="s">
        <v>31</v>
      </c>
      <c r="E3" s="121" t="s">
        <v>32</v>
      </c>
      <c r="F3" s="122" t="s">
        <v>37</v>
      </c>
      <c r="G3" s="122" t="s">
        <v>38</v>
      </c>
      <c r="I3" s="143" t="s">
        <v>101</v>
      </c>
    </row>
    <row r="4" spans="1:9" s="123" customFormat="1" ht="24" customHeight="1" x14ac:dyDescent="0.2">
      <c r="A4" s="306" t="s">
        <v>30</v>
      </c>
      <c r="B4" s="306"/>
      <c r="C4" s="306"/>
      <c r="D4" s="306"/>
      <c r="E4" s="306"/>
      <c r="F4" s="306"/>
      <c r="G4" s="306"/>
      <c r="I4" s="144" t="s">
        <v>110</v>
      </c>
    </row>
    <row r="5" spans="1:9" ht="24" customHeight="1" x14ac:dyDescent="0.2">
      <c r="A5" s="114" t="s">
        <v>36</v>
      </c>
      <c r="B5" s="124">
        <v>3.1</v>
      </c>
      <c r="C5" s="146">
        <v>314.29000000000002</v>
      </c>
      <c r="D5" s="125">
        <v>256.89999999999998</v>
      </c>
      <c r="E5" s="138">
        <f>B5*(C5/D5)</f>
        <v>3.7925223822499037</v>
      </c>
      <c r="F5" s="126">
        <f>E5*1.25</f>
        <v>4.7406529778123794</v>
      </c>
      <c r="G5" s="126">
        <f>F5*1.2</f>
        <v>5.6887835733748551</v>
      </c>
    </row>
    <row r="6" spans="1:9" ht="24" customHeight="1" x14ac:dyDescent="0.2">
      <c r="A6" s="305" t="s">
        <v>33</v>
      </c>
      <c r="B6" s="305"/>
      <c r="C6" s="305"/>
      <c r="D6" s="305"/>
      <c r="E6" s="305"/>
      <c r="F6" s="305"/>
      <c r="G6" s="305"/>
    </row>
    <row r="7" spans="1:9" ht="24" customHeight="1" x14ac:dyDescent="0.2">
      <c r="A7" s="114" t="s">
        <v>75</v>
      </c>
      <c r="B7" s="127">
        <v>500</v>
      </c>
      <c r="C7" s="311">
        <f>C5</f>
        <v>314.29000000000002</v>
      </c>
      <c r="D7" s="312">
        <v>314.39999999999998</v>
      </c>
      <c r="E7" s="139">
        <f>ROUND(B7*($C$7/$D$7),-2)</f>
        <v>500</v>
      </c>
      <c r="F7" s="128">
        <f>E7*1.25</f>
        <v>625</v>
      </c>
      <c r="G7" s="128">
        <f t="shared" ref="G7:G15" si="0">F7*1.2</f>
        <v>750</v>
      </c>
    </row>
    <row r="8" spans="1:9" ht="24" customHeight="1" x14ac:dyDescent="0.2">
      <c r="A8" s="114" t="s">
        <v>68</v>
      </c>
      <c r="B8" s="127">
        <v>700</v>
      </c>
      <c r="C8" s="311"/>
      <c r="D8" s="312"/>
      <c r="E8" s="139">
        <f t="shared" ref="E8:E10" si="1">ROUND(B8*($C$7/$D$7),-2)</f>
        <v>700</v>
      </c>
      <c r="F8" s="128">
        <f>E8*1.25</f>
        <v>875</v>
      </c>
      <c r="G8" s="128">
        <f t="shared" si="0"/>
        <v>1050</v>
      </c>
    </row>
    <row r="9" spans="1:9" ht="24" customHeight="1" x14ac:dyDescent="0.2">
      <c r="A9" s="114" t="s">
        <v>70</v>
      </c>
      <c r="B9" s="127">
        <v>1100</v>
      </c>
      <c r="C9" s="311"/>
      <c r="D9" s="312"/>
      <c r="E9" s="139">
        <f t="shared" si="1"/>
        <v>1100</v>
      </c>
      <c r="F9" s="128">
        <f>E9*1.25</f>
        <v>1375</v>
      </c>
      <c r="G9" s="128">
        <f t="shared" si="0"/>
        <v>1650</v>
      </c>
    </row>
    <row r="10" spans="1:9" ht="24" customHeight="1" x14ac:dyDescent="0.2">
      <c r="A10" s="114" t="s">
        <v>71</v>
      </c>
      <c r="B10" s="127">
        <v>1500</v>
      </c>
      <c r="C10" s="311"/>
      <c r="D10" s="312"/>
      <c r="E10" s="139">
        <f t="shared" si="1"/>
        <v>1500</v>
      </c>
      <c r="F10" s="128">
        <f>E10*1.25</f>
        <v>1875</v>
      </c>
      <c r="G10" s="128">
        <f t="shared" si="0"/>
        <v>2250</v>
      </c>
    </row>
    <row r="11" spans="1:9" ht="24" customHeight="1" x14ac:dyDescent="0.2">
      <c r="A11" s="314" t="s">
        <v>34</v>
      </c>
      <c r="B11" s="314"/>
      <c r="C11" s="314"/>
      <c r="D11" s="314"/>
      <c r="E11" s="314"/>
      <c r="F11" s="314"/>
      <c r="G11" s="314"/>
    </row>
    <row r="12" spans="1:9" ht="24" customHeight="1" x14ac:dyDescent="0.2">
      <c r="A12" s="114" t="s">
        <v>72</v>
      </c>
      <c r="B12" s="127">
        <v>2200</v>
      </c>
      <c r="C12" s="311">
        <f>C5</f>
        <v>314.29000000000002</v>
      </c>
      <c r="D12" s="312">
        <v>314.39999999999998</v>
      </c>
      <c r="E12" s="139">
        <f>ROUND(B12*($C$12/$D$12),-2)</f>
        <v>2200</v>
      </c>
      <c r="F12" s="128">
        <f>E12*1.25</f>
        <v>2750</v>
      </c>
      <c r="G12" s="128">
        <f t="shared" si="0"/>
        <v>3300</v>
      </c>
    </row>
    <row r="13" spans="1:9" ht="24" customHeight="1" x14ac:dyDescent="0.2">
      <c r="A13" s="114" t="s">
        <v>69</v>
      </c>
      <c r="B13" s="127">
        <v>2200</v>
      </c>
      <c r="C13" s="311"/>
      <c r="D13" s="312"/>
      <c r="E13" s="139">
        <f t="shared" ref="E13:E15" si="2">ROUND(B13*($C$12/$D$12),-2)</f>
        <v>2200</v>
      </c>
      <c r="F13" s="128">
        <f>E13*1.25</f>
        <v>2750</v>
      </c>
      <c r="G13" s="128">
        <f t="shared" si="0"/>
        <v>3300</v>
      </c>
    </row>
    <row r="14" spans="1:9" ht="24" customHeight="1" x14ac:dyDescent="0.2">
      <c r="A14" s="114" t="s">
        <v>73</v>
      </c>
      <c r="B14" s="127">
        <v>2200</v>
      </c>
      <c r="C14" s="311"/>
      <c r="D14" s="312"/>
      <c r="E14" s="139">
        <f t="shared" si="2"/>
        <v>2200</v>
      </c>
      <c r="F14" s="128">
        <f>E14*1.25</f>
        <v>2750</v>
      </c>
      <c r="G14" s="128">
        <f t="shared" si="0"/>
        <v>3300</v>
      </c>
    </row>
    <row r="15" spans="1:9" ht="24" customHeight="1" x14ac:dyDescent="0.2">
      <c r="A15" s="114" t="s">
        <v>74</v>
      </c>
      <c r="B15" s="127">
        <v>4300</v>
      </c>
      <c r="C15" s="311"/>
      <c r="D15" s="312"/>
      <c r="E15" s="139">
        <f t="shared" si="2"/>
        <v>4300</v>
      </c>
      <c r="F15" s="128">
        <f>E15*1.25</f>
        <v>5375</v>
      </c>
      <c r="G15" s="128">
        <f t="shared" si="0"/>
        <v>6450</v>
      </c>
    </row>
    <row r="16" spans="1:9" ht="24" customHeight="1" x14ac:dyDescent="0.2">
      <c r="A16" s="313" t="s">
        <v>49</v>
      </c>
      <c r="B16" s="313"/>
      <c r="C16" s="313"/>
      <c r="D16" s="313"/>
      <c r="E16" s="313"/>
      <c r="F16" s="313"/>
      <c r="G16" s="313"/>
    </row>
    <row r="17" spans="1:7" ht="24" customHeight="1" x14ac:dyDescent="0.2">
      <c r="A17" s="114" t="s">
        <v>50</v>
      </c>
      <c r="B17" s="129">
        <v>2.31</v>
      </c>
      <c r="C17" s="315">
        <f>C5</f>
        <v>314.29000000000002</v>
      </c>
      <c r="D17" s="309">
        <v>314.39999999999998</v>
      </c>
      <c r="E17" s="140">
        <f>B17*($C$17/$D$17)</f>
        <v>2.3091917938931301</v>
      </c>
      <c r="F17" s="126">
        <f>E17*1.25</f>
        <v>2.8864897423664129</v>
      </c>
      <c r="G17" s="126">
        <f>F17*1.2</f>
        <v>3.4637876908396952</v>
      </c>
    </row>
    <row r="18" spans="1:7" ht="24" customHeight="1" x14ac:dyDescent="0.2">
      <c r="A18" s="114" t="s">
        <v>51</v>
      </c>
      <c r="B18" s="129">
        <v>2.83</v>
      </c>
      <c r="C18" s="316"/>
      <c r="D18" s="318"/>
      <c r="E18" s="140">
        <f t="shared" ref="E18:E22" si="3">B18*($C$17/$D$17)</f>
        <v>2.8290098600508911</v>
      </c>
      <c r="F18" s="126">
        <f>E18*1.25</f>
        <v>3.536262325063614</v>
      </c>
      <c r="G18" s="126">
        <f t="shared" ref="G18:G21" si="4">F18*1.2</f>
        <v>4.243514790076337</v>
      </c>
    </row>
    <row r="19" spans="1:7" ht="24" customHeight="1" x14ac:dyDescent="0.2">
      <c r="A19" s="114" t="s">
        <v>24</v>
      </c>
      <c r="B19" s="129">
        <v>3.26</v>
      </c>
      <c r="C19" s="316"/>
      <c r="D19" s="318"/>
      <c r="E19" s="140">
        <f t="shared" si="3"/>
        <v>3.2588594147582701</v>
      </c>
      <c r="F19" s="126">
        <f>E19*1.25</f>
        <v>4.073574268447838</v>
      </c>
      <c r="G19" s="126">
        <f t="shared" si="4"/>
        <v>4.8882891221374054</v>
      </c>
    </row>
    <row r="20" spans="1:7" ht="24" customHeight="1" x14ac:dyDescent="0.2">
      <c r="A20" s="114" t="s">
        <v>25</v>
      </c>
      <c r="B20" s="129">
        <v>4.1500000000000004</v>
      </c>
      <c r="C20" s="316"/>
      <c r="D20" s="318"/>
      <c r="E20" s="140">
        <f t="shared" si="3"/>
        <v>4.1485480279898228</v>
      </c>
      <c r="F20" s="126">
        <f>E20*1.25</f>
        <v>5.1856850349872783</v>
      </c>
      <c r="G20" s="126">
        <f t="shared" si="4"/>
        <v>6.2228220419847338</v>
      </c>
    </row>
    <row r="21" spans="1:7" ht="24" customHeight="1" x14ac:dyDescent="0.2">
      <c r="A21" s="114" t="s">
        <v>26</v>
      </c>
      <c r="B21" s="129">
        <v>4.3</v>
      </c>
      <c r="C21" s="316"/>
      <c r="D21" s="318"/>
      <c r="E21" s="140">
        <f t="shared" si="3"/>
        <v>4.2984955470737916</v>
      </c>
      <c r="F21" s="126">
        <f>E21*1.25</f>
        <v>5.3731194338422394</v>
      </c>
      <c r="G21" s="126">
        <f t="shared" si="4"/>
        <v>6.4477433206106873</v>
      </c>
    </row>
    <row r="22" spans="1:7" ht="24" customHeight="1" x14ac:dyDescent="0.2">
      <c r="A22" s="114" t="s">
        <v>92</v>
      </c>
      <c r="B22" s="130">
        <v>2572</v>
      </c>
      <c r="C22" s="317"/>
      <c r="D22" s="310"/>
      <c r="E22" s="140">
        <f t="shared" si="3"/>
        <v>2571.1001272264634</v>
      </c>
      <c r="F22" s="319"/>
      <c r="G22" s="320"/>
    </row>
    <row r="23" spans="1:7" ht="24" customHeight="1" x14ac:dyDescent="0.2">
      <c r="A23" s="131" t="s">
        <v>52</v>
      </c>
      <c r="B23" s="132"/>
      <c r="C23" s="133" t="s">
        <v>54</v>
      </c>
      <c r="D23" s="133" t="s">
        <v>53</v>
      </c>
      <c r="E23" s="132"/>
      <c r="F23" s="132"/>
      <c r="G23" s="134"/>
    </row>
    <row r="24" spans="1:7" ht="24" customHeight="1" x14ac:dyDescent="0.2">
      <c r="A24" s="114" t="s">
        <v>27</v>
      </c>
      <c r="B24" s="135">
        <v>9.65</v>
      </c>
      <c r="C24" s="307">
        <v>105.8</v>
      </c>
      <c r="D24" s="309">
        <v>105.3</v>
      </c>
      <c r="E24" s="141">
        <f>B24*($C$24/$D$24)</f>
        <v>9.69582146248813</v>
      </c>
      <c r="F24" s="136" t="s">
        <v>55</v>
      </c>
      <c r="G24" s="136" t="s">
        <v>55</v>
      </c>
    </row>
    <row r="25" spans="1:7" ht="24" customHeight="1" x14ac:dyDescent="0.2">
      <c r="A25" s="114" t="s">
        <v>28</v>
      </c>
      <c r="B25" s="135">
        <v>3.75</v>
      </c>
      <c r="C25" s="308"/>
      <c r="D25" s="310"/>
      <c r="E25" s="141">
        <f>B25*($C$24/$D$24)</f>
        <v>3.767806267806268</v>
      </c>
      <c r="F25" s="136" t="s">
        <v>55</v>
      </c>
      <c r="G25" s="136" t="s">
        <v>55</v>
      </c>
    </row>
  </sheetData>
  <sheetProtection password="D793" sheet="1" objects="1" scenarios="1" selectLockedCells="1"/>
  <mergeCells count="14">
    <mergeCell ref="A1:G1"/>
    <mergeCell ref="A6:G6"/>
    <mergeCell ref="A4:G4"/>
    <mergeCell ref="C24:C25"/>
    <mergeCell ref="D24:D25"/>
    <mergeCell ref="C7:C10"/>
    <mergeCell ref="C12:C15"/>
    <mergeCell ref="D7:D10"/>
    <mergeCell ref="D12:D15"/>
    <mergeCell ref="A16:G16"/>
    <mergeCell ref="A11:G11"/>
    <mergeCell ref="C17:C22"/>
    <mergeCell ref="D17:D22"/>
    <mergeCell ref="F22:G22"/>
  </mergeCells>
  <pageMargins left="0.7" right="0.7" top="0.75" bottom="0.75" header="0.3" footer="0.3"/>
  <pageSetup paperSize="9" scale="8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Henriksson Fredrik (ND-RL)</cp:lastModifiedBy>
  <cp:lastPrinted>2016-09-23T12:06:07Z</cp:lastPrinted>
  <dcterms:created xsi:type="dcterms:W3CDTF">2016-01-25T06:11:54Z</dcterms:created>
  <dcterms:modified xsi:type="dcterms:W3CDTF">2016-09-30T05:07:53Z</dcterms:modified>
</cp:coreProperties>
</file>