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05"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02OPERAO/00-Geração/DADOS 2026/01 - Janeiro/"/>
    </mc:Choice>
  </mc:AlternateContent>
  <xr:revisionPtr revIDLastSave="0" documentId="8_{3F3B26FA-BD60-444E-8D87-1B96C2B097E1}" xr6:coauthVersionLast="47" xr6:coauthVersionMax="47" xr10:uidLastSave="{00000000-0000-0000-0000-000000000000}"/>
  <bookViews>
    <workbookView xWindow="28680" yWindow="-120" windowWidth="29040" windowHeight="15720" tabRatio="581" firstSheet="20" activeTab="20"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revisão" sheetId="79" r:id="rId23"/>
    <sheet name="Planilha8" sheetId="74" state="hidden" r:id="rId24"/>
    <sheet name="Vazante 2 - 19 e 20-04" sheetId="49" state="hidden" r:id="rId25"/>
    <sheet name="TABELA RESUMO - P90" sheetId="46" state="hidden" r:id="rId26"/>
    <sheet name="TABELA RESUMO - P95" sheetId="47" state="hidden" r:id="rId27"/>
    <sheet name="Geração Corumbá 1 Maio" sheetId="51" state="hidden" r:id="rId28"/>
    <sheet name="TABELA RESUMO - P97,5" sheetId="48" state="hidden" r:id="rId29"/>
    <sheet name="Geração vazante 1.3" sheetId="56" state="hidden" r:id="rId30"/>
    <sheet name="Previsto - Complexo" sheetId="33" state="hidden" r:id="rId31"/>
    <sheet name="Database" sheetId="35" state="hidden" r:id="rId32"/>
    <sheet name="Tabela1" sheetId="64" state="hidden" r:id="rId33"/>
    <sheet name="Previsto 2026" sheetId="63" state="hidden" r:id="rId34"/>
    <sheet name="Planilha9" sheetId="76" state="hidden" r:id="rId35"/>
    <sheet name="Estudo" sheetId="75" state="hidden" r:id="rId36"/>
    <sheet name="Geração Local" sheetId="69" state="hidden" r:id="rId37"/>
    <sheet name="Diário" sheetId="68" state="hidden" r:id="rId38"/>
    <sheet name="Informações_Usinas" sheetId="44" state="hidden" r:id="rId39"/>
    <sheet name="Comparativo" sheetId="34" state="hidden" r:id="rId40"/>
    <sheet name="Geração Acumulada" sheetId="80" r:id="rId41"/>
    <sheet name="Local" sheetId="81" r:id="rId42"/>
    <sheet name="Resumo" sheetId="82" state="hidden" r:id="rId43"/>
  </sheets>
  <definedNames>
    <definedName name="_xlnm._FilterDatabase" localSheetId="37" hidden="1">Diário!$A$1:$F$1228</definedName>
    <definedName name="_xlnm._FilterDatabase" localSheetId="35" hidden="1">Estudo!$A$336:$I$336</definedName>
    <definedName name="_xlnm._FilterDatabase" localSheetId="2" hidden="1">OBSERVAÇÕES!$A$2:$E$2</definedName>
    <definedName name="_xlnm._FilterDatabase" localSheetId="18" hidden="1">Ocorrências!$A$1:$N$5488</definedName>
    <definedName name="_xlnm._FilterDatabase" localSheetId="21" hidden="1">'TABELA RESUMO - P50'!$A$1:$U$140</definedName>
    <definedName name="_xlnm._FilterDatabase" localSheetId="25" hidden="1">'TABELA RESUMO - P90'!$A$51:$L$96</definedName>
    <definedName name="_xlnm._FilterDatabase" localSheetId="26" hidden="1">'TABELA RESUMO - P95'!$A$44:$L$81</definedName>
    <definedName name="_xlnm._FilterDatabase" localSheetId="28" hidden="1">'TABELA RESUMO - P97,5'!$A$44:$L$81</definedName>
    <definedName name="_xlnm._FilterDatabase" localSheetId="42" hidden="1">Resumo!$A$1:$J$68</definedName>
    <definedName name="_xleta.AND" hidden="1" xlm="1">#NAME?</definedName>
    <definedName name="DadosExternos_1" localSheetId="31" hidden="1">Database!$A$1:$V$767</definedName>
    <definedName name="DadosExternos_1" localSheetId="38" hidden="1">Informações_Usinas!$A$1:$AJ$85</definedName>
    <definedName name="DadosExternos_1" localSheetId="32"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J15" i="14" l="1"/>
  <c r="EJ14" i="14"/>
  <c r="EJ13" i="14"/>
  <c r="EJ12" i="14"/>
  <c r="EJ11" i="14"/>
  <c r="EJ10" i="14"/>
  <c r="EJ9" i="14"/>
  <c r="EL39" i="14"/>
  <c r="EL40" i="14"/>
  <c r="EK7" i="14"/>
  <c r="EJ7" i="14"/>
  <c r="L3" i="2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2" i="21"/>
  <c r="H1" i="21"/>
  <c r="GY39" i="14"/>
  <c r="GX39" i="14"/>
  <c r="GW39" i="14"/>
  <c r="GV39" i="14"/>
  <c r="GU39" i="14"/>
  <c r="GT39" i="14"/>
  <c r="GS39" i="14"/>
  <c r="GR39" i="14"/>
  <c r="GQ39" i="14"/>
  <c r="GP39" i="14"/>
  <c r="GO39" i="14"/>
  <c r="GN39" i="14"/>
  <c r="GM39" i="14"/>
  <c r="GL39" i="14"/>
  <c r="GK39" i="14"/>
  <c r="GJ39" i="14"/>
  <c r="GI39" i="14"/>
  <c r="GH39" i="14"/>
  <c r="GG39" i="14"/>
  <c r="GF39" i="14"/>
  <c r="GE39" i="14"/>
  <c r="GC39" i="14"/>
  <c r="GB39" i="14"/>
  <c r="GA39" i="14"/>
  <c r="FZ39" i="14"/>
  <c r="FY39" i="14"/>
  <c r="FX39" i="14"/>
  <c r="FW39" i="14"/>
  <c r="FV39" i="14"/>
  <c r="FU39" i="14"/>
  <c r="FT39" i="14"/>
  <c r="FS39" i="14"/>
  <c r="FR39" i="14"/>
  <c r="FQ39" i="14"/>
  <c r="FP39" i="14"/>
  <c r="FO39" i="14"/>
  <c r="FN39" i="14"/>
  <c r="FM39" i="14"/>
  <c r="FL39" i="14"/>
  <c r="FK39" i="14"/>
  <c r="FJ39" i="14"/>
  <c r="FI39" i="14"/>
  <c r="FH39" i="14"/>
  <c r="FG39" i="14"/>
  <c r="FF39" i="14"/>
  <c r="FE39" i="14"/>
  <c r="FD39" i="14"/>
  <c r="FC39" i="14"/>
  <c r="FB39" i="14"/>
  <c r="FA39" i="14"/>
  <c r="EZ39" i="14"/>
  <c r="EY39" i="14"/>
  <c r="EX39" i="14"/>
  <c r="EW39" i="14"/>
  <c r="EV39" i="14"/>
  <c r="EU39" i="14"/>
  <c r="ET39" i="14"/>
  <c r="ES39" i="14"/>
  <c r="ER39" i="14"/>
  <c r="EQ39" i="14"/>
  <c r="EP39" i="14"/>
  <c r="EO39" i="14"/>
  <c r="EN39" i="14"/>
  <c r="EM39" i="14"/>
  <c r="EK39" i="14"/>
  <c r="EK40" i="14" s="1"/>
  <c r="GZ38" i="14"/>
  <c r="GZ37" i="14"/>
  <c r="GZ36" i="14"/>
  <c r="GZ35" i="14"/>
  <c r="GZ34" i="14"/>
  <c r="GZ33" i="14"/>
  <c r="GZ32" i="14"/>
  <c r="GZ31" i="14"/>
  <c r="GZ30" i="14"/>
  <c r="GZ29" i="14"/>
  <c r="GZ28" i="14"/>
  <c r="GZ27" i="14"/>
  <c r="GZ26" i="14"/>
  <c r="GZ25" i="14"/>
  <c r="GZ24" i="14"/>
  <c r="GZ23" i="14"/>
  <c r="GZ22" i="14"/>
  <c r="GZ21" i="14"/>
  <c r="GZ20" i="14"/>
  <c r="GZ19" i="14"/>
  <c r="GZ18" i="14"/>
  <c r="GZ17" i="14"/>
  <c r="GZ16" i="14"/>
  <c r="GZ15" i="14"/>
  <c r="GZ14" i="14"/>
  <c r="GZ13" i="14"/>
  <c r="GZ12" i="14"/>
  <c r="GZ11" i="14"/>
  <c r="GZ10" i="14"/>
  <c r="GZ9" i="14"/>
  <c r="GD39" i="14"/>
  <c r="EI27" i="14"/>
  <c r="BU39" i="14"/>
  <c r="BU40" i="14"/>
  <c r="P69" i="21"/>
  <c r="P2" i="21"/>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6" i="14"/>
  <c r="EI25" i="14"/>
  <c r="EI24" i="14"/>
  <c r="EI23" i="14"/>
  <c r="EI22" i="14"/>
  <c r="EI21" i="14"/>
  <c r="EI20" i="14"/>
  <c r="EI19" i="14"/>
  <c r="CC39" i="14"/>
  <c r="EI18" i="14"/>
  <c r="EI17" i="14"/>
  <c r="EI16" i="14"/>
  <c r="EI15" i="14"/>
  <c r="EI14" i="14"/>
  <c r="EI13" i="14"/>
  <c r="EI12" i="14"/>
  <c r="EI11" i="14"/>
  <c r="EI10" i="14"/>
  <c r="EI9" i="14"/>
  <c r="M69" i="21"/>
  <c r="D70" i="21"/>
  <c r="I13" i="81"/>
  <c r="I14" i="81"/>
  <c r="I15" i="81"/>
  <c r="I16" i="81"/>
  <c r="I17" i="81"/>
  <c r="I18" i="81"/>
  <c r="I19" i="81"/>
  <c r="I20" i="81"/>
  <c r="I4" i="81"/>
  <c r="I5" i="81"/>
  <c r="I6" i="81"/>
  <c r="I7" i="81"/>
  <c r="I8" i="81"/>
  <c r="I9" i="81"/>
  <c r="I10" i="81"/>
  <c r="I11" i="81"/>
  <c r="I12" i="81"/>
  <c r="I3" i="8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K67" i="21"/>
  <c r="GX7" i="14" s="1"/>
  <c r="H67" i="21"/>
  <c r="O67" i="21"/>
  <c r="K68" i="21"/>
  <c r="GY7" i="14" s="1"/>
  <c r="H68" i="21"/>
  <c r="O68" i="21"/>
  <c r="GD40" i="14" l="1"/>
  <c r="C47" i="21"/>
  <c r="C3" i="21"/>
  <c r="EM40" i="14"/>
  <c r="C4" i="21"/>
  <c r="EN40" i="14"/>
  <c r="C5" i="21"/>
  <c r="EO40" i="14"/>
  <c r="C6" i="21"/>
  <c r="EP40" i="14"/>
  <c r="C7" i="21"/>
  <c r="EQ40" i="14"/>
  <c r="C8" i="21"/>
  <c r="ER40" i="14"/>
  <c r="C9" i="21"/>
  <c r="ES40" i="14"/>
  <c r="C10" i="21"/>
  <c r="ET40" i="14"/>
  <c r="C11" i="21"/>
  <c r="EU40" i="14"/>
  <c r="C12" i="21"/>
  <c r="EV40" i="14"/>
  <c r="C13" i="21"/>
  <c r="EW40" i="14"/>
  <c r="C14" i="21"/>
  <c r="EX40" i="14"/>
  <c r="C15" i="21"/>
  <c r="EY40" i="14"/>
  <c r="C16" i="21"/>
  <c r="EZ40" i="14"/>
  <c r="C17" i="21"/>
  <c r="FA40" i="14"/>
  <c r="C18" i="21"/>
  <c r="FB40" i="14"/>
  <c r="C19" i="21"/>
  <c r="FC40" i="14"/>
  <c r="C20" i="21"/>
  <c r="FD40" i="14"/>
  <c r="C21" i="21"/>
  <c r="FE40" i="14"/>
  <c r="C22" i="21"/>
  <c r="FF40" i="14"/>
  <c r="C23" i="21"/>
  <c r="FG40" i="14"/>
  <c r="C24" i="21"/>
  <c r="FH40" i="14"/>
  <c r="C25" i="21"/>
  <c r="FI40" i="14"/>
  <c r="C26" i="21"/>
  <c r="FJ40" i="14"/>
  <c r="C27" i="21"/>
  <c r="FK40" i="14"/>
  <c r="C28" i="21"/>
  <c r="FL40" i="14"/>
  <c r="C29" i="21"/>
  <c r="FM40" i="14"/>
  <c r="C30" i="21"/>
  <c r="FN40" i="14"/>
  <c r="C31" i="21"/>
  <c r="FO40" i="14"/>
  <c r="C32" i="21"/>
  <c r="FP40" i="14"/>
  <c r="C33" i="21"/>
  <c r="FQ40" i="14"/>
  <c r="C34" i="21"/>
  <c r="FR40" i="14"/>
  <c r="C35" i="21"/>
  <c r="FS40" i="14"/>
  <c r="C36" i="21"/>
  <c r="FT40" i="14"/>
  <c r="C37" i="21"/>
  <c r="FU40" i="14"/>
  <c r="C38" i="21"/>
  <c r="FV40" i="14"/>
  <c r="C39" i="21"/>
  <c r="FW40" i="14"/>
  <c r="C40" i="21"/>
  <c r="FX40" i="14"/>
  <c r="C41" i="21"/>
  <c r="FY40" i="14"/>
  <c r="C42" i="21"/>
  <c r="FZ40" i="14"/>
  <c r="C43" i="21"/>
  <c r="GA40" i="14"/>
  <c r="C44" i="21"/>
  <c r="GB40" i="14"/>
  <c r="C45" i="21"/>
  <c r="GC40" i="14"/>
  <c r="C46" i="21"/>
  <c r="GE40" i="14"/>
  <c r="C48" i="21"/>
  <c r="GF40" i="14"/>
  <c r="C49" i="21"/>
  <c r="GG40" i="14"/>
  <c r="C50" i="21"/>
  <c r="GH40" i="14"/>
  <c r="C51" i="21"/>
  <c r="GI40" i="14"/>
  <c r="C52" i="21"/>
  <c r="GJ40" i="14"/>
  <c r="C53" i="21"/>
  <c r="GK40" i="14"/>
  <c r="C54" i="21"/>
  <c r="GL40" i="14"/>
  <c r="C55" i="21"/>
  <c r="GM40" i="14"/>
  <c r="C56" i="21"/>
  <c r="GN40" i="14"/>
  <c r="C57" i="21"/>
  <c r="GO40" i="14"/>
  <c r="C58" i="21"/>
  <c r="GP40" i="14"/>
  <c r="C59" i="21"/>
  <c r="GQ40" i="14"/>
  <c r="C60" i="21"/>
  <c r="GR40" i="14"/>
  <c r="C61" i="21"/>
  <c r="GS40" i="14"/>
  <c r="C62" i="21"/>
  <c r="GT40" i="14"/>
  <c r="C63" i="21"/>
  <c r="GU40" i="14"/>
  <c r="C64" i="21"/>
  <c r="GV40" i="14"/>
  <c r="C65" i="21"/>
  <c r="GW40" i="14"/>
  <c r="C66" i="21"/>
  <c r="GX40" i="14"/>
  <c r="C67" i="21"/>
  <c r="GY40" i="14"/>
  <c r="C68" i="21"/>
  <c r="EJ39" i="14"/>
  <c r="C2" i="21" s="1"/>
  <c r="GZ8" i="14"/>
  <c r="CC40" i="14"/>
  <c r="BV40" i="14"/>
  <c r="BW40" i="14"/>
  <c r="BX40" i="14"/>
  <c r="BY40" i="14"/>
  <c r="BZ40" i="14"/>
  <c r="CA40" i="14"/>
  <c r="CB40" i="14"/>
  <c r="CD40" i="14"/>
  <c r="CE40" i="14"/>
  <c r="CF40" i="14"/>
  <c r="CG40" i="14"/>
  <c r="CH40" i="14"/>
  <c r="CI40" i="14"/>
  <c r="CJ40" i="14"/>
  <c r="CK40" i="14"/>
  <c r="CL40" i="14"/>
  <c r="CM40" i="14"/>
  <c r="CN40" i="14"/>
  <c r="CO40" i="14"/>
  <c r="CP40" i="14"/>
  <c r="CQ40" i="14"/>
  <c r="CR40" i="14"/>
  <c r="CS40" i="14"/>
  <c r="CT40" i="14"/>
  <c r="CU40" i="14"/>
  <c r="CV40" i="14"/>
  <c r="CW40" i="14"/>
  <c r="CX40" i="14"/>
  <c r="CY40" i="14"/>
  <c r="CZ40" i="14"/>
  <c r="DA40" i="14"/>
  <c r="DB40" i="14"/>
  <c r="DC40" i="14"/>
  <c r="DD40" i="14"/>
  <c r="DE40" i="14"/>
  <c r="DF40" i="14"/>
  <c r="DG40" i="14"/>
  <c r="DH40" i="14"/>
  <c r="DI40" i="14"/>
  <c r="DJ40" i="14"/>
  <c r="DK40" i="14"/>
  <c r="DL40" i="14"/>
  <c r="DM40" i="14"/>
  <c r="DN40" i="14"/>
  <c r="DO40" i="14"/>
  <c r="DP40" i="14"/>
  <c r="DQ40" i="14"/>
  <c r="DR40" i="14"/>
  <c r="DS40" i="14"/>
  <c r="DT40" i="14"/>
  <c r="DU40" i="14"/>
  <c r="DV40" i="14"/>
  <c r="DW40" i="14"/>
  <c r="DX40" i="14"/>
  <c r="DY40" i="14"/>
  <c r="DZ40" i="14"/>
  <c r="EA40" i="14"/>
  <c r="EB40" i="14"/>
  <c r="EC40" i="14"/>
  <c r="ED40" i="14"/>
  <c r="EE40" i="14"/>
  <c r="EF40" i="14"/>
  <c r="EG40" i="14"/>
  <c r="EH40" i="14"/>
  <c r="T68" i="21"/>
  <c r="I139" i="21"/>
  <c r="T67" i="21"/>
  <c r="I138" i="21"/>
  <c r="BS39" i="14"/>
  <c r="EI8" i="14"/>
  <c r="E70" i="21"/>
  <c r="P67" i="21"/>
  <c r="P68" i="21"/>
  <c r="D69" i="21" l="1"/>
  <c r="EJ40" i="14"/>
  <c r="GZ39" i="14"/>
  <c r="GZ40" i="14" s="1"/>
  <c r="C69" i="21"/>
  <c r="E73" i="21"/>
  <c r="C70" i="21"/>
  <c r="G70" i="21" s="1"/>
  <c r="S67" i="21"/>
  <c r="U67" i="21" s="1"/>
  <c r="G67" i="21"/>
  <c r="F67" i="21"/>
  <c r="S68" i="21"/>
  <c r="U68" i="21" s="1"/>
  <c r="G68" i="21"/>
  <c r="F68" i="21"/>
  <c r="BS40" i="14"/>
  <c r="EI39" i="14"/>
  <c r="EI40" i="14" s="1"/>
  <c r="I67" i="21"/>
  <c r="J68" i="21"/>
  <c r="I68" i="21"/>
  <c r="J67" i="21"/>
  <c r="E138" i="21"/>
  <c r="Q67" i="21"/>
  <c r="R67" i="21" s="1"/>
  <c r="E139" i="21"/>
  <c r="Q68" i="21"/>
  <c r="R68" i="21" s="1"/>
  <c r="G69" i="21" l="1"/>
  <c r="Q69" i="21"/>
  <c r="R69" i="21" s="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6" i="21"/>
  <c r="F46" i="21"/>
  <c r="G45" i="21"/>
  <c r="F45" i="21"/>
  <c r="G44" i="21"/>
  <c r="F44"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9" i="21"/>
  <c r="F29" i="21"/>
  <c r="G28" i="21"/>
  <c r="F28" i="21"/>
  <c r="G27" i="21"/>
  <c r="F27" i="21"/>
  <c r="G26" i="21"/>
  <c r="F26" i="21"/>
  <c r="G25" i="21"/>
  <c r="F25" i="21"/>
  <c r="G24" i="21"/>
  <c r="F24"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S3" i="21"/>
  <c r="G3" i="21"/>
  <c r="F3" i="21"/>
  <c r="G11" i="21"/>
  <c r="F11" i="21"/>
  <c r="G12" i="21"/>
  <c r="F12" i="21"/>
  <c r="E137" i="2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S46" i="21"/>
  <c r="E116" i="21"/>
  <c r="G116" i="21" s="1"/>
  <c r="S45" i="21"/>
  <c r="E115" i="21"/>
  <c r="H115" i="21" s="1"/>
  <c r="S44" i="2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S29" i="21"/>
  <c r="E99" i="21"/>
  <c r="H99" i="21" s="1"/>
  <c r="S28" i="21"/>
  <c r="E98" i="21"/>
  <c r="G98" i="21" s="1"/>
  <c r="S27" i="21"/>
  <c r="E97" i="21"/>
  <c r="H97" i="21" s="1"/>
  <c r="S26" i="21"/>
  <c r="E96" i="21"/>
  <c r="H96" i="21" s="1"/>
  <c r="S25" i="21"/>
  <c r="E95" i="21"/>
  <c r="S24"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S9" i="21" l="1"/>
  <c r="G9" i="21"/>
  <c r="F9" i="21"/>
  <c r="S2"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F70" i="21"/>
  <c r="E140" i="21"/>
  <c r="H140" i="21" s="1"/>
  <c r="F69" i="21"/>
  <c r="K61" i="21"/>
  <c r="GR7" i="14" s="1"/>
  <c r="O61" i="21"/>
  <c r="K62" i="21"/>
  <c r="GS7" i="14" s="1"/>
  <c r="O62" i="21"/>
  <c r="P63" i="21"/>
  <c r="O63" i="21"/>
  <c r="K64" i="21"/>
  <c r="GU7" i="14" s="1"/>
  <c r="P64" i="21"/>
  <c r="O64" i="21"/>
  <c r="P65" i="21"/>
  <c r="O65" i="21"/>
  <c r="K66" i="21"/>
  <c r="GW7" i="14" s="1"/>
  <c r="P66" i="21"/>
  <c r="O66" i="21"/>
  <c r="G73" i="21" l="1"/>
  <c r="G80" i="21"/>
  <c r="H73" i="21"/>
  <c r="H62" i="21"/>
  <c r="H61" i="21"/>
  <c r="K65" i="21"/>
  <c r="GV7" i="14" s="1"/>
  <c r="K63" i="21"/>
  <c r="GT7" i="14" s="1"/>
  <c r="P61" i="21"/>
  <c r="P62" i="21"/>
  <c r="H66" i="21"/>
  <c r="H64" i="2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T64" i="21" l="1"/>
  <c r="U64" i="21" s="1"/>
  <c r="I135" i="21"/>
  <c r="T66" i="21"/>
  <c r="U66" i="21" s="1"/>
  <c r="I137" i="21"/>
  <c r="T61" i="21"/>
  <c r="U61" i="21" s="1"/>
  <c r="I132" i="21"/>
  <c r="T62" i="21"/>
  <c r="U62" i="21" s="1"/>
  <c r="I133" i="21"/>
  <c r="G140" i="21"/>
  <c r="J135" i="21"/>
  <c r="K137" i="21"/>
  <c r="K132" i="21"/>
  <c r="J133" i="21"/>
  <c r="H63" i="21"/>
  <c r="H65" i="21"/>
  <c r="F5481" i="70"/>
  <c r="F5482" i="70"/>
  <c r="F5483" i="70"/>
  <c r="F5484" i="70"/>
  <c r="F5485" i="70"/>
  <c r="F5486" i="70"/>
  <c r="F5487" i="70"/>
  <c r="F5480" i="70"/>
  <c r="F5479" i="70"/>
  <c r="F5478" i="70"/>
  <c r="F5477" i="70"/>
  <c r="F5476" i="70"/>
  <c r="F5475" i="70"/>
  <c r="F5474" i="70"/>
  <c r="F5473" i="70"/>
  <c r="T65" i="21" l="1"/>
  <c r="U65" i="21" s="1"/>
  <c r="I136" i="21"/>
  <c r="T63" i="21"/>
  <c r="U63" i="21" s="1"/>
  <c r="I134" i="21"/>
  <c r="J132" i="21"/>
  <c r="K135" i="21"/>
  <c r="K133" i="21"/>
  <c r="J137" i="21"/>
  <c r="J136" i="21"/>
  <c r="J134"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O12" i="21" l="1"/>
  <c r="P12" i="21"/>
  <c r="Q12" i="21" l="1"/>
  <c r="R12" i="21" s="1"/>
  <c r="K55" i="21" l="1"/>
  <c r="GL7" i="14" s="1"/>
  <c r="O55" i="21"/>
  <c r="P55" i="21"/>
  <c r="K56" i="21"/>
  <c r="GM7" i="14" s="1"/>
  <c r="O56" i="21"/>
  <c r="P56" i="21"/>
  <c r="Q56" i="21" s="1"/>
  <c r="K57" i="21"/>
  <c r="GN7" i="14" s="1"/>
  <c r="O57" i="21"/>
  <c r="P57" i="21"/>
  <c r="Q57" i="21" s="1"/>
  <c r="K58" i="21"/>
  <c r="GO7" i="14" s="1"/>
  <c r="O58" i="21"/>
  <c r="P58" i="21"/>
  <c r="Q58" i="21" s="1"/>
  <c r="K59" i="21"/>
  <c r="GP7" i="14" s="1"/>
  <c r="O59" i="21"/>
  <c r="P59" i="21"/>
  <c r="Q59" i="21" s="1"/>
  <c r="K60" i="21"/>
  <c r="GQ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6" i="21"/>
  <c r="M45" i="21"/>
  <c r="R60" i="21" l="1"/>
  <c r="H60" i="21"/>
  <c r="H58" i="21"/>
  <c r="H59" i="21"/>
  <c r="H56" i="21"/>
  <c r="H55" i="21"/>
  <c r="H57" i="21"/>
  <c r="R58" i="21"/>
  <c r="R57" i="21"/>
  <c r="R56" i="21"/>
  <c r="R59" i="21"/>
  <c r="Q55" i="21"/>
  <c r="R55" i="21" s="1"/>
  <c r="K47" i="21"/>
  <c r="GD7" i="14" s="1"/>
  <c r="K48" i="21"/>
  <c r="GE7" i="14" s="1"/>
  <c r="K49" i="21"/>
  <c r="GF7" i="14" s="1"/>
  <c r="K45" i="21"/>
  <c r="GB7" i="14" s="1"/>
  <c r="K46" i="21"/>
  <c r="GC7" i="14" s="1"/>
  <c r="K54" i="21"/>
  <c r="GK7" i="14" s="1"/>
  <c r="K53" i="21"/>
  <c r="GJ7" i="14" s="1"/>
  <c r="K52" i="21"/>
  <c r="GI7" i="14" s="1"/>
  <c r="K51" i="21"/>
  <c r="GH7" i="14" s="1"/>
  <c r="K50" i="21"/>
  <c r="GG7" i="14" s="1"/>
  <c r="T57" i="21" l="1"/>
  <c r="U57" i="21" s="1"/>
  <c r="I128" i="21"/>
  <c r="T55" i="21"/>
  <c r="U55" i="21" s="1"/>
  <c r="I126" i="21"/>
  <c r="T56" i="21"/>
  <c r="U56" i="21" s="1"/>
  <c r="I127" i="21"/>
  <c r="T59" i="21"/>
  <c r="U59" i="21" s="1"/>
  <c r="I130" i="21"/>
  <c r="T58" i="21"/>
  <c r="U58" i="21" s="1"/>
  <c r="I129" i="21"/>
  <c r="T60" i="21"/>
  <c r="U60" i="21" s="1"/>
  <c r="I131" i="21"/>
  <c r="J128" i="21"/>
  <c r="J126" i="21"/>
  <c r="J127" i="21"/>
  <c r="J130" i="21"/>
  <c r="J129" i="21"/>
  <c r="J131" i="2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H50" i="21"/>
  <c r="R46" i="63"/>
  <c r="R47" i="63"/>
  <c r="R48" i="63"/>
  <c r="R49" i="63"/>
  <c r="R50" i="63"/>
  <c r="R51" i="63"/>
  <c r="R52" i="63"/>
  <c r="R53" i="63"/>
  <c r="R54" i="63"/>
  <c r="R55" i="63"/>
  <c r="K44" i="21"/>
  <c r="GA7" i="14" s="1"/>
  <c r="O45" i="21"/>
  <c r="O46" i="21"/>
  <c r="O47" i="21"/>
  <c r="O48" i="21"/>
  <c r="O49" i="21"/>
  <c r="O50" i="21"/>
  <c r="O51" i="21"/>
  <c r="O52" i="21"/>
  <c r="O53" i="21"/>
  <c r="O54" i="21"/>
  <c r="O44" i="21"/>
  <c r="P45" i="21"/>
  <c r="P46" i="21"/>
  <c r="P47" i="21"/>
  <c r="P48" i="21"/>
  <c r="P49" i="21"/>
  <c r="P50" i="21"/>
  <c r="P51" i="21"/>
  <c r="P52" i="21"/>
  <c r="P53" i="21"/>
  <c r="P54" i="21"/>
  <c r="T50" i="21" l="1"/>
  <c r="U50" i="21" s="1"/>
  <c r="I121" i="21"/>
  <c r="T49" i="21"/>
  <c r="U49" i="21" s="1"/>
  <c r="I120" i="21"/>
  <c r="J121" i="21"/>
  <c r="J120" i="21"/>
  <c r="Q47" i="21"/>
  <c r="R47" i="21" s="1"/>
  <c r="Q49" i="21"/>
  <c r="R49" i="21" s="1"/>
  <c r="Q48" i="21"/>
  <c r="R48" i="21" s="1"/>
  <c r="Q46" i="21"/>
  <c r="R46" i="21" s="1"/>
  <c r="Q45" i="21"/>
  <c r="R45" i="21" s="1"/>
  <c r="Q53" i="21"/>
  <c r="R53" i="21" s="1"/>
  <c r="Q52" i="21"/>
  <c r="R52" i="21" s="1"/>
  <c r="Q51" i="21"/>
  <c r="R51" i="21" s="1"/>
  <c r="Q50" i="21"/>
  <c r="R50" i="21" s="1"/>
  <c r="J49" i="21"/>
  <c r="I49" i="21"/>
  <c r="I50" i="21"/>
  <c r="J50" i="21"/>
  <c r="C1224" i="18"/>
  <c r="K120" i="21" l="1"/>
  <c r="K121" i="21"/>
  <c r="Q54" i="21"/>
  <c r="R54" i="21" s="1"/>
  <c r="H45" i="21"/>
  <c r="H54" i="21"/>
  <c r="H52" i="21"/>
  <c r="H51" i="21"/>
  <c r="H46" i="21"/>
  <c r="H48" i="21"/>
  <c r="H53" i="21"/>
  <c r="H47" i="21"/>
  <c r="T47" i="21" l="1"/>
  <c r="U47" i="21" s="1"/>
  <c r="I118" i="21"/>
  <c r="T53" i="21"/>
  <c r="U53" i="21" s="1"/>
  <c r="I124" i="21"/>
  <c r="T48" i="21"/>
  <c r="U48" i="21" s="1"/>
  <c r="I119" i="21"/>
  <c r="T46" i="21"/>
  <c r="U46" i="21" s="1"/>
  <c r="I117" i="21"/>
  <c r="T51" i="21"/>
  <c r="U51" i="21" s="1"/>
  <c r="I122" i="21"/>
  <c r="T52" i="21"/>
  <c r="U52" i="21" s="1"/>
  <c r="I123" i="21"/>
  <c r="T54" i="21"/>
  <c r="U54" i="21" s="1"/>
  <c r="I125" i="21"/>
  <c r="T45" i="21"/>
  <c r="U45" i="21" s="1"/>
  <c r="I116" i="21"/>
  <c r="J122" i="21"/>
  <c r="K123" i="21"/>
  <c r="J116" i="21"/>
  <c r="K122" i="21"/>
  <c r="I47" i="21"/>
  <c r="J53" i="21"/>
  <c r="I48" i="21"/>
  <c r="I46" i="21"/>
  <c r="I54" i="21"/>
  <c r="I45" i="21"/>
  <c r="J45" i="21"/>
  <c r="J54" i="21"/>
  <c r="I53" i="21"/>
  <c r="J47" i="21"/>
  <c r="J48" i="21"/>
  <c r="I51" i="21"/>
  <c r="J51" i="21"/>
  <c r="I52" i="21"/>
  <c r="J52" i="21"/>
  <c r="J46" i="21"/>
  <c r="J123" i="21" l="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652" i="64"/>
  <c r="G652" i="64" s="1"/>
  <c r="F664" i="64"/>
  <c r="G664" i="64" s="1"/>
  <c r="F676" i="64"/>
  <c r="G676" i="64" s="1"/>
  <c r="F688" i="64"/>
  <c r="G688" i="64" s="1"/>
  <c r="F700" i="64"/>
  <c r="G700" i="64" s="1"/>
  <c r="F712" i="64"/>
  <c r="G712" i="64" s="1"/>
  <c r="F724" i="64"/>
  <c r="G724" i="64" s="1"/>
  <c r="F736" i="64"/>
  <c r="G736" i="64" s="1"/>
  <c r="F748" i="64"/>
  <c r="G748" i="64" s="1"/>
  <c r="F760" i="64"/>
  <c r="G760" i="64" s="1"/>
  <c r="F772" i="64"/>
  <c r="G772" i="64" s="1"/>
  <c r="F784" i="64"/>
  <c r="G784" i="64" s="1"/>
  <c r="F796" i="64"/>
  <c r="G796" i="64" s="1"/>
  <c r="F808" i="64"/>
  <c r="G808" i="64" s="1"/>
  <c r="F820" i="64"/>
  <c r="G820" i="64" s="1"/>
  <c r="F832" i="64"/>
  <c r="G832" i="64" s="1"/>
  <c r="F844" i="64"/>
  <c r="G844" i="64" s="1"/>
  <c r="F856" i="64"/>
  <c r="G856" i="64" s="1"/>
  <c r="F868" i="64"/>
  <c r="G868" i="64" s="1"/>
  <c r="F880" i="64"/>
  <c r="G880"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53" i="64"/>
  <c r="G653" i="64" s="1"/>
  <c r="F665" i="64"/>
  <c r="G665" i="64" s="1"/>
  <c r="F677" i="64"/>
  <c r="G677" i="64" s="1"/>
  <c r="F689" i="64"/>
  <c r="G689" i="64" s="1"/>
  <c r="F701" i="64"/>
  <c r="G701" i="64" s="1"/>
  <c r="F713" i="64"/>
  <c r="G713" i="64" s="1"/>
  <c r="F725" i="64"/>
  <c r="G725" i="64" s="1"/>
  <c r="F737" i="64"/>
  <c r="G737" i="64" s="1"/>
  <c r="F749" i="64"/>
  <c r="G749" i="64" s="1"/>
  <c r="F761" i="64"/>
  <c r="G761" i="64" s="1"/>
  <c r="F773" i="64"/>
  <c r="G773" i="64" s="1"/>
  <c r="F785" i="64"/>
  <c r="G785" i="64" s="1"/>
  <c r="F797" i="64"/>
  <c r="G797" i="64" s="1"/>
  <c r="F809" i="64"/>
  <c r="G809" i="64" s="1"/>
  <c r="F821" i="64"/>
  <c r="G821" i="64" s="1"/>
  <c r="F833" i="64"/>
  <c r="G833" i="64" s="1"/>
  <c r="F845" i="64"/>
  <c r="G845" i="64" s="1"/>
  <c r="F857" i="64"/>
  <c r="G857" i="64" s="1"/>
  <c r="F869" i="64"/>
  <c r="G869" i="64" s="1"/>
  <c r="F881" i="64"/>
  <c r="G881" i="64" s="1"/>
  <c r="F6" i="64"/>
  <c r="G6" i="64" s="1"/>
  <c r="F22" i="64"/>
  <c r="G22" i="64" s="1"/>
  <c r="F42" i="64"/>
  <c r="G42" i="64" s="1"/>
  <c r="F58" i="64"/>
  <c r="G58" i="64" s="1"/>
  <c r="F78" i="64"/>
  <c r="G78" i="64" s="1"/>
  <c r="F94" i="64"/>
  <c r="G94" i="64" s="1"/>
  <c r="F114" i="64"/>
  <c r="G114" i="64" s="1"/>
  <c r="F130" i="64"/>
  <c r="G130" i="64" s="1"/>
  <c r="F150" i="64"/>
  <c r="G150" i="64" s="1"/>
  <c r="F166" i="64"/>
  <c r="G166" i="64" s="1"/>
  <c r="F186" i="64"/>
  <c r="G186" i="64" s="1"/>
  <c r="F202" i="64"/>
  <c r="G202" i="64" s="1"/>
  <c r="F222" i="64"/>
  <c r="G222" i="64" s="1"/>
  <c r="F238" i="64"/>
  <c r="G238" i="64" s="1"/>
  <c r="F258" i="64"/>
  <c r="G258" i="64" s="1"/>
  <c r="F274" i="64"/>
  <c r="G274" i="64" s="1"/>
  <c r="F294" i="64"/>
  <c r="G294" i="64" s="1"/>
  <c r="F310" i="64"/>
  <c r="G310" i="64" s="1"/>
  <c r="F330" i="64"/>
  <c r="G330" i="64" s="1"/>
  <c r="F346" i="64"/>
  <c r="G346" i="64" s="1"/>
  <c r="F366" i="64"/>
  <c r="G366" i="64" s="1"/>
  <c r="F382" i="64"/>
  <c r="G382" i="64" s="1"/>
  <c r="F402" i="64"/>
  <c r="G402" i="64" s="1"/>
  <c r="F418" i="64"/>
  <c r="G418" i="64" s="1"/>
  <c r="F438" i="64"/>
  <c r="G438" i="64" s="1"/>
  <c r="F454" i="64"/>
  <c r="G454" i="64" s="1"/>
  <c r="F474" i="64"/>
  <c r="G474" i="64" s="1"/>
  <c r="F490" i="64"/>
  <c r="G490" i="64" s="1"/>
  <c r="F510" i="64"/>
  <c r="G510" i="64" s="1"/>
  <c r="F526" i="64"/>
  <c r="G526" i="64" s="1"/>
  <c r="F546" i="64"/>
  <c r="G546" i="64" s="1"/>
  <c r="F562" i="64"/>
  <c r="G562" i="64" s="1"/>
  <c r="F582" i="64"/>
  <c r="G582" i="64" s="1"/>
  <c r="F598" i="64"/>
  <c r="G598" i="64" s="1"/>
  <c r="F618" i="64"/>
  <c r="G618" i="64" s="1"/>
  <c r="F634" i="64"/>
  <c r="G634" i="64" s="1"/>
  <c r="F654" i="64"/>
  <c r="G654" i="64" s="1"/>
  <c r="F670" i="64"/>
  <c r="G670" i="64" s="1"/>
  <c r="F690" i="64"/>
  <c r="G690" i="64" s="1"/>
  <c r="F705" i="64"/>
  <c r="G705" i="64" s="1"/>
  <c r="F720" i="64"/>
  <c r="G720" i="64" s="1"/>
  <c r="F738" i="64"/>
  <c r="G738" i="64" s="1"/>
  <c r="F753" i="64"/>
  <c r="G753" i="64" s="1"/>
  <c r="F768" i="64"/>
  <c r="G768" i="64" s="1"/>
  <c r="F786" i="64"/>
  <c r="G786" i="64" s="1"/>
  <c r="F801" i="64"/>
  <c r="G801" i="64" s="1"/>
  <c r="F816" i="64"/>
  <c r="G816" i="64" s="1"/>
  <c r="F834" i="64"/>
  <c r="G834" i="64" s="1"/>
  <c r="F849" i="64"/>
  <c r="G849" i="64" s="1"/>
  <c r="F864" i="64"/>
  <c r="G864" i="64" s="1"/>
  <c r="F882" i="64"/>
  <c r="G882" i="64" s="1"/>
  <c r="F817" i="64"/>
  <c r="G817" i="64" s="1"/>
  <c r="F7" i="64"/>
  <c r="G7" i="64" s="1"/>
  <c r="F23" i="64"/>
  <c r="G23" i="64" s="1"/>
  <c r="F43" i="64"/>
  <c r="G43" i="64" s="1"/>
  <c r="F59" i="64"/>
  <c r="G59" i="64" s="1"/>
  <c r="F79" i="64"/>
  <c r="G79" i="64" s="1"/>
  <c r="F95" i="64"/>
  <c r="G95" i="64" s="1"/>
  <c r="F115" i="64"/>
  <c r="G115" i="64" s="1"/>
  <c r="F131" i="64"/>
  <c r="G131" i="64" s="1"/>
  <c r="F151" i="64"/>
  <c r="G151" i="64" s="1"/>
  <c r="F167" i="64"/>
  <c r="G167" i="64" s="1"/>
  <c r="F187" i="64"/>
  <c r="G187" i="64" s="1"/>
  <c r="F203" i="64"/>
  <c r="G203" i="64" s="1"/>
  <c r="F223" i="64"/>
  <c r="G223" i="64" s="1"/>
  <c r="F239" i="64"/>
  <c r="G239" i="64" s="1"/>
  <c r="F259" i="64"/>
  <c r="G259" i="64" s="1"/>
  <c r="F275" i="64"/>
  <c r="G275" i="64" s="1"/>
  <c r="F295" i="64"/>
  <c r="G295" i="64" s="1"/>
  <c r="F311" i="64"/>
  <c r="G311" i="64" s="1"/>
  <c r="F331" i="64"/>
  <c r="G331" i="64" s="1"/>
  <c r="F347" i="64"/>
  <c r="G347" i="64" s="1"/>
  <c r="F367" i="64"/>
  <c r="G367" i="64" s="1"/>
  <c r="F383" i="64"/>
  <c r="G383" i="64" s="1"/>
  <c r="F403" i="64"/>
  <c r="G403" i="64" s="1"/>
  <c r="F419" i="64"/>
  <c r="G419" i="64" s="1"/>
  <c r="F439" i="64"/>
  <c r="G439" i="64" s="1"/>
  <c r="F455" i="64"/>
  <c r="G455" i="64" s="1"/>
  <c r="F475" i="64"/>
  <c r="G475" i="64" s="1"/>
  <c r="F491" i="64"/>
  <c r="G491" i="64" s="1"/>
  <c r="F511" i="64"/>
  <c r="G511" i="64" s="1"/>
  <c r="F527" i="64"/>
  <c r="G527" i="64" s="1"/>
  <c r="F547" i="64"/>
  <c r="G547" i="64" s="1"/>
  <c r="F563" i="64"/>
  <c r="G563" i="64" s="1"/>
  <c r="F583" i="64"/>
  <c r="G583" i="64" s="1"/>
  <c r="F599" i="64"/>
  <c r="G599" i="64" s="1"/>
  <c r="F619" i="64"/>
  <c r="G619" i="64" s="1"/>
  <c r="F635" i="64"/>
  <c r="G635" i="64" s="1"/>
  <c r="F655" i="64"/>
  <c r="G655" i="64" s="1"/>
  <c r="F671" i="64"/>
  <c r="G671" i="64" s="1"/>
  <c r="F691" i="64"/>
  <c r="G691" i="64" s="1"/>
  <c r="F706" i="64"/>
  <c r="G706" i="64" s="1"/>
  <c r="F721" i="64"/>
  <c r="G721" i="64" s="1"/>
  <c r="F739" i="64"/>
  <c r="G739" i="64" s="1"/>
  <c r="F754" i="64"/>
  <c r="G754" i="64" s="1"/>
  <c r="F769" i="64"/>
  <c r="G769" i="64" s="1"/>
  <c r="F787" i="64"/>
  <c r="G787" i="64" s="1"/>
  <c r="F802" i="64"/>
  <c r="G802" i="64" s="1"/>
  <c r="F835" i="64"/>
  <c r="G835" i="64" s="1"/>
  <c r="F850" i="64"/>
  <c r="G850" i="64" s="1"/>
  <c r="F865" i="64"/>
  <c r="G865" i="64" s="1"/>
  <c r="F883" i="64"/>
  <c r="G883" i="64" s="1"/>
  <c r="F8" i="64"/>
  <c r="G8" i="64" s="1"/>
  <c r="F24" i="64"/>
  <c r="G24" i="64" s="1"/>
  <c r="F44" i="64"/>
  <c r="G44" i="64" s="1"/>
  <c r="F60" i="64"/>
  <c r="G60" i="64" s="1"/>
  <c r="F80" i="64"/>
  <c r="G80" i="64" s="1"/>
  <c r="F96" i="64"/>
  <c r="G96" i="64" s="1"/>
  <c r="F116" i="64"/>
  <c r="G116" i="64" s="1"/>
  <c r="F132" i="64"/>
  <c r="G132" i="64" s="1"/>
  <c r="F152" i="64"/>
  <c r="G152" i="64" s="1"/>
  <c r="F168" i="64"/>
  <c r="G168" i="64" s="1"/>
  <c r="F188" i="64"/>
  <c r="G188" i="64" s="1"/>
  <c r="F204" i="64"/>
  <c r="G204" i="64" s="1"/>
  <c r="F224" i="64"/>
  <c r="G224" i="64" s="1"/>
  <c r="F240" i="64"/>
  <c r="G240" i="64" s="1"/>
  <c r="F260" i="64"/>
  <c r="G260" i="64" s="1"/>
  <c r="F276" i="64"/>
  <c r="G276" i="64" s="1"/>
  <c r="F296" i="64"/>
  <c r="G296" i="64" s="1"/>
  <c r="F312" i="64"/>
  <c r="G312" i="64" s="1"/>
  <c r="F332" i="64"/>
  <c r="G332" i="64" s="1"/>
  <c r="F348" i="64"/>
  <c r="G348" i="64" s="1"/>
  <c r="F368" i="64"/>
  <c r="G368" i="64" s="1"/>
  <c r="F384" i="64"/>
  <c r="G384" i="64" s="1"/>
  <c r="F404" i="64"/>
  <c r="G404" i="64" s="1"/>
  <c r="F420" i="64"/>
  <c r="G420" i="64" s="1"/>
  <c r="F440" i="64"/>
  <c r="G440" i="64" s="1"/>
  <c r="F456" i="64"/>
  <c r="G456" i="64" s="1"/>
  <c r="F476" i="64"/>
  <c r="G476" i="64" s="1"/>
  <c r="F492" i="64"/>
  <c r="G492" i="64" s="1"/>
  <c r="F512" i="64"/>
  <c r="G512" i="64" s="1"/>
  <c r="F528" i="64"/>
  <c r="G528" i="64" s="1"/>
  <c r="F548" i="64"/>
  <c r="G548" i="64" s="1"/>
  <c r="F564" i="64"/>
  <c r="G564" i="64" s="1"/>
  <c r="F9" i="64"/>
  <c r="G9" i="64" s="1"/>
  <c r="F25" i="64"/>
  <c r="G25" i="64" s="1"/>
  <c r="F45" i="64"/>
  <c r="G45" i="64" s="1"/>
  <c r="F61" i="64"/>
  <c r="G61" i="64" s="1"/>
  <c r="F81" i="64"/>
  <c r="G81" i="64" s="1"/>
  <c r="F97" i="64"/>
  <c r="G97" i="64" s="1"/>
  <c r="F117" i="64"/>
  <c r="G117" i="64" s="1"/>
  <c r="F133" i="64"/>
  <c r="G133" i="64" s="1"/>
  <c r="F153" i="64"/>
  <c r="G153" i="64" s="1"/>
  <c r="F169" i="64"/>
  <c r="G169" i="64" s="1"/>
  <c r="F189" i="64"/>
  <c r="G189" i="64" s="1"/>
  <c r="F205" i="64"/>
  <c r="G205" i="64" s="1"/>
  <c r="F225" i="64"/>
  <c r="G225" i="64" s="1"/>
  <c r="F241" i="64"/>
  <c r="G241" i="64" s="1"/>
  <c r="F261" i="64"/>
  <c r="G261" i="64" s="1"/>
  <c r="F277" i="64"/>
  <c r="G277" i="64" s="1"/>
  <c r="F297" i="64"/>
  <c r="G297" i="64" s="1"/>
  <c r="F313" i="64"/>
  <c r="G313" i="64" s="1"/>
  <c r="F333" i="64"/>
  <c r="G333" i="64" s="1"/>
  <c r="F349" i="64"/>
  <c r="G349" i="64" s="1"/>
  <c r="F369" i="64"/>
  <c r="G369" i="64" s="1"/>
  <c r="F385" i="64"/>
  <c r="G385" i="64" s="1"/>
  <c r="F405" i="64"/>
  <c r="G405" i="64" s="1"/>
  <c r="F421" i="64"/>
  <c r="G421" i="64" s="1"/>
  <c r="F441" i="64"/>
  <c r="G441" i="64" s="1"/>
  <c r="F457" i="64"/>
  <c r="G457" i="64" s="1"/>
  <c r="F477" i="64"/>
  <c r="G477" i="64" s="1"/>
  <c r="F493" i="64"/>
  <c r="G493" i="64" s="1"/>
  <c r="F513" i="64"/>
  <c r="G513" i="64" s="1"/>
  <c r="F529" i="64"/>
  <c r="G529" i="64" s="1"/>
  <c r="F549" i="64"/>
  <c r="G549" i="64" s="1"/>
  <c r="F565" i="64"/>
  <c r="G565" i="64" s="1"/>
  <c r="F585" i="64"/>
  <c r="G585" i="64" s="1"/>
  <c r="F601" i="64"/>
  <c r="G601" i="64" s="1"/>
  <c r="F621" i="64"/>
  <c r="G621" i="64" s="1"/>
  <c r="F637" i="64"/>
  <c r="G637" i="64" s="1"/>
  <c r="F657" i="64"/>
  <c r="G657" i="64" s="1"/>
  <c r="F673" i="64"/>
  <c r="G673" i="64" s="1"/>
  <c r="F693" i="64"/>
  <c r="G693" i="64" s="1"/>
  <c r="F708" i="64"/>
  <c r="G708" i="64" s="1"/>
  <c r="F726" i="64"/>
  <c r="G726" i="64" s="1"/>
  <c r="F741" i="64"/>
  <c r="G741" i="64" s="1"/>
  <c r="F756" i="64"/>
  <c r="G756" i="64" s="1"/>
  <c r="F774" i="64"/>
  <c r="G774" i="64" s="1"/>
  <c r="F789" i="64"/>
  <c r="G789" i="64" s="1"/>
  <c r="F804" i="64"/>
  <c r="G804" i="64" s="1"/>
  <c r="F822" i="64"/>
  <c r="G822" i="64" s="1"/>
  <c r="F837" i="64"/>
  <c r="G837" i="64" s="1"/>
  <c r="F852" i="64"/>
  <c r="G852" i="64" s="1"/>
  <c r="F870" i="64"/>
  <c r="G870" i="64" s="1"/>
  <c r="F885" i="64"/>
  <c r="G885" i="64" s="1"/>
  <c r="F10" i="64"/>
  <c r="G10" i="64" s="1"/>
  <c r="F30" i="64"/>
  <c r="G30" i="64" s="1"/>
  <c r="F46" i="64"/>
  <c r="G46" i="64" s="1"/>
  <c r="F11" i="64"/>
  <c r="G11" i="64" s="1"/>
  <c r="F36" i="64"/>
  <c r="G36" i="64" s="1"/>
  <c r="F69" i="64"/>
  <c r="G69" i="64" s="1"/>
  <c r="F93" i="64"/>
  <c r="G93" i="64" s="1"/>
  <c r="F121" i="64"/>
  <c r="G121" i="64" s="1"/>
  <c r="F145" i="64"/>
  <c r="G145" i="64" s="1"/>
  <c r="F177" i="64"/>
  <c r="G177" i="64" s="1"/>
  <c r="F201" i="64"/>
  <c r="G201" i="64" s="1"/>
  <c r="F229" i="64"/>
  <c r="G229" i="64" s="1"/>
  <c r="F253" i="64"/>
  <c r="G253" i="64" s="1"/>
  <c r="F285" i="64"/>
  <c r="G285" i="64" s="1"/>
  <c r="F309" i="64"/>
  <c r="G309" i="64" s="1"/>
  <c r="F337" i="64"/>
  <c r="G337" i="64" s="1"/>
  <c r="F361" i="64"/>
  <c r="G361" i="64" s="1"/>
  <c r="F393" i="64"/>
  <c r="G393" i="64" s="1"/>
  <c r="F417" i="64"/>
  <c r="G417" i="64" s="1"/>
  <c r="F445" i="64"/>
  <c r="G445" i="64" s="1"/>
  <c r="F469" i="64"/>
  <c r="G469" i="64" s="1"/>
  <c r="F501" i="64"/>
  <c r="G501" i="64" s="1"/>
  <c r="F525" i="64"/>
  <c r="G525" i="64" s="1"/>
  <c r="F553" i="64"/>
  <c r="G553" i="64" s="1"/>
  <c r="F577" i="64"/>
  <c r="G577" i="64" s="1"/>
  <c r="F607" i="64"/>
  <c r="G607" i="64" s="1"/>
  <c r="F630" i="64"/>
  <c r="G630" i="64" s="1"/>
  <c r="F649" i="64"/>
  <c r="G649" i="64" s="1"/>
  <c r="F679" i="64"/>
  <c r="G679" i="64" s="1"/>
  <c r="F699" i="64"/>
  <c r="G699" i="64" s="1"/>
  <c r="F719" i="64"/>
  <c r="G719" i="64" s="1"/>
  <c r="F743" i="64"/>
  <c r="G743" i="64" s="1"/>
  <c r="F764" i="64"/>
  <c r="G764" i="64" s="1"/>
  <c r="F783" i="64"/>
  <c r="G783" i="64" s="1"/>
  <c r="F807" i="64"/>
  <c r="G807" i="64" s="1"/>
  <c r="F827" i="64"/>
  <c r="G827" i="64" s="1"/>
  <c r="F848" i="64"/>
  <c r="G848" i="64" s="1"/>
  <c r="F872" i="64"/>
  <c r="G872" i="64" s="1"/>
  <c r="F12" i="64"/>
  <c r="G12" i="64" s="1"/>
  <c r="F37" i="64"/>
  <c r="G37" i="64" s="1"/>
  <c r="F70" i="64"/>
  <c r="G70" i="64" s="1"/>
  <c r="F102" i="64"/>
  <c r="G102" i="64" s="1"/>
  <c r="F126" i="64"/>
  <c r="G126" i="64" s="1"/>
  <c r="F154" i="64"/>
  <c r="G154" i="64" s="1"/>
  <c r="F178" i="64"/>
  <c r="G178" i="64" s="1"/>
  <c r="F210" i="64"/>
  <c r="G210" i="64" s="1"/>
  <c r="F234" i="64"/>
  <c r="G234" i="64" s="1"/>
  <c r="F262" i="64"/>
  <c r="G262" i="64" s="1"/>
  <c r="F286" i="64"/>
  <c r="G286" i="64" s="1"/>
  <c r="F318" i="64"/>
  <c r="G318" i="64" s="1"/>
  <c r="F342" i="64"/>
  <c r="G342" i="64" s="1"/>
  <c r="F370" i="64"/>
  <c r="G370" i="64" s="1"/>
  <c r="F394" i="64"/>
  <c r="G394" i="64" s="1"/>
  <c r="F426" i="64"/>
  <c r="G426" i="64" s="1"/>
  <c r="F450" i="64"/>
  <c r="G450" i="64" s="1"/>
  <c r="F478" i="64"/>
  <c r="G478" i="64" s="1"/>
  <c r="F502" i="64"/>
  <c r="G502" i="64" s="1"/>
  <c r="F534" i="64"/>
  <c r="G534" i="64" s="1"/>
  <c r="F558" i="64"/>
  <c r="G558" i="64" s="1"/>
  <c r="F584" i="64"/>
  <c r="G584" i="64" s="1"/>
  <c r="F608" i="64"/>
  <c r="G608" i="64" s="1"/>
  <c r="F631" i="64"/>
  <c r="G631" i="64" s="1"/>
  <c r="F656" i="64"/>
  <c r="G656" i="64" s="1"/>
  <c r="F680" i="64"/>
  <c r="G680" i="64" s="1"/>
  <c r="F702" i="64"/>
  <c r="G702" i="64" s="1"/>
  <c r="F723" i="64"/>
  <c r="G723" i="64" s="1"/>
  <c r="F744" i="64"/>
  <c r="G744" i="64" s="1"/>
  <c r="F765" i="64"/>
  <c r="G765" i="64" s="1"/>
  <c r="F788" i="64"/>
  <c r="G788" i="64" s="1"/>
  <c r="F810" i="64"/>
  <c r="G810" i="64" s="1"/>
  <c r="F828" i="64"/>
  <c r="G828" i="64" s="1"/>
  <c r="F851" i="64"/>
  <c r="G851" i="64" s="1"/>
  <c r="F873" i="64"/>
  <c r="G873" i="64" s="1"/>
  <c r="F47" i="64"/>
  <c r="G47" i="64" s="1"/>
  <c r="F155" i="64"/>
  <c r="G155" i="64" s="1"/>
  <c r="F179" i="64"/>
  <c r="G179" i="64" s="1"/>
  <c r="F235" i="64"/>
  <c r="G235" i="64" s="1"/>
  <c r="F263" i="64"/>
  <c r="G263" i="64" s="1"/>
  <c r="F287" i="64"/>
  <c r="G287" i="64" s="1"/>
  <c r="F343" i="64"/>
  <c r="G343" i="64" s="1"/>
  <c r="F371" i="64"/>
  <c r="G371" i="64" s="1"/>
  <c r="F395" i="64"/>
  <c r="G395" i="64" s="1"/>
  <c r="F427" i="64"/>
  <c r="G427" i="64" s="1"/>
  <c r="F479" i="64"/>
  <c r="G479" i="64" s="1"/>
  <c r="F503" i="64"/>
  <c r="G503" i="64" s="1"/>
  <c r="F535" i="64"/>
  <c r="G535" i="64" s="1"/>
  <c r="F559" i="64"/>
  <c r="G559" i="64" s="1"/>
  <c r="F586" i="64"/>
  <c r="G586" i="64" s="1"/>
  <c r="F632" i="64"/>
  <c r="G632" i="64" s="1"/>
  <c r="F658" i="64"/>
  <c r="G658" i="64" s="1"/>
  <c r="F681" i="64"/>
  <c r="G681" i="64" s="1"/>
  <c r="F703" i="64"/>
  <c r="G703" i="64" s="1"/>
  <c r="F727" i="64"/>
  <c r="G727" i="64" s="1"/>
  <c r="F766" i="64"/>
  <c r="G766" i="64" s="1"/>
  <c r="F790" i="64"/>
  <c r="G790" i="64" s="1"/>
  <c r="F811" i="64"/>
  <c r="G811" i="64" s="1"/>
  <c r="F829" i="64"/>
  <c r="G829" i="64" s="1"/>
  <c r="F874" i="64"/>
  <c r="G874" i="64" s="1"/>
  <c r="F13" i="64"/>
  <c r="G13" i="64" s="1"/>
  <c r="F71" i="64"/>
  <c r="G71" i="64" s="1"/>
  <c r="F103" i="64"/>
  <c r="G103" i="64" s="1"/>
  <c r="F127" i="64"/>
  <c r="G127" i="64" s="1"/>
  <c r="F211" i="64"/>
  <c r="G211" i="64" s="1"/>
  <c r="F319" i="64"/>
  <c r="G319" i="64" s="1"/>
  <c r="F451" i="64"/>
  <c r="G451" i="64" s="1"/>
  <c r="F609" i="64"/>
  <c r="G609" i="64" s="1"/>
  <c r="F745" i="64"/>
  <c r="G745" i="64" s="1"/>
  <c r="F853" i="64"/>
  <c r="G853" i="64" s="1"/>
  <c r="F18" i="64"/>
  <c r="G18" i="64" s="1"/>
  <c r="F48" i="64"/>
  <c r="G48" i="64" s="1"/>
  <c r="F72" i="64"/>
  <c r="G72" i="64" s="1"/>
  <c r="F104" i="64"/>
  <c r="G104" i="64" s="1"/>
  <c r="F128" i="64"/>
  <c r="G128" i="64" s="1"/>
  <c r="F156" i="64"/>
  <c r="G156" i="64" s="1"/>
  <c r="F180" i="64"/>
  <c r="G180" i="64" s="1"/>
  <c r="F212" i="64"/>
  <c r="G212" i="64" s="1"/>
  <c r="F236" i="64"/>
  <c r="G236" i="64" s="1"/>
  <c r="F264" i="64"/>
  <c r="G264" i="64" s="1"/>
  <c r="F288" i="64"/>
  <c r="G288" i="64" s="1"/>
  <c r="F320" i="64"/>
  <c r="G320" i="64" s="1"/>
  <c r="F344" i="64"/>
  <c r="G344" i="64" s="1"/>
  <c r="F372" i="64"/>
  <c r="G372" i="64" s="1"/>
  <c r="F396" i="64"/>
  <c r="G396" i="64" s="1"/>
  <c r="F428" i="64"/>
  <c r="G428" i="64" s="1"/>
  <c r="F452" i="64"/>
  <c r="G452" i="64" s="1"/>
  <c r="F480" i="64"/>
  <c r="G480" i="64" s="1"/>
  <c r="F504" i="64"/>
  <c r="G504" i="64" s="1"/>
  <c r="F536" i="64"/>
  <c r="G536" i="64" s="1"/>
  <c r="F560" i="64"/>
  <c r="G560" i="64" s="1"/>
  <c r="F587" i="64"/>
  <c r="G587" i="64" s="1"/>
  <c r="F610" i="64"/>
  <c r="G610" i="64" s="1"/>
  <c r="F633" i="64"/>
  <c r="G633" i="64" s="1"/>
  <c r="F659" i="64"/>
  <c r="G659" i="64" s="1"/>
  <c r="F682" i="64"/>
  <c r="G682" i="64" s="1"/>
  <c r="F704" i="64"/>
  <c r="G704" i="64" s="1"/>
  <c r="F728" i="64"/>
  <c r="G728" i="64" s="1"/>
  <c r="F747" i="64"/>
  <c r="G747" i="64" s="1"/>
  <c r="F767" i="64"/>
  <c r="G767" i="64" s="1"/>
  <c r="F791" i="64"/>
  <c r="G791" i="64" s="1"/>
  <c r="F812" i="64"/>
  <c r="G812" i="64" s="1"/>
  <c r="F831" i="64"/>
  <c r="G831" i="64" s="1"/>
  <c r="F855" i="64"/>
  <c r="G855" i="64" s="1"/>
  <c r="F875" i="64"/>
  <c r="G875" i="64" s="1"/>
  <c r="F19" i="64"/>
  <c r="G19" i="64" s="1"/>
  <c r="F49" i="64"/>
  <c r="G49" i="64" s="1"/>
  <c r="F73" i="64"/>
  <c r="G73" i="64" s="1"/>
  <c r="F105" i="64"/>
  <c r="G105" i="64" s="1"/>
  <c r="F129" i="64"/>
  <c r="G129" i="64" s="1"/>
  <c r="F157" i="64"/>
  <c r="G157" i="64" s="1"/>
  <c r="F181" i="64"/>
  <c r="G181" i="64" s="1"/>
  <c r="F213" i="64"/>
  <c r="G213" i="64" s="1"/>
  <c r="F237" i="64"/>
  <c r="G237" i="64" s="1"/>
  <c r="F265" i="64"/>
  <c r="G265" i="64" s="1"/>
  <c r="F289" i="64"/>
  <c r="G289" i="64" s="1"/>
  <c r="F321" i="64"/>
  <c r="G321" i="64" s="1"/>
  <c r="F345" i="64"/>
  <c r="G345" i="64" s="1"/>
  <c r="F373" i="64"/>
  <c r="G373" i="64" s="1"/>
  <c r="F397" i="64"/>
  <c r="G397" i="64" s="1"/>
  <c r="F429" i="64"/>
  <c r="G429" i="64" s="1"/>
  <c r="F453" i="64"/>
  <c r="G453" i="64" s="1"/>
  <c r="F481" i="64"/>
  <c r="G481" i="64" s="1"/>
  <c r="F505" i="64"/>
  <c r="G505" i="64" s="1"/>
  <c r="F537" i="64"/>
  <c r="G537" i="64" s="1"/>
  <c r="F561" i="64"/>
  <c r="G561" i="64" s="1"/>
  <c r="F588" i="64"/>
  <c r="G588" i="64" s="1"/>
  <c r="F611" i="64"/>
  <c r="G611" i="64" s="1"/>
  <c r="F636" i="64"/>
  <c r="G636" i="64" s="1"/>
  <c r="F660" i="64"/>
  <c r="G660" i="64" s="1"/>
  <c r="F683" i="64"/>
  <c r="G683" i="64" s="1"/>
  <c r="F707" i="64"/>
  <c r="G707" i="64" s="1"/>
  <c r="F729" i="64"/>
  <c r="G729" i="64" s="1"/>
  <c r="F750" i="64"/>
  <c r="G750" i="64" s="1"/>
  <c r="F771" i="64"/>
  <c r="G771" i="64" s="1"/>
  <c r="F792" i="64"/>
  <c r="G792" i="64" s="1"/>
  <c r="F813" i="64"/>
  <c r="G813" i="64" s="1"/>
  <c r="F836" i="64"/>
  <c r="G836" i="64" s="1"/>
  <c r="F858" i="64"/>
  <c r="G858" i="64" s="1"/>
  <c r="F876" i="64"/>
  <c r="G876" i="64" s="1"/>
  <c r="F20" i="64"/>
  <c r="G20" i="64" s="1"/>
  <c r="F54" i="64"/>
  <c r="G54" i="64" s="1"/>
  <c r="F82" i="64"/>
  <c r="G82" i="64" s="1"/>
  <c r="F106" i="64"/>
  <c r="G106" i="64" s="1"/>
  <c r="F138" i="64"/>
  <c r="G138" i="64" s="1"/>
  <c r="F162" i="64"/>
  <c r="G162" i="64" s="1"/>
  <c r="F190" i="64"/>
  <c r="G190" i="64" s="1"/>
  <c r="F214" i="64"/>
  <c r="G214" i="64" s="1"/>
  <c r="F246" i="64"/>
  <c r="G246" i="64" s="1"/>
  <c r="F270" i="64"/>
  <c r="G270" i="64" s="1"/>
  <c r="F298" i="64"/>
  <c r="G298" i="64" s="1"/>
  <c r="F322" i="64"/>
  <c r="G322" i="64" s="1"/>
  <c r="F354" i="64"/>
  <c r="G354" i="64" s="1"/>
  <c r="F378" i="64"/>
  <c r="G378" i="64" s="1"/>
  <c r="F406" i="64"/>
  <c r="G406" i="64" s="1"/>
  <c r="F430" i="64"/>
  <c r="G430" i="64" s="1"/>
  <c r="F462" i="64"/>
  <c r="G462" i="64" s="1"/>
  <c r="F486" i="64"/>
  <c r="G486" i="64" s="1"/>
  <c r="F514" i="64"/>
  <c r="G514" i="64" s="1"/>
  <c r="F538" i="64"/>
  <c r="G538" i="64" s="1"/>
  <c r="F570" i="64"/>
  <c r="G570" i="64" s="1"/>
  <c r="F589" i="64"/>
  <c r="G589" i="64" s="1"/>
  <c r="F612" i="64"/>
  <c r="G612" i="64" s="1"/>
  <c r="F642" i="64"/>
  <c r="G642" i="64" s="1"/>
  <c r="F661" i="64"/>
  <c r="G661" i="64" s="1"/>
  <c r="F684" i="64"/>
  <c r="G684" i="64" s="1"/>
  <c r="F709" i="64"/>
  <c r="G709" i="64" s="1"/>
  <c r="F730" i="64"/>
  <c r="G730" i="64" s="1"/>
  <c r="F751" i="64"/>
  <c r="G751" i="64" s="1"/>
  <c r="F775" i="64"/>
  <c r="G775" i="64" s="1"/>
  <c r="F793" i="64"/>
  <c r="G793" i="64" s="1"/>
  <c r="F814" i="64"/>
  <c r="G814" i="64" s="1"/>
  <c r="F838" i="64"/>
  <c r="G838" i="64" s="1"/>
  <c r="F859" i="64"/>
  <c r="G859" i="64" s="1"/>
  <c r="F877" i="64"/>
  <c r="G877" i="64" s="1"/>
  <c r="F21" i="64"/>
  <c r="G21" i="64" s="1"/>
  <c r="F83" i="64"/>
  <c r="G83" i="64" s="1"/>
  <c r="F139" i="64"/>
  <c r="G139" i="64" s="1"/>
  <c r="F191" i="64"/>
  <c r="G191" i="64" s="1"/>
  <c r="F247" i="64"/>
  <c r="G247" i="64" s="1"/>
  <c r="F299" i="64"/>
  <c r="G299" i="64" s="1"/>
  <c r="F355" i="64"/>
  <c r="G355" i="64" s="1"/>
  <c r="F407" i="64"/>
  <c r="G407" i="64" s="1"/>
  <c r="F463" i="64"/>
  <c r="G463" i="64" s="1"/>
  <c r="F515" i="64"/>
  <c r="G515" i="64" s="1"/>
  <c r="F571" i="64"/>
  <c r="G571" i="64" s="1"/>
  <c r="F613" i="64"/>
  <c r="G613" i="64" s="1"/>
  <c r="F666" i="64"/>
  <c r="G666" i="64" s="1"/>
  <c r="F711" i="64"/>
  <c r="G711" i="64" s="1"/>
  <c r="F752" i="64"/>
  <c r="G752" i="64" s="1"/>
  <c r="F795" i="64"/>
  <c r="G795" i="64" s="1"/>
  <c r="F839" i="64"/>
  <c r="G839" i="64" s="1"/>
  <c r="F879" i="64"/>
  <c r="G879" i="64" s="1"/>
  <c r="F840" i="64"/>
  <c r="G840" i="64" s="1"/>
  <c r="F32" i="64"/>
  <c r="G32" i="64" s="1"/>
  <c r="F141" i="64"/>
  <c r="G141" i="64" s="1"/>
  <c r="F193" i="64"/>
  <c r="G193" i="64" s="1"/>
  <c r="F249" i="64"/>
  <c r="G249" i="64" s="1"/>
  <c r="F301" i="64"/>
  <c r="G301" i="64" s="1"/>
  <c r="F357" i="64"/>
  <c r="G357" i="64" s="1"/>
  <c r="F409" i="64"/>
  <c r="G409" i="64" s="1"/>
  <c r="F465" i="64"/>
  <c r="G465" i="64" s="1"/>
  <c r="F517" i="64"/>
  <c r="G517" i="64" s="1"/>
  <c r="F622" i="64"/>
  <c r="G622" i="64" s="1"/>
  <c r="F668" i="64"/>
  <c r="G668" i="64" s="1"/>
  <c r="F715" i="64"/>
  <c r="G715" i="64" s="1"/>
  <c r="F799" i="64"/>
  <c r="G799" i="64" s="1"/>
  <c r="F886" i="64"/>
  <c r="G886" i="64" s="1"/>
  <c r="F92" i="64"/>
  <c r="G92" i="64" s="1"/>
  <c r="F524" i="64"/>
  <c r="G524" i="64" s="1"/>
  <c r="F625" i="64"/>
  <c r="G625" i="64" s="1"/>
  <c r="F718" i="64"/>
  <c r="G718" i="64" s="1"/>
  <c r="F805" i="64"/>
  <c r="G805" i="64" s="1"/>
  <c r="F55" i="64"/>
  <c r="G55" i="64" s="1"/>
  <c r="F215" i="64"/>
  <c r="G215" i="64" s="1"/>
  <c r="F323" i="64"/>
  <c r="G323" i="64" s="1"/>
  <c r="F431" i="64"/>
  <c r="G431" i="64" s="1"/>
  <c r="F539" i="64"/>
  <c r="G539" i="64" s="1"/>
  <c r="F685" i="64"/>
  <c r="G685" i="64" s="1"/>
  <c r="F815" i="64"/>
  <c r="G815" i="64" s="1"/>
  <c r="F108" i="64"/>
  <c r="G108" i="64" s="1"/>
  <c r="F272" i="64"/>
  <c r="G272" i="64" s="1"/>
  <c r="F488" i="64"/>
  <c r="G488" i="64" s="1"/>
  <c r="F540" i="64"/>
  <c r="G540" i="64" s="1"/>
  <c r="F644" i="64"/>
  <c r="G644" i="64" s="1"/>
  <c r="F732" i="64"/>
  <c r="G732" i="64" s="1"/>
  <c r="F819" i="64"/>
  <c r="G819" i="64" s="1"/>
  <c r="F57" i="64"/>
  <c r="G57" i="64" s="1"/>
  <c r="F217" i="64"/>
  <c r="G217" i="64" s="1"/>
  <c r="F381" i="64"/>
  <c r="G381" i="64" s="1"/>
  <c r="F433" i="64"/>
  <c r="G433" i="64" s="1"/>
  <c r="F596" i="64"/>
  <c r="G596" i="64" s="1"/>
  <c r="F694" i="64"/>
  <c r="G694" i="64" s="1"/>
  <c r="F778" i="64"/>
  <c r="G778" i="64" s="1"/>
  <c r="F118" i="64"/>
  <c r="G118" i="64" s="1"/>
  <c r="F334" i="64"/>
  <c r="G334" i="64" s="1"/>
  <c r="F550" i="64"/>
  <c r="G550" i="64" s="1"/>
  <c r="F646" i="64"/>
  <c r="G646" i="64" s="1"/>
  <c r="F779" i="64"/>
  <c r="G779" i="64" s="1"/>
  <c r="F119" i="64"/>
  <c r="G119" i="64" s="1"/>
  <c r="F283" i="64"/>
  <c r="G283" i="64" s="1"/>
  <c r="F391" i="64"/>
  <c r="G391" i="64" s="1"/>
  <c r="F499" i="64"/>
  <c r="G499" i="64" s="1"/>
  <c r="F600" i="64"/>
  <c r="G600" i="64" s="1"/>
  <c r="F696" i="64"/>
  <c r="G696" i="64" s="1"/>
  <c r="F740" i="64"/>
  <c r="G740" i="64" s="1"/>
  <c r="F825" i="64"/>
  <c r="G825" i="64" s="1"/>
  <c r="F867" i="64"/>
  <c r="G867" i="64" s="1"/>
  <c r="F68" i="64"/>
  <c r="G68" i="64" s="1"/>
  <c r="F336" i="64"/>
  <c r="G336" i="64" s="1"/>
  <c r="F552" i="64"/>
  <c r="G552" i="64" s="1"/>
  <c r="F648" i="64"/>
  <c r="G648" i="64" s="1"/>
  <c r="F781" i="64"/>
  <c r="G781" i="64" s="1"/>
  <c r="F871" i="64"/>
  <c r="G871" i="64" s="1"/>
  <c r="F31" i="64"/>
  <c r="G31" i="64" s="1"/>
  <c r="F84" i="64"/>
  <c r="G84" i="64" s="1"/>
  <c r="F140" i="64"/>
  <c r="G140" i="64" s="1"/>
  <c r="F192" i="64"/>
  <c r="G192" i="64" s="1"/>
  <c r="F248" i="64"/>
  <c r="G248" i="64" s="1"/>
  <c r="F300" i="64"/>
  <c r="G300" i="64" s="1"/>
  <c r="F356" i="64"/>
  <c r="G356" i="64" s="1"/>
  <c r="F408" i="64"/>
  <c r="G408" i="64" s="1"/>
  <c r="F464" i="64"/>
  <c r="G464" i="64" s="1"/>
  <c r="F516" i="64"/>
  <c r="G516" i="64" s="1"/>
  <c r="F572" i="64"/>
  <c r="G572" i="64" s="1"/>
  <c r="F620" i="64"/>
  <c r="G620" i="64" s="1"/>
  <c r="F667" i="64"/>
  <c r="G667" i="64" s="1"/>
  <c r="F714" i="64"/>
  <c r="G714" i="64" s="1"/>
  <c r="F755" i="64"/>
  <c r="G755" i="64" s="1"/>
  <c r="F798" i="64"/>
  <c r="G798" i="64" s="1"/>
  <c r="F884" i="64"/>
  <c r="G884" i="64" s="1"/>
  <c r="F85" i="64"/>
  <c r="G85" i="64" s="1"/>
  <c r="F573" i="64"/>
  <c r="G573" i="64" s="1"/>
  <c r="F757" i="64"/>
  <c r="G757" i="64" s="1"/>
  <c r="F252" i="64"/>
  <c r="G252" i="64" s="1"/>
  <c r="F163" i="64"/>
  <c r="G163" i="64" s="1"/>
  <c r="F860" i="64"/>
  <c r="G860" i="64" s="1"/>
  <c r="F164" i="64"/>
  <c r="G164" i="64" s="1"/>
  <c r="F165" i="64"/>
  <c r="G165" i="64" s="1"/>
  <c r="F226" i="64"/>
  <c r="G226" i="64" s="1"/>
  <c r="F442" i="64"/>
  <c r="G442" i="64" s="1"/>
  <c r="F735" i="64"/>
  <c r="G735" i="64" s="1"/>
  <c r="F227" i="64"/>
  <c r="G227" i="64" s="1"/>
  <c r="F176" i="64"/>
  <c r="G176" i="64" s="1"/>
  <c r="F826" i="64"/>
  <c r="G826" i="64" s="1"/>
  <c r="F841" i="64"/>
  <c r="G841" i="64" s="1"/>
  <c r="F643" i="64"/>
  <c r="G643" i="64" s="1"/>
  <c r="F324" i="64"/>
  <c r="G324" i="64" s="1"/>
  <c r="F273" i="64"/>
  <c r="G273" i="64" s="1"/>
  <c r="F174" i="64"/>
  <c r="G174" i="64" s="1"/>
  <c r="F390" i="64"/>
  <c r="G390" i="64" s="1"/>
  <c r="F863" i="64"/>
  <c r="G863" i="64" s="1"/>
  <c r="F175" i="64"/>
  <c r="G175" i="64" s="1"/>
  <c r="F228" i="64"/>
  <c r="G228" i="64" s="1"/>
  <c r="F33" i="64"/>
  <c r="G33" i="64" s="1"/>
  <c r="F90" i="64"/>
  <c r="G90" i="64" s="1"/>
  <c r="F142" i="64"/>
  <c r="G142" i="64" s="1"/>
  <c r="F198" i="64"/>
  <c r="G198" i="64" s="1"/>
  <c r="F250" i="64"/>
  <c r="G250" i="64" s="1"/>
  <c r="F306" i="64"/>
  <c r="G306" i="64" s="1"/>
  <c r="F358" i="64"/>
  <c r="G358" i="64" s="1"/>
  <c r="F414" i="64"/>
  <c r="G414" i="64" s="1"/>
  <c r="F466" i="64"/>
  <c r="G466" i="64" s="1"/>
  <c r="F522" i="64"/>
  <c r="G522" i="64" s="1"/>
  <c r="F574" i="64"/>
  <c r="G574" i="64" s="1"/>
  <c r="F623" i="64"/>
  <c r="G623" i="64" s="1"/>
  <c r="F669" i="64"/>
  <c r="G669" i="64" s="1"/>
  <c r="F716" i="64"/>
  <c r="G716" i="64" s="1"/>
  <c r="F759" i="64"/>
  <c r="G759" i="64" s="1"/>
  <c r="F800" i="64"/>
  <c r="G800" i="64" s="1"/>
  <c r="F843" i="64"/>
  <c r="G843" i="64" s="1"/>
  <c r="F887" i="64"/>
  <c r="G887" i="64" s="1"/>
  <c r="F34" i="64"/>
  <c r="G34" i="64" s="1"/>
  <c r="F91" i="64"/>
  <c r="G91" i="64" s="1"/>
  <c r="F143" i="64"/>
  <c r="G143" i="64" s="1"/>
  <c r="F199" i="64"/>
  <c r="G199" i="64" s="1"/>
  <c r="F251" i="64"/>
  <c r="G251" i="64" s="1"/>
  <c r="F307" i="64"/>
  <c r="G307" i="64" s="1"/>
  <c r="F359" i="64"/>
  <c r="G359" i="64" s="1"/>
  <c r="F415" i="64"/>
  <c r="G415" i="64" s="1"/>
  <c r="F467" i="64"/>
  <c r="G467" i="64" s="1"/>
  <c r="F523" i="64"/>
  <c r="G523" i="64" s="1"/>
  <c r="F575" i="64"/>
  <c r="G575" i="64" s="1"/>
  <c r="F624" i="64"/>
  <c r="G624" i="64" s="1"/>
  <c r="F672" i="64"/>
  <c r="G672" i="64" s="1"/>
  <c r="F717" i="64"/>
  <c r="G717" i="64" s="1"/>
  <c r="F762" i="64"/>
  <c r="G762" i="64" s="1"/>
  <c r="F803" i="64"/>
  <c r="G803" i="64" s="1"/>
  <c r="F846" i="64"/>
  <c r="G846" i="64" s="1"/>
  <c r="F888" i="64"/>
  <c r="G888" i="64" s="1"/>
  <c r="F35" i="64"/>
  <c r="G35" i="64" s="1"/>
  <c r="F144" i="64"/>
  <c r="G144" i="64" s="1"/>
  <c r="F200" i="64"/>
  <c r="G200" i="64" s="1"/>
  <c r="F308" i="64"/>
  <c r="G308" i="64" s="1"/>
  <c r="F360" i="64"/>
  <c r="G360" i="64" s="1"/>
  <c r="F416" i="64"/>
  <c r="G416" i="64" s="1"/>
  <c r="F468" i="64"/>
  <c r="G468" i="64" s="1"/>
  <c r="F576" i="64"/>
  <c r="G576" i="64" s="1"/>
  <c r="F678" i="64"/>
  <c r="G678" i="64" s="1"/>
  <c r="F763" i="64"/>
  <c r="G763" i="64" s="1"/>
  <c r="F847" i="64"/>
  <c r="G847" i="64" s="1"/>
  <c r="F107" i="64"/>
  <c r="G107" i="64" s="1"/>
  <c r="F271" i="64"/>
  <c r="G271" i="64" s="1"/>
  <c r="F379" i="64"/>
  <c r="G379" i="64" s="1"/>
  <c r="F487" i="64"/>
  <c r="G487" i="64" s="1"/>
  <c r="F594" i="64"/>
  <c r="G594" i="64" s="1"/>
  <c r="F731" i="64"/>
  <c r="G731" i="64" s="1"/>
  <c r="F776" i="64"/>
  <c r="G776" i="64" s="1"/>
  <c r="F56" i="64"/>
  <c r="G56" i="64" s="1"/>
  <c r="F216" i="64"/>
  <c r="G216" i="64" s="1"/>
  <c r="F380" i="64"/>
  <c r="G380" i="64" s="1"/>
  <c r="F432" i="64"/>
  <c r="G432" i="64" s="1"/>
  <c r="F595" i="64"/>
  <c r="G595" i="64" s="1"/>
  <c r="F692" i="64"/>
  <c r="G692" i="64" s="1"/>
  <c r="F777" i="64"/>
  <c r="G777" i="64" s="1"/>
  <c r="F861" i="64"/>
  <c r="G861" i="64" s="1"/>
  <c r="F109" i="64"/>
  <c r="G109" i="64" s="1"/>
  <c r="F325" i="64"/>
  <c r="G325" i="64" s="1"/>
  <c r="F489" i="64"/>
  <c r="G489" i="64" s="1"/>
  <c r="F541" i="64"/>
  <c r="G541" i="64" s="1"/>
  <c r="F645" i="64"/>
  <c r="G645" i="64" s="1"/>
  <c r="F733" i="64"/>
  <c r="G733" i="64" s="1"/>
  <c r="F823" i="64"/>
  <c r="G823" i="64" s="1"/>
  <c r="F862" i="64"/>
  <c r="G862" i="64" s="1"/>
  <c r="F66" i="64"/>
  <c r="G66" i="64" s="1"/>
  <c r="F282" i="64"/>
  <c r="G282" i="64" s="1"/>
  <c r="F498" i="64"/>
  <c r="G498" i="64" s="1"/>
  <c r="F597" i="64"/>
  <c r="G597" i="64" s="1"/>
  <c r="F695" i="64"/>
  <c r="G695" i="64" s="1"/>
  <c r="F824" i="64"/>
  <c r="G824" i="64" s="1"/>
  <c r="F67" i="64"/>
  <c r="G67" i="64" s="1"/>
  <c r="F335" i="64"/>
  <c r="G335" i="64" s="1"/>
  <c r="F443" i="64"/>
  <c r="G443" i="64" s="1"/>
  <c r="F551" i="64"/>
  <c r="G551" i="64" s="1"/>
  <c r="F647" i="64"/>
  <c r="G647" i="64" s="1"/>
  <c r="F780" i="64"/>
  <c r="G780" i="64" s="1"/>
  <c r="F120" i="64"/>
  <c r="G120" i="64" s="1"/>
  <c r="F284" i="64"/>
  <c r="G284" i="64" s="1"/>
  <c r="F392" i="64"/>
  <c r="G392" i="64" s="1"/>
  <c r="F444" i="64"/>
  <c r="G444" i="64" s="1"/>
  <c r="F500" i="64"/>
  <c r="G500" i="64" s="1"/>
  <c r="F606" i="64"/>
  <c r="G606" i="64" s="1"/>
  <c r="F697" i="64"/>
  <c r="G697" i="64" s="1"/>
  <c r="F742" i="64"/>
  <c r="G74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EU7" i="14" s="1"/>
  <c r="E63" i="46"/>
  <c r="D63" i="46"/>
  <c r="G63" i="46" l="1"/>
  <c r="F63" i="46"/>
  <c r="B12" i="46" l="1"/>
  <c r="D12" i="46" s="1"/>
  <c r="J12" i="46" l="1"/>
  <c r="N7" i="37" s="1"/>
  <c r="H12" i="21"/>
  <c r="C12" i="46"/>
  <c r="I53" i="33"/>
  <c r="C27" i="46"/>
  <c r="T12" i="21" l="1"/>
  <c r="U12" i="21" s="1"/>
  <c r="I83" i="21"/>
  <c r="J83" i="2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P44" i="21"/>
  <c r="Q44" i="21" s="1"/>
  <c r="L48" i="46"/>
  <c r="N44" i="46"/>
  <c r="N42" i="46"/>
  <c r="O42" i="46"/>
  <c r="N41" i="46"/>
  <c r="O41" i="46"/>
  <c r="B41" i="46"/>
  <c r="B42" i="46"/>
  <c r="B44" i="46"/>
  <c r="O44" i="46" l="1"/>
  <c r="O41" i="21"/>
  <c r="P41" i="21"/>
  <c r="O42" i="21"/>
  <c r="P42" i="21"/>
  <c r="C41" i="46" l="1"/>
  <c r="C42" i="46"/>
  <c r="Q41" i="21"/>
  <c r="R41" i="21" s="1"/>
  <c r="R44" i="2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FX7" i="14" s="1"/>
  <c r="J41" i="46" l="1"/>
  <c r="AQ7" i="37" s="1"/>
  <c r="J42" i="46"/>
  <c r="AR7" i="37" s="1"/>
  <c r="K42" i="21"/>
  <c r="FY7" i="14" s="1"/>
  <c r="F42" i="46"/>
  <c r="E42" i="46"/>
  <c r="E41" i="46"/>
  <c r="F41" i="46"/>
  <c r="F92" i="46"/>
  <c r="G92" i="46"/>
  <c r="F93" i="46"/>
  <c r="G93" i="46"/>
  <c r="H41" i="21"/>
  <c r="B39" i="46"/>
  <c r="B40" i="46"/>
  <c r="I55" i="55"/>
  <c r="I56" i="55"/>
  <c r="I57" i="55"/>
  <c r="I58" i="55"/>
  <c r="I59" i="55"/>
  <c r="I60" i="55"/>
  <c r="I61" i="55"/>
  <c r="I54" i="55"/>
  <c r="D55" i="55"/>
  <c r="D56" i="55"/>
  <c r="D57" i="55"/>
  <c r="D58" i="55"/>
  <c r="D59" i="55"/>
  <c r="D60" i="55"/>
  <c r="D61" i="55"/>
  <c r="D54" i="55"/>
  <c r="T41" i="21" l="1"/>
  <c r="U41" i="21" s="1"/>
  <c r="I112" i="21"/>
  <c r="J112" i="21"/>
  <c r="G42" i="46"/>
  <c r="H93" i="46" s="1"/>
  <c r="G41" i="46"/>
  <c r="H92" i="46" s="1"/>
  <c r="H42" i="21"/>
  <c r="I41" i="21"/>
  <c r="J41" i="21"/>
  <c r="T42" i="21" l="1"/>
  <c r="U42" i="21" s="1"/>
  <c r="I113" i="21"/>
  <c r="K112" i="21"/>
  <c r="J113"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9" i="21"/>
  <c r="O29" i="21"/>
  <c r="P28" i="21"/>
  <c r="O28" i="21"/>
  <c r="P26" i="21"/>
  <c r="O26" i="21"/>
  <c r="P25" i="21"/>
  <c r="O25" i="21"/>
  <c r="P24" i="21"/>
  <c r="Q24" i="21" s="1"/>
  <c r="O24"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6" i="21"/>
  <c r="R26" i="21" s="1"/>
  <c r="Q21" i="21"/>
  <c r="R21" i="21" s="1"/>
  <c r="Q25" i="21"/>
  <c r="R25"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29" i="21"/>
  <c r="R29"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R24" i="21" l="1"/>
  <c r="Q32" i="2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FS7" i="14" s="1"/>
  <c r="AG24" i="39"/>
  <c r="BR24" i="39" s="1"/>
  <c r="AG27" i="39"/>
  <c r="AG27" i="38"/>
  <c r="D37" i="46"/>
  <c r="J37" i="46" s="1"/>
  <c r="D34" i="47"/>
  <c r="J34" i="47" s="1"/>
  <c r="K35" i="21"/>
  <c r="FR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H35" i="2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FT7" i="14" s="1"/>
  <c r="E34" i="48"/>
  <c r="K34" i="21"/>
  <c r="FQ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T36" i="21"/>
  <c r="U36" i="21" s="1"/>
  <c r="I107" i="21"/>
  <c r="J106" i="21"/>
  <c r="J107" i="21"/>
  <c r="H34" i="21"/>
  <c r="H37" i="2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T34" i="21"/>
  <c r="U34" i="21" s="1"/>
  <c r="I105" i="21"/>
  <c r="K107" i="21"/>
  <c r="K106" i="21"/>
  <c r="K108" i="21"/>
  <c r="J105"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FN7" i="14" s="1"/>
  <c r="D31" i="47"/>
  <c r="K32" i="21"/>
  <c r="FO7" i="14" s="1"/>
  <c r="D30" i="48"/>
  <c r="D31" i="46"/>
  <c r="J31" i="46" s="1"/>
  <c r="D32" i="47"/>
  <c r="K33" i="21"/>
  <c r="FP7" i="14" s="1"/>
  <c r="D29" i="48"/>
  <c r="D29" i="47"/>
  <c r="D30" i="46"/>
  <c r="J30" i="46" s="1"/>
  <c r="D32" i="48"/>
  <c r="D33" i="46"/>
  <c r="J33" i="46" s="1"/>
  <c r="I357" i="33"/>
  <c r="I369" i="33"/>
  <c r="I345" i="33"/>
  <c r="I333" i="33"/>
  <c r="AG7" i="37" l="1"/>
  <c r="AI7" i="37"/>
  <c r="AH7" i="37"/>
  <c r="AF7" i="37"/>
  <c r="H32" i="21"/>
  <c r="H31" i="21"/>
  <c r="H33" i="2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T33" i="21" l="1"/>
  <c r="U33" i="21" s="1"/>
  <c r="I104" i="21"/>
  <c r="T31" i="21"/>
  <c r="U31" i="21" s="1"/>
  <c r="I102" i="21"/>
  <c r="T32" i="21"/>
  <c r="U32" i="21" s="1"/>
  <c r="I103" i="21"/>
  <c r="J104" i="21"/>
  <c r="K102" i="21"/>
  <c r="J103" i="2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FZ7" i="14" s="1"/>
  <c r="G477" i="33"/>
  <c r="D477" i="33"/>
  <c r="F477" i="33"/>
  <c r="E91" i="46"/>
  <c r="D40" i="46"/>
  <c r="K39" i="21"/>
  <c r="FV7" i="14" s="1"/>
  <c r="K40" i="21"/>
  <c r="FW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FU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FD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K29" i="21"/>
  <c r="FL7" i="14" s="1"/>
  <c r="K28" i="21"/>
  <c r="FK7" i="14" s="1"/>
  <c r="K30" i="21"/>
  <c r="FM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96" i="46"/>
  <c r="H100" i="46" s="1"/>
  <c r="K27" i="21"/>
  <c r="FJ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H44" i="21"/>
  <c r="I45" i="33"/>
  <c r="D55" i="46"/>
  <c r="D48" i="46"/>
  <c r="G2" i="46"/>
  <c r="H52" i="46" s="1"/>
  <c r="I9" i="33"/>
  <c r="F40" i="46"/>
  <c r="I8" i="33"/>
  <c r="I7" i="33"/>
  <c r="E40" i="46"/>
  <c r="I388" i="33"/>
  <c r="D91" i="46"/>
  <c r="G91" i="46" s="1"/>
  <c r="I6" i="33"/>
  <c r="H30" i="21"/>
  <c r="H28" i="21"/>
  <c r="H29" i="21"/>
  <c r="H21" i="21"/>
  <c r="H38" i="2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EL7" i="14" s="1"/>
  <c r="K4" i="21"/>
  <c r="EM7" i="14" s="1"/>
  <c r="K5" i="21"/>
  <c r="EN7" i="14" s="1"/>
  <c r="K6" i="21"/>
  <c r="EO7" i="14" s="1"/>
  <c r="K13" i="21"/>
  <c r="EV7" i="14" s="1"/>
  <c r="K7" i="21"/>
  <c r="EP7" i="14" s="1"/>
  <c r="K8" i="21"/>
  <c r="EQ7" i="14" s="1"/>
  <c r="K9" i="21"/>
  <c r="ER7" i="14" s="1"/>
  <c r="K10" i="21"/>
  <c r="ES7" i="14" s="1"/>
  <c r="K11" i="21"/>
  <c r="ET7" i="14" s="1"/>
  <c r="K14" i="21"/>
  <c r="EW7" i="14" s="1"/>
  <c r="K15" i="21"/>
  <c r="EX7" i="14" s="1"/>
  <c r="K16" i="21"/>
  <c r="EY7" i="14" s="1"/>
  <c r="K18" i="21"/>
  <c r="FA7" i="14" s="1"/>
  <c r="K19" i="21"/>
  <c r="FB7" i="14" s="1"/>
  <c r="K20" i="21"/>
  <c r="FC7" i="14" s="1"/>
  <c r="K22" i="21"/>
  <c r="FE7" i="14" s="1"/>
  <c r="K23" i="21"/>
  <c r="FF7" i="14" s="1"/>
  <c r="K24" i="21"/>
  <c r="FG7" i="14" s="1"/>
  <c r="K25" i="21"/>
  <c r="FH7" i="14" s="1"/>
  <c r="K26" i="21"/>
  <c r="FI7" i="14" s="1"/>
  <c r="T38" i="21" l="1"/>
  <c r="U38" i="21" s="1"/>
  <c r="I109" i="21"/>
  <c r="T21" i="21"/>
  <c r="U21" i="21" s="1"/>
  <c r="I92" i="21"/>
  <c r="T29" i="21"/>
  <c r="U29" i="21" s="1"/>
  <c r="I100" i="21"/>
  <c r="T28" i="21"/>
  <c r="U28" i="21" s="1"/>
  <c r="I99" i="21"/>
  <c r="T30" i="21"/>
  <c r="U30" i="21" s="1"/>
  <c r="I101" i="21"/>
  <c r="T44" i="21"/>
  <c r="U44" i="21" s="1"/>
  <c r="I115" i="21"/>
  <c r="T43" i="21"/>
  <c r="U43" i="21" s="1"/>
  <c r="I114" i="21"/>
  <c r="K109" i="21"/>
  <c r="K92" i="21"/>
  <c r="K100" i="21"/>
  <c r="J99" i="21"/>
  <c r="J101" i="21"/>
  <c r="J115" i="21"/>
  <c r="K114" i="21"/>
  <c r="J43" i="21"/>
  <c r="I43" i="21"/>
  <c r="AU7" i="37"/>
  <c r="H27" i="21"/>
  <c r="I44" i="21"/>
  <c r="G38" i="46"/>
  <c r="H89" i="46" s="1"/>
  <c r="F55" i="46"/>
  <c r="J55" i="46"/>
  <c r="I55" i="46"/>
  <c r="G55" i="46"/>
  <c r="J44" i="21"/>
  <c r="K17" i="21"/>
  <c r="H2" i="46"/>
  <c r="H39" i="21"/>
  <c r="G40" i="46"/>
  <c r="H91" i="46" s="1"/>
  <c r="F91" i="46"/>
  <c r="H40" i="21"/>
  <c r="H18" i="21"/>
  <c r="H8" i="21"/>
  <c r="H24" i="21"/>
  <c r="H15" i="21"/>
  <c r="H6" i="21"/>
  <c r="J21" i="21"/>
  <c r="I21" i="21"/>
  <c r="H26" i="21"/>
  <c r="H7" i="21"/>
  <c r="H23" i="21"/>
  <c r="H14" i="21"/>
  <c r="H5" i="21"/>
  <c r="H11" i="21"/>
  <c r="H4" i="21"/>
  <c r="J29" i="21"/>
  <c r="I29" i="21"/>
  <c r="H20" i="21"/>
  <c r="H10" i="21"/>
  <c r="H3" i="21"/>
  <c r="I74" i="21" s="1"/>
  <c r="H22" i="21"/>
  <c r="H19" i="21"/>
  <c r="H9" i="21"/>
  <c r="I28" i="21"/>
  <c r="J28" i="21"/>
  <c r="J38" i="21"/>
  <c r="I38" i="21"/>
  <c r="J30" i="21"/>
  <c r="I30" i="21"/>
  <c r="H25" i="21"/>
  <c r="H16" i="21"/>
  <c r="H13" i="2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I4" i="48"/>
  <c r="H4" i="48"/>
  <c r="I2" i="46"/>
  <c r="F71" i="47"/>
  <c r="G71" i="47" s="1"/>
  <c r="F80" i="47"/>
  <c r="G80" i="47" s="1"/>
  <c r="F80" i="48"/>
  <c r="G80" i="48" s="1"/>
  <c r="F89" i="46"/>
  <c r="F71" i="48"/>
  <c r="G71" i="48" s="1"/>
  <c r="F70" i="47"/>
  <c r="G70" i="47" s="1"/>
  <c r="F70" i="48"/>
  <c r="G70" i="48" s="1"/>
  <c r="F80" i="46"/>
  <c r="F79" i="46"/>
  <c r="AF7" i="39"/>
  <c r="AF7" i="38"/>
  <c r="EI7" i="14" l="1"/>
  <c r="EZ7" i="14"/>
  <c r="GZ7" i="14" s="1"/>
  <c r="T13" i="21"/>
  <c r="U13" i="21" s="1"/>
  <c r="I84" i="21"/>
  <c r="T16" i="21"/>
  <c r="U16" i="21" s="1"/>
  <c r="I87" i="21"/>
  <c r="T25" i="21"/>
  <c r="U25" i="21" s="1"/>
  <c r="I96" i="21"/>
  <c r="T9" i="21"/>
  <c r="U9" i="21" s="1"/>
  <c r="I80" i="21"/>
  <c r="T19" i="21"/>
  <c r="U19" i="21" s="1"/>
  <c r="I90" i="21"/>
  <c r="T22" i="21"/>
  <c r="U22" i="21" s="1"/>
  <c r="I93" i="21"/>
  <c r="T10" i="21"/>
  <c r="U10" i="21" s="1"/>
  <c r="I81" i="21"/>
  <c r="T20" i="21"/>
  <c r="U20" i="21" s="1"/>
  <c r="I91" i="21"/>
  <c r="T4" i="21"/>
  <c r="U4" i="21" s="1"/>
  <c r="I75" i="21"/>
  <c r="T11" i="21"/>
  <c r="U11" i="21" s="1"/>
  <c r="I82" i="21"/>
  <c r="T5" i="21"/>
  <c r="U5" i="21" s="1"/>
  <c r="I76" i="21"/>
  <c r="T14" i="21"/>
  <c r="U14" i="21" s="1"/>
  <c r="I85" i="21"/>
  <c r="T23" i="21"/>
  <c r="U23" i="21" s="1"/>
  <c r="I94" i="21"/>
  <c r="T7" i="21"/>
  <c r="U7" i="21" s="1"/>
  <c r="I78" i="21"/>
  <c r="T26" i="21"/>
  <c r="U26" i="21" s="1"/>
  <c r="I97" i="21"/>
  <c r="T6" i="21"/>
  <c r="U6" i="21" s="1"/>
  <c r="I77" i="21"/>
  <c r="T15" i="21"/>
  <c r="U15" i="21" s="1"/>
  <c r="I86" i="21"/>
  <c r="T24" i="21"/>
  <c r="U24" i="21" s="1"/>
  <c r="I95" i="21"/>
  <c r="T8" i="21"/>
  <c r="U8" i="21" s="1"/>
  <c r="I79" i="21"/>
  <c r="T18" i="21"/>
  <c r="U18" i="21" s="1"/>
  <c r="I89" i="21"/>
  <c r="T40" i="21"/>
  <c r="U40" i="21" s="1"/>
  <c r="I111" i="21"/>
  <c r="T39" i="21"/>
  <c r="U39" i="21" s="1"/>
  <c r="I110" i="21"/>
  <c r="T27" i="21"/>
  <c r="U27" i="21" s="1"/>
  <c r="I98" i="21"/>
  <c r="I73" i="21"/>
  <c r="T3" i="21"/>
  <c r="U3" i="21" s="1"/>
  <c r="K101" i="21"/>
  <c r="J100" i="21"/>
  <c r="J92" i="21"/>
  <c r="J109" i="21"/>
  <c r="J114" i="21"/>
  <c r="K115" i="21"/>
  <c r="K99" i="21"/>
  <c r="J84" i="21"/>
  <c r="J87" i="21"/>
  <c r="J96" i="21"/>
  <c r="K80" i="21"/>
  <c r="K90" i="21"/>
  <c r="J93" i="21"/>
  <c r="J74" i="21"/>
  <c r="J81" i="21"/>
  <c r="J91" i="21"/>
  <c r="K75" i="21"/>
  <c r="K82" i="21"/>
  <c r="J76" i="21"/>
  <c r="J85" i="21"/>
  <c r="J94" i="21"/>
  <c r="J78" i="21"/>
  <c r="J97" i="21"/>
  <c r="K77" i="21"/>
  <c r="J86" i="21"/>
  <c r="J95" i="21"/>
  <c r="J79" i="21"/>
  <c r="J89" i="21"/>
  <c r="J111" i="21"/>
  <c r="K110" i="21"/>
  <c r="J98" i="21"/>
  <c r="K73" i="21"/>
  <c r="T2" i="21"/>
  <c r="U2" i="21" s="1"/>
  <c r="J27" i="21"/>
  <c r="I27" i="21"/>
  <c r="H96" i="46"/>
  <c r="I89" i="46"/>
  <c r="I38" i="46"/>
  <c r="H38" i="46"/>
  <c r="G48" i="46"/>
  <c r="H17" i="2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6" i="21"/>
  <c r="I26" i="21"/>
  <c r="I24" i="21"/>
  <c r="J24" i="21"/>
  <c r="I25" i="21"/>
  <c r="J2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T17" i="21" l="1"/>
  <c r="U17" i="21" s="1"/>
  <c r="I88" i="21"/>
  <c r="H69" i="21"/>
  <c r="K69" i="21" s="1"/>
  <c r="I140" i="2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140"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s="1"/>
  <c r="T69" i="21" l="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<sst xmlns="http://schemas.openxmlformats.org/spreadsheetml/2006/main" count="83321" uniqueCount="2833">
  <si>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</si>
  <si>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</si>
  <si>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</si>
  <si>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</si>
  <si>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</si>
  <si>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</si>
  <si>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</si>
  <si>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</si>
  <si>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</si>
  <si>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</si>
  <si>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</si>
  <si>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</si>
  <si>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</si>
  <si>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</si>
  <si>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</si>
  <si>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</si>
  <si>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</si>
  <si>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</si>
  <si>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</si>
  <si>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</si>
  <si>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</si>
  <si>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</si>
  <si>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</si>
  <si>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</si>
  <si>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</si>
  <si>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</si>
  <si>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</si>
  <si>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</si>
  <si>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</si>
  <si>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</si>
  <si>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</si>
  <si>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</si>
  <si>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</si>
  <si>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</si>
  <si>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</si>
  <si>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</si>
  <si>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</si>
  <si>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</si>
  <si>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</si>
  <si>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</si>
  <si>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</si>
  <si>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</si>
  <si>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</si>
  <si>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</si>
  <si>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</si>
  <si>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</si>
  <si>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</si>
  <si>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</si>
  <si>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</si>
  <si>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</si>
  <si>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</si>
  <si>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</si>
  <si>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</si>
  <si>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</si>
  <si>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</si>
  <si>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</si>
  <si>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</si>
  <si>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</si>
  <si>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</si>
  <si>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</si>
  <si>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</si>
  <si>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</si>
  <si>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</si>
  <si>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</si>
  <si>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</si>
  <si>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</si>
  <si>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</si>
  <si>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</si>
  <si>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</si>
  <si>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</si>
  <si>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</si>
  <si>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</si>
  <si>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</si>
  <si>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</si>
  <si>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</si>
  <si>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</si>
  <si>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</si>
  <si>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</si>
  <si>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</si>
  <si>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</si>
  <si>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</si>
  <si>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</si>
  <si>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</si>
  <si>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</si>
  <si>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</si>
  <si>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</si>
  <si>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</si>
  <si>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</si>
  <si>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</si>
  <si>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</si>
  <si>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</si>
  <si>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</si>
  <si>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</si>
  <si>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</si>
  <si>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</si>
  <si>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</si>
  <si>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</si>
  <si>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</si>
  <si>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</si>
  <si>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</si>
  <si>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</si>
  <si>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</si>
  <si>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</si>
  <si>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</si>
  <si>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</si>
  <si>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</si>
  <si>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</si>
  <si>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</si>
  <si>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</si>
  <si>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</si>
  <si>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</si>
  <si>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</si>
  <si>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</si>
  <si>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</si>
  <si>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</si>
  <si>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</si>
  <si>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</si>
  <si>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</si>
  <si>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</si>
  <si>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</si>
  <si>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</si>
  <si>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</si>
  <si>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</si>
  <si>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</si>
  <si>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</si>
  <si>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</si>
  <si>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</si>
  <si>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</si>
  <si>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</si>
  <si>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</si>
  <si>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</si>
  <si>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</si>
  <si>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</si>
  <si>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</si>
  <si>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</si>
  <si>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</si>
  <si>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</si>
  <si>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</si>
  <si>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</si>
  <si>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</si>
  <si>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</si>
  <si>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</si>
  <si>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</si>
  <si>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</si>
  <si>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</si>
  <si>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</si>
  <si>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</si>
  <si>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</si>
  <si>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</si>
  <si>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</si>
  <si>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</si>
  <si>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</si>
  <si>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</si>
  <si>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</si>
  <si>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</si>
  <si>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</si>
  <si>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</si>
  <si>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</si>
  <si>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</si>
  <si>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</si>
  <si>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</si>
  <si>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</si>
  <si>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</si>
  <si>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</si>
  <si>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</si>
  <si>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</si>
  <si>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</si>
  <si>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</si>
  <si>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</si>
  <si>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</si>
  <si>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</si>
  <si>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</si>
  <si>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</si>
  <si>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</si>
  <si>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</si>
  <si>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</si>
  <si>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</si>
  <si>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</si>
  <si>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</si>
  <si>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</si>
  <si>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</si>
  <si>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</si>
  <si>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</si>
  <si>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</si>
  <si>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</si>
  <si>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</si>
  <si>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</si>
  <si>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</si>
  <si>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</si>
  <si>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</si>
  <si>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</si>
  <si>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</si>
  <si>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</si>
  <si>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</si>
  <si>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</si>
  <si>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</si>
  <si>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</si>
  <si>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</si>
  <si>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</si>
  <si>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</si>
  <si>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</si>
  <si>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</si>
  <si>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</si>
  <si>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</si>
  <si>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</si>
  <si>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</si>
  <si>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</si>
  <si>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</si>
  <si>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</si>
  <si>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</si>
  <si>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</si>
  <si>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</si>
  <si>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</si>
  <si>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</si>
  <si>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</si>
  <si>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</si>
  <si>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</si>
  <si>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</si>
  <si>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</si>
  <si>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</si>
  <si>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</si>
  <si>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</si>
  <si>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</si>
  <si>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</si>
  <si>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</si>
  <si>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</si>
  <si>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</si>
  <si>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</si>
  <si>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</si>
  <si>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</si>
  <si>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</si>
  <si>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</si>
  <si>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</si>
  <si>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</si>
  <si>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</si>
  <si>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</si>
  <si>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</si>
  <si>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</si>
  <si>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</si>
  <si>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</si>
  <si>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</si>
  <si>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</si>
  <si>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</si>
  <si>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</si>
  <si>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</si>
  <si>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</si>
  <si>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</si>
  <si>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</si>
  <si>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</si>
  <si>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</si>
  <si>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</si>
  <si>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</si>
  <si>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</si>
  <si>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</si>
  <si>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</si>
  <si>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</si>
  <si>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</si>
  <si>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</si>
  <si>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</si>
  <si>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</si>
  <si>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</si>
  <si>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</si>
  <si>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</si>
  <si>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</si>
  <si>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</si>
  <si>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</si>
  <si>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</si>
  <si>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</si>
  <si>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</si>
  <si>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</si>
  <si>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</si>
  <si>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</si>
  <si>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</si>
  <si>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</si>
  <si>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</si>
  <si>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</si>
  <si>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</si>
  <si>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</si>
  <si>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</si>
  <si>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</si>
  <si>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</si>
  <si>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</si>
  <si>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</si>
  <si>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</si>
  <si>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</si>
  <si>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</si>
  <si>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</si>
  <si>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</si>
  <si>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</si>
  <si>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</si>
  <si>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</si>
  <si>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</si>
  <si>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</si>
  <si>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</si>
  <si>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</si>
  <si>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</si>
  <si>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</si>
  <si>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</si>
  <si>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</si>
  <si>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</si>
  <si>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</si>
  <si>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</si>
  <si>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</si>
  <si>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</si>
  <si>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</si>
  <si>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</si>
  <si>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</si>
  <si>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</si>
  <si>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</si>
  <si>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</si>
  <si>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</si>
  <si>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</si>
  <si>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</si>
  <si>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</si>
  <si>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</si>
  <si>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</si>
  <si>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</si>
  <si>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</si>
  <si>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</si>
  <si>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</si>
  <si>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</si>
  <si>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</si>
  <si>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</si>
  <si>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</si>
  <si>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</si>
  <si>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</si>
  <si>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</si>
  <si>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</si>
  <si>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</si>
  <si>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</si>
  <si>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</si>
  <si>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</si>
  <si>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</si>
  <si>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</si>
  <si>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</si>
  <si>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</si>
  <si>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</si>
  <si>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</si>
  <si>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</si>
  <si>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</si>
  <si>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</si>
  <si>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</si>
  <si>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</si>
  <si>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</si>
  <si>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</si>
  <si>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</si>
  <si>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</si>
  <si>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</si>
  <si>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</si>
  <si>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</si>
  <si>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</si>
  <si>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</si>
  <si>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</si>
  <si>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</si>
  <si>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</si>
  <si>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</si>
  <si>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</si>
  <si>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</si>
  <si>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</si>
  <si>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</si>
  <si>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</si>
  <si>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</si>
  <si>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</si>
  <si>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</si>
  <si>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</si>
  <si>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</si>
  <si>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</si>
  <si>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</si>
  <si>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</si>
  <si>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</si>
  <si>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</si>
  <si>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</si>
  <si>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</si>
  <si>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</si>
  <si>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</si>
  <si>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</si>
  <si>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</si>
  <si>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</si>
  <si>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</si>
  <si>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</si>
  <si>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</si>
  <si>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</si>
  <si>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</si>
  <si>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</si>
  <si>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</si>
  <si>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</si>
  <si>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</si>
  <si>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</si>
  <si>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</si>
  <si>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</si>
  <si>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</si>
  <si>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</si>
  <si>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</si>
  <si>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</si>
  <si>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</si>
  <si>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</si>
  <si>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</si>
  <si>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</si>
  <si>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</si>
  <si>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</si>
  <si>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</si>
  <si>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</si>
  <si>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</si>
  <si>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</si>
  <si>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</si>
  <si>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</si>
  <si>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</si>
  <si>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</si>
  <si>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</si>
  <si>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</si>
  <si>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</si>
  <si>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</si>
  <si>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</si>
  <si>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</si>
  <si>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</si>
  <si>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</si>
  <si>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</si>
  <si>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</si>
  <si>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</si>
  <si>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</si>
  <si>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</si>
  <si>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</si>
  <si>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</si>
  <si>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</si>
  <si>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</si>
  <si>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</si>
  <si>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</si>
  <si>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</si>
  <si>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</si>
  <si>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</si>
  <si>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</si>
  <si>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</si>
  <si>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</si>
  <si>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</si>
  <si>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</si>
  <si>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</si>
  <si>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</si>
  <si>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</si>
  <si>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</si>
  <si>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</si>
  <si>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</si>
  <si>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</si>
  <si>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</si>
  <si>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</si>
  <si>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</si>
  <si>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</si>
  <si>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</si>
  <si>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</si>
  <si>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</si>
  <si>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</si>
  <si>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</si>
  <si>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</si>
  <si>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</si>
  <si>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</si>
  <si>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</si>
  <si>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</si>
  <si>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</si>
  <si>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</si>
  <si>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</si>
  <si>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</si>
  <si>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</si>
  <si>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</si>
  <si>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</si>
  <si>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</si>
  <si>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</si>
  <si>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</si>
  <si>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</si>
  <si>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</si>
  <si>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</si>
  <si>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</si>
  <si>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</si>
  <si>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</si>
  <si>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</si>
  <si>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</si>
  <si>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</si>
  <si>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</si>
  <si>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</si>
  <si>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</si>
  <si>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</si>
  <si>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</si>
  <si>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</si>
  <si>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</si>
  <si>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</si>
  <si>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</si>
  <si>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</si>
  <si>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</si>
  <si>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</si>
  <si>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</si>
  <si>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</si>
  <si>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</si>
  <si>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</si>
  <si>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</si>
  <si>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</si>
  <si>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</si>
  <si>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</si>
  <si>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</si>
  <si>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</si>
  <si>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</si>
  <si>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</si>
  <si>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</si>
  <si>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</si>
  <si>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</si>
  <si>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</si>
  <si>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</si>
  <si>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</si>
  <si>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</si>
  <si>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</si>
  <si>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</si>
  <si>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</si>
  <si>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</si>
  <si>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</si>
  <si>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</si>
  <si>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</si>
  <si>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</si>
  <si>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</si>
  <si>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</si>
  <si>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</si>
  <si>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</si>
  <si>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</si>
  <si>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</si>
  <si>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</si>
  <si>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</si>
  <si>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</si>
  <si>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</si>
  <si>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</si>
  <si>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</si>
  <si>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</si>
  <si>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</si>
  <si>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</si>
  <si>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</si>
  <si>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</si>
  <si>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</si>
  <si>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</si>
  <si>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</si>
  <si>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</si>
  <si>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</si>
  <si>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</si>
  <si>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</si>
  <si>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</si>
  <si>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</si>
  <si>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</si>
  <si>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</si>
  <si>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</si>
  <si>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</si>
  <si>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</si>
  <si>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</si>
  <si>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</si>
  <si>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</si>
  <si>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</si>
  <si>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</si>
  <si>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</si>
  <si>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</si>
  <si>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</si>
  <si>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</si>
  <si>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</si>
  <si>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</si>
  <si>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</si>
  <si>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</si>
  <si>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</si>
  <si>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</si>
  <si>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</si>
  <si>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</si>
  <si>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</si>
  <si>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</si>
  <si>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</si>
  <si>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</si>
  <si>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</si>
  <si>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</si>
  <si>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</si>
  <si>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</si>
  <si>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</si>
  <si>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</si>
  <si>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</si>
  <si>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</si>
  <si>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</si>
  <si>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</si>
  <si>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</si>
  <si>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</si>
  <si>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</si>
  <si>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</si>
  <si>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</si>
  <si>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</si>
  <si>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</si>
  <si>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</si>
  <si>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</si>
  <si>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</si>
  <si>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</si>
  <si>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</si>
  <si>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</si>
  <si>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</si>
  <si>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</si>
  <si>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</si>
  <si>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</si>
  <si>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</si>
  <si>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</si>
  <si>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</si>
  <si>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</si>
  <si>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</si>
  <si>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</si>
  <si>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</si>
  <si>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</si>
  <si>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</si>
  <si>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</si>
  <si>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</si>
  <si>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</si>
  <si>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</si>
  <si>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</si>
  <si>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</si>
  <si>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</si>
  <si>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</si>
  <si>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</si>
  <si>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</si>
  <si>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</si>
  <si>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</si>
  <si>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</si>
  <si>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</si>
  <si>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</si>
  <si>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</si>
  <si>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</si>
  <si>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</si>
  <si>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</si>
  <si>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</si>
  <si>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</si>
  <si>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</si>
  <si>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</si>
  <si>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</si>
  <si>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</si>
  <si>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</si>
  <si>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</si>
  <si>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</si>
  <si>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</si>
  <si>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</si>
  <si>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</si>
  <si>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</si>
  <si>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</si>
  <si>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</si>
  <si>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</si>
  <si>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</si>
  <si>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</si>
  <si>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</si>
  <si>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</si>
  <si>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</si>
  <si>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</si>
  <si>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</si>
  <si>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</si>
  <si>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</si>
  <si>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</si>
  <si>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</si>
  <si>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</si>
  <si>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</si>
  <si>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</si>
  <si>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</si>
  <si>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</si>
  <si>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</si>
  <si>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</si>
  <si>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</si>
  <si>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</si>
  <si>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</si>
  <si>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</si>
  <si>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</si>
  <si>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</si>
  <si>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</si>
  <si>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</si>
  <si>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</si>
  <si>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</si>
  <si>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</si>
  <si>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</si>
  <si>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</si>
  <si>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</si>
  <si>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</si>
  <si>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</si>
  <si>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</si>
  <si>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</si>
  <si>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</si>
  <si>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</si>
  <si>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</si>
  <si>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</si>
  <si>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</si>
  <si>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</si>
  <si>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</si>
  <si>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</si>
  <si>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</si>
  <si>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</si>
  <si>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</si>
  <si>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</si>
  <si>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</si>
  <si>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</si>
  <si>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</si>
  <si>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</si>
  <si>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</si>
  <si>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</si>
  <si>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</si>
  <si>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</si>
  <si>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</si>
  <si>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</si>
  <si>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</si>
  <si>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</si>
  <si>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</si>
  <si>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</si>
  <si>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</si>
  <si>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</si>
  <si>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</si>
  <si>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</si>
  <si>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</si>
  <si>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</si>
  <si>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</si>
  <si>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</si>
  <si>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</si>
  <si>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</si>
  <si>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</si>
  <si>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</si>
  <si>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</si>
  <si>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</si>
  <si>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</si>
  <si>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</si>
  <si>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</si>
  <si>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</si>
  <si>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</si>
  <si>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</si>
  <si>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</si>
  <si>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</si>
  <si>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</si>
  <si>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</si>
  <si>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</si>
  <si>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</si>
  <si>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</si>
  <si>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</si>
  <si>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</si>
  <si>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</si>
  <si>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</si>
  <si>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</si>
  <si>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</si>
  <si>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</si>
  <si>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</si>
  <si>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</si>
  <si>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</si>
  <si>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</si>
  <si>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</si>
  <si>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</si>
  <si>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</si>
  <si>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</si>
  <si>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</si>
  <si>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</si>
  <si>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</si>
  <si>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</si>
  <si>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</si>
  <si>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</si>
  <si>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</si>
  <si>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</si>
  <si>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</si>
  <si>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</si>
  <si>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</si>
  <si>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</si>
  <si>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</si>
  <si>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</si>
  <si>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</si>
  <si>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</si>
  <si>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</si>
  <si>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</si>
  <si>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</si>
  <si>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</si>
  <si>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</si>
  <si>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</si>
  <si>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</si>
  <si>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</si>
  <si>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</si>
  <si>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</si>
  <si>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</si>
  <si>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</si>
  <si>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</si>
  <si>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</si>
  <si>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</si>
  <si>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</si>
  <si>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</si>
  <si>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</si>
  <si>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</si>
  <si>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</si>
  <si>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</si>
  <si>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</si>
  <si>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</si>
  <si>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</si>
  <si>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</si>
  <si>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</si>
  <si>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</si>
  <si>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</si>
  <si>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</si>
  <si>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</si>
  <si>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</si>
  <si>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</si>
  <si>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</si>
  <si>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</si>
  <si>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</si>
  <si>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</si>
  <si>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</si>
  <si>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</si>
  <si>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</si>
  <si>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</si>
  <si>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</si>
  <si>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</si>
  <si>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</si>
  <si>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</si>
  <si>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</si>
  <si>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</si>
  <si>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</si>
  <si>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</si>
  <si>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</si>
  <si>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</si>
  <si>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</si>
  <si>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</si>
  <si>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</si>
  <si>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</si>
  <si>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</si>
  <si>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</si>
  <si>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</si>
  <si>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</si>
  <si>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</si>
  <si>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</si>
  <si>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</si>
  <si>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</si>
  <si>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</si>
  <si>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</si>
  <si>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</si>
  <si>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</si>
  <si>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</si>
  <si>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</si>
  <si>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</si>
  <si>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</si>
  <si>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</si>
  <si>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</si>
  <si>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</si>
  <si>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</si>
  <si>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</si>
  <si>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</si>
  <si>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</si>
  <si>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</si>
  <si>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</si>
  <si>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</si>
  <si>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</si>
  <si>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</si>
  <si>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</si>
  <si>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</si>
  <si>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</si>
  <si>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</si>
  <si>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</si>
  <si>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</si>
  <si>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</si>
  <si>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</si>
  <si>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</si>
  <si>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</si>
  <si>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</si>
  <si>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</si>
  <si>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</si>
  <si>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</si>
  <si>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</si>
  <si>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</si>
  <si>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</si>
  <si>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</si>
  <si>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</si>
  <si>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</si>
  <si>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</si>
  <si>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</si>
  <si>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</si>
  <si>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</si>
  <si>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</si>
  <si>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</si>
  <si>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</si>
  <si>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</si>
  <si>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</si>
  <si>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</si>
  <si>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</si>
  <si>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</si>
  <si>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</si>
  <si>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</si>
  <si>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</si>
  <si>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</si>
  <si>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</si>
  <si>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</si>
  <si>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</si>
  <si>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</si>
  <si>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</si>
  <si>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</si>
  <si>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</si>
  <si>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</si>
  <si>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</si>
  <si>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</si>
  <si>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</si>
  <si>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</si>
  <si>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</si>
  <si>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</si>
  <si>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</si>
  <si>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</si>
  <si>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</si>
  <si>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</si>
  <si>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</si>
  <si>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</si>
  <si>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</si>
  <si>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</si>
  <si>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</si>
  <si>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</si>
  <si>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</si>
  <si>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</si>
  <si>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</si>
  <si>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</si>
  <si>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</si>
  <si>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</si>
  <si>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</si>
  <si>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</si>
  <si>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</si>
  <si>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</si>
  <si>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</si>
  <si>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</si>
  <si>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</si>
  <si>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</si>
  <si>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</si>
  <si>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</si>
  <si>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</si>
  <si>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</si>
  <si>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</si>
  <si>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</si>
  <si>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</si>
  <si>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</si>
  <si>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</si>
  <si>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</si>
  <si>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</si>
  <si>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</si>
  <si>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</si>
  <si>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</si>
  <si>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</si>
  <si>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</si>
  <si>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</si>
  <si>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</si>
  <si>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</si>
  <si>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</si>
  <si>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</si>
  <si>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</si>
  <si>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</si>
  <si>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</si>
  <si>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</si>
  <si>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</si>
  <si>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</si>
  <si>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</si>
  <si>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</si>
  <si>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</si>
  <si>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</si>
  <si>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</si>
  <si>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</si>
  <si>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</si>
  <si>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</si>
  <si>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</si>
  <si>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</si>
  <si>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</si>
  <si>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</si>
  <si>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</si>
  <si>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</si>
  <si>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</si>
  <si>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</si>
  <si>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</si>
  <si>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</si>
  <si>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</si>
  <si>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</si>
  <si>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</si>
  <si>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</si>
  <si>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</si>
  <si>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</si>
  <si>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</si>
  <si>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</si>
  <si>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</si>
  <si>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</si>
  <si>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</si>
  <si>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</si>
  <si>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</si>
  <si>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</si>
  <si>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</si>
  <si>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</si>
  <si>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</si>
  <si>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</si>
  <si>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</si>
  <si>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</si>
  <si>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</si>
  <si>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</si>
  <si>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</si>
  <si>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</si>
  <si>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</si>
  <si>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</si>
  <si>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</si>
  <si>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</si>
  <si>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</si>
  <si>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</si>
  <si>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</si>
  <si>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</si>
  <si>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</si>
  <si>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</si>
  <si>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</si>
  <si>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</si>
  <si>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</si>
  <si>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</si>
  <si>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</si>
  <si>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</si>
  <si>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</si>
  <si>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</si>
  <si>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</si>
  <si>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</si>
  <si>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</si>
  <si>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</si>
  <si>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</si>
  <si>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</si>
  <si>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</si>
  <si>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</si>
  <si>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</si>
  <si>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</si>
  <si>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</si>
  <si>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</si>
  <si>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</si>
  <si>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</si>
  <si>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</si>
  <si>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</si>
  <si>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</si>
  <si>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</si>
  <si>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</si>
  <si>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</si>
  <si>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</si>
  <si>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</si>
  <si>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</si>
  <si>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</si>
  <si>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</si>
  <si>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</si>
  <si>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</si>
  <si>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</si>
  <si>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</si>
  <si>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</si>
  <si>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</si>
  <si>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</si>
  <si>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</si>
  <si>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</si>
  <si>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</si>
  <si>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</si>
  <si>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</si>
  <si>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</si>
  <si>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</si>
  <si>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</si>
  <si>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</si>
  <si>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</si>
  <si>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</si>
  <si>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</si>
  <si>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</si>
  <si>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</si>
  <si>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</si>
  <si>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</si>
  <si>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</si>
  <si>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</si>
  <si>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</si>
  <si>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</si>
  <si>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</si>
  <si>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</si>
  <si>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</si>
  <si>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</si>
  <si>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</si>
  <si>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</si>
  <si>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</si>
  <si>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</si>
  <si>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</si>
  <si>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</si>
  <si>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</si>
  <si>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</si>
  <si>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</si>
  <si>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</si>
  <si>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</si>
  <si>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</si>
  <si>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</si>
  <si>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</si>
  <si>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</si>
  <si>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</si>
  <si>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</si>
  <si>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</si>
  <si>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</si>
  <si>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</si>
  <si>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</si>
  <si>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</si>
  <si>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</si>
  <si>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</si>
  <si>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</si>
  <si>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</si>
  <si>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</si>
  <si>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</si>
  <si>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</si>
  <si>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</si>
  <si>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</si>
  <si>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</si>
  <si>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</si>
  <si>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</si>
  <si>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</si>
  <si>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</si>
  <si>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</si>
  <si>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</si>
  <si>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</si>
  <si>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</si>
  <si>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</si>
  <si>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</si>
  <si>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</si>
  <si>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</si>
  <si>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</si>
  <si>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</si>
  <si>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</si>
  <si>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</si>
  <si>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</si>
  <si>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</si>
  <si>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</si>
  <si>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</si>
  <si>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</si>
  <si>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</si>
  <si>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</si>
  <si>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</si>
  <si>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</si>
  <si>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</si>
  <si>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</si>
  <si>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</si>
  <si>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</si>
  <si>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</si>
  <si>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</si>
  <si>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</si>
  <si>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</si>
  <si>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</si>
  <si>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</si>
  <si>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</si>
  <si>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</si>
  <si>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</si>
  <si>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</si>
  <si>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</si>
  <si>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</si>
  <si>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</si>
  <si>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</si>
  <si>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</si>
  <si>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</si>
  <si>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</si>
  <si>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</si>
  <si>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</si>
  <si>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</si>
  <si>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</si>
  <si>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</si>
  <si>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</si>
  <si>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</si>
  <si>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</si>
  <si>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</si>
  <si>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</si>
  <si>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</si>
  <si>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</si>
  <si>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</si>
  <si>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</si>
  <si>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</si>
  <si>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</si>
  <si>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</si>
  <si>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</si>
  <si>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</si>
  <si>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</si>
  <si>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</si>
  <si>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</si>
  <si>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</si>
  <si>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</si>
  <si>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</si>
  <si>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</si>
  <si>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</si>
  <si>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</si>
  <si>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</si>
  <si>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</si>
  <si>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</si>
  <si>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</si>
  <si>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</si>
  <si>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</si>
  <si>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</si>
  <si>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</si>
  <si>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</si>
  <si>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</si>
  <si>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</si>
  <si>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</si>
  <si>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</si>
  <si>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</si>
  <si>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</si>
  <si>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</si>
  <si>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</si>
  <si>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</si>
  <si>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</si>
  <si>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</si>
  <si>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</si>
  <si>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</si>
  <si>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</si>
  <si>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</si>
  <si>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</si>
  <si>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</si>
  <si>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</si>
  <si>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</si>
  <si>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</si>
  <si>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</si>
  <si>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</si>
  <si>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</si>
  <si>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</si>
  <si>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</si>
  <si>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</si>
  <si>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</si>
  <si>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</si>
  <si>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</si>
  <si>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</si>
  <si>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</si>
  <si>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</si>
  <si>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</si>
  <si>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</si>
  <si>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</si>
  <si>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</si>
  <si>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</si>
  <si>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</si>
  <si>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</si>
  <si>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</si>
  <si>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</si>
  <si>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</si>
  <si>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</si>
  <si>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</si>
  <si>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</si>
  <si>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</si>
  <si>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</si>
  <si>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</si>
  <si>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</si>
  <si>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</si>
  <si>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</si>
  <si>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</si>
  <si>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</si>
  <si>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</si>
  <si>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</si>
  <si>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</si>
  <si>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</si>
  <si>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</si>
  <si>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</si>
  <si>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</si>
  <si>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</si>
  <si>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</si>
  <si>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</si>
  <si>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</si>
  <si>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</si>
  <si>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</si>
  <si>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</si>
  <si>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</si>
  <si>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</si>
  <si>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</si>
  <si>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</si>
  <si>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</si>
  <si>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</si>
  <si>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</si>
  <si>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</si>
  <si>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</si>
  <si>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</si>
  <si>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</si>
  <si>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</si>
  <si>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</si>
  <si>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</si>
  <si>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</si>
  <si>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</si>
  <si>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</si>
  <si>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</si>
  <si>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</si>
  <si>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</si>
  <si>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</si>
  <si>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</si>
  <si>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</si>
  <si>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</si>
  <si>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</si>
  <si>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</si>
  <si>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</si>
  <si>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</si>
  <si>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</si>
  <si>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</si>
  <si>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</si>
  <si>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</si>
  <si>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</si>
  <si>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</si>
  <si>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</si>
  <si>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</si>
  <si>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</si>
  <si>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</si>
  <si>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</si>
  <si>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</si>
  <si>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</si>
  <si>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</si>
  <si>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</si>
  <si>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</si>
  <si>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</si>
  <si>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</si>
  <si>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</si>
  <si>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</si>
  <si>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</si>
  <si>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</si>
  <si>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</si>
  <si>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</si>
  <si>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</si>
  <si>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</si>
  <si>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</si>
  <si>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</si>
  <si>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</si>
  <si>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</si>
  <si>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</si>
  <si>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</si>
  <si>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</si>
  <si>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</si>
  <si>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</si>
  <si>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</si>
  <si>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</si>
  <si>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</si>
  <si>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</si>
  <si>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</si>
  <si>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</si>
  <si>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</si>
  <si>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</si>
  <si>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</si>
  <si>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</si>
  <si>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</si>
  <si>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</si>
  <si>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</si>
  <si>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</si>
  <si>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</si>
  <si>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</si>
  <si>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</si>
  <si>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</si>
  <si>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</si>
  <si>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</si>
  <si>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</si>
  <si>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</si>
  <si>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</si>
  <si>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</si>
  <si>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</si>
  <si>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</si>
  <si>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</si>
  <si>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</si>
  <si>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</si>
  <si>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</si>
  <si>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</si>
  <si>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</si>
  <si>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</si>
  <si>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</si>
  <si>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</si>
  <si>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</si>
  <si>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</si>
  <si>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</si>
  <si>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</si>
  <si>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</si>
  <si>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</si>
  <si>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</si>
  <si>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</si>
  <si>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</si>
  <si>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</si>
  <si>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</si>
  <si>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</si>
  <si>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</si>
  <si>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</si>
  <si>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</si>
  <si>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</si>
  <si>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</si>
  <si>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</si>
  <si>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</si>
  <si>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</si>
  <si>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</si>
  <si>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</si>
  <si>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</si>
  <si>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</si>
  <si>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</si>
  <si>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</si>
  <si>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</si>
  <si>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</si>
  <si>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</si>
  <si>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</si>
  <si>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</si>
  <si>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</si>
  <si>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</si>
  <si>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</si>
  <si>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</si>
  <si>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</si>
  <si>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</si>
  <si>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</si>
  <si>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</si>
  <si>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</si>
  <si>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</si>
  <si>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</si>
  <si>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</si>
  <si>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</si>
  <si>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</si>
  <si>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</si>
  <si>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</si>
  <si>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</si>
  <si>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</si>
  <si>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</si>
  <si>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</si>
  <si>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</si>
  <si>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</si>
  <si>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</si>
  <si>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</si>
  <si>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</si>
  <si>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</si>
  <si>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</si>
  <si>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</si>
  <si>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</si>
  <si>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</si>
  <si>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</si>
  <si>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</si>
  <si>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</si>
  <si>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</si>
  <si>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</si>
  <si>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</si>
  <si>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</si>
  <si>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</si>
  <si>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</si>
  <si>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</si>
  <si>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</si>
  <si>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</si>
  <si>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</si>
  <si>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</si>
  <si>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</si>
  <si>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</si>
  <si>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</si>
  <si>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</si>
  <si>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</si>
  <si>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</si>
  <si>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</si>
  <si>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</si>
  <si>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</si>
  <si>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</si>
  <si>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</si>
  <si>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</si>
  <si>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</si>
  <si>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</si>
  <si>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</si>
  <si>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</si>
  <si>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</si>
  <si>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</si>
  <si>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</si>
  <si>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</si>
  <si>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</si>
  <si>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</si>
  <si>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</si>
  <si>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</si>
  <si>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</si>
  <si>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</si>
  <si>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</si>
  <si>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</si>
  <si>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</si>
  <si>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</si>
  <si>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</si>
  <si>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</si>
  <si>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</si>
  <si>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</si>
  <si>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</si>
  <si>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</si>
  <si>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</si>
  <si>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</si>
  <si>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</si>
  <si>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</si>
  <si>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</si>
  <si>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</si>
  <si>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</si>
  <si>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</si>
  <si>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</si>
  <si>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</si>
  <si>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</si>
  <si>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</si>
  <si>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</si>
  <si>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</si>
  <si>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</si>
  <si>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</si>
  <si>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</si>
  <si>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</si>
  <si>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</si>
  <si>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</si>
  <si>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</si>
  <si>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</si>
  <si>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</si>
  <si>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</si>
  <si>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</si>
  <si>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</si>
  <si>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</si>
  <si>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</si>
  <si>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</si>
  <si>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</si>
  <si>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</si>
  <si>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</si>
  <si>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</si>
  <si>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</si>
  <si>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</si>
  <si>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</si>
  <si>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</si>
  <si>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</si>
  <si>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</si>
  <si>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</si>
  <si>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</si>
  <si>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</si>
  <si>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</si>
  <si>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</si>
  <si>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</si>
  <si>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</si>
  <si>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</si>
  <si>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</si>
  <si>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</si>
  <si>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</si>
  <si>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</si>
  <si>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</si>
  <si>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</si>
  <si>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</si>
  <si>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</si>
  <si>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</si>
  <si>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</si>
  <si>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</si>
  <si>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</si>
  <si>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</si>
  <si>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</si>
  <si>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</si>
  <si>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</si>
  <si>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</si>
  <si>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</si>
  <si>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</si>
  <si>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</si>
  <si>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</si>
  <si>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</si>
  <si>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</si>
  <si>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</si>
  <si>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</si>
  <si>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</si>
  <si>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</si>
  <si>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</si>
  <si>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</si>
  <si>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</si>
  <si>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</si>
  <si>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</si>
  <si>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</si>
  <si>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</si>
  <si>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</si>
  <si>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</si>
  <si>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</si>
  <si>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</si>
  <si>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</si>
  <si>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</si>
  <si>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</si>
  <si>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</si>
  <si>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</si>
  <si>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</si>
  <si>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</si>
  <si>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</si>
  <si>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</si>
  <si>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</si>
  <si>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</si>
  <si>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</si>
  <si>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</si>
  <si>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</si>
  <si>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</si>
  <si>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</si>
  <si>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</si>
  <si>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</si>
  <si>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</si>
  <si>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</si>
  <si>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</si>
  <si>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</si>
  <si>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</si>
  <si>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</si>
  <si>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</si>
  <si>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</si>
  <si>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</si>
  <si>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</si>
  <si>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</si>
  <si>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</si>
  <si>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</si>
  <si>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</si>
  <si>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</si>
  <si>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</si>
  <si>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</si>
  <si>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</si>
  <si>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</si>
  <si>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</si>
  <si>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</si>
  <si>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</si>
  <si>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</si>
  <si>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</si>
  <si>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</si>
  <si>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</si>
  <si>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</si>
  <si>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</si>
  <si>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</si>
  <si>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</si>
  <si>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</si>
  <si>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</si>
  <si>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</si>
  <si>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</si>
  <si>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</si>
  <si>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</si>
  <si>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</si>
  <si>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</si>
  <si>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</si>
  <si>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</si>
  <si>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</si>
  <si>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</si>
  <si>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</si>
  <si>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</si>
  <si>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</si>
  <si>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</si>
  <si>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</si>
  <si>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</si>
  <si>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</si>
  <si>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</si>
  <si>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</si>
  <si>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</si>
  <si>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</si>
  <si>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</si>
  <si>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</si>
  <si>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</si>
  <si>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</si>
  <si>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</si>
  <si>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</si>
  <si>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</si>
  <si>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</si>
  <si>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</si>
  <si>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</si>
  <si>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</si>
  <si>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</si>
  <si>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</si>
  <si>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</si>
  <si>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</si>
  <si>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</si>
  <si>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</si>
  <si>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</si>
  <si>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</si>
  <si>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</si>
  <si>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</si>
  <si>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</si>
  <si>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</si>
  <si>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</si>
  <si>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</si>
  <si>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</si>
  <si>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</si>
  <si>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</si>
  <si>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</si>
  <si>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</si>
  <si>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</si>
  <si>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</si>
  <si>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</si>
  <si>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</si>
  <si>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</si>
  <si>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</si>
  <si>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</si>
  <si>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</si>
  <si>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</si>
  <si>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</si>
  <si>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</si>
  <si>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</si>
  <si>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</si>
  <si>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</si>
  <si>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</si>
  <si>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</si>
  <si>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</si>
  <si>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</si>
  <si>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</si>
  <si>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</si>
  <si>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</si>
  <si>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</si>
  <si>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</si>
  <si>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</si>
  <si>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</si>
  <si>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</si>
  <si>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</si>
  <si>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</si>
  <si>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</si>
  <si>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</si>
  <si>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</si>
  <si>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</si>
  <si>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</si>
  <si>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</si>
  <si>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</si>
  <si>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</si>
  <si>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</si>
  <si>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</si>
  <si>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</si>
  <si>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</si>
  <si>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</si>
  <si>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</si>
  <si>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</si>
  <si>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</si>
  <si>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</si>
  <si>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</si>
  <si>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</si>
  <si>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</si>
  <si>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</si>
  <si>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</si>
  <si>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</si>
  <si>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</si>
  <si>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</si>
  <si>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</si>
  <si>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</si>
  <si>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</si>
  <si>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</si>
  <si>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</si>
  <si>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</si>
  <si>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</si>
  <si>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</si>
  <si>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</si>
  <si>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</si>
  <si>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</si>
  <si>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</si>
  <si>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</si>
  <si>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</si>
  <si>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</si>
  <si>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</si>
  <si>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</si>
  <si>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</si>
  <si>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</si>
  <si>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</si>
  <si>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</si>
  <si>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</si>
  <si>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</si>
  <si>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</si>
  <si>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</si>
  <si>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</si>
  <si>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</si>
  <si>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</si>
  <si>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</si>
  <si>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</si>
  <si>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</si>
  <si>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</si>
  <si>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</si>
  <si>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</si>
  <si>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</si>
  <si>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</si>
  <si>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</si>
  <si>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</si>
  <si>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</si>
  <si>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</si>
  <si>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</si>
  <si>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</si>
  <si>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</si>
  <si>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</si>
  <si>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</si>
  <si>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</si>
  <si>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</si>
  <si>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</si>
  <si>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</si>
  <si>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</si>
  <si>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</si>
  <si>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</si>
  <si>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</si>
  <si>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</si>
  <si>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</si>
  <si>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</si>
  <si>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</si>
  <si>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</si>
  <si>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</si>
  <si>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</si>
  <si>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</si>
  <si>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</si>
  <si>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</si>
  <si>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</si>
  <si>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</si>
  <si>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</si>
  <si>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</si>
  <si>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</si>
  <si>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</si>
  <si>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</si>
  <si>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</si>
  <si>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</si>
  <si>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</si>
  <si>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</si>
  <si>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</si>
  <si>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</si>
  <si>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</si>
  <si>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</si>
  <si>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</si>
  <si>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</si>
  <si>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</si>
  <si>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</si>
  <si>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</si>
  <si>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</si>
  <si>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</si>
  <si>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</si>
  <si>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</si>
  <si>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</si>
  <si>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</si>
  <si>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</si>
  <si>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</si>
  <si>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</si>
  <si>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</si>
  <si>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</si>
  <si>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</si>
  <si>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</si>
  <si>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</si>
  <si>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</si>
  <si>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</si>
  <si>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</si>
  <si>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</si>
  <si>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</si>
  <si>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</si>
  <si>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</si>
  <si>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</si>
  <si>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</si>
  <si>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</si>
  <si>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</si>
  <si>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</si>
  <si>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</si>
  <si>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</si>
  <si>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</si>
  <si>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</si>
  <si>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</si>
  <si>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</si>
  <si>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</si>
  <si>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</si>
  <si>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</si>
  <si>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</si>
  <si>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</si>
  <si>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</si>
  <si>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</si>
  <si>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</si>
  <si>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</si>
  <si>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</si>
  <si>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</si>
  <si>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</si>
  <si>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</si>
  <si>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</si>
  <si>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</si>
  <si>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</si>
  <si>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</si>
  <si>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</si>
  <si>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</si>
  <si>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</si>
  <si>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</si>
  <si>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</si>
  <si>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</si>
  <si>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</si>
  <si>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</si>
  <si>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</si>
  <si>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</si>
  <si>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</si>
  <si>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</si>
  <si>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</si>
  <si>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</si>
  <si>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</si>
  <si>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BC Bom Sucesso</t>
  </si>
  <si>
    <t>BC Ibiuna 1.1</t>
  </si>
  <si>
    <t>BC Ibiuna 1.2</t>
  </si>
  <si>
    <t>TOTAL (MWhm)</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</si>
  <si>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</si>
  <si>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</si>
  <si>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</si>
  <si>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</si>
  <si>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</si>
  <si>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</si>
  <si>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</si>
  <si>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</si>
  <si>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</si>
  <si>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</si>
  <si>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</si>
  <si>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</si>
  <si>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</si>
  <si>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</si>
  <si>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</si>
  <si>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</si>
  <si>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</si>
  <si>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Março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</si>
  <si>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</si>
  <si>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</si>
  <si>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</si>
  <si>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</si>
  <si>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</si>
  <si>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</si>
  <si>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</si>
  <si>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</si>
  <si>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</si>
  <si>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</si>
  <si>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</si>
  <si>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</si>
  <si>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</si>
  <si>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</si>
  <si>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</si>
  <si>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</si>
  <si>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</si>
  <si>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</si>
  <si>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</si>
  <si>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</si>
  <si>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</si>
  <si>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</si>
  <si>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</si>
  <si>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</si>
  <si>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</si>
  <si>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Janeiro</t>
  </si>
  <si>
    <t>Fevereiro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</si>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</sst>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6">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s>
  <fills count="44">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24">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170" fontId="6" fillId="34" borderId="15" xfId="0" applyNumberFormat="1" applyFont="1" applyFill="1" applyBorder="1" applyAlignment="1">
      <alignment horizontal="center" vertical="center"/>
    </xf>
    <xf numFmtId="170" fontId="6" fillId="34" borderId="0" xfId="0" applyNumberFormat="1" applyFont="1" applyFill="1" applyAlignment="1">
      <alignment horizontal="center" vertic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42" borderId="0" xfId="0" applyFill="1" applyAlignment="1">
      <alignment horizontal="center"/>
    </xf>
  </cellXfs>
  <cellStyles count="10">
    <cellStyle name="Comma" xfId="6" builtinId="3"/>
    <cellStyle name="Normal" xfId="0" builtinId="0"/>
    <cellStyle name="Normal 2" xfId="3" xr:uid="{00000000-0005-0000-0000-000001000000}"/>
    <cellStyle name="Normal 3" xfId="2" xr:uid="{00000000-0005-0000-0000-000002000000}"/>
    <cellStyle name="Normal 4" xfId="7" xr:uid="{847881C2-637F-45BF-A6FA-6C8C4129B885}"/>
    <cellStyle name="Percent" xfId="1" builtinId="5"/>
    <cellStyle name="Porcentagem 2" xfId="4" xr:uid="{00000000-0005-0000-0000-000004000000}"/>
    <cellStyle name="Vírgula 2" xfId="5" xr:uid="{00000000-0005-0000-0000-000006000000}"/>
    <cellStyle name="Vírgula 3" xfId="8" xr:uid="{2F2C38DB-43D2-46AC-A7B9-75B1CF156D96}"/>
    <cellStyle name="Vírgula 4" xfId="9" xr:uid="{511B9FB8-7FBE-4DC1-935B-1D06C3289F53}"/>
  </cellStyles>
  <dxfs count="239">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B02A00"/>
      <color rgb="FF049A91"/>
      <color rgb="FF1B2D40"/>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microsoft.com/office/2017/06/relationships/rdRichValue" Target="richData/rdrichvalue.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eetMetadata" Target="metadata.xml"/><Relationship Id="rId56" Type="http://schemas.openxmlformats.org/officeDocument/2006/relationships/customXml" Target="../customXml/item3.xml"/><Relationship Id="rId8" Type="http://schemas.openxmlformats.org/officeDocument/2006/relationships/worksheet" Target="worksheets/sheet8.xml"/><Relationship Id="rId51" Type="http://schemas.microsoft.com/office/2017/06/relationships/rdRichValueStructure" Target="richData/rdrichvalue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22/10/relationships/richValueRel" Target="richData/richValueRel.xml"/><Relationship Id="rId57"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17/06/relationships/rdRichValueTypes" Target="richData/rdRichValueTyp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38" dataDxfId="237" headerRowBorderDxfId="235" tableBorderDxfId="236">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34"/>
    <tableColumn id="2" xr3:uid="{F030F589-AFF7-4D72-A9D9-E42389FF2246}" name="Dia" dataDxfId="233"/>
    <tableColumn id="3" xr3:uid="{E8DCEC9A-2B39-414F-AF92-6D753B5A5E3E}" name="MÊS" dataDxfId="232">
      <calculatedColumnFormula>TEXT(MONTH(Tabela8[[#This Row],[Dia]]),"mmmm")</calculatedColumnFormula>
    </tableColumn>
    <tableColumn id="4" xr3:uid="{62919ED3-15E8-4E0B-9C49-E3476AFE6023}" name="CONDIÇÃO CLIMATICA" dataDxfId="231"/>
    <tableColumn id="5" xr3:uid="{19B7CAF4-64A8-467E-8779-E20291F96D1D}" name="INFORMAÇÕES SOBRE BAIXA GERAÇÃO" dataDxfId="230"/>
    <tableColumn id="6" xr3:uid="{207FEF6B-506A-44EB-B9CC-65F33F16ED7D}" name="Coluna1" dataDxfId="229"/>
    <tableColumn id="7" xr3:uid="{DDDC3D3C-F9B2-4FBB-8E02-C3AC061A9528}" name="Coluna2" dataDxfId="228"/>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27" dataDxfId="126" totalsRowDxfId="125">
  <autoFilter ref="A1:I476" xr:uid="{5E066056-C4AE-4B1F-9740-590410B60C15}">
    <filterColumn colId="0">
      <filters>
        <filter val="2"/>
      </filters>
    </filterColumn>
  </autoFilter>
  <tableColumns count="9">
    <tableColumn id="9" xr3:uid="{101A73DE-CAEA-4F5F-BD6F-33AE513E7642}" name="Mês" dataDxfId="123" totalsRowDxfId="124">
      <calculatedColumnFormula>MONTH(Previsto2024[[#This Row],[Período]])</calculatedColumnFormula>
    </tableColumn>
    <tableColumn id="1" xr3:uid="{1D8DB891-0F46-4BA1-8AF2-8C7B95B05802}" name="Período" dataDxfId="121" totalsRowDxfId="122"/>
    <tableColumn id="7" xr3:uid="{46068C35-776E-4870-8ED8-9F7B8619791A}" name="Complexo" dataDxfId="119" totalsRowDxfId="120"/>
    <tableColumn id="3" xr3:uid="{525636C9-9E79-4A01-AA78-F68FEE0C44D2}" name="Previsto P50 [MWh]" totalsRowFunction="sum" dataDxfId="117" totalsRowDxfId="118">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15" totalsRowDxfId="116">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13" totalsRowDxfId="114">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11" totalsRowDxfId="112">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09" totalsRowDxfId="110">
      <calculatedColumnFormula>SUMIFS('TABELA RESUMO - P50'!$C$2:$C$44,'TABELA RESUMO - P50'!$A$2:$A$44,Previsto2024[[#This Row],[Complexo]],'TABELA RESUMO - P50'!$B$2:$B$44,Previsto2024[[#This Row],[Período]])</calculatedColumnFormula>
    </tableColumn>
    <tableColumn id="6" xr3:uid="{2612297F-8068-4189-BD81-30419939CEEB}" name="Coluna1" dataDxfId="107" totalsRowDxfId="108">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06"/>
    <tableColumn id="18" xr3:uid="{3CDC4822-D7B5-461F-9485-8832B372FFE9}" uniqueName="18" name="Complexo BI" queryTableFieldId="19"/>
    <tableColumn id="3" xr3:uid="{E20453D6-6896-477F-9CCA-38DC4E09FA45}" uniqueName="3" name="Complexo" queryTableFieldId="3" dataDxfId="105"/>
    <tableColumn id="4" xr3:uid="{CB06375A-042A-42DE-80F1-29F81BD1D838}" uniqueName="4" name="Empreendimento" queryTableFieldId="4" dataDxfId="104"/>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03"/>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02"/>
    <tableColumn id="2" xr3:uid="{03A0F45B-0A94-4552-8294-036781914425}" uniqueName="2" name="Mês" queryTableFieldId="2"/>
    <tableColumn id="3" xr3:uid="{0BA08117-376C-4936-8260-F16F0107925E}" uniqueName="3" name="Empreendimento" queryTableFieldId="3" dataDxfId="101"/>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00">
      <calculatedColumnFormula>_xlfn.XLOOKUP(Tabela1[[#This Row],[Empreendimento]],L:L,N:N)</calculatedColumnFormula>
    </tableColumn>
    <tableColumn id="7" xr3:uid="{853CD95D-C3B7-4F00-90CC-14BB6E9466DA}" uniqueName="7" name="Concat" queryTableFieldId="7" dataDxfId="99">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98" dataDxfId="97">
  <autoFilter ref="A1:E889" xr:uid="{B7846701-E36D-4A39-85E1-8AE7E6B93EE4}"/>
  <tableColumns count="5">
    <tableColumn id="1" xr3:uid="{C20DF4BB-0B6D-42DA-82BB-AE50ACCCD62F}" name="Período" dataDxfId="96"/>
    <tableColumn id="2" xr3:uid="{3E204D41-3583-4420-8F58-944EA96412B4}" name="Mês" dataDxfId="95"/>
    <tableColumn id="3" xr3:uid="{2FF722BD-3467-4254-A073-C3263C07FBC5}" name="Empreendimento" dataDxfId="94"/>
    <tableColumn id="4" xr3:uid="{BB0E32B9-1B3E-4DFC-B1E2-E3F357FA9F16}" name="UC" dataDxfId="93"/>
    <tableColumn id="5" xr3:uid="{F14D4620-5362-4CA7-88E0-5687E2B84D88}" name="Geração Estimada P50 [MWh]" dataDxfId="92"/>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91" dataDxfId="90">
  <autoFilter ref="I1:P973" xr:uid="{E203940D-DD76-4FC5-9CC5-713EF5E3AD34}"/>
  <sortState xmlns:xlrd2="http://schemas.microsoft.com/office/spreadsheetml/2017/richdata2" ref="I8:P968">
    <sortCondition ref="K1:K973"/>
  </sortState>
  <tableColumns count="8">
    <tableColumn id="1" xr3:uid="{771D26D9-1706-434F-9F29-144385A2856D}" name="Período" dataDxfId="89"/>
    <tableColumn id="2" xr3:uid="{4ED85115-2AFC-40F0-B39E-F9E46974FD7B}" name="Mês" dataDxfId="88"/>
    <tableColumn id="3" xr3:uid="{6DB614F0-2350-44EC-91D2-D37CBFB081AF}" name="Empreendimento" dataDxfId="87"/>
    <tableColumn id="4" xr3:uid="{76E33D7F-8FDA-46DD-AAEF-5220C51EA988}" name="UC" dataDxfId="86"/>
    <tableColumn id="5" xr3:uid="{D4B756DB-29E6-487F-9B4B-27B013B37740}" name="Geração Estimada P50 [MWh]" dataDxfId="85"/>
    <tableColumn id="8" xr3:uid="{C6451315-B606-40F1-AB49-A49898281EDB}" name="Geração Estimada P90 [MWh]" dataDxfId="84"/>
    <tableColumn id="6" xr3:uid="{0ACBCA9C-89CD-4066-AF43-CA3AF4ABFD43}" name="Complexo Associado" dataDxfId="83"/>
    <tableColumn id="7" xr3:uid="{9CE8A55F-7673-49D7-B788-AEB24F8755BF}" name="Coluna1" dataDxfId="82"/>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81"/>
    <tableColumn id="4" xr3:uid="{08675E91-A743-42DC-9A6A-2158BC78073C}" name="Geração [MWh]" totalsRowFunction="sum" dataDxfId="79" totalsRowDxfId="80"/>
    <tableColumn id="5" xr3:uid="{33B65369-8AF3-44DD-9458-18C88BDED599}" name="P50" totalsRowFunction="sum" dataDxfId="77" totalsRowDxfId="78"/>
    <tableColumn id="6" xr3:uid="{D620EAB1-7327-4749-B958-9D39AEB3249A}" name="P90" totalsRowFunction="sum" dataDxfId="75" totalsRowDxfId="76"/>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26"/>
    <tableColumn id="2" xr3:uid="{0C13ABA8-8FFA-4E54-8C5E-D1489E5516BA}" uniqueName="2" name="COMPLEXO DE OBRAS" queryTableFieldId="2" dataDxfId="25"/>
    <tableColumn id="3" xr3:uid="{29E6AC6D-2ECA-4416-9570-C11BCEEE9CE5}" uniqueName="3" name="SITUAÇÃO DA USINA" queryTableFieldId="3" dataDxfId="24"/>
    <tableColumn id="4" xr3:uid="{CAF96DD4-1E91-46A0-B728-D2A99BA126DC}" uniqueName="4" name="UF" queryTableFieldId="4" dataDxfId="23"/>
    <tableColumn id="5" xr3:uid="{DF3A202C-80C8-4751-8FAF-29FC0491A42A}" uniqueName="5" name="CIDADE" queryTableFieldId="5" dataDxfId="22"/>
    <tableColumn id="6" xr3:uid="{06C364E7-B818-4A7F-9CA4-611B356122A6}" uniqueName="6" name="CONCESSIONÁRIA" queryTableFieldId="6" dataDxfId="21"/>
    <tableColumn id="7" xr3:uid="{98422B36-8CD9-4335-9037-FF1220B221E8}" uniqueName="7" name="UC" queryTableFieldId="7"/>
    <tableColumn id="8" xr3:uid="{4150A4CA-02B9-4F8D-84F2-C4F211EBCE91}" uniqueName="8" name="USINA PRÓPRIA / ALUGADA" queryTableFieldId="8" dataDxfId="20"/>
    <tableColumn id="9" xr3:uid="{AC87AF30-D5CF-48DA-9EA2-1674E33D5E75}" uniqueName="9" name="Características de projeto" queryTableFieldId="9" dataDxfId="19"/>
    <tableColumn id="10" xr3:uid="{04D0D679-5011-4B29-89D1-56CE88AA9AD6}" uniqueName="10" name="Estrutura" queryTableFieldId="10" dataDxfId="18"/>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17"/>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16"/>
    <tableColumn id="33" xr3:uid="{D5A29614-A1B1-459A-9DDC-F88920961931}" uniqueName="33" name="Data Energização" queryTableFieldId="33" dataDxfId="15"/>
    <tableColumn id="34" xr3:uid="{C0018021-B671-4687-9047-0EDA29246E6C}" uniqueName="34" name="Data Fim de Operação" queryTableFieldId="34" dataDxfId="14"/>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E135" totalsRowShown="0" headerRowDxfId="13" dataDxfId="12" tableBorderDxfId="11">
  <autoFilter ref="A1:E135" xr:uid="{BAB409AB-840E-4366-A96F-A259418B2F28}"/>
  <tableColumns count="5">
    <tableColumn id="1" xr3:uid="{AE2B6A83-FFAB-47FE-91D9-E47F382D170C}" name="Usina" dataDxfId="10"/>
    <tableColumn id="2" xr3:uid="{5C4ADB15-4942-49A4-889C-2AE72FACEA75}" name="Mês" dataDxfId="9"/>
    <tableColumn id="3" xr3:uid="{BBDAE454-6164-4F41-9D88-338E60665837}" name="Geração Total [MWh]" dataDxfId="8"/>
    <tableColumn id="4" xr3:uid="{98AC7BBF-6495-4BB3-A1A4-0D5C30EE3337}" name="Geração Local [MWh]" dataDxfId="7"/>
    <tableColumn id="5" xr3:uid="{813786A6-6CAE-4487-B0C4-B48450788643}" name="Geração Prevista - P50 [MWh]" dataDxfId="6"/>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373" t="s">
        <v>69</v>
      </c>
      <c r="B1" s="374"/>
      <c r="C1" s="374"/>
      <c r="D1" s="374"/>
      <c r="E1" s="375"/>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376">
        <v>45658</v>
      </c>
      <c r="D4" s="377"/>
      <c r="E4" s="377"/>
      <c r="F4" s="377"/>
      <c r="G4" s="377"/>
      <c r="H4" s="377"/>
      <c r="I4" s="377"/>
      <c r="J4" s="377"/>
      <c r="K4" s="377"/>
      <c r="L4" s="377"/>
      <c r="M4" s="377"/>
      <c r="N4" s="377"/>
      <c r="O4" s="377"/>
      <c r="P4" s="377"/>
      <c r="Q4" s="377"/>
      <c r="R4" s="377"/>
      <c r="S4" s="377"/>
      <c r="T4" s="377"/>
      <c r="U4" s="377"/>
      <c r="V4" s="377"/>
      <c r="W4" s="377"/>
      <c r="X4" s="377"/>
      <c r="Y4" s="377"/>
      <c r="Z4" s="377"/>
      <c r="AA4" s="377"/>
      <c r="AB4" s="377"/>
      <c r="AC4" s="377"/>
      <c r="AD4" s="377"/>
      <c r="AE4" s="377"/>
      <c r="AF4" s="377"/>
      <c r="AG4" s="377"/>
      <c r="AH4" s="377"/>
      <c r="AI4" s="377"/>
      <c r="AJ4" s="377"/>
      <c r="AK4" s="377"/>
      <c r="AL4" s="377"/>
      <c r="AM4" s="377"/>
      <c r="AN4" s="377"/>
      <c r="AO4" s="377"/>
      <c r="AP4" s="377"/>
      <c r="AQ4" s="377"/>
      <c r="AR4" s="377"/>
      <c r="AS4" s="377"/>
      <c r="AT4" s="377"/>
      <c r="AU4" s="377"/>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378"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379"/>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27" priority="1" operator="lessThan">
      <formula>C$7</formula>
    </cfRule>
  </conditionalFormatting>
  <conditionalFormatting sqref="E8:AT38">
    <cfRule type="cellIs" dxfId="226"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25"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24" priority="38">
      <formula>C8&lt;C$7</formula>
    </cfRule>
  </conditionalFormatting>
  <conditionalFormatting sqref="C29:AB31">
    <cfRule type="expression" dxfId="223" priority="35">
      <formula>C29&lt;C$7</formula>
    </cfRule>
  </conditionalFormatting>
  <conditionalFormatting sqref="M26:M28">
    <cfRule type="expression" dxfId="222" priority="39">
      <formula>M26&lt;R$7</formula>
    </cfRule>
  </conditionalFormatting>
  <conditionalFormatting sqref="N26:AB28">
    <cfRule type="expression" dxfId="221" priority="37">
      <formula>N26&lt;N$7</formula>
    </cfRule>
  </conditionalFormatting>
  <conditionalFormatting sqref="AC8:AE31 C32:AE38">
    <cfRule type="expression" dxfId="220" priority="40">
      <formula>C8&lt;C$7</formula>
    </cfRule>
  </conditionalFormatting>
  <conditionalFormatting sqref="AG15:BF25 BG15:BQ38 AG26:AP28 AG29:BF38">
    <cfRule type="expression" dxfId="219" priority="33">
      <formula>AG15&lt;AG$7</formula>
    </cfRule>
  </conditionalFormatting>
  <conditionalFormatting sqref="AG8:BQ14">
    <cfRule type="expression" dxfId="218" priority="29">
      <formula>AG8&lt;AG$7</formula>
    </cfRule>
  </conditionalFormatting>
  <conditionalFormatting sqref="AQ26:AQ28">
    <cfRule type="expression" dxfId="217" priority="34">
      <formula>AQ26&lt;AV$7</formula>
    </cfRule>
  </conditionalFormatting>
  <conditionalFormatting sqref="AR26:BF28">
    <cfRule type="expression" dxfId="216" priority="32">
      <formula>AR26&lt;AR$7</formula>
    </cfRule>
  </conditionalFormatting>
  <conditionalFormatting sqref="BS8:DC8 BS9:CV9 CY9:DC9 BT10:DC10 BS11:DC38">
    <cfRule type="expression" dxfId="215" priority="27">
      <formula>BS8&lt;BS$7</formula>
    </cfRule>
  </conditionalFormatting>
  <conditionalFormatting sqref="CW9:CX9 BS10">
    <cfRule type="expression" dxfId="214" priority="28">
      <formula>BS9&lt;BT$7</formula>
    </cfRule>
  </conditionalFormatting>
  <conditionalFormatting sqref="DE8:EO8 DE9:EH9 EJ9:EO9 DF10:EO10">
    <cfRule type="expression" dxfId="213" priority="5">
      <formula>DE8&lt;DE$7</formula>
    </cfRule>
  </conditionalFormatting>
  <conditionalFormatting sqref="DE11:EO38">
    <cfRule type="expression" dxfId="212" priority="7">
      <formula>DE11&lt;DE$7</formula>
    </cfRule>
  </conditionalFormatting>
  <conditionalFormatting sqref="EI9 DE10">
    <cfRule type="expression" dxfId="211" priority="6">
      <formula>DE9&lt;DF$7</formula>
    </cfRule>
  </conditionalFormatting>
  <conditionalFormatting sqref="EQ8:GA8 EQ9:FT9 FV9:GA9 ER10:GA10">
    <cfRule type="expression" dxfId="210" priority="2">
      <formula>EQ8&lt;EQ$7</formula>
    </cfRule>
  </conditionalFormatting>
  <conditionalFormatting sqref="EQ11:GA38">
    <cfRule type="expression" dxfId="209" priority="1">
      <formula>EQ11&lt;EQ$7</formula>
    </cfRule>
  </conditionalFormatting>
  <conditionalFormatting sqref="FU9 EQ10">
    <cfRule type="expression" dxfId="208"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3">
        <v>45292</v>
      </c>
      <c r="D4" s="384"/>
      <c r="E4" s="384"/>
      <c r="F4" s="384"/>
      <c r="G4" s="384"/>
      <c r="H4" s="384"/>
      <c r="I4" s="384"/>
      <c r="J4" s="384"/>
      <c r="K4" s="384"/>
      <c r="L4" s="384"/>
      <c r="M4" s="384"/>
      <c r="N4" s="384"/>
      <c r="O4" s="384"/>
      <c r="P4" s="384"/>
      <c r="Q4" s="384"/>
      <c r="R4" s="384"/>
      <c r="S4" s="384"/>
      <c r="T4" s="384"/>
      <c r="U4" s="384"/>
      <c r="V4" s="384"/>
      <c r="W4" s="384"/>
      <c r="X4" s="384"/>
      <c r="Y4" s="384"/>
      <c r="Z4" s="384"/>
      <c r="AA4" s="384"/>
      <c r="AB4" s="384"/>
      <c r="AC4" s="384"/>
      <c r="AD4" s="384"/>
      <c r="AE4" s="384"/>
      <c r="AF4" s="384"/>
      <c r="AG4" s="385">
        <v>45323</v>
      </c>
      <c r="AH4" s="386"/>
      <c r="AI4" s="386"/>
      <c r="AJ4" s="386"/>
      <c r="AK4" s="386"/>
      <c r="AL4" s="386"/>
      <c r="AM4" s="386"/>
      <c r="AN4" s="386"/>
      <c r="AO4" s="386"/>
      <c r="AP4" s="386"/>
      <c r="AQ4" s="386"/>
      <c r="AR4" s="386"/>
      <c r="AS4" s="386"/>
      <c r="AT4" s="386"/>
      <c r="AU4" s="386"/>
      <c r="AV4" s="386"/>
      <c r="AW4" s="386"/>
      <c r="AX4" s="386"/>
      <c r="AY4" s="386"/>
      <c r="AZ4" s="386"/>
      <c r="BA4" s="386"/>
      <c r="BB4" s="386"/>
      <c r="BC4" s="386"/>
      <c r="BD4" s="386"/>
      <c r="BE4" s="386"/>
      <c r="BF4" s="386"/>
      <c r="BG4" s="386"/>
      <c r="BH4" s="386"/>
      <c r="BI4" s="386"/>
      <c r="BJ4" s="386"/>
      <c r="BK4" s="386"/>
      <c r="BL4" s="386"/>
      <c r="BM4" s="386"/>
      <c r="BN4" s="386"/>
      <c r="BO4" s="386"/>
      <c r="BP4" s="386"/>
      <c r="BQ4" s="386"/>
      <c r="BR4" s="386"/>
      <c r="BS4" s="387">
        <v>45352</v>
      </c>
      <c r="BT4" s="388"/>
      <c r="BU4" s="388"/>
      <c r="BV4" s="388"/>
      <c r="BW4" s="388"/>
      <c r="BX4" s="388"/>
      <c r="BY4" s="388"/>
      <c r="BZ4" s="388"/>
      <c r="CA4" s="388"/>
      <c r="CB4" s="388"/>
      <c r="CC4" s="388"/>
      <c r="CD4" s="388"/>
      <c r="CE4" s="388"/>
      <c r="CF4" s="388"/>
      <c r="CG4" s="388"/>
      <c r="CH4" s="388"/>
      <c r="CI4" s="388"/>
      <c r="CJ4" s="388"/>
      <c r="CK4" s="388"/>
      <c r="CL4" s="388"/>
      <c r="CM4" s="388"/>
      <c r="CN4" s="388"/>
      <c r="CO4" s="388"/>
      <c r="CP4" s="388"/>
      <c r="CQ4" s="388"/>
      <c r="CR4" s="388"/>
      <c r="CS4" s="388"/>
      <c r="CT4" s="388"/>
      <c r="CU4" s="388"/>
      <c r="CV4" s="388"/>
      <c r="CW4" s="388"/>
      <c r="CX4" s="388"/>
      <c r="CY4" s="388"/>
      <c r="CZ4" s="388"/>
      <c r="DA4" s="388"/>
      <c r="DB4" s="388"/>
      <c r="DC4" s="388"/>
      <c r="DD4" s="388"/>
      <c r="DE4" s="376">
        <v>45383</v>
      </c>
      <c r="DF4" s="382"/>
      <c r="DG4" s="382"/>
      <c r="DH4" s="382"/>
      <c r="DI4" s="382"/>
      <c r="DJ4" s="382"/>
      <c r="DK4" s="382"/>
      <c r="DL4" s="382"/>
      <c r="DM4" s="382"/>
      <c r="DN4" s="382"/>
      <c r="DO4" s="382"/>
      <c r="DP4" s="382"/>
      <c r="DQ4" s="382"/>
      <c r="DR4" s="382"/>
      <c r="DS4" s="382"/>
      <c r="DT4" s="382"/>
      <c r="DU4" s="382"/>
      <c r="DV4" s="382"/>
      <c r="DW4" s="382"/>
      <c r="DX4" s="382"/>
      <c r="DY4" s="382"/>
      <c r="DZ4" s="382"/>
      <c r="EA4" s="382"/>
      <c r="EB4" s="382"/>
      <c r="EC4" s="382"/>
      <c r="ED4" s="382"/>
      <c r="EE4" s="382"/>
      <c r="EF4" s="382"/>
      <c r="EG4" s="382"/>
      <c r="EH4" s="382"/>
      <c r="EI4" s="382"/>
      <c r="EJ4" s="382"/>
      <c r="EK4" s="382"/>
      <c r="EL4" s="382"/>
      <c r="EM4" s="382"/>
      <c r="EN4" s="382"/>
      <c r="EO4" s="382"/>
      <c r="EP4" s="382"/>
      <c r="EQ4" s="380">
        <v>45413</v>
      </c>
      <c r="ER4" s="381"/>
      <c r="ES4" s="381"/>
      <c r="ET4" s="381"/>
      <c r="EU4" s="381"/>
      <c r="EV4" s="381"/>
      <c r="EW4" s="381"/>
      <c r="EX4" s="381"/>
      <c r="EY4" s="381"/>
      <c r="EZ4" s="381"/>
      <c r="FA4" s="381"/>
      <c r="FB4" s="381"/>
      <c r="FC4" s="381"/>
      <c r="FD4" s="381"/>
      <c r="FE4" s="381"/>
      <c r="FF4" s="381"/>
      <c r="FG4" s="381"/>
      <c r="FH4" s="381"/>
      <c r="FI4" s="381"/>
      <c r="FJ4" s="381"/>
      <c r="FK4" s="381"/>
      <c r="FL4" s="381"/>
      <c r="FM4" s="381"/>
      <c r="FN4" s="381"/>
      <c r="FO4" s="381"/>
      <c r="FP4" s="381"/>
      <c r="FQ4" s="381"/>
      <c r="FR4" s="381"/>
      <c r="FS4" s="381"/>
      <c r="FT4" s="381"/>
      <c r="FU4" s="381"/>
      <c r="FV4" s="381"/>
      <c r="FW4" s="381"/>
      <c r="FX4" s="381"/>
      <c r="FY4" s="381"/>
      <c r="FZ4" s="381"/>
      <c r="GA4" s="381"/>
      <c r="GB4" s="381"/>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8"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8"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8"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8"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8"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9"/>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9"/>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9"/>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9"/>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07" priority="40">
      <formula>C8&lt;C$7</formula>
    </cfRule>
  </conditionalFormatting>
  <conditionalFormatting sqref="C29:AB31">
    <cfRule type="expression" dxfId="206" priority="37">
      <formula>C29&lt;C$7</formula>
    </cfRule>
  </conditionalFormatting>
  <conditionalFormatting sqref="M26:M28">
    <cfRule type="expression" dxfId="205" priority="41">
      <formula>M26&lt;R$7</formula>
    </cfRule>
  </conditionalFormatting>
  <conditionalFormatting sqref="N26:AB28">
    <cfRule type="expression" dxfId="204" priority="39">
      <formula>N26&lt;N$7</formula>
    </cfRule>
  </conditionalFormatting>
  <conditionalFormatting sqref="AC8:AE31 C32:AE38">
    <cfRule type="expression" dxfId="203" priority="42">
      <formula>C8&lt;C$7</formula>
    </cfRule>
  </conditionalFormatting>
  <conditionalFormatting sqref="AG15:BF25 BG15:BQ38 AG26:AP28 AG29:BF38">
    <cfRule type="expression" dxfId="202" priority="35">
      <formula>AG15&lt;AG$7</formula>
    </cfRule>
  </conditionalFormatting>
  <conditionalFormatting sqref="AG8:BQ14">
    <cfRule type="expression" dxfId="201" priority="31">
      <formula>AG8&lt;AG$7</formula>
    </cfRule>
  </conditionalFormatting>
  <conditionalFormatting sqref="AQ26:AQ28">
    <cfRule type="expression" dxfId="200" priority="36">
      <formula>AQ26&lt;AV$7</formula>
    </cfRule>
  </conditionalFormatting>
  <conditionalFormatting sqref="AR26:BF28">
    <cfRule type="expression" dxfId="199" priority="34">
      <formula>AR26&lt;AR$7</formula>
    </cfRule>
  </conditionalFormatting>
  <conditionalFormatting sqref="BS8:DC8 BS9:CV9 CY9:DC9 BT10:DC10 BS11:DC38">
    <cfRule type="expression" dxfId="198" priority="29">
      <formula>BS8&lt;BS$7</formula>
    </cfRule>
  </conditionalFormatting>
  <conditionalFormatting sqref="CW9:CX9 BS10">
    <cfRule type="expression" dxfId="197" priority="30">
      <formula>BS9&lt;BT$7</formula>
    </cfRule>
  </conditionalFormatting>
  <conditionalFormatting sqref="DE8:EO8 DE9:EH9 EJ9:EO9 DF10:EO10">
    <cfRule type="expression" dxfId="196" priority="7">
      <formula>DE8&lt;DE$7</formula>
    </cfRule>
  </conditionalFormatting>
  <conditionalFormatting sqref="DE11:EO38">
    <cfRule type="expression" dxfId="195" priority="9">
      <formula>DE11&lt;DE$7</formula>
    </cfRule>
  </conditionalFormatting>
  <conditionalFormatting sqref="EI9 DE10">
    <cfRule type="expression" dxfId="194" priority="8">
      <formula>DE9&lt;DF$7</formula>
    </cfRule>
  </conditionalFormatting>
  <conditionalFormatting sqref="EQ8:GA8 EQ9:FT9 FV9:GA9 ER10:GA10">
    <cfRule type="expression" dxfId="193" priority="4">
      <formula>EQ8&lt;EQ$7</formula>
    </cfRule>
  </conditionalFormatting>
  <conditionalFormatting sqref="EQ11:GA38">
    <cfRule type="expression" dxfId="192" priority="1">
      <formula>EQ11&lt;EQ$7</formula>
    </cfRule>
  </conditionalFormatting>
  <conditionalFormatting sqref="FU9 EQ10">
    <cfRule type="expression" dxfId="191"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190" priority="85"/>
  </conditionalFormatting>
  <conditionalFormatting sqref="O5969:O5975">
    <cfRule type="duplicateValues" dxfId="189"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GZ59"/>
  <sheetViews>
    <sheetView showGridLines="0" tabSelected="1" zoomScaleNormal="100" workbookViewId="0">
      <pane xSplit="1" ySplit="5" topLeftCell="EI6" activePane="bottomRight" state="frozenSplit"/>
      <selection pane="bottomRight" activeCell="EJ12" sqref="EJ12"/>
      <selection pane="bottomLeft" activeCell="A7" sqref="A7"/>
      <selection pane="topRight" activeCell="N1" sqref="N1"/>
    </sheetView>
  </sheetViews>
  <sheetFormatPr defaultColWidth="9.140625" defaultRowHeight="15" customHeight="1"/>
  <cols>
    <col min="1" max="1" width="22.140625" style="1" customWidth="1"/>
  </cols>
  <sheetData>
    <row r="1" spans="1:208" ht="14.45" hidden="1"/>
    <row r="2" spans="1:208" ht="14.45" hidden="1"/>
    <row r="3" spans="1:208" ht="14.45" hidden="1">
      <c r="A3" s="99" t="s">
        <v>575</v>
      </c>
    </row>
    <row r="4" spans="1:208" s="7" customFormat="1" ht="12.75">
      <c r="A4" s="9" t="s">
        <v>72</v>
      </c>
      <c r="B4" s="389">
        <v>46023</v>
      </c>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c r="AC4" s="390"/>
      <c r="AD4" s="390"/>
      <c r="AE4" s="390"/>
      <c r="AF4" s="390"/>
      <c r="AG4" s="390"/>
      <c r="AH4" s="390"/>
      <c r="AI4" s="390"/>
      <c r="AJ4" s="390"/>
      <c r="AK4" s="390"/>
      <c r="AL4" s="390"/>
      <c r="AM4" s="390"/>
      <c r="AN4" s="390"/>
      <c r="AO4" s="390"/>
      <c r="AP4" s="390"/>
      <c r="AQ4" s="390"/>
      <c r="AR4" s="390"/>
      <c r="AS4" s="390"/>
      <c r="AT4" s="390"/>
      <c r="AU4" s="390"/>
      <c r="AV4" s="390"/>
      <c r="AW4" s="390"/>
      <c r="AX4" s="390"/>
      <c r="AY4" s="390"/>
      <c r="AZ4" s="390"/>
      <c r="BA4" s="390"/>
      <c r="BB4" s="390"/>
      <c r="BC4" s="390"/>
      <c r="BD4" s="390"/>
      <c r="BE4" s="390"/>
      <c r="BF4" s="390"/>
      <c r="BG4" s="390"/>
      <c r="BH4" s="390"/>
      <c r="BI4" s="390"/>
      <c r="BJ4" s="390"/>
      <c r="BK4" s="390"/>
      <c r="BL4" s="390"/>
      <c r="BM4" s="390"/>
      <c r="BN4" s="390"/>
      <c r="BO4" s="390"/>
      <c r="BP4" s="390"/>
      <c r="BQ4" s="390"/>
      <c r="BR4" s="390"/>
      <c r="BS4" s="391">
        <v>46054</v>
      </c>
      <c r="BT4" s="392"/>
      <c r="BU4" s="392"/>
      <c r="BV4" s="392"/>
      <c r="BW4" s="392"/>
      <c r="BX4" s="392"/>
      <c r="BY4" s="392"/>
      <c r="BZ4" s="392"/>
      <c r="CA4" s="392"/>
      <c r="CB4" s="392"/>
      <c r="CC4" s="392"/>
      <c r="CD4" s="392"/>
      <c r="CE4" s="392"/>
      <c r="CF4" s="392"/>
      <c r="CG4" s="392"/>
      <c r="CH4" s="392"/>
      <c r="CI4" s="392"/>
      <c r="CJ4" s="392"/>
      <c r="CK4" s="392"/>
      <c r="CL4" s="392"/>
      <c r="CM4" s="392"/>
      <c r="CN4" s="392"/>
      <c r="CO4" s="392"/>
      <c r="CP4" s="392"/>
      <c r="CQ4" s="392"/>
      <c r="CR4" s="392"/>
      <c r="CS4" s="392"/>
      <c r="CT4" s="392"/>
      <c r="CU4" s="392"/>
      <c r="CV4" s="392"/>
      <c r="CW4" s="392"/>
      <c r="CX4" s="392"/>
      <c r="CY4" s="392"/>
      <c r="CZ4" s="392"/>
      <c r="DA4" s="392"/>
      <c r="DB4" s="392"/>
      <c r="DC4" s="392"/>
      <c r="DD4" s="392"/>
      <c r="DE4" s="392"/>
      <c r="DF4" s="392"/>
      <c r="DG4" s="392"/>
      <c r="DH4" s="392"/>
      <c r="DI4" s="392"/>
      <c r="DJ4" s="392"/>
      <c r="DK4" s="392"/>
      <c r="DL4" s="392"/>
      <c r="DM4" s="392"/>
      <c r="DN4" s="392"/>
      <c r="DO4" s="392"/>
      <c r="DP4" s="392"/>
      <c r="DQ4" s="392"/>
      <c r="DR4" s="392"/>
      <c r="DS4" s="392"/>
      <c r="DT4" s="392"/>
      <c r="DU4" s="392"/>
      <c r="DV4" s="392"/>
      <c r="DW4" s="392"/>
      <c r="DX4" s="392"/>
      <c r="DY4" s="392"/>
      <c r="DZ4" s="392"/>
      <c r="EA4" s="392"/>
      <c r="EB4" s="392"/>
      <c r="EC4" s="392"/>
      <c r="ED4" s="392"/>
      <c r="EE4" s="392"/>
      <c r="EF4" s="392"/>
      <c r="EG4" s="392"/>
      <c r="EH4" s="392"/>
      <c r="EI4" s="392"/>
      <c r="EJ4" s="393">
        <v>46082</v>
      </c>
      <c r="EK4" s="394"/>
      <c r="EL4" s="394"/>
      <c r="EM4" s="394"/>
      <c r="EN4" s="394"/>
      <c r="EO4" s="394"/>
      <c r="EP4" s="394"/>
      <c r="EQ4" s="394"/>
      <c r="ER4" s="394"/>
      <c r="ES4" s="394"/>
      <c r="ET4" s="394"/>
      <c r="EU4" s="394"/>
      <c r="EV4" s="394"/>
      <c r="EW4" s="394"/>
      <c r="EX4" s="394"/>
      <c r="EY4" s="394"/>
      <c r="EZ4" s="394"/>
      <c r="FA4" s="394"/>
      <c r="FB4" s="394"/>
      <c r="FC4" s="394"/>
      <c r="FD4" s="394"/>
      <c r="FE4" s="394"/>
      <c r="FF4" s="394"/>
      <c r="FG4" s="394"/>
      <c r="FH4" s="394"/>
      <c r="FI4" s="394"/>
      <c r="FJ4" s="394"/>
      <c r="FK4" s="394"/>
      <c r="FL4" s="394"/>
      <c r="FM4" s="394"/>
      <c r="FN4" s="394"/>
      <c r="FO4" s="394"/>
      <c r="FP4" s="394"/>
      <c r="FQ4" s="394"/>
      <c r="FR4" s="394"/>
      <c r="FS4" s="394"/>
      <c r="FT4" s="394"/>
      <c r="FU4" s="394"/>
      <c r="FV4" s="394"/>
      <c r="FW4" s="394"/>
      <c r="FX4" s="394"/>
      <c r="FY4" s="394"/>
      <c r="FZ4" s="394"/>
      <c r="GA4" s="394"/>
      <c r="GB4" s="394"/>
      <c r="GC4" s="394"/>
      <c r="GD4" s="394"/>
      <c r="GE4" s="394"/>
      <c r="GF4" s="394"/>
      <c r="GG4" s="394"/>
      <c r="GH4" s="394"/>
      <c r="GI4" s="394"/>
      <c r="GJ4" s="394"/>
      <c r="GK4" s="394"/>
      <c r="GL4" s="394"/>
      <c r="GM4" s="394"/>
      <c r="GN4" s="394"/>
      <c r="GO4" s="394"/>
      <c r="GP4" s="394"/>
      <c r="GQ4" s="394"/>
      <c r="GR4" s="394"/>
      <c r="GS4" s="394"/>
      <c r="GT4" s="394"/>
      <c r="GU4" s="394"/>
      <c r="GV4" s="394"/>
      <c r="GW4" s="394"/>
      <c r="GX4" s="394"/>
      <c r="GY4" s="394"/>
      <c r="GZ4" s="394"/>
    </row>
    <row r="5" spans="1:208"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1833</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1834</v>
      </c>
      <c r="BQ5" s="61" t="s">
        <v>1835</v>
      </c>
      <c r="BR5" s="378" t="s">
        <v>576</v>
      </c>
      <c r="BS5" s="61" t="s">
        <v>23</v>
      </c>
      <c r="BT5" s="61" t="s">
        <v>24</v>
      </c>
      <c r="BU5" s="61" t="s">
        <v>978</v>
      </c>
      <c r="BV5" s="61" t="s">
        <v>768</v>
      </c>
      <c r="BW5" s="61" t="s">
        <v>748</v>
      </c>
      <c r="BX5" s="61" t="s">
        <v>706</v>
      </c>
      <c r="BY5" s="61" t="s">
        <v>933</v>
      </c>
      <c r="BZ5" s="61" t="s">
        <v>1102</v>
      </c>
      <c r="CA5" s="61" t="s">
        <v>729</v>
      </c>
      <c r="CB5" s="61" t="s">
        <v>668</v>
      </c>
      <c r="CC5" s="61" t="s">
        <v>1833</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1834</v>
      </c>
      <c r="EH5" s="61" t="s">
        <v>1835</v>
      </c>
      <c r="EI5" s="378" t="s">
        <v>576</v>
      </c>
      <c r="EJ5" s="61" t="s">
        <v>23</v>
      </c>
      <c r="EK5" s="61" t="s">
        <v>24</v>
      </c>
      <c r="EL5" s="61" t="s">
        <v>978</v>
      </c>
      <c r="EM5" s="61" t="s">
        <v>768</v>
      </c>
      <c r="EN5" s="61" t="s">
        <v>748</v>
      </c>
      <c r="EO5" s="61" t="s">
        <v>706</v>
      </c>
      <c r="EP5" s="61" t="s">
        <v>933</v>
      </c>
      <c r="EQ5" s="61" t="s">
        <v>1102</v>
      </c>
      <c r="ER5" s="61" t="s">
        <v>729</v>
      </c>
      <c r="ES5" s="61" t="s">
        <v>668</v>
      </c>
      <c r="ET5" s="61" t="s">
        <v>1833</v>
      </c>
      <c r="EU5" s="61" t="s">
        <v>960</v>
      </c>
      <c r="EV5" s="61" t="s">
        <v>965</v>
      </c>
      <c r="EW5" s="61" t="s">
        <v>871</v>
      </c>
      <c r="EX5" s="61" t="s">
        <v>890</v>
      </c>
      <c r="EY5" s="61" t="s">
        <v>863</v>
      </c>
      <c r="EZ5" s="61" t="s">
        <v>1048</v>
      </c>
      <c r="FA5" s="61" t="s">
        <v>760</v>
      </c>
      <c r="FB5" s="61" t="s">
        <v>1058</v>
      </c>
      <c r="FC5" s="61" t="s">
        <v>997</v>
      </c>
      <c r="FD5" s="61" t="s">
        <v>918</v>
      </c>
      <c r="FE5" s="61" t="s">
        <v>925</v>
      </c>
      <c r="FF5" s="61" t="s">
        <v>926</v>
      </c>
      <c r="FG5" s="61" t="s">
        <v>623</v>
      </c>
      <c r="FH5" s="61" t="s">
        <v>634</v>
      </c>
      <c r="FI5" s="61" t="s">
        <v>929</v>
      </c>
      <c r="FJ5" s="61" t="s">
        <v>1272</v>
      </c>
      <c r="FK5" s="61" t="s">
        <v>823</v>
      </c>
      <c r="FL5" s="61" t="s">
        <v>831</v>
      </c>
      <c r="FM5" s="61" t="s">
        <v>837</v>
      </c>
      <c r="FN5" s="61" t="s">
        <v>841</v>
      </c>
      <c r="FO5" s="61" t="s">
        <v>844</v>
      </c>
      <c r="FP5" s="61" t="s">
        <v>845</v>
      </c>
      <c r="FQ5" s="61" t="s">
        <v>1213</v>
      </c>
      <c r="FR5" s="61" t="s">
        <v>1215</v>
      </c>
      <c r="FS5" s="61" t="s">
        <v>635</v>
      </c>
      <c r="FT5" s="61" t="s">
        <v>1218</v>
      </c>
      <c r="FU5" s="61" t="s">
        <v>611</v>
      </c>
      <c r="FV5" s="61" t="s">
        <v>650</v>
      </c>
      <c r="FW5" s="61" t="s">
        <v>661</v>
      </c>
      <c r="FX5" s="61" t="s">
        <v>664</v>
      </c>
      <c r="FY5" s="61" t="s">
        <v>698</v>
      </c>
      <c r="FZ5" s="61" t="s">
        <v>699</v>
      </c>
      <c r="GA5" s="61" t="s">
        <v>1036</v>
      </c>
      <c r="GB5" s="61" t="s">
        <v>862</v>
      </c>
      <c r="GC5" s="61" t="s">
        <v>870</v>
      </c>
      <c r="GD5" s="61" t="s">
        <v>643</v>
      </c>
      <c r="GE5" s="61" t="s">
        <v>759</v>
      </c>
      <c r="GF5" s="61" t="s">
        <v>850</v>
      </c>
      <c r="GG5" s="61" t="s">
        <v>1261</v>
      </c>
      <c r="GH5" s="61" t="s">
        <v>1263</v>
      </c>
      <c r="GI5" s="61" t="s">
        <v>816</v>
      </c>
      <c r="GJ5" s="61" t="s">
        <v>1200</v>
      </c>
      <c r="GK5" s="61" t="s">
        <v>1204</v>
      </c>
      <c r="GL5" s="61" t="s">
        <v>857</v>
      </c>
      <c r="GM5" s="61" t="s">
        <v>860</v>
      </c>
      <c r="GN5" s="61" t="s">
        <v>861</v>
      </c>
      <c r="GO5" s="61" t="s">
        <v>704</v>
      </c>
      <c r="GP5" s="61" t="s">
        <v>855</v>
      </c>
      <c r="GQ5" s="61" t="s">
        <v>856</v>
      </c>
      <c r="GR5" s="61" t="s">
        <v>1406</v>
      </c>
      <c r="GS5" s="61" t="s">
        <v>1408</v>
      </c>
      <c r="GT5" s="61" t="s">
        <v>1409</v>
      </c>
      <c r="GU5" s="61" t="s">
        <v>1411</v>
      </c>
      <c r="GV5" s="61" t="s">
        <v>1412</v>
      </c>
      <c r="GW5" s="61" t="s">
        <v>1367</v>
      </c>
      <c r="GX5" s="61" t="s">
        <v>1834</v>
      </c>
      <c r="GY5" s="61" t="s">
        <v>1835</v>
      </c>
      <c r="GZ5" s="378" t="s">
        <v>576</v>
      </c>
    </row>
    <row r="6" spans="1:208"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9"/>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379"/>
      <c r="EJ6" s="70" t="s">
        <v>577</v>
      </c>
      <c r="EK6" s="70" t="s">
        <v>577</v>
      </c>
      <c r="EL6" s="70" t="s">
        <v>577</v>
      </c>
      <c r="EM6" s="70" t="s">
        <v>577</v>
      </c>
      <c r="EN6" s="70" t="s">
        <v>577</v>
      </c>
      <c r="EO6" s="70" t="s">
        <v>577</v>
      </c>
      <c r="EP6" s="70" t="s">
        <v>577</v>
      </c>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70" t="s">
        <v>577</v>
      </c>
      <c r="GC6" s="70" t="s">
        <v>577</v>
      </c>
      <c r="GD6" s="70" t="s">
        <v>577</v>
      </c>
      <c r="GE6" s="70" t="s">
        <v>577</v>
      </c>
      <c r="GF6" s="70" t="s">
        <v>577</v>
      </c>
      <c r="GG6" s="70" t="s">
        <v>577</v>
      </c>
      <c r="GH6" s="70" t="s">
        <v>577</v>
      </c>
      <c r="GI6" s="70" t="s">
        <v>577</v>
      </c>
      <c r="GJ6" s="70" t="s">
        <v>577</v>
      </c>
      <c r="GK6" s="70" t="s">
        <v>577</v>
      </c>
      <c r="GL6" s="70" t="s">
        <v>577</v>
      </c>
      <c r="GM6" s="70" t="s">
        <v>577</v>
      </c>
      <c r="GN6" s="70" t="s">
        <v>577</v>
      </c>
      <c r="GO6" s="70" t="s">
        <v>577</v>
      </c>
      <c r="GP6" s="70" t="s">
        <v>577</v>
      </c>
      <c r="GQ6" s="70" t="s">
        <v>577</v>
      </c>
      <c r="GR6" s="70" t="s">
        <v>577</v>
      </c>
      <c r="GS6" s="70" t="s">
        <v>577</v>
      </c>
      <c r="GT6" s="70" t="s">
        <v>577</v>
      </c>
      <c r="GU6" s="70" t="s">
        <v>577</v>
      </c>
      <c r="GV6" s="70" t="s">
        <v>577</v>
      </c>
      <c r="GW6" s="70" t="s">
        <v>577</v>
      </c>
      <c r="GX6" s="70" t="s">
        <v>577</v>
      </c>
      <c r="GY6" s="70" t="s">
        <v>577</v>
      </c>
      <c r="GZ6" s="379"/>
    </row>
    <row r="7" spans="1:208"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v>18.25</v>
      </c>
      <c r="BT7" s="74">
        <v>11.857142857142858</v>
      </c>
      <c r="BU7" s="74">
        <v>5.3964285714285714</v>
      </c>
      <c r="BV7" s="74">
        <v>13.775714285714285</v>
      </c>
      <c r="BW7" s="74">
        <v>4.6357142857142861</v>
      </c>
      <c r="BX7" s="74">
        <v>7.8375000000000004</v>
      </c>
      <c r="BY7" s="74">
        <v>0.96535714285714269</v>
      </c>
      <c r="BZ7" s="74">
        <v>1.2792857142857141</v>
      </c>
      <c r="CA7" s="74">
        <v>5.8725000000000005</v>
      </c>
      <c r="CB7" s="74">
        <v>10.797499999999999</v>
      </c>
      <c r="CC7" s="74">
        <v>3.4071428571428575</v>
      </c>
      <c r="CD7" s="74">
        <v>1.3246428571428572</v>
      </c>
      <c r="CE7" s="74">
        <v>1.7457142857142858</v>
      </c>
      <c r="CF7" s="74">
        <v>7.1821428571428569</v>
      </c>
      <c r="CG7" s="74">
        <v>7.1142857142857139</v>
      </c>
      <c r="CH7" s="74">
        <v>3.4607142857142859</v>
      </c>
      <c r="CI7" s="74">
        <v>7.6499999999999995</v>
      </c>
      <c r="CJ7" s="74">
        <v>7.6714285714285717</v>
      </c>
      <c r="CK7" s="74">
        <v>3.6214285714285714</v>
      </c>
      <c r="CL7" s="74">
        <v>1.8489285714285715</v>
      </c>
      <c r="CM7" s="74">
        <v>7.6607142857142856</v>
      </c>
      <c r="CN7" s="74">
        <v>7.5928571428571425</v>
      </c>
      <c r="CO7" s="74">
        <v>3.5714285714285716</v>
      </c>
      <c r="CP7" s="74">
        <v>7.4178571428571427</v>
      </c>
      <c r="CQ7" s="74">
        <v>7.4821428571428568</v>
      </c>
      <c r="CR7" s="74">
        <v>3.5714285714285716</v>
      </c>
      <c r="CS7" s="74">
        <v>3.6382142857142861</v>
      </c>
      <c r="CT7" s="74">
        <v>7.7127892857142859</v>
      </c>
      <c r="CU7" s="74">
        <v>7.4859428571428577</v>
      </c>
      <c r="CV7" s="74">
        <v>3.8563928571428572</v>
      </c>
      <c r="CW7" s="74">
        <v>7.7613096428571424</v>
      </c>
      <c r="CX7" s="74">
        <v>7.5330357142857149</v>
      </c>
      <c r="CY7" s="74">
        <v>3.8806546428571429</v>
      </c>
      <c r="CZ7" s="74">
        <v>7.9285714285714288</v>
      </c>
      <c r="DA7" s="74">
        <v>7.8964285714285714</v>
      </c>
      <c r="DB7" s="74">
        <v>7.8678571428571429</v>
      </c>
      <c r="DC7" s="74">
        <v>7.8392857142857144</v>
      </c>
      <c r="DD7" s="74">
        <v>7.8357142857142863</v>
      </c>
      <c r="DE7" s="74">
        <v>7.069285714285714</v>
      </c>
      <c r="DF7" s="74">
        <v>3.3664285714285715</v>
      </c>
      <c r="DG7" s="74">
        <v>7.6132142857142853</v>
      </c>
      <c r="DH7" s="74">
        <v>7.2824999999999998</v>
      </c>
      <c r="DI7" s="74">
        <v>7.5471428571428572</v>
      </c>
      <c r="DJ7" s="74">
        <v>7.5035714285714281</v>
      </c>
      <c r="DK7" s="74">
        <v>1.4628571428571429</v>
      </c>
      <c r="DL7" s="74">
        <v>1.4628571428571429</v>
      </c>
      <c r="DM7" s="74">
        <v>1.4628571428571429</v>
      </c>
      <c r="DN7" s="74">
        <v>1.4628571428571429</v>
      </c>
      <c r="DO7" s="74">
        <v>1.4628571428571429</v>
      </c>
      <c r="DP7" s="74">
        <v>7.6</v>
      </c>
      <c r="DQ7" s="74">
        <v>7.6</v>
      </c>
      <c r="DR7" s="74">
        <v>7.6</v>
      </c>
      <c r="DS7" s="74">
        <v>7.6</v>
      </c>
      <c r="DT7" s="74">
        <v>7.6</v>
      </c>
      <c r="DU7" s="74">
        <v>7.2371428571428575</v>
      </c>
      <c r="DV7" s="74">
        <v>7.2371428571428575</v>
      </c>
      <c r="DW7" s="74">
        <v>3.6185714285714288</v>
      </c>
      <c r="DX7" s="74">
        <v>7.2071428571428573</v>
      </c>
      <c r="DY7" s="74">
        <v>7.2071428571428573</v>
      </c>
      <c r="DZ7" s="74">
        <v>3.6035714285714286</v>
      </c>
      <c r="EA7" s="74">
        <v>6.8971428571428577</v>
      </c>
      <c r="EB7" s="74">
        <v>6.8971428571428577</v>
      </c>
      <c r="EC7" s="74">
        <v>3.4485714285714288</v>
      </c>
      <c r="ED7" s="74">
        <v>6.9285714285714297</v>
      </c>
      <c r="EE7" s="74">
        <v>6.9285714285714297</v>
      </c>
      <c r="EF7" s="74">
        <v>3.4642857142857149</v>
      </c>
      <c r="EG7" s="74">
        <v>6.9303571428571447</v>
      </c>
      <c r="EH7" s="74">
        <v>6.9303571428571447</v>
      </c>
      <c r="EI7" s="74">
        <f>SUM(BS7:EH7)</f>
        <v>414.4583392857146</v>
      </c>
      <c r="EJ7" s="74">
        <f>528/28</f>
        <v>18.857142857142858</v>
      </c>
      <c r="EK7" s="74">
        <f>398/28</f>
        <v>14.214285714285714</v>
      </c>
      <c r="EL7" s="74">
        <f>_xlfn.XLOOKUP(EL5,'TABELA RESUMO - P50'!$A$2:$A$60,'TABELA RESUMO - P50'!$K$2:$K$60)</f>
        <v>5.3322580645161297</v>
      </c>
      <c r="EM7" s="74">
        <f>_xlfn.XLOOKUP(EM5,'TABELA RESUMO - P50'!$A$2:$A$60,'TABELA RESUMO - P50'!$K$2:$K$60)</f>
        <v>13.189677419354839</v>
      </c>
      <c r="EN7" s="74">
        <f>_xlfn.XLOOKUP(EN5,'TABELA RESUMO - P50'!$A$2:$A$60,'TABELA RESUMO - P50'!$K$2:$K$60)</f>
        <v>4.6032258064516123</v>
      </c>
      <c r="EO7" s="74">
        <f>_xlfn.XLOOKUP(EO5,'TABELA RESUMO - P50'!$A$2:$A$60,'TABELA RESUMO - P50'!$K$2:$K$60)</f>
        <v>7.3912903225806454</v>
      </c>
      <c r="EP7" s="74">
        <f>_xlfn.XLOOKUP(EP5,'TABELA RESUMO - P50'!$A$2:$A$60,'TABELA RESUMO - P50'!$K$2:$K$60)</f>
        <v>0.9741935483870966</v>
      </c>
      <c r="EQ7" s="74">
        <f>_xlfn.XLOOKUP(EQ5,'TABELA RESUMO - P50'!$A$2:$A$60,'TABELA RESUMO - P50'!$K$2:$K$60)</f>
        <v>1.2864516129032257</v>
      </c>
      <c r="ER7" s="74">
        <f>_xlfn.XLOOKUP(ER5,'TABELA RESUMO - P50'!$A$2:$A$60,'TABELA RESUMO - P50'!$K$2:$K$60)</f>
        <v>5.9641935483870965</v>
      </c>
      <c r="ES7" s="74">
        <f>_xlfn.XLOOKUP(ES5,'TABELA RESUMO - P50'!$A$2:$A$60,'TABELA RESUMO - P50'!$K$2:$K$60)</f>
        <v>10.592903225806451</v>
      </c>
      <c r="ET7" s="74">
        <f>_xlfn.XLOOKUP(ET5,'TABELA RESUMO - P50'!$A$2:$A$60,'TABELA RESUMO - P50'!$K$2:$K$60)</f>
        <v>3.4096774193548387</v>
      </c>
      <c r="EU7" s="74">
        <f>_xlfn.XLOOKUP(EU5,'TABELA RESUMO - P50'!$A$2:$A$60,'TABELA RESUMO - P50'!$K$2:$K$60)</f>
        <v>1.4041935483870969</v>
      </c>
      <c r="EV7" s="74">
        <f>_xlfn.XLOOKUP(EV5,'TABELA RESUMO - P50'!$A$2:$A$60,'TABELA RESUMO - P50'!$K$2:$K$60)</f>
        <v>1.8632258064516127</v>
      </c>
      <c r="EW7" s="74">
        <f>_xlfn.XLOOKUP(EW5,'TABELA RESUMO - P50'!$A$2:$A$60,'TABELA RESUMO - P50'!$K$2:$K$60)</f>
        <v>6.7387096774193553</v>
      </c>
      <c r="EX7" s="74">
        <f>_xlfn.XLOOKUP(EX5,'TABELA RESUMO - P50'!$A$2:$A$60,'TABELA RESUMO - P50'!$K$2:$K$60)</f>
        <v>6.6838709677419352</v>
      </c>
      <c r="EY7" s="74">
        <f>_xlfn.XLOOKUP(EY5,'TABELA RESUMO - P50'!$A$2:$A$60,'TABELA RESUMO - P50'!$K$2:$K$60)</f>
        <v>3.2483870967741937</v>
      </c>
      <c r="EZ7" s="74">
        <f>_xlfn.XLOOKUP(EZ5,'TABELA RESUMO - P50'!$A$2:$A$60,'TABELA RESUMO - P50'!$K$2:$K$60)</f>
        <v>7.080645161290323</v>
      </c>
      <c r="FA7" s="74">
        <f>_xlfn.XLOOKUP(FA5,'TABELA RESUMO - P50'!$A$2:$A$60,'TABELA RESUMO - P50'!$K$2:$K$60)</f>
        <v>7.0903225806451617</v>
      </c>
      <c r="FB7" s="74">
        <f>_xlfn.XLOOKUP(FB5,'TABELA RESUMO - P50'!$A$2:$A$60,'TABELA RESUMO - P50'!$K$2:$K$60)</f>
        <v>3.3516129032258068</v>
      </c>
      <c r="FC7" s="74">
        <f>_xlfn.XLOOKUP(FC5,'TABELA RESUMO - P50'!$A$2:$A$60,'TABELA RESUMO - P50'!$K$2:$K$60)</f>
        <v>1.9364516129032259</v>
      </c>
      <c r="FD7" s="74">
        <f>_xlfn.XLOOKUP(FD5,'TABELA RESUMO - P50'!$A$2:$A$60,'TABELA RESUMO - P50'!$K$2:$K$60)</f>
        <v>7.1580645161290324</v>
      </c>
      <c r="FE7" s="74">
        <f>_xlfn.XLOOKUP(FE5,'TABELA RESUMO - P50'!$A$2:$A$60,'TABELA RESUMO - P50'!$K$2:$K$60)</f>
        <v>7.1483870967741936</v>
      </c>
      <c r="FF7" s="74">
        <f>_xlfn.XLOOKUP(FF5,'TABELA RESUMO - P50'!$A$2:$A$60,'TABELA RESUMO - P50'!$K$2:$K$60)</f>
        <v>3.4129032258064513</v>
      </c>
      <c r="FG7" s="74">
        <f>_xlfn.XLOOKUP(FG5,'TABELA RESUMO - P50'!$A$2:$A$60,'TABELA RESUMO - P50'!$K$2:$K$60)</f>
        <v>7.1161290322580646</v>
      </c>
      <c r="FH7" s="74">
        <f>_xlfn.XLOOKUP(FH5,'TABELA RESUMO - P50'!$A$2:$A$60,'TABELA RESUMO - P50'!$K$2:$K$60)</f>
        <v>7.1258064516129034</v>
      </c>
      <c r="FI7" s="74">
        <f>_xlfn.XLOOKUP(FI5,'TABELA RESUMO - P50'!$A$2:$A$60,'TABELA RESUMO - P50'!$K$2:$K$60)</f>
        <v>3.4129032258064513</v>
      </c>
      <c r="FJ7" s="74">
        <f>_xlfn.XLOOKUP(FJ5,'TABELA RESUMO - P50'!$A$2:$A$60,'TABELA RESUMO - P50'!$K$2:$K$60)</f>
        <v>3.7670967741935484</v>
      </c>
      <c r="FK7" s="74">
        <f>_xlfn.XLOOKUP(FK5,'TABELA RESUMO - P50'!$A$2:$A$60,'TABELA RESUMO - P50'!$K$2:$K$60)</f>
        <v>7.3633483870967744</v>
      </c>
      <c r="FL7" s="74">
        <f>_xlfn.XLOOKUP(FL5,'TABELA RESUMO - P50'!$A$2:$A$60,'TABELA RESUMO - P50'!$K$2:$K$60)</f>
        <v>7.1467806451612903</v>
      </c>
      <c r="FM7" s="74">
        <f>_xlfn.XLOOKUP(FM5,'TABELA RESUMO - P50'!$A$2:$A$60,'TABELA RESUMO - P50'!$K$2:$K$60)</f>
        <v>3.6816741935483872</v>
      </c>
      <c r="FN7" s="74">
        <f>_xlfn.XLOOKUP(FN5,'TABELA RESUMO - P50'!$A$2:$A$60,'TABELA RESUMO - P50'!$K$2:$K$60)</f>
        <v>7.37450064516129</v>
      </c>
      <c r="FO7" s="74">
        <f>_xlfn.XLOOKUP(FO5,'TABELA RESUMO - P50'!$A$2:$A$60,'TABELA RESUMO - P50'!$K$2:$K$60)</f>
        <v>7.1576035483870966</v>
      </c>
      <c r="FP7" s="74">
        <f>_xlfn.XLOOKUP(FP5,'TABELA RESUMO - P50'!$A$2:$A$60,'TABELA RESUMO - P50'!$K$2:$K$60)</f>
        <v>3.687250322580645</v>
      </c>
      <c r="FQ7" s="74">
        <f>_xlfn.XLOOKUP(FQ5,'TABELA RESUMO - P50'!$A$2:$A$60,'TABELA RESUMO - P50'!$K$2:$K$60)</f>
        <v>7.6483870967741936</v>
      </c>
      <c r="FR7" s="74">
        <f>_xlfn.XLOOKUP(FR5,'TABELA RESUMO - P50'!$A$2:$A$60,'TABELA RESUMO - P50'!$K$2:$K$60)</f>
        <v>7.612903225806452</v>
      </c>
      <c r="FS7" s="74">
        <f>_xlfn.XLOOKUP(FS5,'TABELA RESUMO - P50'!$A$2:$A$60,'TABELA RESUMO - P50'!$K$2:$K$60)</f>
        <v>7.5870967741935482</v>
      </c>
      <c r="FT7" s="74">
        <f>_xlfn.XLOOKUP(FT5,'TABELA RESUMO - P50'!$A$2:$A$60,'TABELA RESUMO - P50'!$K$2:$K$60)</f>
        <v>7.564516129032258</v>
      </c>
      <c r="FU7" s="74">
        <f>_xlfn.XLOOKUP(FU5,'TABELA RESUMO - P50'!$A$2:$A$60,'TABELA RESUMO - P50'!$K$2:$K$60)</f>
        <v>7.5548387096774192</v>
      </c>
      <c r="FV7" s="74">
        <f>_xlfn.XLOOKUP(FV5,'TABELA RESUMO - P50'!$A$2:$A$60,'TABELA RESUMO - P50'!$K$2:$K$60)</f>
        <v>6.5754838709677417</v>
      </c>
      <c r="FW7" s="74">
        <f>_xlfn.XLOOKUP(FW5,'TABELA RESUMO - P50'!$A$2:$A$60,'TABELA RESUMO - P50'!$K$2:$K$60)</f>
        <v>3.1309677419354838</v>
      </c>
      <c r="FX7" s="74">
        <f>_xlfn.XLOOKUP(FX5,'TABELA RESUMO - P50'!$A$2:$A$60,'TABELA RESUMO - P50'!$K$2:$K$60)</f>
        <v>7.1622580645161289</v>
      </c>
      <c r="FY7" s="74">
        <f>_xlfn.XLOOKUP(FY5,'TABELA RESUMO - P50'!$A$2:$A$60,'TABELA RESUMO - P50'!$K$2:$K$60)</f>
        <v>6.8506451612903225</v>
      </c>
      <c r="FZ7" s="74">
        <f>_xlfn.XLOOKUP(FZ5,'TABELA RESUMO - P50'!$A$2:$A$60,'TABELA RESUMO - P50'!$K$2:$K$60)</f>
        <v>7.1</v>
      </c>
      <c r="GA7" s="74">
        <f>_xlfn.XLOOKUP(GA5,'TABELA RESUMO - P50'!$A$2:$A$60,'TABELA RESUMO - P50'!$K$2:$K$60)</f>
        <v>7.6387096774193548</v>
      </c>
      <c r="GB7" s="74">
        <f>_xlfn.XLOOKUP(GB5,'TABELA RESUMO - P50'!$A$2:$A$60,'TABELA RESUMO - P50'!$K$2:$K$60)</f>
        <v>1.3819354838709677</v>
      </c>
      <c r="GC7" s="74">
        <f>_xlfn.XLOOKUP(GC5,'TABELA RESUMO - P50'!$A$2:$A$60,'TABELA RESUMO - P50'!$K$2:$K$60)</f>
        <v>1.3819354838709677</v>
      </c>
      <c r="GD7" s="74">
        <f>_xlfn.XLOOKUP(GD5,'TABELA RESUMO - P50'!$A$2:$A$60,'TABELA RESUMO - P50'!$K$2:$K$60)</f>
        <v>1.3819354838709677</v>
      </c>
      <c r="GE7" s="74">
        <f>_xlfn.XLOOKUP(GE5,'TABELA RESUMO - P50'!$A$2:$A$60,'TABELA RESUMO - P50'!$K$2:$K$60)</f>
        <v>1.3819354838709677</v>
      </c>
      <c r="GF7" s="74">
        <f>_xlfn.XLOOKUP(GF5,'TABELA RESUMO - P50'!$A$2:$A$60,'TABELA RESUMO - P50'!$K$2:$K$60)</f>
        <v>1.3819354838709677</v>
      </c>
      <c r="GG7" s="74">
        <f>_xlfn.XLOOKUP(GG5,'TABELA RESUMO - P50'!$A$2:$A$60,'TABELA RESUMO - P50'!$K$2:$K$60)</f>
        <v>7.6322580645161286</v>
      </c>
      <c r="GH7" s="74">
        <f>_xlfn.XLOOKUP(GH5,'TABELA RESUMO - P50'!$A$2:$A$60,'TABELA RESUMO - P50'!$K$2:$K$60)</f>
        <v>7.6322580645161286</v>
      </c>
      <c r="GI7" s="74">
        <f>_xlfn.XLOOKUP(GI5,'TABELA RESUMO - P50'!$A$2:$A$60,'TABELA RESUMO - P50'!$K$2:$K$60)</f>
        <v>7.6322580645161286</v>
      </c>
      <c r="GJ7" s="74">
        <f>_xlfn.XLOOKUP(GJ5,'TABELA RESUMO - P50'!$A$2:$A$60,'TABELA RESUMO - P50'!$K$2:$K$60)</f>
        <v>7.6322580645161286</v>
      </c>
      <c r="GK7" s="74">
        <f>_xlfn.XLOOKUP(GK5,'TABELA RESUMO - P50'!$A$2:$A$60,'TABELA RESUMO - P50'!$K$2:$K$60)</f>
        <v>7.6322580645161286</v>
      </c>
      <c r="GL7" s="74">
        <f>_xlfn.XLOOKUP(GL5,'TABELA RESUMO - P50'!$A$2:$A$60,'TABELA RESUMO - P50'!$K$2:$K$60)</f>
        <v>7.12</v>
      </c>
      <c r="GM7" s="74">
        <f>_xlfn.XLOOKUP(GM5,'TABELA RESUMO - P50'!$A$2:$A$60,'TABELA RESUMO - P50'!$K$2:$K$60)</f>
        <v>7.12</v>
      </c>
      <c r="GN7" s="74">
        <f>_xlfn.XLOOKUP(GN5,'TABELA RESUMO - P50'!$A$2:$A$60,'TABELA RESUMO - P50'!$K$2:$K$60)</f>
        <v>3.56</v>
      </c>
      <c r="GO7" s="74">
        <f>_xlfn.XLOOKUP(GO5,'TABELA RESUMO - P50'!$A$2:$A$60,'TABELA RESUMO - P50'!$K$2:$K$60)</f>
        <v>7.0916129032258066</v>
      </c>
      <c r="GP7" s="74">
        <f>_xlfn.XLOOKUP(GP5,'TABELA RESUMO - P50'!$A$2:$A$60,'TABELA RESUMO - P50'!$K$2:$K$60)</f>
        <v>7.0916129032258066</v>
      </c>
      <c r="GQ7" s="74">
        <f>_xlfn.XLOOKUP(GQ5,'TABELA RESUMO - P50'!$A$2:$A$60,'TABELA RESUMO - P50'!$K$2:$K$60)</f>
        <v>3.5458064516129033</v>
      </c>
      <c r="GR7" s="74">
        <f>_xlfn.XLOOKUP(GR5,'TABELA RESUMO - P50'!$A$2:$A$69,'TABELA RESUMO - P50'!$K$2:$K$69)</f>
        <v>7.0709677419354842</v>
      </c>
      <c r="GS7" s="74">
        <f>_xlfn.XLOOKUP(GS5,'TABELA RESUMO - P50'!$A$2:$A$69,'TABELA RESUMO - P50'!$K$2:$K$69)</f>
        <v>7.0709677419354842</v>
      </c>
      <c r="GT7" s="74">
        <f>_xlfn.XLOOKUP(GT5,'TABELA RESUMO - P50'!$A$2:$A$69,'TABELA RESUMO - P50'!$K$2:$K$69)</f>
        <v>3.5354838709677421</v>
      </c>
      <c r="GU7" s="74">
        <f>_xlfn.XLOOKUP(GU5,'TABELA RESUMO - P50'!$A$2:$A$69,'TABELA RESUMO - P50'!$K$2:$K$69)</f>
        <v>7.1135483870967748</v>
      </c>
      <c r="GV7" s="74">
        <f>_xlfn.XLOOKUP(GV5,'TABELA RESUMO - P50'!$A$2:$A$69,'TABELA RESUMO - P50'!$K$2:$K$69)</f>
        <v>7.1135483870967748</v>
      </c>
      <c r="GW7" s="74">
        <f>_xlfn.XLOOKUP(GW5,'TABELA RESUMO - P50'!$A$2:$A$69,'TABELA RESUMO - P50'!$K$2:$K$69)</f>
        <v>3.5567741935483874</v>
      </c>
      <c r="GX7" s="74">
        <f>_xlfn.XLOOKUP(GX5,'TABELA RESUMO - P50'!$A$2:$A$69,'TABELA RESUMO - P50'!$K$2:$K$69)</f>
        <v>7.2854838709677425</v>
      </c>
      <c r="GY7" s="74">
        <f>_xlfn.XLOOKUP(GY5,'TABELA RESUMO - P50'!$A$2:$A$69,'TABELA RESUMO - P50'!$K$2:$K$69)</f>
        <v>7.2854838709677425</v>
      </c>
      <c r="GZ7" s="74">
        <f>SUM(EJ7:GY7)</f>
        <v>407.82323147465439</v>
      </c>
    </row>
    <row r="8" spans="1:208"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c r="EJ8" s="139">
        <v>14.74</v>
      </c>
      <c r="EK8" s="139">
        <v>14.48</v>
      </c>
      <c r="EL8" s="139">
        <v>6.9320000000000004</v>
      </c>
      <c r="EM8" s="139">
        <v>16.6935</v>
      </c>
      <c r="EN8" s="139">
        <v>5.0564</v>
      </c>
      <c r="EO8" s="139">
        <v>8.8673999999999999</v>
      </c>
      <c r="EP8" s="139">
        <v>1.1987000000000001</v>
      </c>
      <c r="EQ8" s="139">
        <v>1.5726</v>
      </c>
      <c r="ER8" s="139">
        <v>7.1905999999999999</v>
      </c>
      <c r="ES8" s="139">
        <v>12.1822</v>
      </c>
      <c r="ET8" s="139">
        <v>4.2678500000000001</v>
      </c>
      <c r="EU8" s="139">
        <v>1.5503</v>
      </c>
      <c r="EV8" s="139">
        <v>2.0249000000000001</v>
      </c>
      <c r="EW8" s="139">
        <v>9.3572000000000006</v>
      </c>
      <c r="EX8" s="139">
        <v>9.3808000000000007</v>
      </c>
      <c r="EY8" s="139">
        <v>4.6294000000000004</v>
      </c>
      <c r="EZ8" s="139">
        <v>9.3487200000000001</v>
      </c>
      <c r="FA8" s="139">
        <v>9.1614500000000003</v>
      </c>
      <c r="FB8" s="139">
        <v>4.60649</v>
      </c>
      <c r="FC8" s="139">
        <v>2.1046999999999998</v>
      </c>
      <c r="FD8" s="139">
        <v>8.92577</v>
      </c>
      <c r="FE8" s="139">
        <v>9.1884899999999998</v>
      </c>
      <c r="FF8" s="139">
        <v>3.5542799999999999</v>
      </c>
      <c r="FG8" s="139">
        <v>7.6513799999999996</v>
      </c>
      <c r="FH8" s="139">
        <v>7.8422000000000001</v>
      </c>
      <c r="FI8" s="139">
        <v>3.7982399999999998</v>
      </c>
      <c r="FJ8" s="139">
        <v>4.4808000000000003</v>
      </c>
      <c r="FK8" s="139">
        <v>8.5857600000000005</v>
      </c>
      <c r="FL8" s="139">
        <v>8.5100499999999997</v>
      </c>
      <c r="FM8" s="139">
        <v>4.2803800000000001</v>
      </c>
      <c r="FN8" s="139">
        <v>8.5462500000000006</v>
      </c>
      <c r="FO8" s="139">
        <v>8.5475100000000008</v>
      </c>
      <c r="FP8" s="139">
        <v>4.1980500000000003</v>
      </c>
      <c r="FQ8" s="139">
        <v>8.2909600000000001</v>
      </c>
      <c r="FR8" s="139">
        <v>8.2362000000000002</v>
      </c>
      <c r="FS8" s="139">
        <v>8.2564399999999996</v>
      </c>
      <c r="FT8" s="139">
        <v>8.2289999999999992</v>
      </c>
      <c r="FU8" s="139">
        <v>8.1957900000000006</v>
      </c>
      <c r="FV8" s="139">
        <v>7.5465999999999998</v>
      </c>
      <c r="FW8" s="139">
        <v>3.6574</v>
      </c>
      <c r="FX8" s="139">
        <v>7.6311400000000003</v>
      </c>
      <c r="FY8" s="139">
        <v>7.4670199999999998</v>
      </c>
      <c r="FZ8" s="139">
        <v>7.6156300000000003</v>
      </c>
      <c r="GA8" s="139">
        <v>2.4558399999999998</v>
      </c>
      <c r="GB8" s="139">
        <v>0</v>
      </c>
      <c r="GC8" s="139">
        <v>0</v>
      </c>
      <c r="GD8" s="139">
        <v>0</v>
      </c>
      <c r="GE8" s="139">
        <v>0</v>
      </c>
      <c r="GF8" s="139">
        <v>0</v>
      </c>
      <c r="GG8" s="139">
        <v>9.2307100000000002</v>
      </c>
      <c r="GH8" s="139">
        <v>8.8736099999999993</v>
      </c>
      <c r="GI8" s="139">
        <v>8.8779199999999996</v>
      </c>
      <c r="GJ8" s="139">
        <v>9.0254700000000003</v>
      </c>
      <c r="GK8" s="139">
        <v>9.2338400000000007</v>
      </c>
      <c r="GL8" s="139">
        <v>1.8333699999999999</v>
      </c>
      <c r="GM8" s="139">
        <v>1.8061199999999999</v>
      </c>
      <c r="GN8" s="139">
        <v>0.89900000000000002</v>
      </c>
      <c r="GO8" s="139">
        <v>1.8116399999999999</v>
      </c>
      <c r="GP8" s="139">
        <v>9.1E-4</v>
      </c>
      <c r="GQ8" s="139">
        <v>0</v>
      </c>
      <c r="GR8" s="139">
        <v>6.1732300000000002</v>
      </c>
      <c r="GS8" s="139">
        <v>6.2534700000000001</v>
      </c>
      <c r="GT8" s="139">
        <v>3.0773799999999998</v>
      </c>
      <c r="GU8" s="139">
        <v>6.1976699999999996</v>
      </c>
      <c r="GV8" s="139">
        <v>6.2702299999999997</v>
      </c>
      <c r="GW8" s="139">
        <v>3.1314899999999999</v>
      </c>
      <c r="GX8" s="139">
        <v>7.4963199999999999</v>
      </c>
      <c r="GY8" s="139">
        <v>7.4860300000000004</v>
      </c>
      <c r="GZ8" s="74">
        <f t="shared" ref="GZ8:GZ39" si="1">SUM(EJ8:GY8)</f>
        <v>408.71480000000008</v>
      </c>
    </row>
    <row r="9" spans="1:208"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c r="EJ9" s="139">
        <f>2.4+9.99</f>
        <v>12.39</v>
      </c>
      <c r="EK9" s="139">
        <v>12.83</v>
      </c>
      <c r="EL9" s="139">
        <v>7.7779999999999996</v>
      </c>
      <c r="EM9" s="139">
        <v>18.504799999999999</v>
      </c>
      <c r="EN9" s="139">
        <v>6.1091000000000006</v>
      </c>
      <c r="EO9" s="139">
        <v>10.4909</v>
      </c>
      <c r="EP9" s="139">
        <v>1.3494000000000002</v>
      </c>
      <c r="EQ9" s="139">
        <v>1.5543</v>
      </c>
      <c r="ER9" s="139">
        <v>7.8935000000000004</v>
      </c>
      <c r="ES9" s="139">
        <v>14.327399999999999</v>
      </c>
      <c r="ET9" s="139">
        <v>4.3990400000000003</v>
      </c>
      <c r="EU9" s="139">
        <v>1.8302</v>
      </c>
      <c r="EV9" s="139">
        <v>2.3601999999999999</v>
      </c>
      <c r="EW9" s="139">
        <v>8.5132000000000012</v>
      </c>
      <c r="EX9" s="139">
        <v>8.5447000000000006</v>
      </c>
      <c r="EY9" s="139">
        <v>4.2164999999999999</v>
      </c>
      <c r="EZ9" s="139">
        <v>8.4427400000000006</v>
      </c>
      <c r="FA9" s="139">
        <v>8.3250899999999994</v>
      </c>
      <c r="FB9" s="139">
        <v>4.2341000000000006</v>
      </c>
      <c r="FC9" s="139">
        <v>2.3835000000000002</v>
      </c>
      <c r="FD9" s="139">
        <v>6.8636299999999997</v>
      </c>
      <c r="FE9" s="139">
        <v>7.0426500000000001</v>
      </c>
      <c r="FF9" s="139">
        <v>2.8077899999999998</v>
      </c>
      <c r="FG9" s="139">
        <v>6.3823299999999996</v>
      </c>
      <c r="FH9" s="139">
        <v>6.2014499999999995</v>
      </c>
      <c r="FI9" s="139">
        <v>3.0957199999999996</v>
      </c>
      <c r="FJ9" s="139">
        <v>4.7003000000000004</v>
      </c>
      <c r="FK9" s="139">
        <v>9.6455500000000001</v>
      </c>
      <c r="FL9" s="139">
        <v>9.4926399999999997</v>
      </c>
      <c r="FM9" s="139">
        <v>4.71279</v>
      </c>
      <c r="FN9" s="139">
        <v>9.599219999999999</v>
      </c>
      <c r="FO9" s="139">
        <v>9.5365699999999993</v>
      </c>
      <c r="FP9" s="139">
        <v>4.6629300000000002</v>
      </c>
      <c r="FQ9" s="139">
        <v>9.9206599999999998</v>
      </c>
      <c r="FR9" s="139">
        <v>9.9093999999999998</v>
      </c>
      <c r="FS9" s="139">
        <v>9.9815799999999992</v>
      </c>
      <c r="FT9" s="139">
        <v>9.8224900000000002</v>
      </c>
      <c r="FU9" s="139">
        <v>9.8632999999999988</v>
      </c>
      <c r="FV9" s="139">
        <v>9.04162</v>
      </c>
      <c r="FW9" s="139">
        <v>4.4571899999999998</v>
      </c>
      <c r="FX9" s="139">
        <v>9.1317299999999992</v>
      </c>
      <c r="FY9" s="139">
        <v>8.7139500000000005</v>
      </c>
      <c r="FZ9" s="139">
        <v>9.2755200000000002</v>
      </c>
      <c r="GA9" s="139">
        <v>2.5600999999999998</v>
      </c>
      <c r="GB9" s="139">
        <v>1.14442</v>
      </c>
      <c r="GC9" s="139">
        <v>0</v>
      </c>
      <c r="GD9" s="139">
        <v>0</v>
      </c>
      <c r="GE9" s="139">
        <v>1.0417799999999999</v>
      </c>
      <c r="GF9" s="139">
        <v>1.0726099999999998</v>
      </c>
      <c r="GG9" s="139">
        <v>9.5461299999999998</v>
      </c>
      <c r="GH9" s="139">
        <v>8.8011700000000008</v>
      </c>
      <c r="GI9" s="139">
        <v>9.1818899999999992</v>
      </c>
      <c r="GJ9" s="139">
        <v>9.1799799999999987</v>
      </c>
      <c r="GK9" s="139">
        <v>9.3366799999999994</v>
      </c>
      <c r="GL9" s="139">
        <v>7.7776300000000003</v>
      </c>
      <c r="GM9" s="139">
        <v>7.9439700000000002</v>
      </c>
      <c r="GN9" s="139">
        <v>3.9080500000000002</v>
      </c>
      <c r="GO9" s="139">
        <v>4.7580600000000004</v>
      </c>
      <c r="GP9" s="139">
        <v>4.6340699999999995</v>
      </c>
      <c r="GQ9" s="139">
        <v>3.8465100000000003</v>
      </c>
      <c r="GR9" s="139">
        <v>3.71454</v>
      </c>
      <c r="GS9" s="139">
        <v>3.74519</v>
      </c>
      <c r="GT9" s="139">
        <v>1.85747</v>
      </c>
      <c r="GU9" s="139">
        <v>3.77319</v>
      </c>
      <c r="GV9" s="139">
        <v>3.8235000000000001</v>
      </c>
      <c r="GW9" s="139">
        <v>1.93902</v>
      </c>
      <c r="GX9" s="139">
        <v>7.3403400000000003</v>
      </c>
      <c r="GY9" s="139">
        <v>7.3806599999999998</v>
      </c>
      <c r="GZ9" s="74">
        <f t="shared" si="1"/>
        <v>439.64464000000015</v>
      </c>
    </row>
    <row r="10" spans="1:208"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c r="EJ10" s="139">
        <f>6.74+14.25</f>
        <v>20.990000000000002</v>
      </c>
      <c r="EK10" s="139">
        <v>12.85</v>
      </c>
      <c r="EL10" s="83">
        <v>6.508</v>
      </c>
      <c r="EM10" s="83">
        <v>12.413</v>
      </c>
      <c r="EN10" s="83">
        <v>5.9894999999999996</v>
      </c>
      <c r="EO10" s="83">
        <v>10.215399999999999</v>
      </c>
      <c r="EP10" s="83">
        <v>1.2925</v>
      </c>
      <c r="EQ10" s="83">
        <v>1.6837</v>
      </c>
      <c r="ER10" s="83">
        <v>7.0371000000000006</v>
      </c>
      <c r="ES10" s="83">
        <v>12.9656</v>
      </c>
      <c r="ET10" s="139">
        <v>4.1883900000000001</v>
      </c>
      <c r="EU10" s="83">
        <v>1.8223</v>
      </c>
      <c r="EV10" s="83">
        <v>2.3060999999999998</v>
      </c>
      <c r="EW10" s="83">
        <v>8.1303000000000001</v>
      </c>
      <c r="EX10" s="83">
        <v>8.2094000000000005</v>
      </c>
      <c r="EY10" s="83">
        <v>4.0907999999999998</v>
      </c>
      <c r="EZ10" s="83">
        <v>7.9939799999999996</v>
      </c>
      <c r="FA10" s="83">
        <v>7.8660699999999997</v>
      </c>
      <c r="FB10" s="83">
        <v>3.88402</v>
      </c>
      <c r="FC10" s="83">
        <v>2.0219</v>
      </c>
      <c r="FD10" s="83">
        <v>5.7042099999999998</v>
      </c>
      <c r="FE10" s="83">
        <v>5.8288900000000003</v>
      </c>
      <c r="FF10" s="83">
        <v>2.46746</v>
      </c>
      <c r="FG10" s="83">
        <v>5.30342</v>
      </c>
      <c r="FH10" s="83">
        <v>5.3712200000000001</v>
      </c>
      <c r="FI10" s="83">
        <v>2.6210800000000001</v>
      </c>
      <c r="FJ10" s="83">
        <v>4.0838000000000001</v>
      </c>
      <c r="FK10" s="83">
        <v>6.3208100000000007</v>
      </c>
      <c r="FL10" s="83">
        <v>6.0635200000000005</v>
      </c>
      <c r="FM10" s="83">
        <v>3.0856399999999997</v>
      </c>
      <c r="FN10" s="83">
        <v>6.2351899999999993</v>
      </c>
      <c r="FO10" s="83">
        <v>6.1218300000000001</v>
      </c>
      <c r="FP10" s="83">
        <v>3.0188899999999999</v>
      </c>
      <c r="FQ10" s="83">
        <v>9.4673300000000005</v>
      </c>
      <c r="FR10" s="83">
        <v>9.5031700000000008</v>
      </c>
      <c r="FS10" s="83">
        <v>9.5834500000000009</v>
      </c>
      <c r="FT10" s="83">
        <v>9.4602000000000004</v>
      </c>
      <c r="FU10" s="83">
        <v>9.4441800000000011</v>
      </c>
      <c r="FV10" s="83">
        <v>8.8973300000000002</v>
      </c>
      <c r="FW10" s="83">
        <v>4.3228800000000005</v>
      </c>
      <c r="FX10" s="83">
        <v>8.3256599999999992</v>
      </c>
      <c r="FY10" s="83">
        <v>7.8791499999999992</v>
      </c>
      <c r="FZ10" s="83">
        <v>8.3215599999999998</v>
      </c>
      <c r="GA10" s="83">
        <v>2.61591</v>
      </c>
      <c r="GB10" s="83">
        <v>1.6401600000000001</v>
      </c>
      <c r="GC10" s="83">
        <v>0</v>
      </c>
      <c r="GD10" s="83">
        <v>1.5705100000000001</v>
      </c>
      <c r="GE10" s="83">
        <v>1.55521</v>
      </c>
      <c r="GF10" s="83">
        <v>1.59327</v>
      </c>
      <c r="GG10" s="83">
        <v>9.2038600000000006</v>
      </c>
      <c r="GH10" s="83">
        <v>9.0886700000000005</v>
      </c>
      <c r="GI10" s="139">
        <v>8.756219999999999</v>
      </c>
      <c r="GJ10" s="83">
        <v>8.7807000000000013</v>
      </c>
      <c r="GK10" s="139">
        <v>9.2240500000000001</v>
      </c>
      <c r="GL10" s="139">
        <v>6.5064099999999998</v>
      </c>
      <c r="GM10" s="139">
        <v>6.43405</v>
      </c>
      <c r="GN10" s="139">
        <v>3.2594699999999999</v>
      </c>
      <c r="GO10" s="139">
        <v>6.48956</v>
      </c>
      <c r="GP10" s="139">
        <v>6.5194899999999993</v>
      </c>
      <c r="GQ10" s="139">
        <v>3.2744499999999999</v>
      </c>
      <c r="GR10" s="139">
        <v>2.8614899999999999</v>
      </c>
      <c r="GS10" s="139">
        <v>2.91561</v>
      </c>
      <c r="GT10" s="139">
        <v>1.4495100000000001</v>
      </c>
      <c r="GU10" s="139">
        <v>2.9549400000000001</v>
      </c>
      <c r="GV10" s="139">
        <v>3.0295900000000002</v>
      </c>
      <c r="GW10" s="139">
        <v>1.5185599999999999</v>
      </c>
      <c r="GX10" s="139">
        <v>6.1362200000000007</v>
      </c>
      <c r="GY10" s="139">
        <v>6.3953500000000005</v>
      </c>
      <c r="GZ10" s="74">
        <f t="shared" si="1"/>
        <v>403.66218999999984</v>
      </c>
    </row>
    <row r="11" spans="1:208"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c r="EJ11" s="139">
        <f>6.22+13.79</f>
        <v>20.009999999999998</v>
      </c>
      <c r="EK11" s="139">
        <v>12.54</v>
      </c>
      <c r="EL11" s="83">
        <v>5.6740000000000004</v>
      </c>
      <c r="EM11" s="83">
        <v>15.9931</v>
      </c>
      <c r="EN11" s="83">
        <v>4.8641000000000005</v>
      </c>
      <c r="EO11" s="83">
        <v>8.1447000000000003</v>
      </c>
      <c r="EP11" s="83">
        <v>1.2595000000000001</v>
      </c>
      <c r="EQ11" s="83">
        <v>1.6362000000000001</v>
      </c>
      <c r="ER11" s="83">
        <v>6.8105000000000002</v>
      </c>
      <c r="ES11" s="83">
        <v>12.548399999999999</v>
      </c>
      <c r="ET11" s="139">
        <v>0.33710000000000001</v>
      </c>
      <c r="EU11" s="83">
        <v>1.4205999999999999</v>
      </c>
      <c r="EV11" s="83">
        <v>1.8752</v>
      </c>
      <c r="EW11" s="83">
        <v>7.1803999999999997</v>
      </c>
      <c r="EX11" s="83">
        <v>7.1589</v>
      </c>
      <c r="EY11" s="83">
        <v>3.5794000000000001</v>
      </c>
      <c r="EZ11" s="83">
        <v>7.1583600000000001</v>
      </c>
      <c r="FA11" s="83">
        <v>7.0257899999999998</v>
      </c>
      <c r="FB11" s="83">
        <v>3.6068699999999998</v>
      </c>
      <c r="FC11" s="83">
        <v>1.7612999999999999</v>
      </c>
      <c r="FD11" s="83">
        <v>4.8858600000000001</v>
      </c>
      <c r="FE11" s="83">
        <v>4.8306499999999994</v>
      </c>
      <c r="FF11" s="83">
        <v>1.8741700000000001</v>
      </c>
      <c r="FG11" s="83">
        <v>2.2109999999999999</v>
      </c>
      <c r="FH11" s="83">
        <v>2.1896799999999996</v>
      </c>
      <c r="FI11" s="83">
        <v>1.06901</v>
      </c>
      <c r="FJ11" s="83">
        <v>4.7625000000000002</v>
      </c>
      <c r="FK11" s="83">
        <v>4.5384899999999995</v>
      </c>
      <c r="FL11" s="83">
        <v>4.5320499999999999</v>
      </c>
      <c r="FM11" s="83">
        <v>2.3168299999999999</v>
      </c>
      <c r="FN11" s="83">
        <v>4.4541000000000004</v>
      </c>
      <c r="FO11" s="83">
        <v>4.4198699999999995</v>
      </c>
      <c r="FP11" s="83">
        <v>2.1853600000000002</v>
      </c>
      <c r="FQ11" s="83">
        <v>9.1248899999999988</v>
      </c>
      <c r="FR11" s="83">
        <v>9.0946200000000008</v>
      </c>
      <c r="FS11" s="83">
        <v>9.0242099999999983</v>
      </c>
      <c r="FT11" s="83">
        <v>8.8053799999999995</v>
      </c>
      <c r="FU11" s="83">
        <v>8.83263</v>
      </c>
      <c r="FV11" s="83">
        <v>6.5886100000000001</v>
      </c>
      <c r="FW11" s="83">
        <v>3.3434299999999997</v>
      </c>
      <c r="FX11" s="83">
        <v>7.6880100000000002</v>
      </c>
      <c r="FY11" s="83">
        <v>7.3553699999999997</v>
      </c>
      <c r="FZ11" s="83">
        <v>7.73569</v>
      </c>
      <c r="GA11" s="83">
        <v>2.49471</v>
      </c>
      <c r="GB11" s="83">
        <v>1.3329200000000001</v>
      </c>
      <c r="GC11" s="83">
        <v>0</v>
      </c>
      <c r="GD11" s="83">
        <v>1.32612</v>
      </c>
      <c r="GE11" s="83">
        <v>1.3114400000000002</v>
      </c>
      <c r="GF11" s="83">
        <v>1.31318</v>
      </c>
      <c r="GG11" s="83">
        <v>8.8042499999999997</v>
      </c>
      <c r="GH11" s="83">
        <v>8.7370200000000011</v>
      </c>
      <c r="GI11" s="139">
        <v>8.3406800000000008</v>
      </c>
      <c r="GJ11" s="83">
        <v>8.2912400000000002</v>
      </c>
      <c r="GK11" s="139">
        <v>8.6516099999999998</v>
      </c>
      <c r="GL11" s="139">
        <v>4.67835</v>
      </c>
      <c r="GM11" s="139">
        <v>4.6574799999999996</v>
      </c>
      <c r="GN11" s="139">
        <v>2.34402</v>
      </c>
      <c r="GO11" s="139">
        <v>4.64147</v>
      </c>
      <c r="GP11" s="139">
        <v>4.6644300000000003</v>
      </c>
      <c r="GQ11" s="139">
        <v>2.3221700000000003</v>
      </c>
      <c r="GR11" s="139">
        <v>3.7651399999999997</v>
      </c>
      <c r="GS11" s="139">
        <v>3.6982900000000001</v>
      </c>
      <c r="GT11" s="139">
        <v>1.8291600000000001</v>
      </c>
      <c r="GU11" s="139">
        <v>4.2069200000000002</v>
      </c>
      <c r="GV11" s="139">
        <v>4.26044</v>
      </c>
      <c r="GW11" s="139">
        <v>2.1042199999999998</v>
      </c>
      <c r="GX11" s="139">
        <v>7.6432600000000006</v>
      </c>
      <c r="GY11" s="139">
        <v>7.8218800000000002</v>
      </c>
      <c r="GZ11" s="74">
        <f t="shared" si="1"/>
        <v>361.68723000000017</v>
      </c>
    </row>
    <row r="12" spans="1:208"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c r="EJ12" s="139">
        <f>6.08+13.92</f>
        <v>20</v>
      </c>
      <c r="EK12" s="139">
        <v>12.36</v>
      </c>
      <c r="EL12" s="83">
        <v>6.3029999999999999</v>
      </c>
      <c r="EM12" s="83">
        <v>15.4594</v>
      </c>
      <c r="EN12" s="83">
        <v>4.7267000000000001</v>
      </c>
      <c r="EO12" s="83">
        <v>6.9828999999999999</v>
      </c>
      <c r="EP12" s="83">
        <v>0.48060000000000003</v>
      </c>
      <c r="EQ12" s="83">
        <v>0.63360000000000005</v>
      </c>
      <c r="ER12" s="83">
        <v>7.4566000000000008</v>
      </c>
      <c r="ES12" s="83">
        <v>13.656499999999999</v>
      </c>
      <c r="ET12" s="139">
        <v>0.2792</v>
      </c>
      <c r="EU12" s="83">
        <v>1.3922000000000001</v>
      </c>
      <c r="EV12" s="83">
        <v>1.8064</v>
      </c>
      <c r="EW12" s="83">
        <v>7.8064999999999998</v>
      </c>
      <c r="EX12" s="83">
        <v>7.5182000000000002</v>
      </c>
      <c r="EY12" s="83">
        <v>3.8140000000000001</v>
      </c>
      <c r="EZ12" s="83">
        <v>7.68201</v>
      </c>
      <c r="FA12" s="83">
        <v>7.5259999999999998</v>
      </c>
      <c r="FB12" s="83">
        <v>3.8296700000000001</v>
      </c>
      <c r="FC12" s="83">
        <v>1.96</v>
      </c>
      <c r="FD12" s="83">
        <v>6.7101899999999999</v>
      </c>
      <c r="FE12" s="83">
        <v>6.8293699999999999</v>
      </c>
      <c r="FF12" s="83">
        <v>2.6904299999999997</v>
      </c>
      <c r="FG12" s="83">
        <v>6.0636400000000004</v>
      </c>
      <c r="FH12" s="83">
        <v>6.1576400000000007</v>
      </c>
      <c r="FI12" s="83">
        <v>3.0524400000000003</v>
      </c>
      <c r="FJ12" s="83">
        <v>4.6138999999999992</v>
      </c>
      <c r="FK12" s="139">
        <v>8.5215899999999998</v>
      </c>
      <c r="FL12" s="83">
        <v>8.297229999999999</v>
      </c>
      <c r="FM12" s="139">
        <v>4.1789700000000005</v>
      </c>
      <c r="FN12" s="139">
        <v>8.3715700000000002</v>
      </c>
      <c r="FO12" s="139">
        <v>8.2806899999999999</v>
      </c>
      <c r="FP12" s="139">
        <v>4.0808999999999997</v>
      </c>
      <c r="FQ12" s="83">
        <v>5.6020399999999997</v>
      </c>
      <c r="FR12" s="83">
        <v>5.5673500000000002</v>
      </c>
      <c r="FS12" s="83">
        <v>5.6107899999999997</v>
      </c>
      <c r="FT12" s="83">
        <v>5.55063</v>
      </c>
      <c r="FU12" s="83">
        <v>5.5646499999999994</v>
      </c>
      <c r="FV12" s="83">
        <v>6.3294700000000006</v>
      </c>
      <c r="FW12" s="83">
        <v>3.1557199999999996</v>
      </c>
      <c r="FX12" s="83">
        <v>0</v>
      </c>
      <c r="FY12" s="83">
        <v>8.18492</v>
      </c>
      <c r="FZ12" s="83">
        <v>8.5687099999999994</v>
      </c>
      <c r="GA12" s="139">
        <v>4.6138399999999997</v>
      </c>
      <c r="GB12" s="139">
        <v>1.11721</v>
      </c>
      <c r="GC12" s="139">
        <v>0</v>
      </c>
      <c r="GD12" s="139">
        <v>1.12615</v>
      </c>
      <c r="GE12" s="139">
        <v>1.13029</v>
      </c>
      <c r="GF12" s="139">
        <v>1.1330199999999999</v>
      </c>
      <c r="GG12" s="139">
        <v>6.2124499999999996</v>
      </c>
      <c r="GH12" s="139">
        <v>6.2661600000000002</v>
      </c>
      <c r="GI12" s="139">
        <v>5.9579799999999992</v>
      </c>
      <c r="GJ12" s="139">
        <v>5.4302799999999998</v>
      </c>
      <c r="GK12" s="139">
        <v>5.5018000000000002</v>
      </c>
      <c r="GL12" s="139">
        <v>6.04887</v>
      </c>
      <c r="GM12" s="139">
        <v>6.0419</v>
      </c>
      <c r="GN12" s="139">
        <v>3.0406</v>
      </c>
      <c r="GO12" s="139">
        <v>6.0324099999999996</v>
      </c>
      <c r="GP12" s="139">
        <v>6.1044399999999994</v>
      </c>
      <c r="GQ12" s="139">
        <v>3.1525799999999999</v>
      </c>
      <c r="GR12" s="139">
        <v>4.5381299999999998</v>
      </c>
      <c r="GS12" s="139">
        <v>4.6564100000000002</v>
      </c>
      <c r="GT12" s="139">
        <v>2.3072699999999999</v>
      </c>
      <c r="GU12" s="139">
        <v>4.5086700000000004</v>
      </c>
      <c r="GV12" s="139">
        <v>4.6454300000000002</v>
      </c>
      <c r="GW12" s="139">
        <v>2.34735</v>
      </c>
      <c r="GX12" s="139">
        <v>6.8356400000000006</v>
      </c>
      <c r="GY12" s="139">
        <v>6.8905399999999997</v>
      </c>
      <c r="GZ12" s="74">
        <f t="shared" si="1"/>
        <v>369.29574000000008</v>
      </c>
    </row>
    <row r="13" spans="1:208"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c r="EJ13" s="139">
        <f>5.79+12.81</f>
        <v>18.600000000000001</v>
      </c>
      <c r="EK13" s="139">
        <v>12.52</v>
      </c>
      <c r="EL13" s="83">
        <v>2.9079999999999999</v>
      </c>
      <c r="EM13" s="83">
        <v>13.8474</v>
      </c>
      <c r="EN13" s="83">
        <v>3.7444999999999999</v>
      </c>
      <c r="EO13" s="83">
        <v>5.8120000000000003</v>
      </c>
      <c r="EP13" s="83">
        <v>0.71140000000000003</v>
      </c>
      <c r="EQ13" s="83">
        <v>0.92410000000000003</v>
      </c>
      <c r="ER13" s="83">
        <v>3.661</v>
      </c>
      <c r="ES13" s="83">
        <v>6.6046000000000005</v>
      </c>
      <c r="ET13" s="139">
        <v>2.4207800000000002</v>
      </c>
      <c r="EU13" s="83">
        <v>1.1117999999999999</v>
      </c>
      <c r="EV13" s="83">
        <v>1.4767000000000001</v>
      </c>
      <c r="EW13" s="83">
        <v>6.0810000000000004</v>
      </c>
      <c r="EX13" s="83">
        <v>6.0996000000000006</v>
      </c>
      <c r="EY13" s="83">
        <v>3.0474999999999999</v>
      </c>
      <c r="EZ13" s="83">
        <v>6.0333900000000007</v>
      </c>
      <c r="FA13" s="83">
        <v>5.9578699999999998</v>
      </c>
      <c r="FB13" s="83">
        <v>2.9295500000000003</v>
      </c>
      <c r="FC13" s="83">
        <v>0.91020000000000001</v>
      </c>
      <c r="FD13" s="83">
        <v>4.0880100000000006</v>
      </c>
      <c r="FE13" s="83">
        <v>4.1593400000000003</v>
      </c>
      <c r="FF13" s="83">
        <v>1.7385899999999999</v>
      </c>
      <c r="FG13" s="83">
        <v>4.5730200000000005</v>
      </c>
      <c r="FH13" s="83">
        <v>4.59185</v>
      </c>
      <c r="FI13" s="83">
        <v>2.2293799999999999</v>
      </c>
      <c r="FJ13" s="83">
        <v>2.5059999999999998</v>
      </c>
      <c r="FK13" s="139">
        <v>3.7102300000000001</v>
      </c>
      <c r="FL13" s="83">
        <v>0</v>
      </c>
      <c r="FM13" s="83">
        <v>3.5329699999999997</v>
      </c>
      <c r="FN13" s="139">
        <v>7.0032100000000002</v>
      </c>
      <c r="FO13" s="139">
        <v>6.9504799999999998</v>
      </c>
      <c r="FP13" s="139">
        <v>3.4884899999999996</v>
      </c>
      <c r="FQ13" s="83">
        <v>4.8041899999999993</v>
      </c>
      <c r="FR13" s="83">
        <v>4.7240699999999993</v>
      </c>
      <c r="FS13" s="83">
        <v>4.8049099999999996</v>
      </c>
      <c r="FT13" s="83">
        <v>4.75603</v>
      </c>
      <c r="FU13" s="83">
        <v>4.7713400000000004</v>
      </c>
      <c r="FV13" s="83">
        <v>5.1444700000000001</v>
      </c>
      <c r="FW13" s="83">
        <v>2.53674</v>
      </c>
      <c r="FX13" s="83">
        <v>4.2324399999999995</v>
      </c>
      <c r="FY13" s="83">
        <v>3.9817300000000002</v>
      </c>
      <c r="FZ13" s="83">
        <v>4.1704099999999995</v>
      </c>
      <c r="GA13" s="139">
        <v>4.3028399999999998</v>
      </c>
      <c r="GB13" s="139">
        <v>1.1249899999999999</v>
      </c>
      <c r="GC13" s="139">
        <v>0</v>
      </c>
      <c r="GD13" s="139">
        <v>1.1233499999999998</v>
      </c>
      <c r="GE13" s="139">
        <v>1.1194600000000001</v>
      </c>
      <c r="GF13" s="139">
        <v>1.1308199999999999</v>
      </c>
      <c r="GG13" s="139">
        <v>6.2186899999999996</v>
      </c>
      <c r="GH13" s="139">
        <v>6.1913800000000005</v>
      </c>
      <c r="GI13" s="139">
        <v>5.8131400000000006</v>
      </c>
      <c r="GJ13" s="139">
        <v>6.2186499999999993</v>
      </c>
      <c r="GK13" s="139">
        <v>6.2032100000000003</v>
      </c>
      <c r="GL13" s="139">
        <v>4.6991899999999998</v>
      </c>
      <c r="GM13" s="139">
        <v>4.7618599999999995</v>
      </c>
      <c r="GN13" s="139">
        <v>2.3140500000000004</v>
      </c>
      <c r="GO13" s="139">
        <v>4.2114500000000001</v>
      </c>
      <c r="GP13" s="139">
        <v>4.2283599999999995</v>
      </c>
      <c r="GQ13" s="139">
        <v>2.1173200000000003</v>
      </c>
      <c r="GR13" s="139">
        <v>3.50325</v>
      </c>
      <c r="GS13" s="139">
        <v>3.5383299999999998</v>
      </c>
      <c r="GT13" s="139">
        <v>1.76132</v>
      </c>
      <c r="GU13" s="139">
        <v>3.58291</v>
      </c>
      <c r="GV13" s="139">
        <v>3.61721</v>
      </c>
      <c r="GW13" s="139">
        <v>1.8213499999999998</v>
      </c>
      <c r="GX13" s="139">
        <v>4.3031899999999998</v>
      </c>
      <c r="GY13" s="139">
        <v>4.2604600000000001</v>
      </c>
      <c r="GZ13" s="74">
        <f t="shared" si="1"/>
        <v>286.06607000000008</v>
      </c>
    </row>
    <row r="14" spans="1:208"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c r="EJ14" s="139">
        <f>6.6+14.11</f>
        <v>20.71</v>
      </c>
      <c r="EK14" s="139">
        <v>11.71</v>
      </c>
      <c r="EL14" s="83">
        <v>3.3889999999999998</v>
      </c>
      <c r="EM14" s="83">
        <v>8.2757999999999985</v>
      </c>
      <c r="EN14" s="83">
        <v>3.3196999999999997</v>
      </c>
      <c r="EO14" s="83">
        <v>4.8313999999999995</v>
      </c>
      <c r="EP14" s="83">
        <v>0.64200000000000002</v>
      </c>
      <c r="EQ14" s="83">
        <v>0.83520000000000005</v>
      </c>
      <c r="ER14" s="83">
        <v>3.2444000000000002</v>
      </c>
      <c r="ES14" s="83">
        <v>6.2031000000000001</v>
      </c>
      <c r="ET14" s="139">
        <v>2.18323</v>
      </c>
      <c r="EU14" s="83">
        <v>0.9698</v>
      </c>
      <c r="EV14" s="83">
        <v>1.2517</v>
      </c>
      <c r="EW14" s="83">
        <v>1.5435000000000001</v>
      </c>
      <c r="EX14" s="83">
        <v>1.5049999999999999</v>
      </c>
      <c r="EY14" s="83">
        <v>0.75039999999999996</v>
      </c>
      <c r="EZ14" s="83">
        <v>1.5135099999999999</v>
      </c>
      <c r="FA14" s="83">
        <v>1.48719</v>
      </c>
      <c r="FB14" s="83">
        <v>0.73463000000000001</v>
      </c>
      <c r="FC14" s="83">
        <v>1.0590999999999999</v>
      </c>
      <c r="FD14" s="83">
        <v>2.8911599999999997</v>
      </c>
      <c r="FE14" s="83">
        <v>2.8605700000000001</v>
      </c>
      <c r="FF14" s="83">
        <v>1.1776900000000001</v>
      </c>
      <c r="FG14" s="83">
        <v>2.24004</v>
      </c>
      <c r="FH14" s="83">
        <v>2.2566199999999998</v>
      </c>
      <c r="FI14" s="83">
        <v>1.0941500000000002</v>
      </c>
      <c r="FJ14" s="83">
        <v>2.0991</v>
      </c>
      <c r="FK14" s="139">
        <v>3.35568</v>
      </c>
      <c r="FL14" s="83">
        <v>0</v>
      </c>
      <c r="FM14" s="83">
        <v>2.9455900000000002</v>
      </c>
      <c r="FN14" s="139">
        <v>5.8948400000000003</v>
      </c>
      <c r="FO14" s="139">
        <v>5.8176000000000005</v>
      </c>
      <c r="FP14" s="139">
        <v>2.9540500000000001</v>
      </c>
      <c r="FQ14" s="83">
        <v>4.3631899999999995</v>
      </c>
      <c r="FR14" s="83">
        <v>5.5485699999999998</v>
      </c>
      <c r="FS14" s="83">
        <v>4.3908000000000005</v>
      </c>
      <c r="FT14" s="83">
        <v>5.6473599999999999</v>
      </c>
      <c r="FU14" s="83">
        <v>5.6116999999999999</v>
      </c>
      <c r="FV14" s="83">
        <v>4.3583400000000001</v>
      </c>
      <c r="FW14" s="83">
        <v>2.08982</v>
      </c>
      <c r="FX14" s="83">
        <v>3.5725700000000002</v>
      </c>
      <c r="FY14" s="83">
        <v>3.49091</v>
      </c>
      <c r="FZ14" s="83">
        <v>3.4621999999999997</v>
      </c>
      <c r="GA14" s="139">
        <v>4.9848100000000004</v>
      </c>
      <c r="GB14" s="139">
        <v>0.91822999999999999</v>
      </c>
      <c r="GC14" s="139">
        <v>0</v>
      </c>
      <c r="GD14" s="139">
        <v>0.88484000000000007</v>
      </c>
      <c r="GE14" s="139">
        <v>0.87448000000000004</v>
      </c>
      <c r="GF14" s="139">
        <v>0.9049299999999999</v>
      </c>
      <c r="GG14" s="139">
        <v>6.1706400000000006</v>
      </c>
      <c r="GH14" s="139">
        <v>6.1132299999999997</v>
      </c>
      <c r="GI14" s="139">
        <v>5.6780499999999998</v>
      </c>
      <c r="GJ14" s="139">
        <v>6.1034700000000006</v>
      </c>
      <c r="GK14" s="139">
        <v>6.15158</v>
      </c>
      <c r="GL14" s="139">
        <v>7.7631099999999993</v>
      </c>
      <c r="GM14" s="139">
        <v>7.6852799999999997</v>
      </c>
      <c r="GN14" s="139">
        <v>3.8218000000000001</v>
      </c>
      <c r="GO14" s="139">
        <v>7.7078999999999995</v>
      </c>
      <c r="GP14" s="139">
        <v>7.8513500000000001</v>
      </c>
      <c r="GQ14" s="139">
        <v>3.9201999999999999</v>
      </c>
      <c r="GR14" s="139">
        <v>7.9508400000000004</v>
      </c>
      <c r="GS14" s="139">
        <v>8.0404900000000001</v>
      </c>
      <c r="GT14" s="139">
        <v>4.0040399999999998</v>
      </c>
      <c r="GU14" s="139">
        <v>7.9395600000000002</v>
      </c>
      <c r="GV14" s="139">
        <v>0</v>
      </c>
      <c r="GW14" s="139">
        <v>4.0250900000000005</v>
      </c>
      <c r="GX14" s="139">
        <v>6.5381400000000003</v>
      </c>
      <c r="GY14" s="139">
        <v>6.47051</v>
      </c>
      <c r="GZ14" s="74">
        <f t="shared" si="1"/>
        <v>276.78377999999998</v>
      </c>
    </row>
    <row r="15" spans="1:208"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c r="EJ15" s="139">
        <f>6.88+13.4</f>
        <v>20.28</v>
      </c>
      <c r="EK15" s="139">
        <v>13.1</v>
      </c>
      <c r="EL15" s="83">
        <v>4.0490000000000004</v>
      </c>
      <c r="EM15" s="83">
        <v>10.011299999999999</v>
      </c>
      <c r="EN15" s="83">
        <v>4.5241999999999996</v>
      </c>
      <c r="EO15" s="83">
        <v>6.7328999999999999</v>
      </c>
      <c r="EP15" s="83">
        <v>0.82089999999999996</v>
      </c>
      <c r="EQ15" s="83">
        <v>1.0882000000000001</v>
      </c>
      <c r="ER15" s="83">
        <v>3.7008000000000001</v>
      </c>
      <c r="ES15" s="83">
        <v>7.1246999999999998</v>
      </c>
      <c r="ET15" s="139">
        <v>3.0884999999999998</v>
      </c>
      <c r="EU15" s="83">
        <v>1.3050999999999999</v>
      </c>
      <c r="EV15" s="83">
        <v>1.6830000000000001</v>
      </c>
      <c r="EW15" s="83">
        <v>9.3332999999999995</v>
      </c>
      <c r="EX15" s="83">
        <v>9.4108000000000001</v>
      </c>
      <c r="EY15" s="83">
        <v>4.6566000000000001</v>
      </c>
      <c r="EZ15" s="83">
        <v>0</v>
      </c>
      <c r="FA15" s="83">
        <v>8.9890300000000014</v>
      </c>
      <c r="FB15" s="83">
        <v>4.5163400000000005</v>
      </c>
      <c r="FC15" s="83">
        <v>1.2948</v>
      </c>
      <c r="FD15" s="83">
        <v>8.7771100000000004</v>
      </c>
      <c r="FE15" s="83">
        <v>8.9278200000000005</v>
      </c>
      <c r="FF15" s="83">
        <v>3.3246799999999999</v>
      </c>
      <c r="FG15" s="83">
        <v>8.9344900000000003</v>
      </c>
      <c r="FH15" s="83">
        <v>9.0045500000000001</v>
      </c>
      <c r="FI15" s="83">
        <v>4.4190500000000004</v>
      </c>
      <c r="FJ15" s="83">
        <v>2.0745999999999998</v>
      </c>
      <c r="FK15" s="139">
        <v>4.3988300000000002</v>
      </c>
      <c r="FL15" s="83">
        <v>0</v>
      </c>
      <c r="FM15" s="83">
        <v>3.88436</v>
      </c>
      <c r="FN15" s="139">
        <v>7.5054399999999992</v>
      </c>
      <c r="FO15" s="139">
        <v>7.6148400000000001</v>
      </c>
      <c r="FP15" s="139">
        <v>3.78478</v>
      </c>
      <c r="FQ15" s="83">
        <v>6.8489799999999992</v>
      </c>
      <c r="FR15" s="83">
        <v>6.7881599999999995</v>
      </c>
      <c r="FS15" s="83">
        <v>4.9331499999999995</v>
      </c>
      <c r="FT15" s="83">
        <v>6.7335799999999999</v>
      </c>
      <c r="FU15" s="83">
        <v>6.7774399999999995</v>
      </c>
      <c r="FV15" s="83">
        <v>6.1531799999999999</v>
      </c>
      <c r="FW15" s="83">
        <v>3.10812</v>
      </c>
      <c r="FX15" s="83">
        <v>4.2169300000000005</v>
      </c>
      <c r="FY15" s="83">
        <v>4.0821199999999997</v>
      </c>
      <c r="FZ15" s="83">
        <v>4.0822500000000002</v>
      </c>
      <c r="GA15" s="139">
        <v>5.4941800000000001</v>
      </c>
      <c r="GB15" s="139">
        <v>0.10933</v>
      </c>
      <c r="GC15" s="139">
        <v>0</v>
      </c>
      <c r="GD15" s="139">
        <v>0.10993</v>
      </c>
      <c r="GE15" s="139">
        <v>0.11325</v>
      </c>
      <c r="GF15" s="139">
        <v>0.10834000000000001</v>
      </c>
      <c r="GG15" s="139">
        <v>6.7217200000000004</v>
      </c>
      <c r="GH15" s="139">
        <v>6.7038400000000005</v>
      </c>
      <c r="GI15" s="139">
        <v>6.4408199999999995</v>
      </c>
      <c r="GJ15" s="139">
        <v>6.8118800000000004</v>
      </c>
      <c r="GK15" s="139">
        <v>6.8359899999999998</v>
      </c>
      <c r="GL15" s="139">
        <v>6.6577500000000001</v>
      </c>
      <c r="GM15" s="139">
        <v>6.6885600000000007</v>
      </c>
      <c r="GN15" s="139">
        <v>3.3536700000000002</v>
      </c>
      <c r="GO15" s="139">
        <v>6.6605299999999996</v>
      </c>
      <c r="GP15" s="139">
        <v>6.6695600000000006</v>
      </c>
      <c r="GQ15" s="139">
        <v>3.3684000000000003</v>
      </c>
      <c r="GR15" s="139">
        <v>5.7226800000000004</v>
      </c>
      <c r="GS15" s="139">
        <v>5.7973500000000007</v>
      </c>
      <c r="GT15" s="139">
        <v>2.8716300000000001</v>
      </c>
      <c r="GU15" s="139">
        <v>5.7876799999999999</v>
      </c>
      <c r="GV15" s="139">
        <v>5.83371</v>
      </c>
      <c r="GW15" s="139">
        <v>2.91167</v>
      </c>
      <c r="GX15" s="139">
        <v>3.9378000000000002</v>
      </c>
      <c r="GY15" s="139">
        <v>6.4858799999999999</v>
      </c>
      <c r="GZ15" s="74">
        <f t="shared" si="1"/>
        <v>354.28007999999994</v>
      </c>
    </row>
    <row r="16" spans="1:208"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c r="EJ16" s="139"/>
      <c r="EK16" s="139"/>
      <c r="EL16" s="355"/>
      <c r="EM16" s="83"/>
      <c r="EN16" s="83"/>
      <c r="EO16" s="83"/>
      <c r="EP16" s="83"/>
      <c r="EQ16" s="83"/>
      <c r="ER16" s="83"/>
      <c r="ES16" s="83"/>
      <c r="ET16" s="83"/>
      <c r="EU16" s="83"/>
      <c r="EV16" s="83"/>
      <c r="EW16" s="139"/>
      <c r="EX16" s="139"/>
      <c r="EY16" s="139"/>
      <c r="EZ16" s="139"/>
      <c r="FA16" s="139"/>
      <c r="FB16" s="139"/>
      <c r="FC16" s="83"/>
      <c r="FD16" s="139"/>
      <c r="FE16" s="139"/>
      <c r="FF16" s="139"/>
      <c r="FG16" s="139"/>
      <c r="FH16" s="139"/>
      <c r="FI16" s="139"/>
      <c r="FJ16" s="139"/>
      <c r="FK16" s="139"/>
      <c r="FL16" s="139"/>
      <c r="FM16" s="139"/>
      <c r="FN16" s="139"/>
      <c r="FO16" s="139"/>
      <c r="FP16" s="139"/>
      <c r="FQ16" s="139"/>
      <c r="FR16" s="139"/>
      <c r="FS16" s="139"/>
      <c r="FT16" s="139"/>
      <c r="FU16" s="139"/>
      <c r="FV16" s="139"/>
      <c r="FW16" s="139"/>
      <c r="FX16" s="139"/>
      <c r="FY16" s="139"/>
      <c r="FZ16" s="139"/>
      <c r="GA16" s="139"/>
      <c r="GB16" s="139"/>
      <c r="GC16" s="139"/>
      <c r="GD16" s="139"/>
      <c r="GE16" s="139"/>
      <c r="GF16" s="139"/>
      <c r="GG16" s="139"/>
      <c r="GH16" s="139"/>
      <c r="GI16" s="139"/>
      <c r="GJ16" s="139"/>
      <c r="GK16" s="139"/>
      <c r="GL16" s="139"/>
      <c r="GM16" s="139"/>
      <c r="GN16" s="139"/>
      <c r="GO16" s="139"/>
      <c r="GP16" s="139"/>
      <c r="GQ16" s="139"/>
      <c r="GR16" s="139"/>
      <c r="GS16" s="139"/>
      <c r="GT16" s="139"/>
      <c r="GU16" s="139"/>
      <c r="GV16" s="139"/>
      <c r="GW16" s="139"/>
      <c r="GX16" s="139"/>
      <c r="GY16" s="139"/>
      <c r="GZ16" s="74">
        <f t="shared" si="1"/>
        <v>0</v>
      </c>
    </row>
    <row r="17" spans="1:208"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c r="EJ17" s="139"/>
      <c r="EK17" s="139"/>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139"/>
      <c r="FL17" s="83"/>
      <c r="FM17" s="83"/>
      <c r="FN17" s="83"/>
      <c r="FO17" s="83"/>
      <c r="FP17" s="83"/>
      <c r="FQ17" s="83"/>
      <c r="FR17" s="83"/>
      <c r="FS17" s="83"/>
      <c r="FT17" s="83"/>
      <c r="FU17" s="83"/>
      <c r="FV17" s="83"/>
      <c r="FW17" s="83"/>
      <c r="FX17" s="83"/>
      <c r="FY17" s="83"/>
      <c r="FZ17" s="83"/>
      <c r="GA17" s="139"/>
      <c r="GB17" s="139"/>
      <c r="GC17" s="139"/>
      <c r="GD17" s="139"/>
      <c r="GE17" s="139"/>
      <c r="GF17" s="139"/>
      <c r="GG17" s="139"/>
      <c r="GH17" s="139"/>
      <c r="GI17" s="139"/>
      <c r="GJ17" s="139"/>
      <c r="GK17" s="139"/>
      <c r="GL17" s="139"/>
      <c r="GM17" s="139"/>
      <c r="GN17" s="139"/>
      <c r="GO17" s="139"/>
      <c r="GP17" s="139"/>
      <c r="GQ17" s="139"/>
      <c r="GR17" s="139"/>
      <c r="GS17" s="139"/>
      <c r="GT17" s="139"/>
      <c r="GU17" s="139"/>
      <c r="GV17" s="139"/>
      <c r="GW17" s="139"/>
      <c r="GX17" s="139"/>
      <c r="GY17" s="139"/>
      <c r="GZ17" s="74">
        <f t="shared" si="1"/>
        <v>0</v>
      </c>
    </row>
    <row r="18" spans="1:208"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c r="EJ18" s="139"/>
      <c r="EK18" s="139"/>
      <c r="EL18" s="83"/>
      <c r="EM18" s="83"/>
      <c r="EN18" s="83"/>
      <c r="EO18" s="83"/>
      <c r="EP18" s="83"/>
      <c r="EQ18" s="83"/>
      <c r="ER18" s="355"/>
      <c r="ES18" s="83"/>
      <c r="ET18" s="83"/>
      <c r="EU18" s="83"/>
      <c r="EV18" s="83"/>
      <c r="EW18" s="83"/>
      <c r="EX18" s="83"/>
      <c r="EY18" s="83"/>
      <c r="EZ18" s="83"/>
      <c r="FA18" s="83"/>
      <c r="FB18" s="83"/>
      <c r="FC18" s="83"/>
      <c r="FD18" s="83"/>
      <c r="FE18" s="83"/>
      <c r="FF18" s="83"/>
      <c r="FG18" s="83"/>
      <c r="FH18" s="83"/>
      <c r="FI18" s="83"/>
      <c r="FJ18" s="83"/>
      <c r="FK18" s="83"/>
      <c r="FL18" s="139"/>
      <c r="FM18" s="83"/>
      <c r="FN18" s="83"/>
      <c r="FO18" s="83"/>
      <c r="FP18" s="83"/>
      <c r="FQ18" s="83"/>
      <c r="FR18" s="83"/>
      <c r="FS18" s="83"/>
      <c r="FT18" s="83"/>
      <c r="FU18" s="83"/>
      <c r="FV18" s="83"/>
      <c r="FW18" s="83"/>
      <c r="FX18" s="83"/>
      <c r="FY18" s="83"/>
      <c r="FZ18" s="83"/>
      <c r="GA18" s="83"/>
      <c r="GB18" s="139"/>
      <c r="GC18" s="139"/>
      <c r="GD18" s="139"/>
      <c r="GE18" s="139"/>
      <c r="GF18" s="139"/>
      <c r="GG18" s="139"/>
      <c r="GH18" s="139"/>
      <c r="GI18" s="139"/>
      <c r="GJ18" s="139"/>
      <c r="GK18" s="139"/>
      <c r="GL18" s="139"/>
      <c r="GM18" s="139"/>
      <c r="GN18" s="139"/>
      <c r="GO18" s="139"/>
      <c r="GP18" s="139"/>
      <c r="GQ18" s="139"/>
      <c r="GR18" s="139"/>
      <c r="GS18" s="139"/>
      <c r="GT18" s="139"/>
      <c r="GU18" s="139"/>
      <c r="GV18" s="139"/>
      <c r="GW18" s="139"/>
      <c r="GX18" s="139"/>
      <c r="GY18" s="139"/>
      <c r="GZ18" s="74">
        <f t="shared" si="1"/>
        <v>0</v>
      </c>
    </row>
    <row r="19" spans="1:208"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c r="EJ19" s="139"/>
      <c r="EK19" s="139"/>
      <c r="EL19" s="83"/>
      <c r="EM19" s="83"/>
      <c r="EN19" s="83"/>
      <c r="EO19" s="83"/>
      <c r="EP19" s="83"/>
      <c r="EQ19" s="83"/>
      <c r="ER19" s="355"/>
      <c r="ES19" s="83"/>
      <c r="ET19" s="83"/>
      <c r="EU19" s="83"/>
      <c r="EV19" s="83"/>
      <c r="EW19" s="83"/>
      <c r="EX19" s="83"/>
      <c r="EY19" s="83"/>
      <c r="EZ19" s="83"/>
      <c r="FA19" s="83"/>
      <c r="FB19" s="83"/>
      <c r="FC19" s="83"/>
      <c r="FD19" s="83"/>
      <c r="FE19" s="83"/>
      <c r="FF19" s="83"/>
      <c r="FG19" s="83"/>
      <c r="FH19" s="83"/>
      <c r="FI19" s="83"/>
      <c r="FJ19" s="83"/>
      <c r="FK19" s="83"/>
      <c r="FL19" s="139"/>
      <c r="FM19" s="83"/>
      <c r="FN19" s="83"/>
      <c r="FO19" s="83"/>
      <c r="FP19" s="83"/>
      <c r="FQ19" s="83"/>
      <c r="FR19" s="83"/>
      <c r="FS19" s="83"/>
      <c r="FT19" s="83"/>
      <c r="FU19" s="83"/>
      <c r="FV19" s="83"/>
      <c r="FW19" s="83"/>
      <c r="FX19" s="83"/>
      <c r="FY19" s="83"/>
      <c r="FZ19" s="83"/>
      <c r="GA19" s="83"/>
      <c r="GB19" s="139"/>
      <c r="GC19" s="139"/>
      <c r="GD19" s="139"/>
      <c r="GE19" s="139"/>
      <c r="GF19" s="139"/>
      <c r="GG19" s="139"/>
      <c r="GH19" s="139"/>
      <c r="GI19" s="139"/>
      <c r="GJ19" s="139"/>
      <c r="GK19" s="139"/>
      <c r="GL19" s="139"/>
      <c r="GM19" s="139"/>
      <c r="GN19" s="139"/>
      <c r="GO19" s="139"/>
      <c r="GP19" s="139"/>
      <c r="GQ19" s="139"/>
      <c r="GR19" s="139"/>
      <c r="GS19" s="139"/>
      <c r="GT19" s="139"/>
      <c r="GU19" s="139"/>
      <c r="GV19" s="139"/>
      <c r="GW19" s="139"/>
      <c r="GX19" s="139"/>
      <c r="GY19" s="139"/>
      <c r="GZ19" s="74">
        <f t="shared" si="1"/>
        <v>0</v>
      </c>
    </row>
    <row r="20" spans="1:208"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c r="EJ20" s="139"/>
      <c r="EK20" s="139"/>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139"/>
      <c r="FL20" s="83"/>
      <c r="FM20" s="83"/>
      <c r="FN20" s="83"/>
      <c r="FO20" s="83"/>
      <c r="FP20" s="83"/>
      <c r="FQ20" s="83"/>
      <c r="FR20" s="83"/>
      <c r="FS20" s="83"/>
      <c r="FT20" s="83"/>
      <c r="FU20" s="83"/>
      <c r="FV20" s="83"/>
      <c r="FW20" s="83"/>
      <c r="FX20" s="83"/>
      <c r="FY20" s="83"/>
      <c r="FZ20" s="83"/>
      <c r="GA20" s="139"/>
      <c r="GB20" s="139"/>
      <c r="GC20" s="139"/>
      <c r="GD20" s="139"/>
      <c r="GE20" s="139"/>
      <c r="GF20" s="139"/>
      <c r="GG20" s="139"/>
      <c r="GH20" s="139"/>
      <c r="GI20" s="139"/>
      <c r="GJ20" s="139"/>
      <c r="GK20" s="139"/>
      <c r="GL20" s="139"/>
      <c r="GM20" s="139"/>
      <c r="GN20" s="139"/>
      <c r="GO20" s="139"/>
      <c r="GP20" s="139"/>
      <c r="GQ20" s="139"/>
      <c r="GR20" s="139"/>
      <c r="GS20" s="139"/>
      <c r="GT20" s="139"/>
      <c r="GU20" s="139"/>
      <c r="GV20" s="139"/>
      <c r="GW20" s="139"/>
      <c r="GX20" s="139"/>
      <c r="GY20" s="139"/>
      <c r="GZ20" s="74">
        <f t="shared" si="1"/>
        <v>0</v>
      </c>
    </row>
    <row r="21" spans="1:208"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c r="EJ21" s="139"/>
      <c r="EK21" s="139"/>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139"/>
      <c r="FL21" s="83"/>
      <c r="FM21" s="83"/>
      <c r="FN21" s="83"/>
      <c r="FO21" s="83"/>
      <c r="FP21" s="83"/>
      <c r="FQ21" s="83"/>
      <c r="FR21" s="83"/>
      <c r="FS21" s="83"/>
      <c r="FT21" s="83"/>
      <c r="FU21" s="83"/>
      <c r="FV21" s="83"/>
      <c r="FW21" s="83"/>
      <c r="FX21" s="83"/>
      <c r="FY21" s="83"/>
      <c r="FZ21" s="83"/>
      <c r="GA21" s="139"/>
      <c r="GB21" s="139"/>
      <c r="GC21" s="139"/>
      <c r="GD21" s="139"/>
      <c r="GE21" s="139"/>
      <c r="GF21" s="139"/>
      <c r="GG21" s="139"/>
      <c r="GH21" s="139"/>
      <c r="GI21" s="139"/>
      <c r="GJ21" s="139"/>
      <c r="GK21" s="139"/>
      <c r="GL21" s="139"/>
      <c r="GM21" s="139"/>
      <c r="GN21" s="139"/>
      <c r="GO21" s="139"/>
      <c r="GP21" s="139"/>
      <c r="GQ21" s="139"/>
      <c r="GR21" s="139"/>
      <c r="GS21" s="139"/>
      <c r="GT21" s="139"/>
      <c r="GU21" s="139"/>
      <c r="GV21" s="139"/>
      <c r="GW21" s="139"/>
      <c r="GX21" s="139"/>
      <c r="GY21" s="139"/>
      <c r="GZ21" s="74">
        <f t="shared" si="1"/>
        <v>0</v>
      </c>
    </row>
    <row r="22" spans="1:208"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c r="EJ22" s="139"/>
      <c r="EK22" s="139"/>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139"/>
      <c r="FL22" s="83"/>
      <c r="FM22" s="83"/>
      <c r="FN22" s="83"/>
      <c r="FO22" s="83"/>
      <c r="FP22" s="83"/>
      <c r="FQ22" s="83"/>
      <c r="FR22" s="83"/>
      <c r="FS22" s="83"/>
      <c r="FT22" s="83"/>
      <c r="FU22" s="83"/>
      <c r="FV22" s="83"/>
      <c r="FW22" s="83"/>
      <c r="FX22" s="83"/>
      <c r="FY22" s="83"/>
      <c r="FZ22" s="83"/>
      <c r="GA22" s="139"/>
      <c r="GB22" s="139"/>
      <c r="GC22" s="139"/>
      <c r="GD22" s="139"/>
      <c r="GE22" s="139"/>
      <c r="GF22" s="139"/>
      <c r="GG22" s="139"/>
      <c r="GH22" s="139"/>
      <c r="GI22" s="139"/>
      <c r="GJ22" s="139"/>
      <c r="GK22" s="139"/>
      <c r="GL22" s="139"/>
      <c r="GM22" s="139"/>
      <c r="GN22" s="139"/>
      <c r="GO22" s="139"/>
      <c r="GP22" s="139"/>
      <c r="GQ22" s="139"/>
      <c r="GR22" s="139"/>
      <c r="GS22" s="139"/>
      <c r="GT22" s="139"/>
      <c r="GU22" s="139"/>
      <c r="GV22" s="139"/>
      <c r="GW22" s="139"/>
      <c r="GX22" s="139"/>
      <c r="GY22" s="139"/>
      <c r="GZ22" s="74">
        <f t="shared" si="1"/>
        <v>0</v>
      </c>
    </row>
    <row r="23" spans="1:208"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c r="EJ23" s="139"/>
      <c r="EK23" s="139"/>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139"/>
      <c r="FL23" s="83"/>
      <c r="FM23" s="83"/>
      <c r="FN23" s="83"/>
      <c r="FO23" s="83"/>
      <c r="FP23" s="83"/>
      <c r="FQ23" s="83"/>
      <c r="FR23" s="83"/>
      <c r="FS23" s="83"/>
      <c r="FT23" s="83"/>
      <c r="FU23" s="83"/>
      <c r="FV23" s="83"/>
      <c r="FW23" s="83"/>
      <c r="FX23" s="83"/>
      <c r="FY23" s="83"/>
      <c r="FZ23" s="83"/>
      <c r="GA23" s="139"/>
      <c r="GB23" s="139"/>
      <c r="GC23" s="139"/>
      <c r="GD23" s="139"/>
      <c r="GE23" s="139"/>
      <c r="GF23" s="139"/>
      <c r="GG23" s="139"/>
      <c r="GH23" s="139"/>
      <c r="GI23" s="139"/>
      <c r="GJ23" s="139"/>
      <c r="GK23" s="139"/>
      <c r="GL23" s="139"/>
      <c r="GM23" s="139"/>
      <c r="GN23" s="139"/>
      <c r="GO23" s="139"/>
      <c r="GP23" s="139"/>
      <c r="GQ23" s="139"/>
      <c r="GR23" s="139"/>
      <c r="GS23" s="139"/>
      <c r="GT23" s="139"/>
      <c r="GU23" s="139"/>
      <c r="GV23" s="139"/>
      <c r="GW23" s="139"/>
      <c r="GX23" s="139"/>
      <c r="GY23" s="139"/>
      <c r="GZ23" s="74">
        <f t="shared" si="1"/>
        <v>0</v>
      </c>
    </row>
    <row r="24" spans="1:208"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c r="EJ24" s="139"/>
      <c r="EK24" s="139"/>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139"/>
      <c r="FL24" s="83"/>
      <c r="FM24" s="83"/>
      <c r="FN24" s="83"/>
      <c r="FO24" s="83"/>
      <c r="FP24" s="83"/>
      <c r="FQ24" s="83"/>
      <c r="FR24" s="83"/>
      <c r="FS24" s="83"/>
      <c r="FT24" s="83"/>
      <c r="FU24" s="83"/>
      <c r="FV24" s="83"/>
      <c r="FW24" s="83"/>
      <c r="FX24" s="83"/>
      <c r="FY24" s="83"/>
      <c r="FZ24" s="83"/>
      <c r="GA24" s="139"/>
      <c r="GB24" s="139"/>
      <c r="GC24" s="139"/>
      <c r="GD24" s="139"/>
      <c r="GE24" s="139"/>
      <c r="GF24" s="139"/>
      <c r="GG24" s="139"/>
      <c r="GH24" s="139"/>
      <c r="GI24" s="139"/>
      <c r="GJ24" s="139"/>
      <c r="GK24" s="139"/>
      <c r="GL24" s="139"/>
      <c r="GM24" s="139"/>
      <c r="GN24" s="139"/>
      <c r="GO24" s="139"/>
      <c r="GP24" s="139"/>
      <c r="GQ24" s="139"/>
      <c r="GR24" s="139"/>
      <c r="GS24" s="139"/>
      <c r="GT24" s="139"/>
      <c r="GU24" s="139"/>
      <c r="GV24" s="139"/>
      <c r="GW24" s="139"/>
      <c r="GX24" s="139"/>
      <c r="GY24" s="139"/>
      <c r="GZ24" s="74">
        <f t="shared" si="1"/>
        <v>0</v>
      </c>
    </row>
    <row r="25" spans="1:208"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v>1.3559700000000001</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389.74411999999995</v>
      </c>
      <c r="EJ25" s="139"/>
      <c r="EK25" s="139"/>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139"/>
      <c r="FL25" s="83"/>
      <c r="FM25" s="83"/>
      <c r="FN25" s="83"/>
      <c r="FO25" s="83"/>
      <c r="FP25" s="83"/>
      <c r="FQ25" s="83"/>
      <c r="FR25" s="83"/>
      <c r="FS25" s="83"/>
      <c r="FT25" s="83"/>
      <c r="FU25" s="83"/>
      <c r="FV25" s="83"/>
      <c r="FW25" s="83"/>
      <c r="FX25" s="83"/>
      <c r="FY25" s="83"/>
      <c r="FZ25" s="83"/>
      <c r="GA25" s="139"/>
      <c r="GB25" s="139"/>
      <c r="GC25" s="139"/>
      <c r="GD25" s="139"/>
      <c r="GE25" s="139"/>
      <c r="GF25" s="139"/>
      <c r="GG25" s="139"/>
      <c r="GH25" s="139"/>
      <c r="GI25" s="139"/>
      <c r="GJ25" s="139"/>
      <c r="GK25" s="139"/>
      <c r="GL25" s="139"/>
      <c r="GM25" s="139"/>
      <c r="GN25" s="139"/>
      <c r="GO25" s="139"/>
      <c r="GP25" s="139"/>
      <c r="GQ25" s="139"/>
      <c r="GR25" s="139"/>
      <c r="GS25" s="139"/>
      <c r="GT25" s="139"/>
      <c r="GU25" s="139"/>
      <c r="GV25" s="139"/>
      <c r="GW25" s="139"/>
      <c r="GX25" s="139"/>
      <c r="GY25" s="139"/>
      <c r="GZ25" s="74">
        <f t="shared" si="1"/>
        <v>0</v>
      </c>
    </row>
    <row r="26" spans="1:208"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v>20.25</v>
      </c>
      <c r="BT26" s="139">
        <v>12.67</v>
      </c>
      <c r="BU26" s="83">
        <v>5.8620000000000001</v>
      </c>
      <c r="BV26" s="83">
        <v>12.974</v>
      </c>
      <c r="BW26" s="83">
        <v>3.6187</v>
      </c>
      <c r="BX26" s="83">
        <v>6.7786</v>
      </c>
      <c r="BY26" s="83">
        <v>0.77829999999999999</v>
      </c>
      <c r="BZ26" s="83">
        <v>1.0166999999999999</v>
      </c>
      <c r="CA26" s="83">
        <v>6.1186000000000007</v>
      </c>
      <c r="CB26" s="83">
        <v>11.4735</v>
      </c>
      <c r="CC26" s="83">
        <v>3.7553200000000002</v>
      </c>
      <c r="CD26" s="83">
        <v>1.1000000000000001</v>
      </c>
      <c r="CE26" s="83">
        <v>0</v>
      </c>
      <c r="CF26" s="83">
        <v>8.2182999999999993</v>
      </c>
      <c r="CG26" s="83">
        <v>8.2317</v>
      </c>
      <c r="CH26" s="83">
        <v>4.0484999999999998</v>
      </c>
      <c r="CI26" s="83">
        <v>8.1909799999999997</v>
      </c>
      <c r="CJ26" s="83">
        <v>8.0606899999999992</v>
      </c>
      <c r="CK26" s="83">
        <v>4.1557700000000004</v>
      </c>
      <c r="CL26" s="83">
        <v>1.8040999999999998</v>
      </c>
      <c r="CM26" s="83">
        <v>6.2656400000000003</v>
      </c>
      <c r="CN26" s="83">
        <v>6.3462899999999998</v>
      </c>
      <c r="CO26" s="110">
        <v>2.4465700000000004</v>
      </c>
      <c r="CP26" s="83">
        <v>5.8171899999999992</v>
      </c>
      <c r="CQ26" s="83">
        <v>5.8501799999999999</v>
      </c>
      <c r="CR26" s="83">
        <v>2.8149799999999998</v>
      </c>
      <c r="CS26" s="83">
        <v>4.2355</v>
      </c>
      <c r="CT26" s="139">
        <v>6.74864</v>
      </c>
      <c r="CU26" s="83">
        <v>6.5553299999999997</v>
      </c>
      <c r="CV26" s="83">
        <v>3.3288500000000001</v>
      </c>
      <c r="CW26" s="83">
        <v>2.6289099999999999</v>
      </c>
      <c r="CX26" s="83">
        <v>6.6890400000000003</v>
      </c>
      <c r="CY26" s="83">
        <v>3.3857499999999998</v>
      </c>
      <c r="CZ26" s="83">
        <v>8.01525</v>
      </c>
      <c r="DA26" s="83">
        <v>7.9060800000000002</v>
      </c>
      <c r="DB26" s="83">
        <v>8.030380000000001</v>
      </c>
      <c r="DC26" s="83">
        <v>7.9254199999999999</v>
      </c>
      <c r="DD26" s="83">
        <v>7.90489</v>
      </c>
      <c r="DE26" s="83">
        <v>5.6532200000000001</v>
      </c>
      <c r="DF26" s="83">
        <v>2.81236</v>
      </c>
      <c r="DG26" s="83">
        <v>7.4238800000000005</v>
      </c>
      <c r="DH26" s="83">
        <v>6.9931200000000002</v>
      </c>
      <c r="DI26" s="83">
        <v>7.4648000000000003</v>
      </c>
      <c r="DJ26" s="139">
        <v>6.5620600000000007</v>
      </c>
      <c r="DK26" s="139">
        <v>0</v>
      </c>
      <c r="DL26" s="139">
        <v>0</v>
      </c>
      <c r="DM26" s="139">
        <v>1.2379</v>
      </c>
      <c r="DN26" s="139">
        <v>0</v>
      </c>
      <c r="DO26" s="139">
        <v>0</v>
      </c>
      <c r="DP26" s="139">
        <v>8.4585499999999989</v>
      </c>
      <c r="DQ26" s="139">
        <v>7.5894200000000005</v>
      </c>
      <c r="DR26" s="139">
        <v>7.4315899999999999</v>
      </c>
      <c r="DS26" s="139">
        <v>8.2340900000000001</v>
      </c>
      <c r="DT26" s="139">
        <v>8.5608700000000013</v>
      </c>
      <c r="DU26" s="139">
        <v>5.0994299999999999</v>
      </c>
      <c r="DV26" s="139">
        <v>5.1892500000000004</v>
      </c>
      <c r="DW26" s="139">
        <v>2.6821700000000002</v>
      </c>
      <c r="DX26" s="139">
        <v>5.2284600000000001</v>
      </c>
      <c r="DY26" s="139">
        <v>5.2744200000000001</v>
      </c>
      <c r="DZ26" s="139">
        <v>2.6487699999999998</v>
      </c>
      <c r="EA26" s="139">
        <v>5.9748000000000001</v>
      </c>
      <c r="EB26" s="139">
        <v>6.0916300000000003</v>
      </c>
      <c r="EC26" s="139">
        <v>3.0358200000000002</v>
      </c>
      <c r="ED26" s="139">
        <v>6.0181800000000001</v>
      </c>
      <c r="EE26" s="139">
        <v>6.1691799999999999</v>
      </c>
      <c r="EF26" s="139">
        <v>3.0941100000000001</v>
      </c>
      <c r="EG26" s="139">
        <v>5.8550900000000006</v>
      </c>
      <c r="EH26" s="139">
        <v>6.0370600000000003</v>
      </c>
      <c r="EI26" s="74">
        <f t="shared" si="0"/>
        <v>378.82088000000005</v>
      </c>
      <c r="EJ26" s="139"/>
      <c r="EK26" s="139"/>
      <c r="EL26" s="83"/>
      <c r="EM26" s="83"/>
      <c r="EN26" s="83"/>
      <c r="EO26" s="83"/>
      <c r="EP26" s="83"/>
      <c r="EQ26" s="83"/>
      <c r="ER26" s="83"/>
      <c r="ES26" s="83"/>
      <c r="ET26" s="83"/>
      <c r="EU26" s="83"/>
      <c r="EV26" s="83"/>
      <c r="EW26" s="83"/>
      <c r="EX26" s="83"/>
      <c r="EY26" s="83"/>
      <c r="EZ26" s="83"/>
      <c r="FA26" s="83"/>
      <c r="FB26" s="83"/>
      <c r="FC26" s="83"/>
      <c r="FD26" s="83"/>
      <c r="FE26" s="83"/>
      <c r="FF26" s="110"/>
      <c r="FG26" s="83"/>
      <c r="FH26" s="83"/>
      <c r="FI26" s="83"/>
      <c r="FJ26" s="83"/>
      <c r="FK26" s="139"/>
      <c r="FL26" s="83"/>
      <c r="FM26" s="83"/>
      <c r="FN26" s="83"/>
      <c r="FO26" s="83"/>
      <c r="FP26" s="83"/>
      <c r="FQ26" s="83"/>
      <c r="FR26" s="83"/>
      <c r="FS26" s="83"/>
      <c r="FT26" s="83"/>
      <c r="FU26" s="83"/>
      <c r="FV26" s="83"/>
      <c r="FW26" s="83"/>
      <c r="FX26" s="83"/>
      <c r="FY26" s="83"/>
      <c r="FZ26" s="83"/>
      <c r="GA26" s="139"/>
      <c r="GB26" s="139"/>
      <c r="GC26" s="139"/>
      <c r="GD26" s="139"/>
      <c r="GE26" s="139"/>
      <c r="GF26" s="139"/>
      <c r="GG26" s="139"/>
      <c r="GH26" s="139"/>
      <c r="GI26" s="139"/>
      <c r="GJ26" s="139"/>
      <c r="GK26" s="139"/>
      <c r="GL26" s="139"/>
      <c r="GM26" s="139"/>
      <c r="GN26" s="139"/>
      <c r="GO26" s="139"/>
      <c r="GP26" s="139"/>
      <c r="GQ26" s="139"/>
      <c r="GR26" s="139"/>
      <c r="GS26" s="139"/>
      <c r="GT26" s="139"/>
      <c r="GU26" s="139"/>
      <c r="GV26" s="139"/>
      <c r="GW26" s="139"/>
      <c r="GX26" s="139"/>
      <c r="GY26" s="139"/>
      <c r="GZ26" s="74">
        <f t="shared" si="1"/>
        <v>0</v>
      </c>
    </row>
    <row r="27" spans="1:208"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v>19.91</v>
      </c>
      <c r="BT27" s="139">
        <v>13.37</v>
      </c>
      <c r="BU27" s="83">
        <v>5.26</v>
      </c>
      <c r="BV27" s="83">
        <v>4.859</v>
      </c>
      <c r="BW27" s="83">
        <v>3.8081</v>
      </c>
      <c r="BX27" s="83">
        <v>6.6372</v>
      </c>
      <c r="BY27" s="83">
        <v>1.1322999999999999</v>
      </c>
      <c r="BZ27" s="83">
        <v>1.4682999999999999</v>
      </c>
      <c r="CA27" s="83">
        <v>5.0388000000000002</v>
      </c>
      <c r="CB27" s="83">
        <v>8.9359000000000002</v>
      </c>
      <c r="CC27" s="83">
        <v>2.9051899999999997</v>
      </c>
      <c r="CD27" s="83">
        <v>1.1700999999999999</v>
      </c>
      <c r="CE27" s="83">
        <v>1.5303</v>
      </c>
      <c r="CF27" s="83">
        <v>6.4592999999999998</v>
      </c>
      <c r="CG27" s="83">
        <v>6.4521999999999995</v>
      </c>
      <c r="CH27" s="83">
        <v>3.1930000000000001</v>
      </c>
      <c r="CI27" s="83">
        <v>6.4569399999999995</v>
      </c>
      <c r="CJ27" s="83">
        <v>6.3473300000000004</v>
      </c>
      <c r="CK27" s="83">
        <v>3.21089</v>
      </c>
      <c r="CL27" s="83">
        <v>1.6348</v>
      </c>
      <c r="CM27" s="83">
        <v>6.8997600000000006</v>
      </c>
      <c r="CN27" s="83">
        <v>6.7554799999999995</v>
      </c>
      <c r="CO27" s="83">
        <v>2.50617</v>
      </c>
      <c r="CP27" s="83">
        <v>7.2361599999999999</v>
      </c>
      <c r="CQ27" s="83">
        <v>6.9859799999999996</v>
      </c>
      <c r="CR27" s="83">
        <v>3.5373800000000002</v>
      </c>
      <c r="CS27" s="83">
        <v>3.3820000000000001</v>
      </c>
      <c r="CT27" s="139">
        <v>6.9337999999999997</v>
      </c>
      <c r="CU27" s="83">
        <v>6.7361000000000004</v>
      </c>
      <c r="CV27" s="83">
        <v>3.4329699999999996</v>
      </c>
      <c r="CW27" s="83">
        <v>2.6759400000000002</v>
      </c>
      <c r="CX27" s="83">
        <v>6.8646499999999993</v>
      </c>
      <c r="CY27" s="83">
        <v>3.4192</v>
      </c>
      <c r="CZ27" s="83">
        <v>6.0024899999999999</v>
      </c>
      <c r="DA27" s="83">
        <v>5.9406999999999996</v>
      </c>
      <c r="DB27" s="83">
        <v>6.0421300000000002</v>
      </c>
      <c r="DC27" s="83">
        <v>6.0359999999999996</v>
      </c>
      <c r="DD27" s="83">
        <v>5.9666999999999994</v>
      </c>
      <c r="DE27" s="83">
        <v>5.5311000000000003</v>
      </c>
      <c r="DF27" s="83">
        <v>2.5959899999999996</v>
      </c>
      <c r="DG27" s="83">
        <v>5.0862499999999997</v>
      </c>
      <c r="DH27" s="83">
        <v>5.1661899999999994</v>
      </c>
      <c r="DI27" s="83">
        <v>5.1154399999999995</v>
      </c>
      <c r="DJ27" s="139">
        <v>6.1992099999999999</v>
      </c>
      <c r="DK27" s="139">
        <v>1.29162</v>
      </c>
      <c r="DL27" s="139">
        <v>0</v>
      </c>
      <c r="DM27" s="139">
        <v>1.2251099999999999</v>
      </c>
      <c r="DN27" s="139">
        <v>1.19824</v>
      </c>
      <c r="DO27" s="139">
        <v>1.23048</v>
      </c>
      <c r="DP27" s="139">
        <v>5.2062799999999996</v>
      </c>
      <c r="DQ27" s="139">
        <v>4.9955800000000004</v>
      </c>
      <c r="DR27" s="139">
        <v>4.8689099999999996</v>
      </c>
      <c r="DS27" s="139">
        <v>5.2353399999999999</v>
      </c>
      <c r="DT27" s="139">
        <v>5.3134100000000002</v>
      </c>
      <c r="DU27" s="139">
        <v>4.49986</v>
      </c>
      <c r="DV27" s="139">
        <v>4.61435</v>
      </c>
      <c r="DW27" s="139">
        <v>2.2165500000000002</v>
      </c>
      <c r="DX27" s="139">
        <v>4.2570299999999994</v>
      </c>
      <c r="DY27" s="139">
        <v>4.2493599999999994</v>
      </c>
      <c r="DZ27" s="139">
        <v>2.1164699999999996</v>
      </c>
      <c r="EA27" s="139">
        <v>5.9287099999999997</v>
      </c>
      <c r="EB27" s="139">
        <v>5.9951400000000001</v>
      </c>
      <c r="EC27" s="139">
        <v>2.9717399999999996</v>
      </c>
      <c r="ED27" s="139">
        <v>5.9155299999999995</v>
      </c>
      <c r="EE27" s="139">
        <v>5.9619300000000006</v>
      </c>
      <c r="EF27" s="139">
        <v>2.9616599999999997</v>
      </c>
      <c r="EG27" s="139">
        <v>8.6702300000000001</v>
      </c>
      <c r="EH27" s="139">
        <v>8.6552099999999985</v>
      </c>
      <c r="EI27" s="74">
        <f t="shared" si="0"/>
        <v>336.40618000000006</v>
      </c>
      <c r="EJ27" s="139"/>
      <c r="EK27" s="139"/>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139"/>
      <c r="FL27" s="83"/>
      <c r="FM27" s="83"/>
      <c r="FN27" s="83"/>
      <c r="FO27" s="83"/>
      <c r="FP27" s="83"/>
      <c r="FQ27" s="83"/>
      <c r="FR27" s="83"/>
      <c r="FS27" s="83"/>
      <c r="FT27" s="83"/>
      <c r="FU27" s="83"/>
      <c r="FV27" s="83"/>
      <c r="FW27" s="83"/>
      <c r="FX27" s="83"/>
      <c r="FY27" s="83"/>
      <c r="FZ27" s="83"/>
      <c r="GA27" s="139"/>
      <c r="GB27" s="139"/>
      <c r="GC27" s="139"/>
      <c r="GD27" s="139"/>
      <c r="GE27" s="139"/>
      <c r="GF27" s="139"/>
      <c r="GG27" s="139"/>
      <c r="GH27" s="139"/>
      <c r="GI27" s="139"/>
      <c r="GJ27" s="139"/>
      <c r="GK27" s="139"/>
      <c r="GL27" s="139"/>
      <c r="GM27" s="139"/>
      <c r="GN27" s="139"/>
      <c r="GO27" s="139"/>
      <c r="GP27" s="139"/>
      <c r="GQ27" s="139"/>
      <c r="GR27" s="139"/>
      <c r="GS27" s="139"/>
      <c r="GT27" s="139"/>
      <c r="GU27" s="139"/>
      <c r="GV27" s="139"/>
      <c r="GW27" s="139"/>
      <c r="GX27" s="139"/>
      <c r="GY27" s="139"/>
      <c r="GZ27" s="74">
        <f t="shared" si="1"/>
        <v>0</v>
      </c>
    </row>
    <row r="28" spans="1:208"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v>18.91</v>
      </c>
      <c r="BT28" s="139">
        <v>11.22</v>
      </c>
      <c r="BU28" s="83">
        <v>4.2380000000000004</v>
      </c>
      <c r="BV28" s="83">
        <v>10.390499999999999</v>
      </c>
      <c r="BW28" s="83">
        <v>1.7304000000000002</v>
      </c>
      <c r="BX28" s="83">
        <v>3.7538</v>
      </c>
      <c r="BY28" s="83">
        <v>1.1548</v>
      </c>
      <c r="BZ28" s="83">
        <v>1.5085</v>
      </c>
      <c r="CA28" s="83">
        <v>4.524</v>
      </c>
      <c r="CB28" s="83">
        <v>7.0326000000000004</v>
      </c>
      <c r="CC28" s="83">
        <v>2.5285000000000002</v>
      </c>
      <c r="CD28" s="83">
        <v>0.56129999999999991</v>
      </c>
      <c r="CE28" s="83">
        <v>0.74390000000000001</v>
      </c>
      <c r="CF28" s="83">
        <v>5.7593000000000005</v>
      </c>
      <c r="CG28" s="83">
        <v>5.4776999999999996</v>
      </c>
      <c r="CH28" s="83">
        <v>2.8626</v>
      </c>
      <c r="CI28" s="83">
        <v>5.7160200000000003</v>
      </c>
      <c r="CJ28" s="83">
        <v>5.6541099999999993</v>
      </c>
      <c r="CK28" s="83">
        <v>2.8518699999999999</v>
      </c>
      <c r="CL28" s="83">
        <v>1.3182</v>
      </c>
      <c r="CM28" s="83">
        <v>5.4515200000000004</v>
      </c>
      <c r="CN28" s="83">
        <v>5.3837799999999998</v>
      </c>
      <c r="CO28" s="83">
        <v>2.0669</v>
      </c>
      <c r="CP28" s="83">
        <v>5.5135899999999998</v>
      </c>
      <c r="CQ28" s="83">
        <v>5.5519099999999995</v>
      </c>
      <c r="CR28" s="83">
        <v>2.7174299999999998</v>
      </c>
      <c r="CS28" s="83">
        <v>3.6311999999999998</v>
      </c>
      <c r="CT28" s="139">
        <v>4.9009999999999998</v>
      </c>
      <c r="CU28" s="83">
        <v>4.7521599999999999</v>
      </c>
      <c r="CV28" s="83">
        <v>2.4493</v>
      </c>
      <c r="CW28" s="83">
        <v>1.83813</v>
      </c>
      <c r="CX28" s="83">
        <v>4.78634</v>
      </c>
      <c r="CY28" s="83">
        <v>2.4260700000000002</v>
      </c>
      <c r="CZ28" s="83">
        <v>4.9559499999999996</v>
      </c>
      <c r="DA28" s="83">
        <v>4.79406</v>
      </c>
      <c r="DB28" s="83">
        <v>5.0296899999999996</v>
      </c>
      <c r="DC28" s="83">
        <v>5.0148400000000004</v>
      </c>
      <c r="DD28" s="83">
        <v>4.9395200000000008</v>
      </c>
      <c r="DE28" s="83">
        <v>2.77915</v>
      </c>
      <c r="DF28" s="83">
        <v>1.2138</v>
      </c>
      <c r="DG28" s="83">
        <v>4.5203599999999993</v>
      </c>
      <c r="DH28" s="83">
        <v>4.3498700000000001</v>
      </c>
      <c r="DI28" s="83">
        <v>4.5079399999999996</v>
      </c>
      <c r="DJ28" s="139">
        <v>0.61880999999999997</v>
      </c>
      <c r="DK28" s="139">
        <v>0.71404999999999996</v>
      </c>
      <c r="DL28" s="139">
        <v>0</v>
      </c>
      <c r="DM28" s="139">
        <v>0.62290000000000001</v>
      </c>
      <c r="DN28" s="139">
        <v>0.60004999999999997</v>
      </c>
      <c r="DO28" s="139">
        <v>0.64655999999999991</v>
      </c>
      <c r="DP28" s="139">
        <v>4.1752099999999999</v>
      </c>
      <c r="DQ28" s="139">
        <v>3.8365500000000003</v>
      </c>
      <c r="DR28" s="139">
        <v>3.6566900000000002</v>
      </c>
      <c r="DS28" s="139">
        <v>4.0890599999999999</v>
      </c>
      <c r="DT28" s="139">
        <v>4.1927899999999996</v>
      </c>
      <c r="DU28" s="139">
        <v>4.7097700000000007</v>
      </c>
      <c r="DV28" s="139">
        <v>4.7098900000000006</v>
      </c>
      <c r="DW28" s="139">
        <v>2.3173900000000001</v>
      </c>
      <c r="DX28" s="139">
        <v>4.6313999999999993</v>
      </c>
      <c r="DY28" s="139">
        <v>4.6684799999999997</v>
      </c>
      <c r="DZ28" s="139">
        <v>2.3540199999999998</v>
      </c>
      <c r="EA28" s="139">
        <v>7.5289599999999997</v>
      </c>
      <c r="EB28" s="139">
        <v>7.62087</v>
      </c>
      <c r="EC28" s="139">
        <v>3.7847199999999996</v>
      </c>
      <c r="ED28" s="139">
        <v>7.4878999999999998</v>
      </c>
      <c r="EE28" s="139">
        <v>7.6198399999999999</v>
      </c>
      <c r="EF28" s="139">
        <v>3.8036699999999999</v>
      </c>
      <c r="EG28" s="139">
        <v>6.5847899999999999</v>
      </c>
      <c r="EH28" s="139">
        <v>6.5211800000000002</v>
      </c>
      <c r="EI28" s="74">
        <f t="shared" si="0"/>
        <v>289.00615999999991</v>
      </c>
      <c r="EJ28" s="139"/>
      <c r="EK28" s="139"/>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139"/>
      <c r="FL28" s="83"/>
      <c r="FM28" s="83"/>
      <c r="FN28" s="83"/>
      <c r="FO28" s="83"/>
      <c r="FP28" s="83"/>
      <c r="FQ28" s="83"/>
      <c r="FR28" s="83"/>
      <c r="FS28" s="83"/>
      <c r="FT28" s="83"/>
      <c r="FU28" s="83"/>
      <c r="FV28" s="83"/>
      <c r="FW28" s="83"/>
      <c r="FX28" s="83"/>
      <c r="FY28" s="83"/>
      <c r="FZ28" s="83"/>
      <c r="GA28" s="139"/>
      <c r="GB28" s="139"/>
      <c r="GC28" s="139"/>
      <c r="GD28" s="139"/>
      <c r="GE28" s="139"/>
      <c r="GF28" s="139"/>
      <c r="GG28" s="139"/>
      <c r="GH28" s="139"/>
      <c r="GI28" s="139"/>
      <c r="GJ28" s="139"/>
      <c r="GK28" s="139"/>
      <c r="GL28" s="139"/>
      <c r="GM28" s="139"/>
      <c r="GN28" s="139"/>
      <c r="GO28" s="139"/>
      <c r="GP28" s="139"/>
      <c r="GQ28" s="139"/>
      <c r="GR28" s="139"/>
      <c r="GS28" s="139"/>
      <c r="GT28" s="139"/>
      <c r="GU28" s="139"/>
      <c r="GV28" s="139"/>
      <c r="GW28" s="139"/>
      <c r="GX28" s="139"/>
      <c r="GY28" s="139"/>
      <c r="GZ28" s="74">
        <f t="shared" si="1"/>
        <v>0</v>
      </c>
    </row>
    <row r="29" spans="1:208"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v>17.93</v>
      </c>
      <c r="BT29" s="139">
        <v>11.74</v>
      </c>
      <c r="BU29" s="83">
        <v>6.0330000000000004</v>
      </c>
      <c r="BV29" s="83">
        <v>10.984999999999999</v>
      </c>
      <c r="BW29" s="83">
        <v>4.5928999999999993</v>
      </c>
      <c r="BX29" s="83">
        <v>6.516</v>
      </c>
      <c r="BY29" s="83">
        <v>0.91700000000000004</v>
      </c>
      <c r="BZ29" s="83">
        <v>1.1880999999999999</v>
      </c>
      <c r="CA29" s="83">
        <v>5.0007000000000001</v>
      </c>
      <c r="CB29" s="83">
        <v>9.1757999999999988</v>
      </c>
      <c r="CC29" s="83">
        <v>3.83324</v>
      </c>
      <c r="CD29" s="83">
        <v>1.3280999999999998</v>
      </c>
      <c r="CE29" s="83">
        <v>1.7555999999999998</v>
      </c>
      <c r="CF29" s="83">
        <v>4.9386999999999999</v>
      </c>
      <c r="CG29" s="83">
        <v>5.0706999999999995</v>
      </c>
      <c r="CH29" s="83">
        <v>2.5175000000000001</v>
      </c>
      <c r="CI29" s="83">
        <v>5.1263100000000001</v>
      </c>
      <c r="CJ29" s="83">
        <v>5.0304899999999995</v>
      </c>
      <c r="CK29" s="83">
        <v>2.4883600000000001</v>
      </c>
      <c r="CL29" s="83">
        <v>1.9172</v>
      </c>
      <c r="CM29" s="83">
        <v>3.7544</v>
      </c>
      <c r="CN29" s="83">
        <v>3.6925599999999998</v>
      </c>
      <c r="CO29" s="83">
        <v>1.4871400000000001</v>
      </c>
      <c r="CP29" s="83">
        <v>3.5784799999999999</v>
      </c>
      <c r="CQ29" s="83">
        <v>3.5199499999999997</v>
      </c>
      <c r="CR29" s="83">
        <v>1.7475000000000001</v>
      </c>
      <c r="CS29" s="83">
        <v>2.7608000000000001</v>
      </c>
      <c r="CT29" s="139">
        <v>6.9758500000000003</v>
      </c>
      <c r="CU29" s="83">
        <v>6.8142100000000001</v>
      </c>
      <c r="CV29" s="83">
        <v>3.4641899999999999</v>
      </c>
      <c r="CW29" s="83">
        <v>2.67754</v>
      </c>
      <c r="CX29" s="83">
        <v>6.5734500000000002</v>
      </c>
      <c r="CY29" s="83">
        <v>3.4268000000000001</v>
      </c>
      <c r="CZ29" s="83">
        <v>6.0143399999999998</v>
      </c>
      <c r="DA29" s="83">
        <v>5.8309100000000003</v>
      </c>
      <c r="DB29" s="83">
        <v>5.9233100000000007</v>
      </c>
      <c r="DC29" s="83">
        <v>5.9588100000000006</v>
      </c>
      <c r="DD29" s="83">
        <v>5.8941499999999998</v>
      </c>
      <c r="DE29" s="83">
        <v>6.0386300000000004</v>
      </c>
      <c r="DF29" s="83">
        <v>3.0645199999999999</v>
      </c>
      <c r="DG29" s="83">
        <v>5.6064799999999995</v>
      </c>
      <c r="DH29" s="83">
        <v>5.3770899999999999</v>
      </c>
      <c r="DI29" s="83">
        <v>5.5026299999999999</v>
      </c>
      <c r="DJ29" s="139">
        <v>1.73129</v>
      </c>
      <c r="DK29" s="139">
        <v>1.1541300000000001</v>
      </c>
      <c r="DL29" s="139">
        <v>0</v>
      </c>
      <c r="DM29" s="139">
        <v>1.15825</v>
      </c>
      <c r="DN29" s="139">
        <v>1.15632</v>
      </c>
      <c r="DO29" s="139">
        <v>1.15618</v>
      </c>
      <c r="DP29" s="139">
        <v>7.6608900000000002</v>
      </c>
      <c r="DQ29" s="139">
        <v>7.38483</v>
      </c>
      <c r="DR29" s="139">
        <v>7.17089</v>
      </c>
      <c r="DS29" s="139">
        <v>7.6694399999999998</v>
      </c>
      <c r="DT29" s="139">
        <v>7.7967299999999993</v>
      </c>
      <c r="DU29" s="139">
        <v>4.0526100000000005</v>
      </c>
      <c r="DV29" s="139">
        <v>4.1911899999999997</v>
      </c>
      <c r="DW29" s="139">
        <v>1.9779100000000001</v>
      </c>
      <c r="DX29" s="139">
        <v>1.0241300000000002</v>
      </c>
      <c r="DY29" s="139">
        <v>1.06555</v>
      </c>
      <c r="DZ29" s="139">
        <v>0.50397000000000003</v>
      </c>
      <c r="EA29" s="139">
        <v>6.8340299999999994</v>
      </c>
      <c r="EB29" s="139">
        <v>6.9602399999999998</v>
      </c>
      <c r="EC29" s="139">
        <v>3.4598</v>
      </c>
      <c r="ED29" s="139">
        <v>6.9218400000000004</v>
      </c>
      <c r="EE29" s="139">
        <v>7.0466199999999999</v>
      </c>
      <c r="EF29" s="139">
        <v>3.5056599999999998</v>
      </c>
      <c r="EG29" s="139">
        <v>5.1850299999999994</v>
      </c>
      <c r="EH29" s="139">
        <v>5.2429399999999999</v>
      </c>
      <c r="EI29" s="74">
        <f t="shared" si="0"/>
        <v>315.77890999999994</v>
      </c>
      <c r="EJ29" s="139"/>
      <c r="EK29" s="139"/>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139"/>
      <c r="FL29" s="83"/>
      <c r="FM29" s="83"/>
      <c r="FN29" s="83"/>
      <c r="FO29" s="83"/>
      <c r="FP29" s="83"/>
      <c r="FQ29" s="83"/>
      <c r="FR29" s="83"/>
      <c r="FS29" s="83"/>
      <c r="FT29" s="83"/>
      <c r="FU29" s="83"/>
      <c r="FV29" s="83"/>
      <c r="FW29" s="83"/>
      <c r="FX29" s="83"/>
      <c r="FY29" s="83"/>
      <c r="FZ29" s="83"/>
      <c r="GA29" s="139"/>
      <c r="GB29" s="139"/>
      <c r="GC29" s="139"/>
      <c r="GD29" s="139"/>
      <c r="GE29" s="139"/>
      <c r="GF29" s="139"/>
      <c r="GG29" s="139"/>
      <c r="GH29" s="139"/>
      <c r="GI29" s="139"/>
      <c r="GJ29" s="139"/>
      <c r="GK29" s="139"/>
      <c r="GL29" s="139"/>
      <c r="GM29" s="139"/>
      <c r="GN29" s="139"/>
      <c r="GO29" s="139"/>
      <c r="GP29" s="139"/>
      <c r="GQ29" s="139"/>
      <c r="GR29" s="139"/>
      <c r="GS29" s="139"/>
      <c r="GT29" s="139"/>
      <c r="GU29" s="139"/>
      <c r="GV29" s="139"/>
      <c r="GW29" s="139"/>
      <c r="GX29" s="139"/>
      <c r="GY29" s="139"/>
      <c r="GZ29" s="74">
        <f t="shared" si="1"/>
        <v>0</v>
      </c>
    </row>
    <row r="30" spans="1:208"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v>19.049999999999997</v>
      </c>
      <c r="BT30" s="139">
        <v>11.4</v>
      </c>
      <c r="BU30" s="83">
        <v>4.8780000000000001</v>
      </c>
      <c r="BV30" s="83">
        <v>11.6204</v>
      </c>
      <c r="BW30" s="83">
        <v>3.5886</v>
      </c>
      <c r="BX30" s="83">
        <v>6.0587</v>
      </c>
      <c r="BY30" s="83">
        <v>0.62429999999999997</v>
      </c>
      <c r="BZ30" s="83">
        <v>0.81599999999999995</v>
      </c>
      <c r="CA30" s="83">
        <v>5.3013000000000003</v>
      </c>
      <c r="CB30" s="83">
        <v>10.0253</v>
      </c>
      <c r="CC30" s="83">
        <v>2.2674199999999995</v>
      </c>
      <c r="CD30" s="83">
        <v>1.0879000000000001</v>
      </c>
      <c r="CE30" s="83">
        <v>1.4359999999999999</v>
      </c>
      <c r="CF30" s="83">
        <v>4.6923000000000004</v>
      </c>
      <c r="CG30" s="83">
        <v>4.6233000000000004</v>
      </c>
      <c r="CH30" s="83">
        <v>2.3064</v>
      </c>
      <c r="CI30" s="83">
        <v>4.6531199999999995</v>
      </c>
      <c r="CJ30" s="83">
        <v>4.6041400000000001</v>
      </c>
      <c r="CK30" s="83">
        <v>2.2865300000000004</v>
      </c>
      <c r="CL30" s="83">
        <v>1.5390999999999999</v>
      </c>
      <c r="CM30" s="83">
        <v>5.0874600000000001</v>
      </c>
      <c r="CN30" s="83">
        <v>5.0761099999999999</v>
      </c>
      <c r="CO30" s="83">
        <v>1.9994700000000001</v>
      </c>
      <c r="CP30" s="83">
        <v>3.9718599999999999</v>
      </c>
      <c r="CQ30" s="83">
        <v>4.0869499999999999</v>
      </c>
      <c r="CR30" s="83">
        <v>1.9787300000000001</v>
      </c>
      <c r="CS30" s="83">
        <v>3.1949000000000001</v>
      </c>
      <c r="CT30" s="83">
        <v>3.8319800000000002</v>
      </c>
      <c r="CU30" s="83">
        <v>3.6952600000000002</v>
      </c>
      <c r="CV30" s="83">
        <v>1.9292400000000001</v>
      </c>
      <c r="CW30" s="83">
        <v>1.4019200000000001</v>
      </c>
      <c r="CX30" s="83">
        <v>3.5876300000000003</v>
      </c>
      <c r="CY30" s="83">
        <v>1.9196199999999999</v>
      </c>
      <c r="CZ30" s="83">
        <v>4.6120000000000001</v>
      </c>
      <c r="DA30" s="83">
        <v>4.1021400000000003</v>
      </c>
      <c r="DB30" s="83">
        <v>4.6148500000000006</v>
      </c>
      <c r="DC30" s="83">
        <v>4.6068100000000003</v>
      </c>
      <c r="DD30" s="83">
        <v>4.5273100000000008</v>
      </c>
      <c r="DE30" s="83">
        <v>4.9972599999999998</v>
      </c>
      <c r="DF30" s="83">
        <v>2.3254899999999998</v>
      </c>
      <c r="DG30" s="83">
        <v>5.9787100000000004</v>
      </c>
      <c r="DH30" s="83">
        <v>5.7777599999999998</v>
      </c>
      <c r="DI30" s="83">
        <v>5.8798699999999995</v>
      </c>
      <c r="DJ30" s="139">
        <v>1.6855499999999999</v>
      </c>
      <c r="DK30" s="139">
        <v>1.1848299999999998</v>
      </c>
      <c r="DL30" s="139">
        <v>0</v>
      </c>
      <c r="DM30" s="139">
        <v>1.12801</v>
      </c>
      <c r="DN30" s="139">
        <v>1.1041099999999999</v>
      </c>
      <c r="DO30" s="139">
        <v>1.1425000000000001</v>
      </c>
      <c r="DP30" s="139">
        <v>4.62364</v>
      </c>
      <c r="DQ30" s="139">
        <v>4.3349099999999998</v>
      </c>
      <c r="DR30" s="139">
        <v>4.3376599999999996</v>
      </c>
      <c r="DS30" s="139">
        <v>4.5995200000000001</v>
      </c>
      <c r="DT30" s="139">
        <v>4.7373400000000006</v>
      </c>
      <c r="DU30" s="139">
        <v>6.0153400000000001</v>
      </c>
      <c r="DV30" s="139">
        <v>5.9906800000000002</v>
      </c>
      <c r="DW30" s="139">
        <v>2.95309</v>
      </c>
      <c r="DX30" s="139">
        <v>5.7667200000000003</v>
      </c>
      <c r="DY30" s="139">
        <v>5.8130800000000002</v>
      </c>
      <c r="DZ30" s="139">
        <v>2.8829499999999997</v>
      </c>
      <c r="EA30" s="139">
        <v>5.0128399999999997</v>
      </c>
      <c r="EB30" s="139">
        <v>5.0895299999999999</v>
      </c>
      <c r="EC30" s="139">
        <v>2.5410700000000004</v>
      </c>
      <c r="ED30" s="139">
        <v>4.7212500000000004</v>
      </c>
      <c r="EE30" s="139">
        <v>5.1053300000000004</v>
      </c>
      <c r="EF30" s="139">
        <v>2.5600900000000002</v>
      </c>
      <c r="EG30" s="139">
        <v>3.9653800000000001</v>
      </c>
      <c r="EH30" s="139">
        <v>4.0355499999999997</v>
      </c>
      <c r="EI30" s="74">
        <f t="shared" si="0"/>
        <v>283.37310999999994</v>
      </c>
      <c r="EJ30" s="139"/>
      <c r="EK30" s="139"/>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139"/>
      <c r="GB30" s="139"/>
      <c r="GC30" s="139"/>
      <c r="GD30" s="139"/>
      <c r="GE30" s="139"/>
      <c r="GF30" s="139"/>
      <c r="GG30" s="139"/>
      <c r="GH30" s="139"/>
      <c r="GI30" s="139"/>
      <c r="GJ30" s="139"/>
      <c r="GK30" s="139"/>
      <c r="GL30" s="139"/>
      <c r="GM30" s="139"/>
      <c r="GN30" s="139"/>
      <c r="GO30" s="139"/>
      <c r="GP30" s="139"/>
      <c r="GQ30" s="139"/>
      <c r="GR30" s="139"/>
      <c r="GS30" s="139"/>
      <c r="GT30" s="139"/>
      <c r="GU30" s="139"/>
      <c r="GV30" s="139"/>
      <c r="GW30" s="139"/>
      <c r="GX30" s="139"/>
      <c r="GY30" s="139"/>
      <c r="GZ30" s="74">
        <f t="shared" si="1"/>
        <v>0</v>
      </c>
    </row>
    <row r="31" spans="1:208"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v>17.600000000000001</v>
      </c>
      <c r="BT31" s="139">
        <v>7.18</v>
      </c>
      <c r="BU31" s="139">
        <v>3.5409999999999999</v>
      </c>
      <c r="BV31" s="139">
        <v>10.065799999999999</v>
      </c>
      <c r="BW31" s="139">
        <v>1.8815999999999999</v>
      </c>
      <c r="BX31" s="83">
        <v>2.9106999999999998</v>
      </c>
      <c r="BY31" s="139">
        <v>0.81200000000000006</v>
      </c>
      <c r="BZ31" s="139">
        <v>1.0577999999999999</v>
      </c>
      <c r="CA31" s="139">
        <v>4.0398000000000005</v>
      </c>
      <c r="CB31" s="139">
        <v>7.4509999999999996</v>
      </c>
      <c r="CC31" s="139">
        <v>1.7105299999999999</v>
      </c>
      <c r="CD31" s="139">
        <v>0.56840000000000002</v>
      </c>
      <c r="CE31" s="139">
        <v>0.76039999999999996</v>
      </c>
      <c r="CF31" s="139">
        <v>5.0087000000000002</v>
      </c>
      <c r="CG31" s="139">
        <v>4.9608999999999996</v>
      </c>
      <c r="CH31" s="139">
        <v>2.4589000000000003</v>
      </c>
      <c r="CI31" s="139">
        <v>5.0187900000000001</v>
      </c>
      <c r="CJ31" s="139">
        <v>4.9238599999999995</v>
      </c>
      <c r="CK31" s="139">
        <v>2.42842</v>
      </c>
      <c r="CL31" s="139">
        <v>1.095</v>
      </c>
      <c r="CM31" s="139">
        <v>3.9647399999999999</v>
      </c>
      <c r="CN31" s="139">
        <v>3.8907399999999996</v>
      </c>
      <c r="CO31" s="139">
        <v>1.5938599999999998</v>
      </c>
      <c r="CP31" s="139">
        <v>4.4043400000000004</v>
      </c>
      <c r="CQ31" s="139">
        <v>4.4038900000000005</v>
      </c>
      <c r="CR31" s="139">
        <v>2.15266</v>
      </c>
      <c r="CS31" s="139">
        <v>3.0901999999999998</v>
      </c>
      <c r="CT31" s="139">
        <v>3.1926799999999997</v>
      </c>
      <c r="CU31" s="139">
        <v>3.0955100000000004</v>
      </c>
      <c r="CV31" s="139">
        <v>1.62307</v>
      </c>
      <c r="CW31" s="139">
        <v>1.1709799999999999</v>
      </c>
      <c r="CX31" s="139">
        <v>3.1174499999999998</v>
      </c>
      <c r="CY31" s="139">
        <v>1.6263099999999999</v>
      </c>
      <c r="CZ31" s="139">
        <v>3.2123699999999999</v>
      </c>
      <c r="DA31" s="83">
        <v>3.1469999999999998</v>
      </c>
      <c r="DB31" s="139">
        <v>3.1917</v>
      </c>
      <c r="DC31" s="139">
        <v>3.2195399999999998</v>
      </c>
      <c r="DD31" s="139">
        <v>3.1738899999999997</v>
      </c>
      <c r="DE31" s="139">
        <v>2.5303299999999997</v>
      </c>
      <c r="DF31" s="139">
        <v>1.1796199999999999</v>
      </c>
      <c r="DG31" s="139">
        <v>4.3445400000000003</v>
      </c>
      <c r="DH31" s="139">
        <v>4.2215200000000008</v>
      </c>
      <c r="DI31" s="139">
        <v>4.2643999999999993</v>
      </c>
      <c r="DJ31" s="139">
        <v>1.7167600000000001</v>
      </c>
      <c r="DK31" s="139">
        <v>0.59963999999999995</v>
      </c>
      <c r="DL31" s="139">
        <v>0</v>
      </c>
      <c r="DM31" s="139">
        <v>0.58437000000000006</v>
      </c>
      <c r="DN31" s="139">
        <v>0.57274000000000003</v>
      </c>
      <c r="DO31" s="139">
        <v>0.59360000000000002</v>
      </c>
      <c r="DP31" s="139">
        <v>3.6340100000000004</v>
      </c>
      <c r="DQ31" s="139">
        <v>3.4648099999999999</v>
      </c>
      <c r="DR31" s="139">
        <v>3.39432</v>
      </c>
      <c r="DS31" s="139">
        <v>3.6644000000000001</v>
      </c>
      <c r="DT31" s="139">
        <v>3.7602399999999996</v>
      </c>
      <c r="DU31" s="139">
        <v>6.3707000000000003</v>
      </c>
      <c r="DV31" s="139">
        <v>6.4473799999999999</v>
      </c>
      <c r="DW31" s="139">
        <v>3.14154</v>
      </c>
      <c r="DX31" s="139">
        <v>6.3524700000000003</v>
      </c>
      <c r="DY31" s="139">
        <v>6.3793599999999993</v>
      </c>
      <c r="DZ31" s="139">
        <v>3.2241399999999998</v>
      </c>
      <c r="EA31" s="139">
        <v>5.3728400000000001</v>
      </c>
      <c r="EB31" s="139">
        <v>5.4828599999999996</v>
      </c>
      <c r="EC31" s="139">
        <v>2.72682</v>
      </c>
      <c r="ED31" s="139">
        <v>4.4482499999999998</v>
      </c>
      <c r="EE31" s="139">
        <v>5.37941</v>
      </c>
      <c r="EF31" s="139">
        <v>2.7310599999999998</v>
      </c>
      <c r="EG31" s="139">
        <v>3.5648599999999999</v>
      </c>
      <c r="EH31" s="139">
        <v>3.5801100000000003</v>
      </c>
      <c r="EI31" s="74">
        <f t="shared" si="0"/>
        <v>242.47163</v>
      </c>
      <c r="EJ31" s="139"/>
      <c r="EK31" s="139"/>
      <c r="EL31" s="139"/>
      <c r="EM31" s="139"/>
      <c r="EN31" s="139"/>
      <c r="EO31" s="83"/>
      <c r="EP31" s="139"/>
      <c r="EQ31" s="139"/>
      <c r="ER31" s="139"/>
      <c r="ES31" s="139"/>
      <c r="ET31" s="139"/>
      <c r="EU31" s="139"/>
      <c r="EV31" s="139"/>
      <c r="EW31" s="139"/>
      <c r="EX31" s="139"/>
      <c r="EY31" s="139"/>
      <c r="EZ31" s="139"/>
      <c r="FA31" s="139"/>
      <c r="FB31" s="139"/>
      <c r="FC31" s="139"/>
      <c r="FD31" s="139"/>
      <c r="FE31" s="139"/>
      <c r="FF31" s="139"/>
      <c r="FG31" s="139"/>
      <c r="FH31" s="139"/>
      <c r="FI31" s="139"/>
      <c r="FJ31" s="139"/>
      <c r="FK31" s="139"/>
      <c r="FL31" s="139"/>
      <c r="FM31" s="139"/>
      <c r="FN31" s="139"/>
      <c r="FO31" s="139"/>
      <c r="FP31" s="139"/>
      <c r="FQ31" s="139"/>
      <c r="FR31" s="83"/>
      <c r="FS31" s="139"/>
      <c r="FT31" s="139"/>
      <c r="FU31" s="139"/>
      <c r="FV31" s="139"/>
      <c r="FW31" s="139"/>
      <c r="FX31" s="139"/>
      <c r="FY31" s="139"/>
      <c r="FZ31" s="139"/>
      <c r="GA31" s="139"/>
      <c r="GB31" s="139"/>
      <c r="GC31" s="139"/>
      <c r="GD31" s="139"/>
      <c r="GE31" s="139"/>
      <c r="GF31" s="139"/>
      <c r="GG31" s="139"/>
      <c r="GH31" s="139"/>
      <c r="GI31" s="139"/>
      <c r="GJ31" s="139"/>
      <c r="GK31" s="139"/>
      <c r="GL31" s="139"/>
      <c r="GM31" s="139"/>
      <c r="GN31" s="139"/>
      <c r="GO31" s="139"/>
      <c r="GP31" s="139"/>
      <c r="GQ31" s="139"/>
      <c r="GR31" s="139"/>
      <c r="GS31" s="139"/>
      <c r="GT31" s="139"/>
      <c r="GU31" s="139"/>
      <c r="GV31" s="139"/>
      <c r="GW31" s="139"/>
      <c r="GX31" s="139"/>
      <c r="GY31" s="139"/>
      <c r="GZ31" s="74">
        <f t="shared" si="1"/>
        <v>0</v>
      </c>
    </row>
    <row r="32" spans="1:208"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v>18.25</v>
      </c>
      <c r="BT32" s="139">
        <v>9.89</v>
      </c>
      <c r="BU32" s="83">
        <v>4.8849999999999998</v>
      </c>
      <c r="BV32" s="83">
        <v>13.312899999999999</v>
      </c>
      <c r="BW32" s="83">
        <v>4.1215000000000002</v>
      </c>
      <c r="BX32" s="83">
        <v>6.5744999999999996</v>
      </c>
      <c r="BY32" s="83">
        <v>0.36610000000000004</v>
      </c>
      <c r="BZ32" s="83">
        <v>0.47470000000000001</v>
      </c>
      <c r="CA32" s="83">
        <v>5.3348999999999993</v>
      </c>
      <c r="CB32" s="83">
        <v>9.5502000000000002</v>
      </c>
      <c r="CC32" s="83">
        <v>3.1738300000000006</v>
      </c>
      <c r="CD32" s="83">
        <v>1.2295</v>
      </c>
      <c r="CE32" s="83">
        <v>1.6231</v>
      </c>
      <c r="CF32" s="83">
        <v>6.4009</v>
      </c>
      <c r="CG32" s="83">
        <v>6.3831999999999995</v>
      </c>
      <c r="CH32" s="83">
        <v>3.1818</v>
      </c>
      <c r="CI32" s="83">
        <v>6.3825699999999994</v>
      </c>
      <c r="CJ32" s="83">
        <v>6.3265900000000004</v>
      </c>
      <c r="CK32" s="83">
        <v>3.1902699999999999</v>
      </c>
      <c r="CL32" s="83">
        <v>1.5009999999999999</v>
      </c>
      <c r="CM32" s="83">
        <v>4.6162999999999998</v>
      </c>
      <c r="CN32" s="83">
        <v>4.5223500000000003</v>
      </c>
      <c r="CO32" s="83">
        <v>1.8431099999999998</v>
      </c>
      <c r="CP32" s="83">
        <v>5.1264799999999999</v>
      </c>
      <c r="CQ32" s="83">
        <v>5.2221200000000003</v>
      </c>
      <c r="CR32" s="83">
        <v>2.5291799999999998</v>
      </c>
      <c r="CS32" s="83">
        <v>3.8233000000000001</v>
      </c>
      <c r="CT32" s="139">
        <v>4.99655</v>
      </c>
      <c r="CU32" s="83">
        <v>4.8535300000000001</v>
      </c>
      <c r="CV32" s="83">
        <v>2.5048600000000003</v>
      </c>
      <c r="CW32" s="83">
        <v>1.85778</v>
      </c>
      <c r="CX32" s="83">
        <v>4.8619599999999998</v>
      </c>
      <c r="CY32" s="83">
        <v>2.48034</v>
      </c>
      <c r="CZ32" s="83">
        <v>6.34124</v>
      </c>
      <c r="DA32" s="83">
        <v>6.2841800000000001</v>
      </c>
      <c r="DB32" s="83">
        <v>6.3164899999999999</v>
      </c>
      <c r="DC32" s="83">
        <v>6.3108399999999998</v>
      </c>
      <c r="DD32" s="83">
        <v>6.2556199999999995</v>
      </c>
      <c r="DE32" s="83">
        <v>5.6426400000000001</v>
      </c>
      <c r="DF32" s="83">
        <v>2.6846399999999999</v>
      </c>
      <c r="DG32" s="83">
        <v>5.9431499999999993</v>
      </c>
      <c r="DH32" s="83">
        <v>5.7400799999999998</v>
      </c>
      <c r="DI32" s="83">
        <v>5.8978400000000004</v>
      </c>
      <c r="DJ32" s="139">
        <v>0.73192999999999997</v>
      </c>
      <c r="DK32" s="139">
        <v>0.84436</v>
      </c>
      <c r="DL32" s="139">
        <v>0</v>
      </c>
      <c r="DM32" s="139">
        <v>0.79467999999999994</v>
      </c>
      <c r="DN32" s="139">
        <v>0.78051000000000004</v>
      </c>
      <c r="DO32" s="139">
        <v>0.81719000000000008</v>
      </c>
      <c r="DP32" s="139">
        <v>6.7012299999999998</v>
      </c>
      <c r="DQ32" s="139">
        <v>6.3975900000000001</v>
      </c>
      <c r="DR32" s="139">
        <v>6.3380299999999998</v>
      </c>
      <c r="DS32" s="139">
        <v>6.6278199999999998</v>
      </c>
      <c r="DT32" s="139">
        <v>6.7356300000000005</v>
      </c>
      <c r="DU32" s="139">
        <v>3.2152600000000002</v>
      </c>
      <c r="DV32" s="139">
        <v>3.2605</v>
      </c>
      <c r="DW32" s="139">
        <v>1.57491</v>
      </c>
      <c r="DX32" s="139">
        <v>2.6124399999999999</v>
      </c>
      <c r="DY32" s="139">
        <v>2.6173000000000002</v>
      </c>
      <c r="DZ32" s="139">
        <v>1.2573399999999999</v>
      </c>
      <c r="EA32" s="139">
        <v>4.1033400000000002</v>
      </c>
      <c r="EB32" s="139">
        <v>4.08413</v>
      </c>
      <c r="EC32" s="139">
        <v>1.99705</v>
      </c>
      <c r="ED32" s="139">
        <v>0</v>
      </c>
      <c r="EE32" s="139">
        <v>5.0028800000000002</v>
      </c>
      <c r="EF32" s="139">
        <v>2.5283200000000003</v>
      </c>
      <c r="EG32" s="139">
        <v>3.2216300000000002</v>
      </c>
      <c r="EH32" s="139">
        <v>3.2564799999999998</v>
      </c>
      <c r="EI32" s="74">
        <f t="shared" si="0"/>
        <v>294.30769000000004</v>
      </c>
      <c r="EJ32" s="139"/>
      <c r="EK32" s="139"/>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139"/>
      <c r="FL32" s="83"/>
      <c r="FM32" s="83"/>
      <c r="FN32" s="83"/>
      <c r="FO32" s="83"/>
      <c r="FP32" s="83"/>
      <c r="FQ32" s="83"/>
      <c r="FR32" s="83"/>
      <c r="FS32" s="83"/>
      <c r="FT32" s="83"/>
      <c r="FU32" s="83"/>
      <c r="FV32" s="83"/>
      <c r="FW32" s="83"/>
      <c r="FX32" s="83"/>
      <c r="FY32" s="83"/>
      <c r="FZ32" s="83"/>
      <c r="GA32" s="139"/>
      <c r="GB32" s="139"/>
      <c r="GC32" s="139"/>
      <c r="GD32" s="139"/>
      <c r="GE32" s="139"/>
      <c r="GF32" s="139"/>
      <c r="GG32" s="139"/>
      <c r="GH32" s="139"/>
      <c r="GI32" s="139"/>
      <c r="GJ32" s="139"/>
      <c r="GK32" s="139"/>
      <c r="GL32" s="139"/>
      <c r="GM32" s="139"/>
      <c r="GN32" s="139"/>
      <c r="GO32" s="139"/>
      <c r="GP32" s="139"/>
      <c r="GQ32" s="139"/>
      <c r="GR32" s="139"/>
      <c r="GS32" s="139"/>
      <c r="GT32" s="139"/>
      <c r="GU32" s="139"/>
      <c r="GV32" s="139"/>
      <c r="GW32" s="139"/>
      <c r="GX32" s="139"/>
      <c r="GY32" s="139"/>
      <c r="GZ32" s="74">
        <f t="shared" si="1"/>
        <v>0</v>
      </c>
    </row>
    <row r="33" spans="1:208"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v>19.600000000000001</v>
      </c>
      <c r="BT33" s="139">
        <v>12.01</v>
      </c>
      <c r="BU33" s="83">
        <v>5.258</v>
      </c>
      <c r="BV33" s="83">
        <v>11.9472</v>
      </c>
      <c r="BW33" s="83">
        <v>3.9153000000000002</v>
      </c>
      <c r="BX33" s="83">
        <v>5.6805000000000003</v>
      </c>
      <c r="BY33" s="83">
        <v>0.78120000000000001</v>
      </c>
      <c r="BZ33" s="83">
        <v>1.0225</v>
      </c>
      <c r="CA33" s="83">
        <v>6.1444999999999999</v>
      </c>
      <c r="CB33" s="83">
        <v>10.083600000000001</v>
      </c>
      <c r="CC33" s="83">
        <v>2.5254400000000001</v>
      </c>
      <c r="CD33" s="83">
        <v>1.1192</v>
      </c>
      <c r="CE33" s="83">
        <v>1.5023</v>
      </c>
      <c r="CF33" s="83">
        <v>3.2321999999999997</v>
      </c>
      <c r="CG33" s="83">
        <v>3.1911</v>
      </c>
      <c r="CH33" s="83">
        <v>1.6065</v>
      </c>
      <c r="CI33" s="83">
        <v>3.2003499999999998</v>
      </c>
      <c r="CJ33" s="83">
        <v>3.1587199999999998</v>
      </c>
      <c r="CK33" s="83">
        <v>1.56349</v>
      </c>
      <c r="CL33" s="83">
        <v>1.6364000000000001</v>
      </c>
      <c r="CM33" s="83">
        <v>3.98211</v>
      </c>
      <c r="CN33" s="83">
        <v>3.9375300000000002</v>
      </c>
      <c r="CO33" s="83">
        <v>1.62104</v>
      </c>
      <c r="CP33" s="83">
        <v>3.71637</v>
      </c>
      <c r="CQ33" s="83">
        <v>3.7914899999999996</v>
      </c>
      <c r="CR33" s="83">
        <v>1.8396700000000001</v>
      </c>
      <c r="CS33" s="83">
        <v>3.4036999999999997</v>
      </c>
      <c r="CT33" s="139">
        <v>5.2633999999999999</v>
      </c>
      <c r="CU33" s="83">
        <v>5.1147799999999997</v>
      </c>
      <c r="CV33" s="83">
        <v>2.6309499999999999</v>
      </c>
      <c r="CW33" s="83">
        <v>1.9813099999999999</v>
      </c>
      <c r="CX33" s="83">
        <v>5.1639399999999993</v>
      </c>
      <c r="CY33" s="83">
        <v>2.6309</v>
      </c>
      <c r="CZ33" s="83">
        <v>5.2393700000000001</v>
      </c>
      <c r="DA33" s="83">
        <v>5.1792799999999994</v>
      </c>
      <c r="DB33" s="83">
        <v>5.2451300000000005</v>
      </c>
      <c r="DC33" s="83">
        <v>5.2933000000000003</v>
      </c>
      <c r="DD33" s="83">
        <v>5.2684199999999999</v>
      </c>
      <c r="DE33" s="83">
        <v>5.0462299999999995</v>
      </c>
      <c r="DF33" s="83">
        <v>2.4419599999999999</v>
      </c>
      <c r="DG33" s="83">
        <v>5.9814300000000005</v>
      </c>
      <c r="DH33" s="83">
        <v>5.8538300000000003</v>
      </c>
      <c r="DI33" s="83">
        <v>5.8809700000000005</v>
      </c>
      <c r="DJ33" s="139">
        <v>1.7939700000000001</v>
      </c>
      <c r="DK33" s="139">
        <v>1.11422</v>
      </c>
      <c r="DL33" s="139">
        <v>0</v>
      </c>
      <c r="DM33" s="139">
        <v>0</v>
      </c>
      <c r="DN33" s="139">
        <v>1.0844100000000001</v>
      </c>
      <c r="DO33" s="139">
        <v>1.1018599999999998</v>
      </c>
      <c r="DP33" s="139">
        <v>6.0744199999999999</v>
      </c>
      <c r="DQ33" s="139">
        <v>5.8978400000000004</v>
      </c>
      <c r="DR33" s="139">
        <v>5.6084100000000001</v>
      </c>
      <c r="DS33" s="139">
        <v>5.9899199999999997</v>
      </c>
      <c r="DT33" s="139">
        <v>6.1175600000000001</v>
      </c>
      <c r="DU33" s="139">
        <v>4.1437400000000002</v>
      </c>
      <c r="DV33" s="139">
        <v>4.1261899999999994</v>
      </c>
      <c r="DW33" s="139">
        <v>2.0276000000000001</v>
      </c>
      <c r="DX33" s="139">
        <v>4.0252100000000004</v>
      </c>
      <c r="DY33" s="139">
        <v>4.09328</v>
      </c>
      <c r="DZ33" s="139">
        <v>2.0434100000000002</v>
      </c>
      <c r="EA33" s="139">
        <v>5.7435299999999998</v>
      </c>
      <c r="EB33" s="139">
        <v>5.9420799999999998</v>
      </c>
      <c r="EC33" s="139">
        <v>2.97682</v>
      </c>
      <c r="ED33" s="139">
        <v>3.2453099999999999</v>
      </c>
      <c r="EE33" s="139">
        <v>6.4694700000000003</v>
      </c>
      <c r="EF33" s="139">
        <v>3.2725599999999999</v>
      </c>
      <c r="EG33" s="139">
        <v>4.1053500000000005</v>
      </c>
      <c r="EH33" s="139">
        <v>4.08758</v>
      </c>
      <c r="EI33" s="74">
        <f t="shared" si="0"/>
        <v>286.77034999999995</v>
      </c>
      <c r="EJ33" s="139"/>
      <c r="EK33" s="139"/>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139"/>
      <c r="FL33" s="83"/>
      <c r="FM33" s="83"/>
      <c r="FN33" s="83"/>
      <c r="FO33" s="83"/>
      <c r="FP33" s="83"/>
      <c r="FQ33" s="83"/>
      <c r="FR33" s="83"/>
      <c r="FS33" s="83"/>
      <c r="FT33" s="83"/>
      <c r="FU33" s="83"/>
      <c r="FV33" s="83"/>
      <c r="FW33" s="83"/>
      <c r="FX33" s="83"/>
      <c r="FY33" s="83"/>
      <c r="FZ33" s="83"/>
      <c r="GA33" s="139"/>
      <c r="GB33" s="139"/>
      <c r="GC33" s="139"/>
      <c r="GD33" s="139"/>
      <c r="GE33" s="139"/>
      <c r="GF33" s="139"/>
      <c r="GG33" s="139"/>
      <c r="GH33" s="139"/>
      <c r="GI33" s="139"/>
      <c r="GJ33" s="139"/>
      <c r="GK33" s="139"/>
      <c r="GL33" s="139"/>
      <c r="GM33" s="139"/>
      <c r="GN33" s="139"/>
      <c r="GO33" s="139"/>
      <c r="GP33" s="139"/>
      <c r="GQ33" s="139"/>
      <c r="GR33" s="139"/>
      <c r="GS33" s="139"/>
      <c r="GT33" s="139"/>
      <c r="GU33" s="139"/>
      <c r="GV33" s="139"/>
      <c r="GW33" s="139"/>
      <c r="GX33" s="139"/>
      <c r="GY33" s="139"/>
      <c r="GZ33" s="74">
        <f t="shared" si="1"/>
        <v>0</v>
      </c>
    </row>
    <row r="34" spans="1:208"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v>19.93</v>
      </c>
      <c r="BT34" s="139">
        <v>12.01</v>
      </c>
      <c r="BU34" s="83">
        <v>6.1740000000000004</v>
      </c>
      <c r="BV34" s="83">
        <v>12.8423</v>
      </c>
      <c r="BW34" s="83">
        <v>5.2701000000000002</v>
      </c>
      <c r="BX34" s="83">
        <v>8.1023999999999994</v>
      </c>
      <c r="BY34" s="83">
        <v>1.21</v>
      </c>
      <c r="BZ34" s="83">
        <v>1.5528</v>
      </c>
      <c r="CA34" s="83">
        <v>6.7812000000000001</v>
      </c>
      <c r="CB34" s="83">
        <v>12.4628</v>
      </c>
      <c r="CC34" s="83">
        <v>3.7500399999999998</v>
      </c>
      <c r="CD34" s="83">
        <v>1.5084000000000002</v>
      </c>
      <c r="CE34" s="139">
        <v>2.0078</v>
      </c>
      <c r="CF34" s="83">
        <v>7.7966000000000006</v>
      </c>
      <c r="CG34" s="83">
        <v>7.7618</v>
      </c>
      <c r="CH34" s="83">
        <v>3.85</v>
      </c>
      <c r="CI34" s="83">
        <v>7.8396800000000004</v>
      </c>
      <c r="CJ34" s="83">
        <v>7.7929200000000005</v>
      </c>
      <c r="CK34" s="83">
        <v>3.8826900000000002</v>
      </c>
      <c r="CL34" s="83">
        <v>1.92</v>
      </c>
      <c r="CM34" s="83">
        <v>4.8858100000000002</v>
      </c>
      <c r="CN34" s="83">
        <v>4.9482799999999996</v>
      </c>
      <c r="CO34" s="83">
        <v>1.9310399999999999</v>
      </c>
      <c r="CP34" s="83">
        <v>4.5404799999999996</v>
      </c>
      <c r="CQ34" s="83">
        <v>4.5659200000000002</v>
      </c>
      <c r="CR34" s="83">
        <v>2.2288099999999997</v>
      </c>
      <c r="CS34" s="83">
        <v>3.2248000000000001</v>
      </c>
      <c r="CT34" s="139">
        <v>6.60893</v>
      </c>
      <c r="CU34" s="83">
        <v>6.50237</v>
      </c>
      <c r="CV34" s="83">
        <v>3.29115</v>
      </c>
      <c r="CW34" s="83">
        <v>4.9179700000000004</v>
      </c>
      <c r="CX34" s="83">
        <v>6.3876200000000001</v>
      </c>
      <c r="CY34" s="83">
        <v>3.2288800000000002</v>
      </c>
      <c r="CZ34" s="83">
        <v>4.8782100000000002</v>
      </c>
      <c r="DA34" s="83">
        <v>4.9579599999999999</v>
      </c>
      <c r="DB34" s="83">
        <v>5.0709300000000006</v>
      </c>
      <c r="DC34" s="83">
        <v>5.1270800000000003</v>
      </c>
      <c r="DD34" s="83">
        <v>5.1832000000000003</v>
      </c>
      <c r="DE34" s="83">
        <v>7.4334199999999999</v>
      </c>
      <c r="DF34" s="83">
        <v>3.7325599999999999</v>
      </c>
      <c r="DG34" s="83">
        <v>7.6429200000000002</v>
      </c>
      <c r="DH34" s="83">
        <v>7.4226099999999997</v>
      </c>
      <c r="DI34" s="83">
        <v>7.7856800000000002</v>
      </c>
      <c r="DJ34" s="139">
        <v>2.1783600000000001</v>
      </c>
      <c r="DK34" s="139">
        <v>1.30704</v>
      </c>
      <c r="DL34" s="139">
        <v>0</v>
      </c>
      <c r="DM34" s="139">
        <v>0</v>
      </c>
      <c r="DN34" s="139">
        <v>1.29802</v>
      </c>
      <c r="DO34" s="139">
        <v>1.3017400000000001</v>
      </c>
      <c r="DP34" s="139">
        <v>7.7449599999999998</v>
      </c>
      <c r="DQ34" s="139">
        <v>7.3536599999999996</v>
      </c>
      <c r="DR34" s="139">
        <v>7.2836800000000004</v>
      </c>
      <c r="DS34" s="139">
        <v>7.6</v>
      </c>
      <c r="DT34" s="139">
        <v>7.4811699999999997</v>
      </c>
      <c r="DU34" s="139">
        <v>2.27217</v>
      </c>
      <c r="DV34" s="139">
        <v>2.3114899999999996</v>
      </c>
      <c r="DW34" s="139">
        <v>1.1157699999999999</v>
      </c>
      <c r="DX34" s="139">
        <v>2.2569299999999997</v>
      </c>
      <c r="DY34" s="139">
        <v>2.2851300000000001</v>
      </c>
      <c r="DZ34" s="139">
        <v>0.93865999999999994</v>
      </c>
      <c r="EA34" s="139">
        <v>3.3786100000000001</v>
      </c>
      <c r="EB34" s="139">
        <v>3.4160700000000004</v>
      </c>
      <c r="EC34" s="139">
        <v>1.6964699999999999</v>
      </c>
      <c r="ED34" s="139">
        <v>3.37669</v>
      </c>
      <c r="EE34" s="139">
        <v>3.4220300000000003</v>
      </c>
      <c r="EF34" s="139">
        <v>1.7289400000000001</v>
      </c>
      <c r="EG34" s="139">
        <v>4.3006599999999997</v>
      </c>
      <c r="EH34" s="139">
        <v>4.2637700000000001</v>
      </c>
      <c r="EI34" s="74">
        <f t="shared" si="0"/>
        <v>331.25418000000008</v>
      </c>
      <c r="EJ34" s="139"/>
      <c r="EK34" s="139"/>
      <c r="EL34" s="83"/>
      <c r="EM34" s="83"/>
      <c r="EN34" s="83"/>
      <c r="EO34" s="83"/>
      <c r="EP34" s="83"/>
      <c r="EQ34" s="83"/>
      <c r="ER34" s="83"/>
      <c r="ES34" s="83"/>
      <c r="ET34" s="83"/>
      <c r="EU34" s="83"/>
      <c r="EV34" s="139"/>
      <c r="EW34" s="83"/>
      <c r="EX34" s="83"/>
      <c r="EY34" s="83"/>
      <c r="EZ34" s="83"/>
      <c r="FA34" s="83"/>
      <c r="FB34" s="83"/>
      <c r="FC34" s="83"/>
      <c r="FD34" s="83"/>
      <c r="FE34" s="83"/>
      <c r="FF34" s="83"/>
      <c r="FG34" s="83"/>
      <c r="FH34" s="83"/>
      <c r="FI34" s="83"/>
      <c r="FJ34" s="83"/>
      <c r="FK34" s="139"/>
      <c r="FL34" s="83"/>
      <c r="FM34" s="83"/>
      <c r="FN34" s="83"/>
      <c r="FO34" s="83"/>
      <c r="FP34" s="83"/>
      <c r="FQ34" s="83"/>
      <c r="FR34" s="83"/>
      <c r="FS34" s="83"/>
      <c r="FT34" s="83"/>
      <c r="FU34" s="83"/>
      <c r="FV34" s="83"/>
      <c r="FW34" s="83"/>
      <c r="FX34" s="83"/>
      <c r="FY34" s="83"/>
      <c r="FZ34" s="83"/>
      <c r="GA34" s="139"/>
      <c r="GB34" s="139"/>
      <c r="GC34" s="139"/>
      <c r="GD34" s="139"/>
      <c r="GE34" s="139"/>
      <c r="GF34" s="139"/>
      <c r="GG34" s="139"/>
      <c r="GH34" s="139"/>
      <c r="GI34" s="139"/>
      <c r="GJ34" s="139"/>
      <c r="GK34" s="139"/>
      <c r="GL34" s="139"/>
      <c r="GM34" s="139"/>
      <c r="GN34" s="139"/>
      <c r="GO34" s="139"/>
      <c r="GP34" s="139"/>
      <c r="GQ34" s="139"/>
      <c r="GR34" s="139"/>
      <c r="GS34" s="139"/>
      <c r="GT34" s="139"/>
      <c r="GU34" s="139"/>
      <c r="GV34" s="139"/>
      <c r="GW34" s="139"/>
      <c r="GX34" s="139"/>
      <c r="GY34" s="139"/>
      <c r="GZ34" s="74">
        <f t="shared" si="1"/>
        <v>0</v>
      </c>
    </row>
    <row r="35" spans="1:208"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v>18.87</v>
      </c>
      <c r="BT35" s="139">
        <v>13.08</v>
      </c>
      <c r="BU35" s="83">
        <v>6.3220000000000001</v>
      </c>
      <c r="BV35" s="83">
        <v>15.105399999999999</v>
      </c>
      <c r="BW35" s="83">
        <v>5.4868000000000006</v>
      </c>
      <c r="BX35" s="83">
        <v>8.1684999999999999</v>
      </c>
      <c r="BY35" s="83">
        <v>1.0318000000000001</v>
      </c>
      <c r="BZ35" s="83">
        <v>1.3471</v>
      </c>
      <c r="CA35" s="83">
        <v>6.0198</v>
      </c>
      <c r="CB35" s="83">
        <v>10.995299999999999</v>
      </c>
      <c r="CC35" s="83">
        <v>0.34100000000000003</v>
      </c>
      <c r="CD35" s="83">
        <v>1.5862000000000001</v>
      </c>
      <c r="CE35" s="139">
        <v>2.0699000000000001</v>
      </c>
      <c r="CF35" s="83">
        <v>7.0324999999999998</v>
      </c>
      <c r="CG35" s="83">
        <v>7.0087000000000002</v>
      </c>
      <c r="CH35" s="83">
        <v>3.4880999999999998</v>
      </c>
      <c r="CI35" s="83">
        <v>7.0116199999999997</v>
      </c>
      <c r="CJ35" s="83">
        <v>6.9476800000000001</v>
      </c>
      <c r="CK35" s="83">
        <v>3.47838</v>
      </c>
      <c r="CL35" s="83">
        <v>1.9742</v>
      </c>
      <c r="CM35" s="83">
        <v>8.0110299999999999</v>
      </c>
      <c r="CN35" s="83">
        <v>7.9701300000000002</v>
      </c>
      <c r="CO35" s="83">
        <v>3.0386199999999999</v>
      </c>
      <c r="CP35" s="83">
        <v>7.6478199999999994</v>
      </c>
      <c r="CQ35" s="83">
        <v>7.6567799999999995</v>
      </c>
      <c r="CR35" s="83">
        <v>3.7640599999999997</v>
      </c>
      <c r="CS35" s="83">
        <v>3.6806999999999999</v>
      </c>
      <c r="CT35" s="139">
        <v>7.14628</v>
      </c>
      <c r="CU35" s="83">
        <v>6.8886799999999999</v>
      </c>
      <c r="CV35" s="83">
        <v>3.49464</v>
      </c>
      <c r="CW35" s="83">
        <v>7.0052500000000002</v>
      </c>
      <c r="CX35" s="83">
        <v>6.9631300000000005</v>
      </c>
      <c r="CY35" s="83">
        <v>3.51919</v>
      </c>
      <c r="CZ35" s="83">
        <v>5.7359999999999998</v>
      </c>
      <c r="DA35" s="83">
        <v>8.2958300000000005</v>
      </c>
      <c r="DB35" s="83">
        <v>5.67103</v>
      </c>
      <c r="DC35" s="83">
        <v>8.2437500000000004</v>
      </c>
      <c r="DD35" s="83">
        <v>8.2301299999999991</v>
      </c>
      <c r="DE35" s="83">
        <v>7.0845200000000004</v>
      </c>
      <c r="DF35" s="83">
        <v>3.5440800000000001</v>
      </c>
      <c r="DG35" s="83">
        <v>6.7618100000000005</v>
      </c>
      <c r="DH35" s="83">
        <v>6.5049399999999995</v>
      </c>
      <c r="DI35" s="83">
        <v>6.6783599999999996</v>
      </c>
      <c r="DJ35" s="139">
        <v>2.51491</v>
      </c>
      <c r="DK35" s="139">
        <v>1.0836700000000001</v>
      </c>
      <c r="DL35" s="139">
        <v>0</v>
      </c>
      <c r="DM35" s="139">
        <v>0</v>
      </c>
      <c r="DN35" s="139">
        <v>1.0979100000000002</v>
      </c>
      <c r="DO35" s="139">
        <v>1.1008699999999998</v>
      </c>
      <c r="DP35" s="139">
        <v>8.1000700000000005</v>
      </c>
      <c r="DQ35" s="139">
        <v>7.7524100000000002</v>
      </c>
      <c r="DR35" s="139">
        <v>7.7368199999999998</v>
      </c>
      <c r="DS35" s="139">
        <v>7.9032</v>
      </c>
      <c r="DT35" s="139">
        <v>8.0840399999999999</v>
      </c>
      <c r="DU35" s="139">
        <v>4.3973599999999999</v>
      </c>
      <c r="DV35" s="139">
        <v>4.4005400000000003</v>
      </c>
      <c r="DW35" s="139">
        <v>2.1773699999999998</v>
      </c>
      <c r="DX35" s="139">
        <v>4.3386700000000005</v>
      </c>
      <c r="DY35" s="139">
        <v>4.4243300000000003</v>
      </c>
      <c r="DZ35" s="139">
        <v>2.2470100000000004</v>
      </c>
      <c r="EA35" s="139">
        <v>5.0744999999999996</v>
      </c>
      <c r="EB35" s="139">
        <v>5.1582299999999996</v>
      </c>
      <c r="EC35" s="139">
        <v>2.5539899999999998</v>
      </c>
      <c r="ED35" s="139">
        <v>5.0723500000000001</v>
      </c>
      <c r="EE35" s="139">
        <v>5.1397700000000004</v>
      </c>
      <c r="EF35" s="139">
        <v>2.5971199999999999</v>
      </c>
      <c r="EG35" s="139">
        <v>7.0398300000000003</v>
      </c>
      <c r="EH35" s="139">
        <v>6.9605800000000002</v>
      </c>
      <c r="EI35" s="74">
        <f t="shared" si="0"/>
        <v>377.85729000000003</v>
      </c>
      <c r="EJ35" s="139"/>
      <c r="EK35" s="139"/>
      <c r="EL35" s="83"/>
      <c r="EM35" s="83"/>
      <c r="EN35" s="83"/>
      <c r="EO35" s="83"/>
      <c r="EP35" s="83"/>
      <c r="EQ35" s="83"/>
      <c r="ER35" s="83"/>
      <c r="ES35" s="83"/>
      <c r="ET35" s="83"/>
      <c r="EU35" s="83"/>
      <c r="EV35" s="139"/>
      <c r="EW35" s="83"/>
      <c r="EX35" s="83"/>
      <c r="EY35" s="83"/>
      <c r="EZ35" s="83"/>
      <c r="FA35" s="83"/>
      <c r="FB35" s="83"/>
      <c r="FC35" s="83"/>
      <c r="FD35" s="83"/>
      <c r="FE35" s="83"/>
      <c r="FF35" s="83"/>
      <c r="FG35" s="83"/>
      <c r="FH35" s="83"/>
      <c r="FI35" s="83"/>
      <c r="FJ35" s="83"/>
      <c r="FK35" s="139"/>
      <c r="FL35" s="83"/>
      <c r="FM35" s="83"/>
      <c r="FN35" s="83"/>
      <c r="FO35" s="83"/>
      <c r="FP35" s="83"/>
      <c r="FQ35" s="83"/>
      <c r="FR35" s="83"/>
      <c r="FS35" s="83"/>
      <c r="FT35" s="83"/>
      <c r="FU35" s="83"/>
      <c r="FV35" s="83"/>
      <c r="FW35" s="83"/>
      <c r="FX35" s="83"/>
      <c r="FY35" s="83"/>
      <c r="FZ35" s="83"/>
      <c r="GA35" s="139"/>
      <c r="GB35" s="139"/>
      <c r="GC35" s="139"/>
      <c r="GD35" s="139"/>
      <c r="GE35" s="139"/>
      <c r="GF35" s="139"/>
      <c r="GG35" s="139"/>
      <c r="GH35" s="139"/>
      <c r="GI35" s="139"/>
      <c r="GJ35" s="139"/>
      <c r="GK35" s="139"/>
      <c r="GL35" s="139"/>
      <c r="GM35" s="139"/>
      <c r="GN35" s="139"/>
      <c r="GO35" s="139"/>
      <c r="GP35" s="139"/>
      <c r="GQ35" s="139"/>
      <c r="GR35" s="139"/>
      <c r="GS35" s="139"/>
      <c r="GT35" s="139"/>
      <c r="GU35" s="139"/>
      <c r="GV35" s="139"/>
      <c r="GW35" s="139"/>
      <c r="GX35" s="139"/>
      <c r="GY35" s="139"/>
      <c r="GZ35" s="74">
        <f t="shared" si="1"/>
        <v>0</v>
      </c>
    </row>
    <row r="36" spans="1:208"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c r="EJ36" s="139"/>
      <c r="EK36" s="139"/>
      <c r="EL36" s="139"/>
      <c r="EM36" s="139"/>
      <c r="EN36" s="139"/>
      <c r="EO36" s="139"/>
      <c r="EP36" s="139"/>
      <c r="EQ36" s="139"/>
      <c r="ER36" s="139"/>
      <c r="ES36" s="139"/>
      <c r="ET36" s="139"/>
      <c r="EU36" s="139"/>
      <c r="EV36" s="139"/>
      <c r="EW36" s="139"/>
      <c r="EX36" s="139"/>
      <c r="EY36" s="139"/>
      <c r="EZ36" s="139"/>
      <c r="FA36" s="139"/>
      <c r="FB36" s="139"/>
      <c r="FC36" s="139"/>
      <c r="FD36" s="139"/>
      <c r="FE36" s="139"/>
      <c r="FF36" s="139"/>
      <c r="FG36" s="139"/>
      <c r="FH36" s="139"/>
      <c r="FI36" s="139"/>
      <c r="FJ36" s="139"/>
      <c r="FK36" s="139"/>
      <c r="FL36" s="139"/>
      <c r="FM36" s="139"/>
      <c r="FN36" s="139"/>
      <c r="FO36" s="139"/>
      <c r="FP36" s="139"/>
      <c r="FQ36" s="139"/>
      <c r="FR36" s="139"/>
      <c r="FS36" s="139"/>
      <c r="FT36" s="139"/>
      <c r="FU36" s="139"/>
      <c r="FV36" s="139"/>
      <c r="FW36" s="139"/>
      <c r="FX36" s="139"/>
      <c r="FY36" s="139"/>
      <c r="FZ36" s="139"/>
      <c r="GA36" s="139"/>
      <c r="GB36" s="139"/>
      <c r="GC36" s="139"/>
      <c r="GD36" s="139"/>
      <c r="GE36" s="139"/>
      <c r="GF36" s="139"/>
      <c r="GG36" s="139"/>
      <c r="GH36" s="139"/>
      <c r="GI36" s="139"/>
      <c r="GJ36" s="139"/>
      <c r="GK36" s="139"/>
      <c r="GL36" s="139"/>
      <c r="GM36" s="139"/>
      <c r="GN36" s="139"/>
      <c r="GO36" s="139"/>
      <c r="GP36" s="139"/>
      <c r="GQ36" s="139"/>
      <c r="GR36" s="139"/>
      <c r="GS36" s="139"/>
      <c r="GT36" s="139"/>
      <c r="GU36" s="139"/>
      <c r="GV36" s="139"/>
      <c r="GW36" s="139"/>
      <c r="GX36" s="139"/>
      <c r="GY36" s="139"/>
      <c r="GZ36" s="74">
        <f t="shared" si="1"/>
        <v>0</v>
      </c>
    </row>
    <row r="37" spans="1:208"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c r="EJ37" s="139"/>
      <c r="EK37" s="139"/>
      <c r="EL37" s="83"/>
      <c r="EM37" s="83"/>
      <c r="EN37" s="83"/>
      <c r="EO37" s="83"/>
      <c r="EP37" s="83"/>
      <c r="EQ37" s="83"/>
      <c r="ER37" s="83"/>
      <c r="ES37" s="83"/>
      <c r="ET37" s="83"/>
      <c r="EU37" s="83"/>
      <c r="EV37" s="139"/>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139"/>
      <c r="GS37" s="139"/>
      <c r="GT37" s="139"/>
      <c r="GU37" s="139"/>
      <c r="GV37" s="139"/>
      <c r="GW37" s="139"/>
      <c r="GX37" s="139"/>
      <c r="GY37" s="139"/>
      <c r="GZ37" s="74">
        <f t="shared" si="1"/>
        <v>0</v>
      </c>
    </row>
    <row r="38" spans="1:208"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c r="EJ38" s="139"/>
      <c r="EK38" s="139"/>
      <c r="EL38" s="139"/>
      <c r="EM38" s="139"/>
      <c r="EN38" s="139"/>
      <c r="EO38" s="139"/>
      <c r="EP38" s="139"/>
      <c r="EQ38" s="139"/>
      <c r="ER38" s="139"/>
      <c r="ES38" s="139"/>
      <c r="ET38" s="139"/>
      <c r="EU38" s="139"/>
      <c r="EV38" s="139"/>
      <c r="EW38" s="139"/>
      <c r="EX38" s="139"/>
      <c r="EY38" s="139"/>
      <c r="EZ38" s="139"/>
      <c r="FA38" s="139"/>
      <c r="FB38" s="139"/>
      <c r="FC38" s="139"/>
      <c r="FD38" s="139"/>
      <c r="FE38" s="139"/>
      <c r="FF38" s="139"/>
      <c r="FG38" s="139"/>
      <c r="FH38" s="139"/>
      <c r="FI38" s="139"/>
      <c r="FJ38" s="139"/>
      <c r="FK38" s="139"/>
      <c r="FL38" s="139"/>
      <c r="FM38" s="139"/>
      <c r="FN38" s="139"/>
      <c r="FO38" s="139"/>
      <c r="FP38" s="139"/>
      <c r="FQ38" s="139"/>
      <c r="FR38" s="139"/>
      <c r="FS38" s="139"/>
      <c r="FT38" s="139"/>
      <c r="FU38" s="139"/>
      <c r="FV38" s="139"/>
      <c r="FW38" s="139"/>
      <c r="FX38" s="139"/>
      <c r="FY38" s="139"/>
      <c r="FZ38" s="139"/>
      <c r="GA38" s="139"/>
      <c r="GB38" s="139"/>
      <c r="GC38" s="139"/>
      <c r="GD38" s="139"/>
      <c r="GE38" s="139"/>
      <c r="GF38" s="139"/>
      <c r="GG38" s="139"/>
      <c r="GH38" s="139"/>
      <c r="GI38" s="139"/>
      <c r="GJ38" s="139"/>
      <c r="GK38" s="139"/>
      <c r="GL38" s="139"/>
      <c r="GM38" s="139"/>
      <c r="GN38" s="139"/>
      <c r="GO38" s="139"/>
      <c r="GP38" s="139"/>
      <c r="GQ38" s="139"/>
      <c r="GR38" s="139"/>
      <c r="GS38" s="139"/>
      <c r="GT38" s="139"/>
      <c r="GU38" s="139"/>
      <c r="GV38" s="139"/>
      <c r="GW38" s="139"/>
      <c r="GX38" s="139"/>
      <c r="GY38" s="139"/>
      <c r="GZ38" s="74">
        <f t="shared" si="1"/>
        <v>0</v>
      </c>
    </row>
    <row r="39" spans="1:208"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527.56000000000006</v>
      </c>
      <c r="BT39" s="146">
        <f>SUM(BT8:BT38)</f>
        <v>327.40999999999991</v>
      </c>
      <c r="BU39" s="146">
        <f t="shared" ref="BU39:DF39" si="2">SUM(BU8:BU38)</f>
        <v>142.98100000000002</v>
      </c>
      <c r="BV39" s="146">
        <f t="shared" si="2"/>
        <v>360.96920000000006</v>
      </c>
      <c r="BW39" s="146">
        <f t="shared" si="2"/>
        <v>117.09609999999999</v>
      </c>
      <c r="BX39" s="146">
        <f t="shared" si="2"/>
        <v>190.0599</v>
      </c>
      <c r="BY39" s="146">
        <f t="shared" si="2"/>
        <v>25.731000000000009</v>
      </c>
      <c r="BZ39" s="146">
        <f t="shared" si="2"/>
        <v>35.12469999999999</v>
      </c>
      <c r="CA39" s="146">
        <f t="shared" si="2"/>
        <v>141.08530000000002</v>
      </c>
      <c r="CB39" s="146">
        <f t="shared" si="2"/>
        <v>255.88209999999992</v>
      </c>
      <c r="CC39" s="146">
        <f t="shared" si="2"/>
        <v>86.236739999999998</v>
      </c>
      <c r="CD39" s="146">
        <f t="shared" si="2"/>
        <v>34.595599999999997</v>
      </c>
      <c r="CE39" s="146">
        <f t="shared" si="2"/>
        <v>44.0914</v>
      </c>
      <c r="CF39" s="146">
        <f t="shared" si="2"/>
        <v>184.76480000000001</v>
      </c>
      <c r="CG39" s="146">
        <f t="shared" si="2"/>
        <v>183.41729999999998</v>
      </c>
      <c r="CH39" s="146">
        <f t="shared" si="2"/>
        <v>91.878199999999978</v>
      </c>
      <c r="CI39" s="146">
        <f t="shared" si="2"/>
        <v>185.77727999999996</v>
      </c>
      <c r="CJ39" s="146">
        <f t="shared" si="2"/>
        <v>171.47150999999997</v>
      </c>
      <c r="CK39" s="146">
        <f t="shared" si="2"/>
        <v>92.963310000000007</v>
      </c>
      <c r="CL39" s="146">
        <f t="shared" si="2"/>
        <v>44.280699999999996</v>
      </c>
      <c r="CM39" s="146">
        <f t="shared" si="2"/>
        <v>178.51852999999997</v>
      </c>
      <c r="CN39" s="146">
        <f t="shared" si="2"/>
        <v>179.73922000000002</v>
      </c>
      <c r="CO39" s="146">
        <f t="shared" si="2"/>
        <v>68.86927</v>
      </c>
      <c r="CP39" s="146">
        <f t="shared" si="2"/>
        <v>173.22805</v>
      </c>
      <c r="CQ39" s="146">
        <f t="shared" si="2"/>
        <v>173.92504</v>
      </c>
      <c r="CR39" s="146">
        <f t="shared" si="2"/>
        <v>87.479639999999989</v>
      </c>
      <c r="CS39" s="146">
        <f t="shared" si="2"/>
        <v>92.262799999999999</v>
      </c>
      <c r="CT39" s="146">
        <f t="shared" si="2"/>
        <v>175.35855999999998</v>
      </c>
      <c r="CU39" s="146">
        <f t="shared" si="2"/>
        <v>169.98412999999999</v>
      </c>
      <c r="CV39" s="146">
        <f t="shared" si="2"/>
        <v>86.792270000000002</v>
      </c>
      <c r="CW39" s="146">
        <f t="shared" si="2"/>
        <v>108.00127999999999</v>
      </c>
      <c r="CX39" s="146">
        <f t="shared" si="2"/>
        <v>171.16612000000001</v>
      </c>
      <c r="CY39" s="146">
        <f t="shared" si="2"/>
        <v>85.915089999999978</v>
      </c>
      <c r="CZ39" s="146">
        <f t="shared" si="2"/>
        <v>179.31464999999997</v>
      </c>
      <c r="DA39" s="146">
        <f t="shared" si="2"/>
        <v>178.04612999999998</v>
      </c>
      <c r="DB39" s="146">
        <f t="shared" si="2"/>
        <v>178.83823999999993</v>
      </c>
      <c r="DC39" s="146">
        <f t="shared" si="2"/>
        <v>181.78613999999999</v>
      </c>
      <c r="DD39" s="146">
        <f t="shared" si="2"/>
        <v>180.71549999999999</v>
      </c>
      <c r="DE39" s="146">
        <f t="shared" si="2"/>
        <v>165.96492000000003</v>
      </c>
      <c r="DF39" s="146">
        <f t="shared" si="2"/>
        <v>81.64761</v>
      </c>
      <c r="DG39" s="146">
        <f>SUM(DG8:DG38)</f>
        <v>158.11526000000001</v>
      </c>
      <c r="DH39" s="146">
        <f>SUM(DH8:DH38)</f>
        <v>152.59514999999996</v>
      </c>
      <c r="DI39" s="146">
        <f>SUM(DI8:DI38)</f>
        <v>155.28677999999999</v>
      </c>
      <c r="DJ39" s="146">
        <f t="shared" ref="DJ39:DV39" si="3">SUM(DJ8:DJ38)</f>
        <v>119.06173999999999</v>
      </c>
      <c r="DK39" s="146">
        <f t="shared" si="3"/>
        <v>33.066030000000005</v>
      </c>
      <c r="DL39" s="146">
        <f t="shared" si="3"/>
        <v>0</v>
      </c>
      <c r="DM39" s="146">
        <f t="shared" si="3"/>
        <v>30.088820000000002</v>
      </c>
      <c r="DN39" s="146">
        <f t="shared" si="3"/>
        <v>32.012769999999996</v>
      </c>
      <c r="DO39" s="146">
        <f t="shared" si="3"/>
        <v>32.525329999999997</v>
      </c>
      <c r="DP39" s="146">
        <f t="shared" si="3"/>
        <v>191.10127999999995</v>
      </c>
      <c r="DQ39" s="146">
        <f t="shared" si="3"/>
        <v>180.62079999999997</v>
      </c>
      <c r="DR39" s="146">
        <f t="shared" si="3"/>
        <v>173.95139</v>
      </c>
      <c r="DS39" s="146">
        <f t="shared" si="3"/>
        <v>188.58657000000002</v>
      </c>
      <c r="DT39" s="146">
        <f t="shared" si="3"/>
        <v>192.52127999999996</v>
      </c>
      <c r="DU39" s="146">
        <f t="shared" si="3"/>
        <v>165.14685</v>
      </c>
      <c r="DV39" s="146">
        <f t="shared" si="3"/>
        <v>171.77410000000003</v>
      </c>
      <c r="DW39" s="146">
        <f>SUM(DW8:DW38)</f>
        <v>83.592100000000016</v>
      </c>
      <c r="DX39" s="146">
        <f t="shared" ref="DX39:DY39" si="4">SUM(DX8:DX38)</f>
        <v>142.68408000000002</v>
      </c>
      <c r="DY39" s="146">
        <f t="shared" si="4"/>
        <v>144.33481</v>
      </c>
      <c r="DZ39" s="146">
        <f>SUM(DZ8:DZ38)</f>
        <v>71.458659999999995</v>
      </c>
      <c r="EA39" s="146">
        <f t="shared" ref="EA39:EH39" si="5">SUM(EA8:EA38)</f>
        <v>162.11696000000001</v>
      </c>
      <c r="EB39" s="146">
        <f t="shared" si="5"/>
        <v>163.89788999999996</v>
      </c>
      <c r="EC39" s="146">
        <f t="shared" si="5"/>
        <v>81.32059000000001</v>
      </c>
      <c r="ED39" s="146">
        <f t="shared" si="5"/>
        <v>133.54731000000001</v>
      </c>
      <c r="EE39" s="146">
        <f t="shared" si="5"/>
        <v>166.79321999999999</v>
      </c>
      <c r="EF39" s="146">
        <f t="shared" si="5"/>
        <v>83.011809999999997</v>
      </c>
      <c r="EG39" s="146">
        <f>SUM(EG8:EG38)</f>
        <v>157.01999000000001</v>
      </c>
      <c r="EH39" s="146">
        <f t="shared" ref="EH39:EI39" si="6">SUM(EH8:EH38)</f>
        <v>157.94701999999998</v>
      </c>
      <c r="EI39" s="74">
        <f t="shared" si="0"/>
        <v>9665.1079200000022</v>
      </c>
      <c r="EJ39" s="146">
        <f>SUM(EJ8:EJ38)</f>
        <v>147.72</v>
      </c>
      <c r="EK39" s="146">
        <f>SUM(EK8:EK38)</f>
        <v>102.38999999999999</v>
      </c>
      <c r="EL39" s="146">
        <f t="shared" ref="EL39:FW39" si="7">SUM(EL8:EL38)</f>
        <v>43.541000000000004</v>
      </c>
      <c r="EM39" s="146">
        <f t="shared" si="7"/>
        <v>111.19830000000002</v>
      </c>
      <c r="EN39" s="146">
        <f t="shared" si="7"/>
        <v>38.334200000000003</v>
      </c>
      <c r="EO39" s="146">
        <f t="shared" si="7"/>
        <v>62.077600000000004</v>
      </c>
      <c r="EP39" s="146">
        <f t="shared" si="7"/>
        <v>7.7550000000000008</v>
      </c>
      <c r="EQ39" s="146">
        <f t="shared" si="7"/>
        <v>9.9279000000000011</v>
      </c>
      <c r="ER39" s="146">
        <f t="shared" si="7"/>
        <v>46.994500000000002</v>
      </c>
      <c r="ES39" s="146">
        <f t="shared" si="7"/>
        <v>85.612500000000011</v>
      </c>
      <c r="ET39" s="146">
        <f t="shared" si="7"/>
        <v>21.164089999999998</v>
      </c>
      <c r="EU39" s="146">
        <f t="shared" si="7"/>
        <v>11.4023</v>
      </c>
      <c r="EV39" s="146">
        <f t="shared" si="7"/>
        <v>14.784199999999998</v>
      </c>
      <c r="EW39" s="146">
        <f t="shared" si="7"/>
        <v>57.945400000000006</v>
      </c>
      <c r="EX39" s="146">
        <f t="shared" si="7"/>
        <v>57.827400000000011</v>
      </c>
      <c r="EY39" s="146">
        <f t="shared" si="7"/>
        <v>28.784600000000001</v>
      </c>
      <c r="EZ39" s="146">
        <f t="shared" si="7"/>
        <v>48.172709999999995</v>
      </c>
      <c r="FA39" s="146">
        <f t="shared" si="7"/>
        <v>56.338489999999993</v>
      </c>
      <c r="FB39" s="146">
        <f t="shared" si="7"/>
        <v>28.341669999999997</v>
      </c>
      <c r="FC39" s="146">
        <f t="shared" si="7"/>
        <v>13.495500000000002</v>
      </c>
      <c r="FD39" s="146">
        <f t="shared" si="7"/>
        <v>48.845940000000006</v>
      </c>
      <c r="FE39" s="146">
        <f t="shared" si="7"/>
        <v>49.667780000000008</v>
      </c>
      <c r="FF39" s="146">
        <f t="shared" si="7"/>
        <v>19.635089999999998</v>
      </c>
      <c r="FG39" s="146">
        <f t="shared" si="7"/>
        <v>43.359319999999997</v>
      </c>
      <c r="FH39" s="146">
        <f t="shared" si="7"/>
        <v>43.615209999999998</v>
      </c>
      <c r="FI39" s="146">
        <f t="shared" si="7"/>
        <v>21.379069999999999</v>
      </c>
      <c r="FJ39" s="146">
        <f t="shared" si="7"/>
        <v>29.321000000000002</v>
      </c>
      <c r="FK39" s="146">
        <f t="shared" si="7"/>
        <v>49.076940000000008</v>
      </c>
      <c r="FL39" s="146">
        <f t="shared" si="7"/>
        <v>36.895490000000002</v>
      </c>
      <c r="FM39" s="146">
        <f t="shared" si="7"/>
        <v>28.937529999999999</v>
      </c>
      <c r="FN39" s="146">
        <f t="shared" si="7"/>
        <v>57.609820000000006</v>
      </c>
      <c r="FO39" s="146">
        <f t="shared" si="7"/>
        <v>57.289389999999997</v>
      </c>
      <c r="FP39" s="146">
        <f t="shared" si="7"/>
        <v>28.373449999999998</v>
      </c>
      <c r="FQ39" s="146">
        <f t="shared" si="7"/>
        <v>58.422240000000002</v>
      </c>
      <c r="FR39" s="146">
        <f t="shared" si="7"/>
        <v>59.371539999999996</v>
      </c>
      <c r="FS39" s="146">
        <f t="shared" si="7"/>
        <v>56.585329999999992</v>
      </c>
      <c r="FT39" s="146">
        <f t="shared" si="7"/>
        <v>59.004670000000004</v>
      </c>
      <c r="FU39" s="146">
        <f t="shared" si="7"/>
        <v>59.061030000000002</v>
      </c>
      <c r="FV39" s="146">
        <f t="shared" si="7"/>
        <v>54.059619999999995</v>
      </c>
      <c r="FW39" s="146">
        <f t="shared" si="7"/>
        <v>26.671299999999999</v>
      </c>
      <c r="FX39" s="146">
        <f>SUM(FX8:FX38)</f>
        <v>44.798479999999991</v>
      </c>
      <c r="FY39" s="146">
        <f>SUM(FY8:FY38)</f>
        <v>51.155169999999998</v>
      </c>
      <c r="FZ39" s="146">
        <f>SUM(FZ8:FZ38)</f>
        <v>53.231970000000004</v>
      </c>
      <c r="GA39" s="146">
        <f t="shared" ref="GA39:GM39" si="8">SUM(GA8:GA38)</f>
        <v>29.522229999999997</v>
      </c>
      <c r="GB39" s="146">
        <f t="shared" si="8"/>
        <v>7.3872600000000004</v>
      </c>
      <c r="GC39" s="146">
        <f t="shared" si="8"/>
        <v>0</v>
      </c>
      <c r="GD39" s="146">
        <f t="shared" si="8"/>
        <v>6.1409000000000002</v>
      </c>
      <c r="GE39" s="146">
        <f t="shared" si="8"/>
        <v>7.1459099999999998</v>
      </c>
      <c r="GF39" s="146">
        <f t="shared" si="8"/>
        <v>7.25617</v>
      </c>
      <c r="GG39" s="146">
        <f t="shared" si="8"/>
        <v>62.108449999999991</v>
      </c>
      <c r="GH39" s="146">
        <f t="shared" si="8"/>
        <v>60.775080000000003</v>
      </c>
      <c r="GI39" s="146">
        <f t="shared" si="8"/>
        <v>59.046700000000001</v>
      </c>
      <c r="GJ39" s="146">
        <f t="shared" si="8"/>
        <v>59.841670000000008</v>
      </c>
      <c r="GK39" s="146">
        <f t="shared" si="8"/>
        <v>61.138760000000005</v>
      </c>
      <c r="GL39" s="146">
        <f t="shared" si="8"/>
        <v>45.964680000000001</v>
      </c>
      <c r="GM39" s="146">
        <f t="shared" si="8"/>
        <v>46.019219999999997</v>
      </c>
      <c r="GN39" s="146">
        <f>SUM(GN8:GN38)</f>
        <v>22.940660000000001</v>
      </c>
      <c r="GO39" s="146">
        <f t="shared" ref="GO39:GP39" si="9">SUM(GO8:GO38)</f>
        <v>42.313020000000002</v>
      </c>
      <c r="GP39" s="146">
        <f t="shared" si="9"/>
        <v>40.672610000000006</v>
      </c>
      <c r="GQ39" s="146">
        <f>SUM(GQ8:GQ38)</f>
        <v>22.001630000000002</v>
      </c>
      <c r="GR39" s="146">
        <f t="shared" ref="GR39:GY39" si="10">SUM(GR8:GR38)</f>
        <v>38.229299999999995</v>
      </c>
      <c r="GS39" s="146">
        <f t="shared" si="10"/>
        <v>38.645140000000005</v>
      </c>
      <c r="GT39" s="146">
        <f t="shared" si="10"/>
        <v>19.157779999999999</v>
      </c>
      <c r="GU39" s="146">
        <f t="shared" si="10"/>
        <v>38.951540000000001</v>
      </c>
      <c r="GV39" s="146">
        <f t="shared" si="10"/>
        <v>31.480110000000003</v>
      </c>
      <c r="GW39" s="146">
        <f t="shared" si="10"/>
        <v>19.798749999999998</v>
      </c>
      <c r="GX39" s="146">
        <f>SUM(GX8:GX38)</f>
        <v>50.230910000000002</v>
      </c>
      <c r="GY39" s="146">
        <f t="shared" ref="GY39:GZ39" si="11">SUM(GY8:GY38)</f>
        <v>53.191310000000001</v>
      </c>
      <c r="GZ39" s="74">
        <f t="shared" si="1"/>
        <v>2900.1345300000007</v>
      </c>
    </row>
    <row r="40" spans="1:208" ht="17.25" customHeight="1">
      <c r="A40" s="5" t="s">
        <v>1836</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18.841428571428573</v>
      </c>
      <c r="BT40" s="11">
        <f t="shared" ref="BT40:EE40" si="12">BT39/COUNTA(BT8:BT38)</f>
        <v>11.693214285714282</v>
      </c>
      <c r="BU40" s="11">
        <f t="shared" si="12"/>
        <v>5.1064642857142868</v>
      </c>
      <c r="BV40" s="11">
        <f t="shared" si="12"/>
        <v>12.891757142857145</v>
      </c>
      <c r="BW40" s="11">
        <f t="shared" si="12"/>
        <v>4.182003571428571</v>
      </c>
      <c r="BX40" s="11">
        <f t="shared" si="12"/>
        <v>6.7878535714285713</v>
      </c>
      <c r="BY40" s="11">
        <f t="shared" si="12"/>
        <v>0.91896428571428601</v>
      </c>
      <c r="BZ40" s="11">
        <f t="shared" si="12"/>
        <v>1.2544535714285712</v>
      </c>
      <c r="CA40" s="11">
        <f t="shared" si="12"/>
        <v>5.0387607142857149</v>
      </c>
      <c r="CB40" s="11">
        <f t="shared" si="12"/>
        <v>9.1386464285714251</v>
      </c>
      <c r="CC40" s="11">
        <f t="shared" si="12"/>
        <v>3.0798835714285713</v>
      </c>
      <c r="CD40" s="11">
        <f t="shared" si="12"/>
        <v>1.2355571428571428</v>
      </c>
      <c r="CE40" s="11">
        <f t="shared" si="12"/>
        <v>1.5746928571428571</v>
      </c>
      <c r="CF40" s="11">
        <f t="shared" si="12"/>
        <v>6.5987428571428577</v>
      </c>
      <c r="CG40" s="11">
        <f t="shared" si="12"/>
        <v>6.5506178571428562</v>
      </c>
      <c r="CH40" s="11">
        <f t="shared" si="12"/>
        <v>3.2813642857142851</v>
      </c>
      <c r="CI40" s="11">
        <f t="shared" si="12"/>
        <v>6.6349028571428557</v>
      </c>
      <c r="CJ40" s="11">
        <f t="shared" si="12"/>
        <v>6.1239824999999986</v>
      </c>
      <c r="CK40" s="11">
        <f t="shared" si="12"/>
        <v>3.3201182142857144</v>
      </c>
      <c r="CL40" s="11">
        <f t="shared" si="12"/>
        <v>1.5814535714285713</v>
      </c>
      <c r="CM40" s="11">
        <f t="shared" si="12"/>
        <v>6.3756617857142848</v>
      </c>
      <c r="CN40" s="11">
        <f t="shared" si="12"/>
        <v>6.419257857142858</v>
      </c>
      <c r="CO40" s="11">
        <f t="shared" si="12"/>
        <v>2.4596167857142857</v>
      </c>
      <c r="CP40" s="11">
        <f t="shared" si="12"/>
        <v>6.1867160714285712</v>
      </c>
      <c r="CQ40" s="11">
        <f t="shared" si="12"/>
        <v>6.2116085714285711</v>
      </c>
      <c r="CR40" s="11">
        <f t="shared" si="12"/>
        <v>3.1242728571428566</v>
      </c>
      <c r="CS40" s="11">
        <f t="shared" si="12"/>
        <v>3.2951000000000001</v>
      </c>
      <c r="CT40" s="11">
        <f t="shared" si="12"/>
        <v>6.2628057142857134</v>
      </c>
      <c r="CU40" s="11">
        <f t="shared" si="12"/>
        <v>6.0708617857142855</v>
      </c>
      <c r="CV40" s="11">
        <f t="shared" si="12"/>
        <v>3.0997239285714286</v>
      </c>
      <c r="CW40" s="11">
        <f t="shared" si="12"/>
        <v>3.8571885714285714</v>
      </c>
      <c r="CX40" s="11">
        <f t="shared" si="12"/>
        <v>6.1130757142857144</v>
      </c>
      <c r="CY40" s="11">
        <f t="shared" si="12"/>
        <v>3.0683960714285705</v>
      </c>
      <c r="CZ40" s="11">
        <f t="shared" si="12"/>
        <v>6.4040946428571415</v>
      </c>
      <c r="DA40" s="11">
        <f t="shared" si="12"/>
        <v>6.3587903571428566</v>
      </c>
      <c r="DB40" s="11">
        <f t="shared" si="12"/>
        <v>6.3870799999999974</v>
      </c>
      <c r="DC40" s="11">
        <f t="shared" si="12"/>
        <v>6.4923621428571421</v>
      </c>
      <c r="DD40" s="11">
        <f t="shared" si="12"/>
        <v>6.4541249999999994</v>
      </c>
      <c r="DE40" s="11">
        <f t="shared" si="12"/>
        <v>5.9273185714285725</v>
      </c>
      <c r="DF40" s="11">
        <f t="shared" si="12"/>
        <v>2.9159860714285712</v>
      </c>
      <c r="DG40" s="11">
        <f t="shared" si="12"/>
        <v>5.646973571428572</v>
      </c>
      <c r="DH40" s="11">
        <f t="shared" si="12"/>
        <v>5.4498267857142846</v>
      </c>
      <c r="DI40" s="11">
        <f t="shared" si="12"/>
        <v>5.5459564285714285</v>
      </c>
      <c r="DJ40" s="11">
        <f t="shared" si="12"/>
        <v>4.2522049999999991</v>
      </c>
      <c r="DK40" s="11">
        <f t="shared" si="12"/>
        <v>1.180929642857143</v>
      </c>
      <c r="DL40" s="11">
        <f t="shared" si="12"/>
        <v>0</v>
      </c>
      <c r="DM40" s="11">
        <f t="shared" si="12"/>
        <v>1.0746007142857144</v>
      </c>
      <c r="DN40" s="11">
        <f t="shared" si="12"/>
        <v>1.1433132142857141</v>
      </c>
      <c r="DO40" s="11">
        <f t="shared" si="12"/>
        <v>1.1616189285714285</v>
      </c>
      <c r="DP40" s="11">
        <f t="shared" si="12"/>
        <v>6.8250457142857126</v>
      </c>
      <c r="DQ40" s="11">
        <f t="shared" si="12"/>
        <v>6.4507428571428562</v>
      </c>
      <c r="DR40" s="11">
        <f t="shared" si="12"/>
        <v>6.2125496428571427</v>
      </c>
      <c r="DS40" s="11">
        <f t="shared" si="12"/>
        <v>6.7352346428571437</v>
      </c>
      <c r="DT40" s="11">
        <f t="shared" si="12"/>
        <v>6.8757599999999988</v>
      </c>
      <c r="DU40" s="11">
        <f t="shared" si="12"/>
        <v>5.8981017857142861</v>
      </c>
      <c r="DV40" s="11">
        <f t="shared" si="12"/>
        <v>6.1347892857142865</v>
      </c>
      <c r="DW40" s="11">
        <f t="shared" si="12"/>
        <v>2.9854321428571433</v>
      </c>
      <c r="DX40" s="11">
        <f t="shared" si="12"/>
        <v>5.0958600000000009</v>
      </c>
      <c r="DY40" s="11">
        <f t="shared" si="12"/>
        <v>5.1548146428571426</v>
      </c>
      <c r="DZ40" s="11">
        <f t="shared" si="12"/>
        <v>2.552095</v>
      </c>
      <c r="EA40" s="11">
        <f t="shared" si="12"/>
        <v>5.7898914285714289</v>
      </c>
      <c r="EB40" s="11">
        <f t="shared" si="12"/>
        <v>5.8534960714285704</v>
      </c>
      <c r="EC40" s="11">
        <f t="shared" si="12"/>
        <v>2.9043067857142861</v>
      </c>
      <c r="ED40" s="11">
        <f t="shared" si="12"/>
        <v>4.7695467857142857</v>
      </c>
      <c r="EE40" s="11">
        <f t="shared" si="12"/>
        <v>5.9569007142857142</v>
      </c>
      <c r="EF40" s="11">
        <f t="shared" ref="EF40:EI40" si="13">EF39/COUNTA(EF8:EF38)</f>
        <v>2.9647074999999998</v>
      </c>
      <c r="EG40" s="11">
        <f t="shared" si="13"/>
        <v>5.6078567857142856</v>
      </c>
      <c r="EH40" s="11">
        <f t="shared" si="13"/>
        <v>5.6409649999999996</v>
      </c>
      <c r="EI40" s="11">
        <f t="shared" si="13"/>
        <v>311.77767483870974</v>
      </c>
      <c r="EJ40" s="11">
        <f>EJ39/COUNTA(EJ8:EJ38)</f>
        <v>18.465</v>
      </c>
      <c r="EK40" s="11">
        <f t="shared" ref="EK40:GV40" si="14">EK39/COUNTA(EK8:EK38)</f>
        <v>12.798749999999998</v>
      </c>
      <c r="EL40" s="11">
        <f t="shared" si="14"/>
        <v>5.4426250000000005</v>
      </c>
      <c r="EM40" s="11">
        <f t="shared" si="14"/>
        <v>13.899787500000002</v>
      </c>
      <c r="EN40" s="11">
        <f t="shared" si="14"/>
        <v>4.7917750000000003</v>
      </c>
      <c r="EO40" s="11">
        <f t="shared" si="14"/>
        <v>7.7597000000000005</v>
      </c>
      <c r="EP40" s="11">
        <f t="shared" si="14"/>
        <v>0.9693750000000001</v>
      </c>
      <c r="EQ40" s="11">
        <f t="shared" si="14"/>
        <v>1.2409875000000001</v>
      </c>
      <c r="ER40" s="11">
        <f t="shared" si="14"/>
        <v>5.8743125000000003</v>
      </c>
      <c r="ES40" s="11">
        <f t="shared" si="14"/>
        <v>10.701562500000001</v>
      </c>
      <c r="ET40" s="11">
        <f t="shared" si="14"/>
        <v>2.6455112499999998</v>
      </c>
      <c r="EU40" s="11">
        <f t="shared" si="14"/>
        <v>1.4252875</v>
      </c>
      <c r="EV40" s="11">
        <f t="shared" si="14"/>
        <v>1.8480249999999998</v>
      </c>
      <c r="EW40" s="11">
        <f t="shared" si="14"/>
        <v>7.2431750000000008</v>
      </c>
      <c r="EX40" s="11">
        <f t="shared" si="14"/>
        <v>7.2284250000000014</v>
      </c>
      <c r="EY40" s="11">
        <f t="shared" si="14"/>
        <v>3.5980750000000001</v>
      </c>
      <c r="EZ40" s="11">
        <f t="shared" si="14"/>
        <v>6.0215887499999994</v>
      </c>
      <c r="FA40" s="11">
        <f t="shared" si="14"/>
        <v>7.0423112499999991</v>
      </c>
      <c r="FB40" s="11">
        <f t="shared" si="14"/>
        <v>3.5427087499999996</v>
      </c>
      <c r="FC40" s="11">
        <f t="shared" si="14"/>
        <v>1.6869375000000002</v>
      </c>
      <c r="FD40" s="11">
        <f t="shared" si="14"/>
        <v>6.1057425000000007</v>
      </c>
      <c r="FE40" s="11">
        <f t="shared" si="14"/>
        <v>6.2084725000000009</v>
      </c>
      <c r="FF40" s="11">
        <f t="shared" si="14"/>
        <v>2.4543862499999998</v>
      </c>
      <c r="FG40" s="11">
        <f t="shared" si="14"/>
        <v>5.4199149999999996</v>
      </c>
      <c r="FH40" s="11">
        <f t="shared" si="14"/>
        <v>5.4519012499999997</v>
      </c>
      <c r="FI40" s="11">
        <f t="shared" si="14"/>
        <v>2.6723837499999998</v>
      </c>
      <c r="FJ40" s="11">
        <f t="shared" si="14"/>
        <v>3.6651250000000002</v>
      </c>
      <c r="FK40" s="11">
        <f t="shared" si="14"/>
        <v>6.1346175000000009</v>
      </c>
      <c r="FL40" s="11">
        <f t="shared" si="14"/>
        <v>4.6119362500000003</v>
      </c>
      <c r="FM40" s="11">
        <f t="shared" si="14"/>
        <v>3.6171912499999999</v>
      </c>
      <c r="FN40" s="11">
        <f t="shared" si="14"/>
        <v>7.2012275000000008</v>
      </c>
      <c r="FO40" s="11">
        <f t="shared" si="14"/>
        <v>7.1611737499999997</v>
      </c>
      <c r="FP40" s="11">
        <f t="shared" si="14"/>
        <v>3.5466812499999998</v>
      </c>
      <c r="FQ40" s="11">
        <f t="shared" si="14"/>
        <v>7.3027800000000003</v>
      </c>
      <c r="FR40" s="11">
        <f t="shared" si="14"/>
        <v>7.4214424999999995</v>
      </c>
      <c r="FS40" s="11">
        <f t="shared" si="14"/>
        <v>7.073166249999999</v>
      </c>
      <c r="FT40" s="11">
        <f t="shared" si="14"/>
        <v>7.3755837500000005</v>
      </c>
      <c r="FU40" s="11">
        <f t="shared" si="14"/>
        <v>7.3826287500000003</v>
      </c>
      <c r="FV40" s="11">
        <f t="shared" si="14"/>
        <v>6.7574524999999994</v>
      </c>
      <c r="FW40" s="11">
        <f t="shared" si="14"/>
        <v>3.3339124999999998</v>
      </c>
      <c r="FX40" s="11">
        <f t="shared" si="14"/>
        <v>5.5998099999999988</v>
      </c>
      <c r="FY40" s="11">
        <f t="shared" si="14"/>
        <v>6.3943962499999998</v>
      </c>
      <c r="FZ40" s="11">
        <f t="shared" si="14"/>
        <v>6.6539962500000005</v>
      </c>
      <c r="GA40" s="11">
        <f t="shared" si="14"/>
        <v>3.6902787499999996</v>
      </c>
      <c r="GB40" s="11">
        <f t="shared" si="14"/>
        <v>0.92340750000000005</v>
      </c>
      <c r="GC40" s="11">
        <f t="shared" si="14"/>
        <v>0</v>
      </c>
      <c r="GD40" s="11">
        <f t="shared" si="14"/>
        <v>0.76761250000000003</v>
      </c>
      <c r="GE40" s="11">
        <f t="shared" si="14"/>
        <v>0.89323874999999997</v>
      </c>
      <c r="GF40" s="11">
        <f t="shared" si="14"/>
        <v>0.90702125</v>
      </c>
      <c r="GG40" s="11">
        <f t="shared" si="14"/>
        <v>7.7635562499999988</v>
      </c>
      <c r="GH40" s="11">
        <f t="shared" si="14"/>
        <v>7.5968850000000003</v>
      </c>
      <c r="GI40" s="11">
        <f t="shared" si="14"/>
        <v>7.3808375000000002</v>
      </c>
      <c r="GJ40" s="11">
        <f t="shared" si="14"/>
        <v>7.480208750000001</v>
      </c>
      <c r="GK40" s="11">
        <f t="shared" si="14"/>
        <v>7.6423450000000006</v>
      </c>
      <c r="GL40" s="11">
        <f t="shared" si="14"/>
        <v>5.7455850000000002</v>
      </c>
      <c r="GM40" s="11">
        <f t="shared" si="14"/>
        <v>5.7524024999999996</v>
      </c>
      <c r="GN40" s="11">
        <f t="shared" si="14"/>
        <v>2.8675825000000001</v>
      </c>
      <c r="GO40" s="11">
        <f t="shared" si="14"/>
        <v>5.2891275000000002</v>
      </c>
      <c r="GP40" s="11">
        <f t="shared" si="14"/>
        <v>5.0840762500000007</v>
      </c>
      <c r="GQ40" s="11">
        <f t="shared" si="14"/>
        <v>2.7502037500000003</v>
      </c>
      <c r="GR40" s="11">
        <f t="shared" si="14"/>
        <v>4.7786624999999994</v>
      </c>
      <c r="GS40" s="11">
        <f t="shared" si="14"/>
        <v>4.8306425000000006</v>
      </c>
      <c r="GT40" s="11">
        <f t="shared" si="14"/>
        <v>2.3947224999999999</v>
      </c>
      <c r="GU40" s="11">
        <f t="shared" si="14"/>
        <v>4.8689425000000002</v>
      </c>
      <c r="GV40" s="11">
        <f t="shared" si="14"/>
        <v>3.9350137500000004</v>
      </c>
      <c r="GW40" s="11">
        <f t="shared" ref="GW40:GZ40" si="15">GW39/COUNTA(GW8:GW38)</f>
        <v>2.4748437499999998</v>
      </c>
      <c r="GX40" s="11">
        <f t="shared" si="15"/>
        <v>6.2788637500000002</v>
      </c>
      <c r="GY40" s="11">
        <f t="shared" si="15"/>
        <v>6.6489137500000002</v>
      </c>
      <c r="GZ40" s="11">
        <f t="shared" si="15"/>
        <v>93.552726774193573</v>
      </c>
    </row>
    <row r="41" spans="1:208" ht="17.25" customHeight="1">
      <c r="A41" s="16"/>
    </row>
    <row r="42" spans="1:208"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208" s="1" customFormat="1">
      <c r="A43" s="17" t="s">
        <v>581</v>
      </c>
    </row>
    <row r="44" spans="1:208" s="1" customFormat="1"/>
    <row r="45" spans="1:208" s="1" customFormat="1">
      <c r="A45" s="98" t="e">
        <f>"GERAÇÃO (MWh) - "&amp;#REF!</f>
        <v>#REF!</v>
      </c>
    </row>
    <row r="46" spans="1:208" s="7" customFormat="1" ht="12.75">
      <c r="A46" s="29"/>
    </row>
    <row r="47" spans="1:208" s="6" customFormat="1" ht="12.75">
      <c r="A47" s="31" t="s">
        <v>582</v>
      </c>
    </row>
    <row r="48" spans="1:208"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6">
    <mergeCell ref="B4:BR4"/>
    <mergeCell ref="BR5:BR6"/>
    <mergeCell ref="BS4:EI4"/>
    <mergeCell ref="EI5:EI6"/>
    <mergeCell ref="EJ4:GZ4"/>
    <mergeCell ref="GZ5:GZ6"/>
  </mergeCells>
  <phoneticPr fontId="7" type="noConversion"/>
  <conditionalFormatting sqref="B28:B30 D28:BI30 B31:BI38">
    <cfRule type="cellIs" dxfId="188" priority="15" operator="lessThan">
      <formula>B$7</formula>
    </cfRule>
  </conditionalFormatting>
  <conditionalFormatting sqref="C25:C30 BJ9:BQ38 B8:BQ8 K18:BQ19 B9:BI24">
    <cfRule type="cellIs" dxfId="187" priority="13" operator="lessThan">
      <formula>B$7</formula>
    </cfRule>
  </conditionalFormatting>
  <conditionalFormatting sqref="B26:B27 D26:BI27">
    <cfRule type="cellIs" dxfId="186" priority="14" operator="lessThan">
      <formula>B$7</formula>
    </cfRule>
  </conditionalFormatting>
  <conditionalFormatting sqref="S23:S26 B25 T25 V25:BI25 D25:R25">
    <cfRule type="cellIs" dxfId="185" priority="12" operator="lessThan">
      <formula>B$7</formula>
    </cfRule>
  </conditionalFormatting>
  <conditionalFormatting sqref="U25">
    <cfRule type="cellIs" dxfId="184" priority="11" operator="lessThan">
      <formula>U$7</formula>
    </cfRule>
  </conditionalFormatting>
  <conditionalFormatting sqref="BS28:BS30 BU28:DZ30 BS31:DZ38">
    <cfRule type="cellIs" dxfId="183" priority="10" operator="lessThan">
      <formula>BS$7</formula>
    </cfRule>
  </conditionalFormatting>
  <conditionalFormatting sqref="BT25:BT30 EA9:EH38 BS8:EH8 BS9:DZ24">
    <cfRule type="cellIs" dxfId="182" priority="8" operator="lessThan">
      <formula>BS$7</formula>
    </cfRule>
  </conditionalFormatting>
  <conditionalFormatting sqref="BS26:BS27 BU26:DZ27">
    <cfRule type="cellIs" dxfId="181" priority="9" operator="lessThan">
      <formula>BS$7</formula>
    </cfRule>
  </conditionalFormatting>
  <conditionalFormatting sqref="CJ23:CJ26 BS25 CK25 CM25:DZ25 BU25:CI25">
    <cfRule type="cellIs" dxfId="180" priority="7" operator="lessThan">
      <formula>BS$7</formula>
    </cfRule>
  </conditionalFormatting>
  <conditionalFormatting sqref="CL25">
    <cfRule type="cellIs" dxfId="179" priority="6" operator="lessThan">
      <formula>CL$7</formula>
    </cfRule>
  </conditionalFormatting>
  <conditionalFormatting sqref="EJ28:EJ30 EL28:GQ30 EJ31:GQ38">
    <cfRule type="cellIs" dxfId="178" priority="5" operator="lessThan">
      <formula>EJ$7</formula>
    </cfRule>
  </conditionalFormatting>
  <conditionalFormatting sqref="EK25:EK30 GR9:GY38 EJ8:GY8 EJ9:GQ24">
    <cfRule type="cellIs" dxfId="177" priority="3" operator="lessThan">
      <formula>EJ$7</formula>
    </cfRule>
  </conditionalFormatting>
  <conditionalFormatting sqref="EJ26:EJ27 EL26:GQ27">
    <cfRule type="cellIs" dxfId="176" priority="4" operator="lessThan">
      <formula>EJ$7</formula>
    </cfRule>
  </conditionalFormatting>
  <conditionalFormatting sqref="FA23:FA26 EJ25 FB25 FD25:GQ25 EL25:EZ25">
    <cfRule type="cellIs" dxfId="175" priority="2" operator="lessThan">
      <formula>EJ$7</formula>
    </cfRule>
  </conditionalFormatting>
  <conditionalFormatting sqref="FC25">
    <cfRule type="cellIs" dxfId="174" priority="1" operator="lessThan">
      <formula>FC$7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zoomScale="130" zoomScaleNormal="130" workbookViewId="0">
      <selection activeCell="K69" sqref="K69"/>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1837</v>
      </c>
      <c r="D1" s="351" t="s">
        <v>1838</v>
      </c>
      <c r="E1" s="44" t="s">
        <v>1839</v>
      </c>
      <c r="F1" s="44" t="s">
        <v>1840</v>
      </c>
      <c r="G1" s="44" t="s">
        <v>1841</v>
      </c>
      <c r="H1" s="48" t="str">
        <f ca="1">_xlfn.CONCAT("PVSYST até ",L2,"-03-2026 em MWh")</f>
        <v>PVSYST até 9-03-2026 em MWh</v>
      </c>
      <c r="I1" s="48" t="s">
        <v>1840</v>
      </c>
      <c r="J1" s="48" t="s">
        <v>1842</v>
      </c>
      <c r="K1" s="48" t="s">
        <v>1843</v>
      </c>
      <c r="L1" s="48" t="s">
        <v>1844</v>
      </c>
      <c r="M1" s="48" t="s">
        <v>1845</v>
      </c>
      <c r="N1" s="48" t="s">
        <v>1846</v>
      </c>
      <c r="O1" s="124" t="s">
        <v>1847</v>
      </c>
      <c r="P1" s="125" t="s">
        <v>1848</v>
      </c>
      <c r="Q1" s="125" t="s">
        <v>1849</v>
      </c>
      <c r="R1" s="124" t="s">
        <v>1850</v>
      </c>
      <c r="S1" s="124" t="s">
        <v>1851</v>
      </c>
      <c r="T1" s="217" t="s">
        <v>1852</v>
      </c>
    </row>
    <row r="2" spans="1:21" ht="14.45">
      <c r="A2" s="42" t="s">
        <v>1853</v>
      </c>
      <c r="B2" s="100" t="s">
        <v>1854</v>
      </c>
      <c r="C2" s="35">
        <f>'2026 P50'!EJ39+'2026 P50'!EK39</f>
        <v>250.10999999999999</v>
      </c>
      <c r="D2" s="35"/>
      <c r="E2" s="35">
        <f>SUMIFS(Tabela9[E_Grid MWh],Tabela9[Usina Brasol],'TABELA RESUMO - P50'!A2,Tabela9[Mês],'TABELA RESUMO - P50'!B2)</f>
        <v>926</v>
      </c>
      <c r="F2" s="135">
        <f>C2-E2</f>
        <v>-675.89</v>
      </c>
      <c r="G2" s="53">
        <f>(C2-E2)/E2</f>
        <v>-0.72990280777537797</v>
      </c>
      <c r="H2" s="138">
        <f ca="1">L2*K2</f>
        <v>268.83870967741933</v>
      </c>
      <c r="I2" s="52">
        <f t="shared" ref="I2:I33" ca="1" si="0">C2-H2</f>
        <v>-18.728709677419346</v>
      </c>
      <c r="J2" s="55">
        <f t="shared" ref="J2:J33" ca="1" si="1">(C2-H2)/H2</f>
        <v>-6.9665226781857423E-2</v>
      </c>
      <c r="K2" s="38">
        <f t="shared" ref="K2:K33" si="2">E2/N2</f>
        <v>29.870967741935484</v>
      </c>
      <c r="L2" s="256">
        <f ca="1">DAY(TODAY()-1)</f>
        <v>9</v>
      </c>
      <c r="M2" s="51">
        <v>1900</v>
      </c>
      <c r="N2" s="36">
        <v>31</v>
      </c>
      <c r="O2" s="126">
        <f>M2/1000</f>
        <v>1.9</v>
      </c>
      <c r="P2" s="126">
        <f ca="1">L2*24</f>
        <v>216</v>
      </c>
      <c r="Q2" s="126">
        <f t="shared" ref="Q2:Q33" ca="1" si="3">C2/P2</f>
        <v>1.1579166666666667</v>
      </c>
      <c r="R2" s="127">
        <f ca="1">Q2/O2</f>
        <v>0.6094298245614036</v>
      </c>
      <c r="S2" s="366">
        <f>C2/O2</f>
        <v>131.63684210526316</v>
      </c>
      <c r="T2" s="36">
        <f ca="1">H2/O2</f>
        <v>141.49405772495754</v>
      </c>
      <c r="U2" s="89">
        <f ca="1">S2/T2</f>
        <v>0.93033477321814262</v>
      </c>
    </row>
    <row r="3" spans="1:21" ht="14.45">
      <c r="A3" s="42" t="s">
        <v>978</v>
      </c>
      <c r="B3" s="100" t="s">
        <v>1854</v>
      </c>
      <c r="C3" s="35">
        <f>_xlfn.XLOOKUP(A3,'2026 P50'!$EJ$5:$GZ$5,'2026 P50'!$EJ$39:$GZ$39)</f>
        <v>43.541000000000004</v>
      </c>
      <c r="D3" s="35"/>
      <c r="E3" s="35">
        <f>SUMIFS(Tabela9[E_Grid MWh],Tabela9[Usina Brasol],'TABELA RESUMO - P50'!A3,Tabela9[Mês],'TABELA RESUMO - P50'!B3)</f>
        <v>165.3</v>
      </c>
      <c r="F3" s="135">
        <f t="shared" ref="F3:F66" si="4">C3-E3</f>
        <v>-121.75900000000001</v>
      </c>
      <c r="G3" s="53">
        <f t="shared" ref="G3:G66" si="5">(C3-E3)/E3</f>
        <v>-0.73659407138536004</v>
      </c>
      <c r="H3" s="138">
        <f t="shared" ref="H3:H38" ca="1" si="6">L3*K3</f>
        <v>47.99032258064517</v>
      </c>
      <c r="I3" s="52">
        <f t="shared" ca="1" si="0"/>
        <v>-4.4493225806451662</v>
      </c>
      <c r="J3" s="55">
        <f t="shared" ca="1" si="1"/>
        <v>-9.2712912549573256E-2</v>
      </c>
      <c r="K3" s="38">
        <f t="shared" si="2"/>
        <v>5.3322580645161297</v>
      </c>
      <c r="L3" s="256">
        <f t="shared" ref="L3:L66" ca="1" si="7">DAY(TODAY()-1)</f>
        <v>9</v>
      </c>
      <c r="M3" s="51">
        <v>1269.5999999999999</v>
      </c>
      <c r="N3" s="36">
        <v>31</v>
      </c>
      <c r="O3" s="126">
        <f t="shared" ref="O3:O38" si="8">M3/1000</f>
        <v>1.2695999999999998</v>
      </c>
      <c r="P3" s="126">
        <f t="shared" ref="P3:P38" ca="1" si="9">L3*24</f>
        <v>216</v>
      </c>
      <c r="Q3" s="126">
        <f t="shared" ca="1" si="3"/>
        <v>0.20157870370370373</v>
      </c>
      <c r="R3" s="127">
        <f ca="1">Q3/O3</f>
        <v>0.15877339611192798</v>
      </c>
      <c r="S3" s="366">
        <f t="shared" ref="S3:S66" si="10">C3/O3</f>
        <v>34.295053560176441</v>
      </c>
      <c r="T3" s="36">
        <f t="shared" ref="T3:T66" ca="1" si="11">H3/O3</f>
        <v>37.799560948838355</v>
      </c>
      <c r="U3" s="89">
        <f t="shared" ref="U3:U66" ca="1" si="12">S3/T3</f>
        <v>0.90728708745042674</v>
      </c>
    </row>
    <row r="4" spans="1:21" ht="14.45">
      <c r="A4" s="42" t="s">
        <v>768</v>
      </c>
      <c r="B4" s="100" t="s">
        <v>1854</v>
      </c>
      <c r="C4" s="35">
        <f>_xlfn.XLOOKUP(A4,'2026 P50'!$EJ$5:$GZ$5,'2026 P50'!$EJ$39:$GZ$39)</f>
        <v>111.19830000000002</v>
      </c>
      <c r="D4" s="35"/>
      <c r="E4" s="35">
        <f>SUMIFS(Tabela9[E_Grid MWh],Tabela9[Usina Brasol],'TABELA RESUMO - P50'!A4,Tabela9[Mês],'TABELA RESUMO - P50'!B4)</f>
        <v>408.88</v>
      </c>
      <c r="F4" s="135">
        <f t="shared" si="4"/>
        <v>-297.68169999999998</v>
      </c>
      <c r="G4" s="53">
        <f t="shared" si="5"/>
        <v>-0.72804172373312459</v>
      </c>
      <c r="H4" s="138">
        <f t="shared" ca="1" si="6"/>
        <v>118.70709677419354</v>
      </c>
      <c r="I4" s="52">
        <f t="shared" ca="1" si="0"/>
        <v>-7.5087967741935273</v>
      </c>
      <c r="J4" s="55">
        <f t="shared" ca="1" si="1"/>
        <v>-6.3254826191873559E-2</v>
      </c>
      <c r="K4" s="38">
        <f t="shared" si="2"/>
        <v>13.189677419354839</v>
      </c>
      <c r="L4" s="256">
        <f t="shared" ca="1" si="7"/>
        <v>9</v>
      </c>
      <c r="M4" s="51">
        <v>3124.89</v>
      </c>
      <c r="N4" s="36">
        <v>31</v>
      </c>
      <c r="O4" s="126">
        <f t="shared" si="8"/>
        <v>3.1248899999999997</v>
      </c>
      <c r="P4" s="126">
        <f t="shared" ca="1" si="9"/>
        <v>216</v>
      </c>
      <c r="Q4" s="126">
        <f t="shared" ca="1" si="3"/>
        <v>0.51480694444444453</v>
      </c>
      <c r="R4" s="127">
        <f t="shared" ref="R4:R38" ca="1" si="13">Q4/O4</f>
        <v>0.16474402121176893</v>
      </c>
      <c r="S4" s="366">
        <f>C4/O4</f>
        <v>35.584708581742085</v>
      </c>
      <c r="T4" s="36">
        <f t="shared" ca="1" si="11"/>
        <v>37.987608131548171</v>
      </c>
      <c r="U4" s="89">
        <f t="shared" ca="1" si="12"/>
        <v>0.93674517380812627</v>
      </c>
    </row>
    <row r="5" spans="1:21" ht="14.45">
      <c r="A5" s="42" t="s">
        <v>748</v>
      </c>
      <c r="B5" s="100" t="s">
        <v>1854</v>
      </c>
      <c r="C5" s="35">
        <f>_xlfn.XLOOKUP(A5,'2026 P50'!$EJ$5:$GZ$5,'2026 P50'!$EJ$39:$GZ$39)</f>
        <v>38.334200000000003</v>
      </c>
      <c r="D5" s="35"/>
      <c r="E5" s="35">
        <f>SUMIFS(Tabela9[E_Grid MWh],Tabela9[Usina Brasol],'TABELA RESUMO - P50'!A5,Tabela9[Mês],'TABELA RESUMO - P50'!B5)</f>
        <v>142.69999999999999</v>
      </c>
      <c r="F5" s="135">
        <f t="shared" si="4"/>
        <v>-104.36579999999998</v>
      </c>
      <c r="G5" s="53">
        <f t="shared" si="5"/>
        <v>-0.73136510161177282</v>
      </c>
      <c r="H5" s="138">
        <f t="shared" ca="1" si="6"/>
        <v>41.42903225806451</v>
      </c>
      <c r="I5" s="52">
        <f t="shared" ca="1" si="0"/>
        <v>-3.0948322580645069</v>
      </c>
      <c r="J5" s="55">
        <f t="shared" ca="1" si="1"/>
        <v>-7.4702016662773291E-2</v>
      </c>
      <c r="K5" s="38">
        <f t="shared" si="2"/>
        <v>4.6032258064516123</v>
      </c>
      <c r="L5" s="256">
        <f t="shared" ca="1" si="7"/>
        <v>9</v>
      </c>
      <c r="M5" s="51">
        <v>1402.6</v>
      </c>
      <c r="N5" s="36">
        <v>31</v>
      </c>
      <c r="O5" s="126">
        <f t="shared" si="8"/>
        <v>1.4025999999999998</v>
      </c>
      <c r="P5" s="126">
        <f t="shared" ca="1" si="9"/>
        <v>216</v>
      </c>
      <c r="Q5" s="126">
        <f t="shared" ca="1" si="3"/>
        <v>0.17747314814814816</v>
      </c>
      <c r="R5" s="127">
        <f t="shared" ca="1" si="13"/>
        <v>0.12653154723238855</v>
      </c>
      <c r="S5" s="366">
        <f t="shared" si="10"/>
        <v>27.330814202195928</v>
      </c>
      <c r="T5" s="36">
        <f t="shared" ca="1" si="11"/>
        <v>29.537310892673972</v>
      </c>
      <c r="U5" s="89">
        <f t="shared" ca="1" si="12"/>
        <v>0.92529798333722679</v>
      </c>
    </row>
    <row r="6" spans="1:21" ht="14.45">
      <c r="A6" s="42" t="s">
        <v>706</v>
      </c>
      <c r="B6" s="100" t="s">
        <v>1854</v>
      </c>
      <c r="C6" s="35">
        <f>_xlfn.XLOOKUP(A6,'2026 P50'!$EJ$5:$GZ$5,'2026 P50'!$EJ$39:$GZ$39)</f>
        <v>62.077600000000004</v>
      </c>
      <c r="D6" s="35"/>
      <c r="E6" s="35">
        <f>SUMIFS(Tabela9[E_Grid MWh],Tabela9[Usina Brasol],'TABELA RESUMO - P50'!A6,Tabela9[Mês],'TABELA RESUMO - P50'!B6)</f>
        <v>229.13</v>
      </c>
      <c r="F6" s="135">
        <f t="shared" si="4"/>
        <v>-167.05239999999998</v>
      </c>
      <c r="G6" s="53">
        <f t="shared" si="5"/>
        <v>-0.72907257888534882</v>
      </c>
      <c r="H6" s="138">
        <f t="shared" ca="1" si="6"/>
        <v>66.521612903225815</v>
      </c>
      <c r="I6" s="52">
        <f t="shared" ca="1" si="0"/>
        <v>-4.4440129032258113</v>
      </c>
      <c r="J6" s="55">
        <f t="shared" ca="1" si="1"/>
        <v>-6.680554949397971E-2</v>
      </c>
      <c r="K6" s="38">
        <f t="shared" si="2"/>
        <v>7.3912903225806454</v>
      </c>
      <c r="L6" s="256">
        <f t="shared" ca="1" si="7"/>
        <v>9</v>
      </c>
      <c r="M6" s="51">
        <v>1504.23</v>
      </c>
      <c r="N6" s="36">
        <v>31</v>
      </c>
      <c r="O6" s="126">
        <f t="shared" si="8"/>
        <v>1.50423</v>
      </c>
      <c r="P6" s="126">
        <f t="shared" ca="1" si="9"/>
        <v>216</v>
      </c>
      <c r="Q6" s="126">
        <f t="shared" ca="1" si="3"/>
        <v>0.28739629629629632</v>
      </c>
      <c r="R6" s="127">
        <f t="shared" ca="1" si="13"/>
        <v>0.19105874520272587</v>
      </c>
      <c r="S6" s="366">
        <f t="shared" si="10"/>
        <v>41.268688963788783</v>
      </c>
      <c r="T6" s="36">
        <f t="shared" ca="1" si="11"/>
        <v>44.223032982473306</v>
      </c>
      <c r="U6" s="89">
        <f t="shared" ca="1" si="12"/>
        <v>0.93319445050602012</v>
      </c>
    </row>
    <row r="7" spans="1:21" ht="14.45">
      <c r="A7" s="42" t="s">
        <v>933</v>
      </c>
      <c r="B7" s="100" t="s">
        <v>1854</v>
      </c>
      <c r="C7" s="35">
        <f>_xlfn.XLOOKUP(A7,'2026 P50'!$EJ$5:$GZ$5,'2026 P50'!$EJ$39:$GZ$39)</f>
        <v>7.7550000000000008</v>
      </c>
      <c r="D7" s="35"/>
      <c r="E7" s="35">
        <f>SUMIFS(Tabela9[E_Grid MWh],Tabela9[Usina Brasol],'TABELA RESUMO - P50'!A7,Tabela9[Mês],'TABELA RESUMO - P50'!B7)</f>
        <v>30.199999999999996</v>
      </c>
      <c r="F7" s="135">
        <f t="shared" si="4"/>
        <v>-22.444999999999993</v>
      </c>
      <c r="G7" s="53">
        <f t="shared" si="5"/>
        <v>-0.74321192052980123</v>
      </c>
      <c r="H7" s="138">
        <f t="shared" ca="1" si="6"/>
        <v>8.767741935483869</v>
      </c>
      <c r="I7" s="52">
        <f t="shared" ca="1" si="0"/>
        <v>-1.0127419354838683</v>
      </c>
      <c r="J7" s="55">
        <f t="shared" ca="1" si="1"/>
        <v>-0.11550772626931539</v>
      </c>
      <c r="K7" s="38">
        <f t="shared" si="2"/>
        <v>0.9741935483870966</v>
      </c>
      <c r="L7" s="256">
        <f t="shared" ca="1" si="7"/>
        <v>9</v>
      </c>
      <c r="M7" s="51">
        <v>212.58</v>
      </c>
      <c r="N7" s="36">
        <v>31</v>
      </c>
      <c r="O7" s="126">
        <f t="shared" si="8"/>
        <v>0.21258000000000002</v>
      </c>
      <c r="P7" s="126">
        <f t="shared" ca="1" si="9"/>
        <v>216</v>
      </c>
      <c r="Q7" s="126">
        <f t="shared" ca="1" si="3"/>
        <v>3.5902777777777783E-2</v>
      </c>
      <c r="R7" s="127">
        <f t="shared" ca="1" si="13"/>
        <v>0.1688906659976375</v>
      </c>
      <c r="S7" s="366">
        <f t="shared" si="10"/>
        <v>36.480383855489698</v>
      </c>
      <c r="T7" s="36">
        <f t="shared" ca="1" si="11"/>
        <v>41.244434732730589</v>
      </c>
      <c r="U7" s="89">
        <f t="shared" ca="1" si="12"/>
        <v>0.88449227373068462</v>
      </c>
    </row>
    <row r="8" spans="1:21" ht="14.45">
      <c r="A8" s="42" t="s">
        <v>1102</v>
      </c>
      <c r="B8" s="100" t="s">
        <v>1854</v>
      </c>
      <c r="C8" s="35">
        <f>_xlfn.XLOOKUP(A8,'2026 P50'!$EJ$5:$GZ$5,'2026 P50'!$EJ$39:$GZ$39)</f>
        <v>9.9279000000000011</v>
      </c>
      <c r="D8" s="35"/>
      <c r="E8" s="35">
        <f>SUMIFS(Tabela9[E_Grid MWh],Tabela9[Usina Brasol],'TABELA RESUMO - P50'!A8,Tabela9[Mês],'TABELA RESUMO - P50'!B8)</f>
        <v>39.879999999999995</v>
      </c>
      <c r="F8" s="135">
        <f t="shared" si="4"/>
        <v>-29.952099999999994</v>
      </c>
      <c r="G8" s="53">
        <f t="shared" si="5"/>
        <v>-0.7510556670010029</v>
      </c>
      <c r="H8" s="138">
        <f t="shared" ca="1" si="6"/>
        <v>11.578064516129032</v>
      </c>
      <c r="I8" s="52">
        <f t="shared" ca="1" si="0"/>
        <v>-1.6501645161290313</v>
      </c>
      <c r="J8" s="55">
        <f t="shared" ca="1" si="1"/>
        <v>-0.14252507522567695</v>
      </c>
      <c r="K8" s="38">
        <f t="shared" si="2"/>
        <v>1.2864516129032257</v>
      </c>
      <c r="L8" s="256">
        <f t="shared" ca="1" si="7"/>
        <v>9</v>
      </c>
      <c r="M8" s="51">
        <v>279.36</v>
      </c>
      <c r="N8" s="36">
        <v>31</v>
      </c>
      <c r="O8" s="126">
        <f t="shared" si="8"/>
        <v>0.27936</v>
      </c>
      <c r="P8" s="126">
        <f t="shared" ca="1" si="9"/>
        <v>216</v>
      </c>
      <c r="Q8" s="126">
        <f t="shared" ca="1" si="3"/>
        <v>4.5962500000000003E-2</v>
      </c>
      <c r="R8" s="127">
        <f t="shared" ca="1" si="13"/>
        <v>0.16452784936998857</v>
      </c>
      <c r="S8" s="366">
        <f t="shared" si="10"/>
        <v>35.538015463917532</v>
      </c>
      <c r="T8" s="36">
        <f t="shared" ca="1" si="11"/>
        <v>41.444961755902895</v>
      </c>
      <c r="U8" s="89">
        <f t="shared" ca="1" si="12"/>
        <v>0.85747492477432308</v>
      </c>
    </row>
    <row r="9" spans="1:21" ht="14.45">
      <c r="A9" s="42" t="s">
        <v>729</v>
      </c>
      <c r="B9" s="100" t="s">
        <v>1854</v>
      </c>
      <c r="C9" s="35">
        <f>_xlfn.XLOOKUP(A9,'2026 P50'!$EJ$5:$GZ$5,'2026 P50'!$EJ$39:$GZ$39)</f>
        <v>46.994500000000002</v>
      </c>
      <c r="D9" s="35"/>
      <c r="E9" s="35">
        <f>SUMIFS(Tabela9[E_Grid MWh],Tabela9[Usina Brasol],'TABELA RESUMO - P50'!A9,Tabela9[Mês],'TABELA RESUMO - P50'!B9)</f>
        <v>184.89</v>
      </c>
      <c r="F9" s="135">
        <f t="shared" si="4"/>
        <v>-137.89549999999997</v>
      </c>
      <c r="G9" s="53">
        <f t="shared" si="5"/>
        <v>-0.74582454432365175</v>
      </c>
      <c r="H9" s="138">
        <f t="shared" ca="1" si="6"/>
        <v>53.677741935483866</v>
      </c>
      <c r="I9" s="52">
        <f t="shared" ca="1" si="0"/>
        <v>-6.6832419354838635</v>
      </c>
      <c r="J9" s="55">
        <f t="shared" ca="1" si="1"/>
        <v>-0.12450676378146754</v>
      </c>
      <c r="K9" s="38">
        <f t="shared" si="2"/>
        <v>5.9641935483870965</v>
      </c>
      <c r="L9" s="256">
        <f t="shared" ca="1" si="7"/>
        <v>9</v>
      </c>
      <c r="M9" s="51">
        <v>1337.78</v>
      </c>
      <c r="N9" s="36">
        <v>31</v>
      </c>
      <c r="O9" s="126">
        <f t="shared" si="8"/>
        <v>1.33778</v>
      </c>
      <c r="P9" s="126">
        <f t="shared" ca="1" si="9"/>
        <v>216</v>
      </c>
      <c r="Q9" s="126">
        <f t="shared" ca="1" si="3"/>
        <v>0.21756712962962965</v>
      </c>
      <c r="R9" s="127">
        <f t="shared" ca="1" si="13"/>
        <v>0.16263296627967952</v>
      </c>
      <c r="S9" s="366">
        <f t="shared" si="10"/>
        <v>35.128720716410776</v>
      </c>
      <c r="T9" s="36">
        <f t="shared" ca="1" si="11"/>
        <v>40.124491273216719</v>
      </c>
      <c r="U9" s="89">
        <f t="shared" ca="1" si="12"/>
        <v>0.87549323621853259</v>
      </c>
    </row>
    <row r="10" spans="1:21" ht="14.45">
      <c r="A10" s="42" t="s">
        <v>668</v>
      </c>
      <c r="B10" s="100" t="s">
        <v>1854</v>
      </c>
      <c r="C10" s="35">
        <f>_xlfn.XLOOKUP(A10,'2026 P50'!$EJ$5:$GZ$5,'2026 P50'!$EJ$39:$GZ$39)</f>
        <v>85.612500000000011</v>
      </c>
      <c r="D10" s="35"/>
      <c r="E10" s="35">
        <f>SUMIFS(Tabela9[E_Grid MWh],Tabela9[Usina Brasol],'TABELA RESUMO - P50'!A10,Tabela9[Mês],'TABELA RESUMO - P50'!B10)</f>
        <v>328.38</v>
      </c>
      <c r="F10" s="135">
        <f t="shared" si="4"/>
        <v>-242.76749999999998</v>
      </c>
      <c r="G10" s="53">
        <f t="shared" si="5"/>
        <v>-0.73928832450210114</v>
      </c>
      <c r="H10" s="138">
        <f t="shared" ca="1" si="6"/>
        <v>95.336129032258057</v>
      </c>
      <c r="I10" s="52">
        <f t="shared" ca="1" si="0"/>
        <v>-9.7236290322580459</v>
      </c>
      <c r="J10" s="55">
        <f t="shared" ca="1" si="1"/>
        <v>-0.10199311772945958</v>
      </c>
      <c r="K10" s="38">
        <f t="shared" si="2"/>
        <v>10.592903225806451</v>
      </c>
      <c r="L10" s="256">
        <f t="shared" ca="1" si="7"/>
        <v>9</v>
      </c>
      <c r="M10" s="51">
        <v>2427.1999999999998</v>
      </c>
      <c r="N10" s="36">
        <v>31</v>
      </c>
      <c r="O10" s="126">
        <f t="shared" si="8"/>
        <v>2.4272</v>
      </c>
      <c r="P10" s="126">
        <f t="shared" ca="1" si="9"/>
        <v>216</v>
      </c>
      <c r="Q10" s="126">
        <f t="shared" ca="1" si="3"/>
        <v>0.39635416666666673</v>
      </c>
      <c r="R10" s="127">
        <f t="shared" ca="1" si="13"/>
        <v>0.16329687156668865</v>
      </c>
      <c r="S10" s="366">
        <f t="shared" si="10"/>
        <v>35.272124258404752</v>
      </c>
      <c r="T10" s="36">
        <f t="shared" ca="1" si="11"/>
        <v>39.278233780594121</v>
      </c>
      <c r="U10" s="89">
        <f t="shared" ca="1" si="12"/>
        <v>0.89800688227054049</v>
      </c>
    </row>
    <row r="11" spans="1:21" ht="14.45">
      <c r="A11" s="42" t="s">
        <v>1833</v>
      </c>
      <c r="B11" s="100" t="s">
        <v>1854</v>
      </c>
      <c r="C11" s="35">
        <f>_xlfn.XLOOKUP(A11,'2026 P50'!$EJ$5:$GZ$5,'2026 P50'!$EJ$39:$GZ$39)</f>
        <v>21.164089999999998</v>
      </c>
      <c r="D11" s="35"/>
      <c r="E11" s="35">
        <f>SUMIFS(Tabela9[E_Grid MWh],Tabela9[Usina Brasol],'TABELA RESUMO - P50'!A11,Tabela9[Mês],'TABELA RESUMO - P50'!B11)</f>
        <v>105.7</v>
      </c>
      <c r="F11" s="135">
        <f t="shared" si="4"/>
        <v>-84.535910000000001</v>
      </c>
      <c r="G11" s="53">
        <f t="shared" si="5"/>
        <v>-0.7997720908230842</v>
      </c>
      <c r="H11" s="138">
        <f t="shared" ca="1" si="6"/>
        <v>30.687096774193549</v>
      </c>
      <c r="I11" s="52">
        <f t="shared" ca="1" si="0"/>
        <v>-9.5230067741935507</v>
      </c>
      <c r="J11" s="55">
        <f t="shared" ca="1" si="1"/>
        <v>-0.31032609061284566</v>
      </c>
      <c r="K11" s="38">
        <f t="shared" si="2"/>
        <v>3.4096774193548387</v>
      </c>
      <c r="L11" s="256">
        <f t="shared" ca="1" si="7"/>
        <v>9</v>
      </c>
      <c r="M11" s="51">
        <v>785.81</v>
      </c>
      <c r="N11" s="36">
        <v>31</v>
      </c>
      <c r="O11" s="126">
        <f t="shared" si="8"/>
        <v>0.7858099999999999</v>
      </c>
      <c r="P11" s="126">
        <f t="shared" ca="1" si="9"/>
        <v>216</v>
      </c>
      <c r="Q11" s="126">
        <f ca="1">C11/P11</f>
        <v>9.7981898148148144E-2</v>
      </c>
      <c r="R11" s="127">
        <f t="shared" ca="1" si="13"/>
        <v>0.1246890446140265</v>
      </c>
      <c r="S11" s="366">
        <f t="shared" si="10"/>
        <v>26.93283363662972</v>
      </c>
      <c r="T11" s="36">
        <f t="shared" ca="1" si="11"/>
        <v>39.05154779678746</v>
      </c>
      <c r="U11" s="89">
        <f t="shared" ca="1" si="12"/>
        <v>0.68967390938715434</v>
      </c>
    </row>
    <row r="12" spans="1:21" ht="14.45">
      <c r="A12" s="42" t="s">
        <v>960</v>
      </c>
      <c r="B12" s="100" t="s">
        <v>1854</v>
      </c>
      <c r="C12" s="35">
        <f>_xlfn.XLOOKUP(A12,'2026 P50'!$EJ$5:$GZ$5,'2026 P50'!$EJ$39:$GZ$39)</f>
        <v>11.4023</v>
      </c>
      <c r="D12" s="35"/>
      <c r="E12" s="35">
        <f>SUMIFS(Tabela9[E_Grid MWh],Tabela9[Usina Brasol],'TABELA RESUMO - P50'!A12,Tabela9[Mês],'TABELA RESUMO - P50'!B12)</f>
        <v>43.53</v>
      </c>
      <c r="F12" s="135">
        <f t="shared" si="4"/>
        <v>-32.127700000000004</v>
      </c>
      <c r="G12" s="53">
        <f t="shared" si="5"/>
        <v>-0.73805881001608098</v>
      </c>
      <c r="H12" s="138">
        <f t="shared" ref="H12" ca="1" si="14">L12*K12</f>
        <v>12.637741935483872</v>
      </c>
      <c r="I12" s="52">
        <f t="shared" ca="1" si="0"/>
        <v>-1.2354419354838715</v>
      </c>
      <c r="J12" s="55">
        <f t="shared" ca="1" si="1"/>
        <v>-9.7758123388723014E-2</v>
      </c>
      <c r="K12" s="38">
        <f t="shared" si="2"/>
        <v>1.4041935483870969</v>
      </c>
      <c r="L12" s="256">
        <f t="shared" ca="1" si="7"/>
        <v>9</v>
      </c>
      <c r="M12" s="51">
        <v>785.81</v>
      </c>
      <c r="N12" s="36">
        <v>31</v>
      </c>
      <c r="O12" s="126">
        <f>M12/1000</f>
        <v>0.7858099999999999</v>
      </c>
      <c r="P12" s="126">
        <f ca="1">L12*24</f>
        <v>216</v>
      </c>
      <c r="Q12" s="126">
        <f ca="1">C12/P12</f>
        <v>5.2788425925925926E-2</v>
      </c>
      <c r="R12" s="127">
        <f ca="1">Q12/O12</f>
        <v>6.7177085969796685E-2</v>
      </c>
      <c r="S12" s="366">
        <f t="shared" si="10"/>
        <v>14.510250569476085</v>
      </c>
      <c r="T12" s="36">
        <f t="shared" ca="1" si="11"/>
        <v>16.082439693416823</v>
      </c>
      <c r="U12" s="89">
        <f t="shared" ca="1" si="12"/>
        <v>0.90224187661127697</v>
      </c>
    </row>
    <row r="13" spans="1:21" ht="14.45">
      <c r="A13" s="42" t="s">
        <v>965</v>
      </c>
      <c r="B13" s="100" t="s">
        <v>1854</v>
      </c>
      <c r="C13" s="35">
        <f>_xlfn.XLOOKUP(A13,'2026 P50'!$EJ$5:$GZ$5,'2026 P50'!$EJ$39:$GZ$39)</f>
        <v>14.784199999999998</v>
      </c>
      <c r="D13" s="35"/>
      <c r="E13" s="35">
        <f>SUMIFS(Tabela9[E_Grid MWh],Tabela9[Usina Brasol],'TABELA RESUMO - P50'!A13,Tabela9[Mês],'TABELA RESUMO - P50'!B13)</f>
        <v>57.76</v>
      </c>
      <c r="F13" s="135">
        <f t="shared" si="4"/>
        <v>-42.9758</v>
      </c>
      <c r="G13" s="53">
        <f t="shared" si="5"/>
        <v>-0.74404085872576176</v>
      </c>
      <c r="H13" s="138">
        <f t="shared" ca="1" si="6"/>
        <v>16.769032258064513</v>
      </c>
      <c r="I13" s="52">
        <f t="shared" ca="1" si="0"/>
        <v>-1.9848322580645146</v>
      </c>
      <c r="J13" s="55">
        <f t="shared" ca="1" si="1"/>
        <v>-0.11836295783317936</v>
      </c>
      <c r="K13" s="38">
        <f t="shared" si="2"/>
        <v>1.8632258064516127</v>
      </c>
      <c r="L13" s="256">
        <f t="shared" ca="1" si="7"/>
        <v>9</v>
      </c>
      <c r="M13" s="51">
        <v>419.76</v>
      </c>
      <c r="N13" s="36">
        <v>31</v>
      </c>
      <c r="O13" s="126">
        <f t="shared" si="8"/>
        <v>0.41975999999999997</v>
      </c>
      <c r="P13" s="126">
        <f t="shared" ca="1" si="9"/>
        <v>216</v>
      </c>
      <c r="Q13" s="126">
        <f t="shared" ca="1" si="3"/>
        <v>6.8445370370370365E-2</v>
      </c>
      <c r="R13" s="127">
        <f t="shared" ca="1" si="13"/>
        <v>0.16305834374492656</v>
      </c>
      <c r="S13" s="366">
        <f t="shared" si="10"/>
        <v>35.220602248904136</v>
      </c>
      <c r="T13" s="36">
        <f t="shared" ca="1" si="11"/>
        <v>39.949095335583465</v>
      </c>
      <c r="U13" s="89">
        <f t="shared" ca="1" si="12"/>
        <v>0.88163704216682059</v>
      </c>
    </row>
    <row r="14" spans="1:21" ht="14.45">
      <c r="A14" s="42" t="s">
        <v>871</v>
      </c>
      <c r="B14" s="100" t="s">
        <v>1854</v>
      </c>
      <c r="C14" s="35">
        <f>_xlfn.XLOOKUP(A14,'2026 P50'!$EJ$5:$GZ$5,'2026 P50'!$EJ$39:$GZ$39)</f>
        <v>57.945400000000006</v>
      </c>
      <c r="D14" s="35"/>
      <c r="E14" s="35">
        <f>SUMIFS(Tabela9[E_Grid MWh],Tabela9[Usina Brasol],'TABELA RESUMO - P50'!A14,Tabela9[Mês],'TABELA RESUMO - P50'!B14)</f>
        <v>208.9</v>
      </c>
      <c r="F14" s="135">
        <f t="shared" si="4"/>
        <v>-150.9546</v>
      </c>
      <c r="G14" s="53">
        <f t="shared" si="5"/>
        <v>-0.7226165629487793</v>
      </c>
      <c r="H14" s="138">
        <f t="shared" ca="1" si="6"/>
        <v>60.648387096774201</v>
      </c>
      <c r="I14" s="52">
        <f t="shared" ca="1" si="0"/>
        <v>-2.7029870967741942</v>
      </c>
      <c r="J14" s="55">
        <f t="shared" ca="1" si="1"/>
        <v>-4.4568161268017666E-2</v>
      </c>
      <c r="K14" s="38">
        <f t="shared" si="2"/>
        <v>6.7387096774193553</v>
      </c>
      <c r="L14" s="256">
        <f t="shared" ca="1" si="7"/>
        <v>9</v>
      </c>
      <c r="M14" s="51">
        <v>1312.2</v>
      </c>
      <c r="N14" s="36">
        <v>31</v>
      </c>
      <c r="O14" s="126">
        <f t="shared" si="8"/>
        <v>1.3122</v>
      </c>
      <c r="P14" s="126">
        <f t="shared" ca="1" si="9"/>
        <v>216</v>
      </c>
      <c r="Q14" s="126">
        <f ca="1">C14/P14</f>
        <v>0.26826574074074078</v>
      </c>
      <c r="R14" s="127">
        <f t="shared" ca="1" si="13"/>
        <v>0.20443967439471175</v>
      </c>
      <c r="S14" s="366">
        <f t="shared" si="10"/>
        <v>44.158969669257736</v>
      </c>
      <c r="T14" s="36">
        <f t="shared" ca="1" si="11"/>
        <v>46.218859241559365</v>
      </c>
      <c r="U14" s="89">
        <f t="shared" ca="1" si="12"/>
        <v>0.95543183873198234</v>
      </c>
    </row>
    <row r="15" spans="1:21" ht="14.45">
      <c r="A15" s="42" t="s">
        <v>890</v>
      </c>
      <c r="B15" s="100" t="s">
        <v>1854</v>
      </c>
      <c r="C15" s="35">
        <f>_xlfn.XLOOKUP(A15,'2026 P50'!$EJ$5:$GZ$5,'2026 P50'!$EJ$39:$GZ$39)</f>
        <v>57.827400000000011</v>
      </c>
      <c r="D15" s="35"/>
      <c r="E15" s="35">
        <f>SUMIFS(Tabela9[E_Grid MWh],Tabela9[Usina Brasol],'TABELA RESUMO - P50'!A15,Tabela9[Mês],'TABELA RESUMO - P50'!B15)</f>
        <v>207.2</v>
      </c>
      <c r="F15" s="135">
        <f t="shared" si="4"/>
        <v>-149.37259999999998</v>
      </c>
      <c r="G15" s="53">
        <f t="shared" si="5"/>
        <v>-0.7209102316602316</v>
      </c>
      <c r="H15" s="138">
        <f t="shared" ca="1" si="6"/>
        <v>60.154838709677421</v>
      </c>
      <c r="I15" s="52">
        <f t="shared" ca="1" si="0"/>
        <v>-2.3274387096774092</v>
      </c>
      <c r="J15" s="55">
        <f t="shared" ca="1" si="1"/>
        <v>-3.8690797940797772E-2</v>
      </c>
      <c r="K15" s="38">
        <f t="shared" si="2"/>
        <v>6.6838709677419352</v>
      </c>
      <c r="L15" s="256">
        <f t="shared" ca="1" si="7"/>
        <v>9</v>
      </c>
      <c r="M15" s="51">
        <v>1313.64</v>
      </c>
      <c r="N15" s="36">
        <v>31</v>
      </c>
      <c r="O15" s="126">
        <f t="shared" si="8"/>
        <v>1.3136400000000001</v>
      </c>
      <c r="P15" s="126">
        <f t="shared" ca="1" si="9"/>
        <v>216</v>
      </c>
      <c r="Q15" s="126">
        <f t="shared" ca="1" si="3"/>
        <v>0.26771944444444451</v>
      </c>
      <c r="R15" s="127">
        <f t="shared" ca="1" si="13"/>
        <v>0.20379970497582631</v>
      </c>
      <c r="S15" s="366">
        <f t="shared" si="10"/>
        <v>44.020736274778486</v>
      </c>
      <c r="T15" s="36">
        <f t="shared" ca="1" si="11"/>
        <v>45.792484021251951</v>
      </c>
      <c r="U15" s="89">
        <f t="shared" ca="1" si="12"/>
        <v>0.96130920205920234</v>
      </c>
    </row>
    <row r="16" spans="1:21" ht="14.45">
      <c r="A16" s="42" t="s">
        <v>863</v>
      </c>
      <c r="B16" s="100" t="s">
        <v>1854</v>
      </c>
      <c r="C16" s="35">
        <f>_xlfn.XLOOKUP(A16,'2026 P50'!$EJ$5:$GZ$5,'2026 P50'!$EJ$39:$GZ$39)</f>
        <v>28.784600000000001</v>
      </c>
      <c r="D16" s="35"/>
      <c r="E16" s="35">
        <f>SUMIFS(Tabela9[E_Grid MWh],Tabela9[Usina Brasol],'TABELA RESUMO - P50'!A16,Tabela9[Mês],'TABELA RESUMO - P50'!B16)</f>
        <v>100.7</v>
      </c>
      <c r="F16" s="135">
        <f t="shared" si="4"/>
        <v>-71.915400000000005</v>
      </c>
      <c r="G16" s="53">
        <f t="shared" si="5"/>
        <v>-0.71415491559086397</v>
      </c>
      <c r="H16" s="138">
        <f t="shared" ca="1" si="6"/>
        <v>29.235483870967744</v>
      </c>
      <c r="I16" s="52">
        <f t="shared" ca="1" si="0"/>
        <v>-0.45088387096774341</v>
      </c>
      <c r="J16" s="55">
        <f t="shared" ca="1" si="1"/>
        <v>-1.5422487035198107E-2</v>
      </c>
      <c r="K16" s="38">
        <f t="shared" si="2"/>
        <v>3.2483870967741937</v>
      </c>
      <c r="L16" s="256">
        <f t="shared" ca="1" si="7"/>
        <v>9</v>
      </c>
      <c r="M16" s="51">
        <v>656.1</v>
      </c>
      <c r="N16" s="36">
        <v>31</v>
      </c>
      <c r="O16" s="126">
        <f t="shared" si="8"/>
        <v>0.65610000000000002</v>
      </c>
      <c r="P16" s="126">
        <f t="shared" ca="1" si="9"/>
        <v>216</v>
      </c>
      <c r="Q16" s="126">
        <f t="shared" ca="1" si="3"/>
        <v>0.13326203703703704</v>
      </c>
      <c r="R16" s="127">
        <f t="shared" ca="1" si="13"/>
        <v>0.20311238688772601</v>
      </c>
      <c r="S16" s="366">
        <f t="shared" si="10"/>
        <v>43.872275567748822</v>
      </c>
      <c r="T16" s="36">
        <f t="shared" ca="1" si="11"/>
        <v>44.559493782910749</v>
      </c>
      <c r="U16" s="89">
        <f t="shared" ca="1" si="12"/>
        <v>0.984577512964802</v>
      </c>
    </row>
    <row r="17" spans="1:21" ht="14.45">
      <c r="A17" s="42" t="s">
        <v>1048</v>
      </c>
      <c r="B17" s="100" t="s">
        <v>1854</v>
      </c>
      <c r="C17" s="35">
        <f>_xlfn.XLOOKUP(A17,'2026 P50'!$EJ$5:$GZ$5,'2026 P50'!$EJ$39:$GZ$39)</f>
        <v>48.172709999999995</v>
      </c>
      <c r="D17" s="35"/>
      <c r="E17" s="35">
        <f>SUMIFS(Tabela9[E_Grid MWh],Tabela9[Usina Brasol],'TABELA RESUMO - P50'!A17,Tabela9[Mês],'TABELA RESUMO - P50'!B17)</f>
        <v>219.5</v>
      </c>
      <c r="F17" s="135">
        <f t="shared" si="4"/>
        <v>-171.32729</v>
      </c>
      <c r="G17" s="53">
        <f t="shared" si="5"/>
        <v>-0.78053435079726652</v>
      </c>
      <c r="H17" s="138">
        <f t="shared" ca="1" si="6"/>
        <v>63.725806451612904</v>
      </c>
      <c r="I17" s="52">
        <f t="shared" ca="1" si="0"/>
        <v>-15.553096451612909</v>
      </c>
      <c r="J17" s="55">
        <f t="shared" ca="1" si="1"/>
        <v>-0.24406276385725142</v>
      </c>
      <c r="K17" s="38">
        <f t="shared" si="2"/>
        <v>7.080645161290323</v>
      </c>
      <c r="L17" s="256">
        <f t="shared" ca="1" si="7"/>
        <v>9</v>
      </c>
      <c r="M17" s="51">
        <v>1307.4749999999999</v>
      </c>
      <c r="N17" s="36">
        <v>31</v>
      </c>
      <c r="O17" s="305">
        <f>M17/1000</f>
        <v>1.3074749999999999</v>
      </c>
      <c r="P17" s="126">
        <f t="shared" ca="1" si="9"/>
        <v>216</v>
      </c>
      <c r="Q17" s="126">
        <f t="shared" ca="1" si="3"/>
        <v>0.22302180555555554</v>
      </c>
      <c r="R17" s="127">
        <f t="shared" ca="1" si="13"/>
        <v>0.17057443205839923</v>
      </c>
      <c r="S17" s="366">
        <f t="shared" si="10"/>
        <v>36.844077324614233</v>
      </c>
      <c r="T17" s="36">
        <f t="shared" ca="1" si="11"/>
        <v>48.739598425677663</v>
      </c>
      <c r="U17" s="89">
        <f t="shared" ca="1" si="12"/>
        <v>0.75593723614274855</v>
      </c>
    </row>
    <row r="18" spans="1:21" ht="14.45">
      <c r="A18" s="42" t="s">
        <v>760</v>
      </c>
      <c r="B18" s="100" t="s">
        <v>1854</v>
      </c>
      <c r="C18" s="35">
        <f>_xlfn.XLOOKUP(A18,'2026 P50'!$EJ$5:$GZ$5,'2026 P50'!$EJ$39:$GZ$39)</f>
        <v>56.338489999999993</v>
      </c>
      <c r="D18" s="35"/>
      <c r="E18" s="35">
        <f>SUMIFS(Tabela9[E_Grid MWh],Tabela9[Usina Brasol],'TABELA RESUMO - P50'!A18,Tabela9[Mês],'TABELA RESUMO - P50'!B18)</f>
        <v>219.8</v>
      </c>
      <c r="F18" s="135">
        <f t="shared" si="4"/>
        <v>-163.46151000000003</v>
      </c>
      <c r="G18" s="53">
        <f t="shared" si="5"/>
        <v>-0.74368293903548688</v>
      </c>
      <c r="H18" s="138">
        <f t="shared" ca="1" si="6"/>
        <v>63.812903225806458</v>
      </c>
      <c r="I18" s="52">
        <f t="shared" ca="1" si="0"/>
        <v>-7.4744132258064653</v>
      </c>
      <c r="J18" s="55">
        <f t="shared" ca="1" si="1"/>
        <v>-0.11713012334445476</v>
      </c>
      <c r="K18" s="38">
        <f t="shared" si="2"/>
        <v>7.0903225806451617</v>
      </c>
      <c r="L18" s="256">
        <f t="shared" ca="1" si="7"/>
        <v>9</v>
      </c>
      <c r="M18" s="51">
        <v>1307.4749999999999</v>
      </c>
      <c r="N18" s="36">
        <v>31</v>
      </c>
      <c r="O18" s="126">
        <f t="shared" si="8"/>
        <v>1.3074749999999999</v>
      </c>
      <c r="P18" s="126">
        <f t="shared" ca="1" si="9"/>
        <v>216</v>
      </c>
      <c r="Q18" s="126">
        <f t="shared" ca="1" si="3"/>
        <v>0.26082634259259257</v>
      </c>
      <c r="R18" s="127">
        <f t="shared" ca="1" si="13"/>
        <v>0.19948858876276226</v>
      </c>
      <c r="S18" s="366">
        <f t="shared" si="10"/>
        <v>43.089535172756648</v>
      </c>
      <c r="T18" s="36">
        <f t="shared" ca="1" si="11"/>
        <v>48.806212910997502</v>
      </c>
      <c r="U18" s="89">
        <f t="shared" ca="1" si="12"/>
        <v>0.88286987665554528</v>
      </c>
    </row>
    <row r="19" spans="1:21" ht="14.45">
      <c r="A19" s="42" t="s">
        <v>1058</v>
      </c>
      <c r="B19" s="100" t="s">
        <v>1854</v>
      </c>
      <c r="C19" s="35">
        <f>_xlfn.XLOOKUP(A19,'2026 P50'!$EJ$5:$GZ$5,'2026 P50'!$EJ$39:$GZ$39)</f>
        <v>28.341669999999997</v>
      </c>
      <c r="D19" s="35"/>
      <c r="E19" s="35">
        <f>SUMIFS(Tabela9[E_Grid MWh],Tabela9[Usina Brasol],'TABELA RESUMO - P50'!A19,Tabela9[Mês],'TABELA RESUMO - P50'!B19)</f>
        <v>103.9</v>
      </c>
      <c r="F19" s="135">
        <f t="shared" si="4"/>
        <v>-75.558330000000012</v>
      </c>
      <c r="G19" s="53">
        <f t="shared" si="5"/>
        <v>-0.72722165543792117</v>
      </c>
      <c r="H19" s="138">
        <f ca="1">L19*K19</f>
        <v>30.164516129032261</v>
      </c>
      <c r="I19" s="52">
        <f t="shared" ca="1" si="0"/>
        <v>-1.8228461290322642</v>
      </c>
      <c r="J19" s="55">
        <f t="shared" ca="1" si="1"/>
        <v>-6.0430146508395018E-2</v>
      </c>
      <c r="K19" s="38">
        <f t="shared" si="2"/>
        <v>3.3516129032258068</v>
      </c>
      <c r="L19" s="256">
        <f t="shared" ca="1" si="7"/>
        <v>9</v>
      </c>
      <c r="M19" s="51">
        <v>645.84</v>
      </c>
      <c r="N19" s="36">
        <v>31</v>
      </c>
      <c r="O19" s="126">
        <f t="shared" si="8"/>
        <v>0.64584000000000008</v>
      </c>
      <c r="P19" s="126">
        <f t="shared" ca="1" si="9"/>
        <v>216</v>
      </c>
      <c r="Q19" s="126">
        <f t="shared" ca="1" si="3"/>
        <v>0.13121143518518516</v>
      </c>
      <c r="R19" s="127">
        <f t="shared" ca="1" si="13"/>
        <v>0.20316399601323104</v>
      </c>
      <c r="S19" s="366">
        <f t="shared" si="10"/>
        <v>43.883423138857914</v>
      </c>
      <c r="T19" s="36">
        <f t="shared" ca="1" si="11"/>
        <v>46.705865429568092</v>
      </c>
      <c r="U19" s="89">
        <f t="shared" ca="1" si="12"/>
        <v>0.93956985349160504</v>
      </c>
    </row>
    <row r="20" spans="1:21" ht="14.45">
      <c r="A20" s="42" t="s">
        <v>997</v>
      </c>
      <c r="B20" s="100" t="s">
        <v>1854</v>
      </c>
      <c r="C20" s="35">
        <f>_xlfn.XLOOKUP(A20,'2026 P50'!$EJ$5:$GZ$5,'2026 P50'!$EJ$39:$GZ$39)</f>
        <v>13.495500000000002</v>
      </c>
      <c r="D20" s="35"/>
      <c r="E20" s="35">
        <f>SUMIFS(Tabela9[E_Grid MWh],Tabela9[Usina Brasol],'TABELA RESUMO - P50'!A20,Tabela9[Mês],'TABELA RESUMO - P50'!B20)</f>
        <v>60.03</v>
      </c>
      <c r="F20" s="135">
        <f t="shared" si="4"/>
        <v>-46.534500000000001</v>
      </c>
      <c r="G20" s="53">
        <f t="shared" si="5"/>
        <v>-0.77518740629685157</v>
      </c>
      <c r="H20" s="138">
        <f t="shared" ca="1" si="6"/>
        <v>17.428064516129034</v>
      </c>
      <c r="I20" s="52">
        <f t="shared" ca="1" si="0"/>
        <v>-3.9325645161290321</v>
      </c>
      <c r="J20" s="55">
        <f t="shared" ca="1" si="1"/>
        <v>-0.22564551057804427</v>
      </c>
      <c r="K20" s="38">
        <f t="shared" si="2"/>
        <v>1.9364516129032259</v>
      </c>
      <c r="L20" s="256">
        <f t="shared" ca="1" si="7"/>
        <v>9</v>
      </c>
      <c r="M20" s="51">
        <v>421.2</v>
      </c>
      <c r="N20" s="36">
        <v>31</v>
      </c>
      <c r="O20" s="126">
        <f t="shared" si="8"/>
        <v>0.42119999999999996</v>
      </c>
      <c r="P20" s="126">
        <f t="shared" ca="1" si="9"/>
        <v>216</v>
      </c>
      <c r="Q20" s="126">
        <f t="shared" ca="1" si="3"/>
        <v>6.2479166666666676E-2</v>
      </c>
      <c r="R20" s="127">
        <f t="shared" ca="1" si="13"/>
        <v>0.14833610319721435</v>
      </c>
      <c r="S20" s="366">
        <f t="shared" si="10"/>
        <v>32.040598290598297</v>
      </c>
      <c r="T20" s="36">
        <f t="shared" ca="1" si="11"/>
        <v>41.3771712158809</v>
      </c>
      <c r="U20" s="89">
        <f t="shared" ca="1" si="12"/>
        <v>0.77435448942195573</v>
      </c>
    </row>
    <row r="21" spans="1:21" ht="14.45">
      <c r="A21" s="42" t="s">
        <v>918</v>
      </c>
      <c r="B21" s="100" t="s">
        <v>1854</v>
      </c>
      <c r="C21" s="35">
        <f>_xlfn.XLOOKUP(A21,'2026 P50'!$EJ$5:$GZ$5,'2026 P50'!$EJ$39:$GZ$39)</f>
        <v>48.845940000000006</v>
      </c>
      <c r="D21" s="35"/>
      <c r="E21" s="35">
        <f>SUMIFS(Tabela9[E_Grid MWh],Tabela9[Usina Brasol],'TABELA RESUMO - P50'!A21,Tabela9[Mês],'TABELA RESUMO - P50'!B21)</f>
        <v>221.9</v>
      </c>
      <c r="F21" s="135">
        <f t="shared" si="4"/>
        <v>-173.05405999999999</v>
      </c>
      <c r="G21" s="53">
        <f t="shared" si="5"/>
        <v>-0.77987408742676878</v>
      </c>
      <c r="H21" s="138">
        <f t="shared" ca="1" si="6"/>
        <v>64.42258064516129</v>
      </c>
      <c r="I21" s="52">
        <f t="shared" ca="1" si="0"/>
        <v>-15.576640645161284</v>
      </c>
      <c r="J21" s="55">
        <f t="shared" ca="1" si="1"/>
        <v>-0.24178852335887027</v>
      </c>
      <c r="K21" s="38">
        <f t="shared" si="2"/>
        <v>7.1580645161290324</v>
      </c>
      <c r="L21" s="256">
        <f t="shared" ca="1" si="7"/>
        <v>9</v>
      </c>
      <c r="M21" s="51">
        <v>1358.9549999999999</v>
      </c>
      <c r="N21" s="36">
        <v>31</v>
      </c>
      <c r="O21" s="126">
        <f t="shared" si="8"/>
        <v>1.3589549999999999</v>
      </c>
      <c r="P21" s="126">
        <f t="shared" ca="1" si="9"/>
        <v>216</v>
      </c>
      <c r="Q21" s="126">
        <f t="shared" ca="1" si="3"/>
        <v>0.22613861111111114</v>
      </c>
      <c r="R21" s="127">
        <f t="shared" ca="1" si="13"/>
        <v>0.16640625415198529</v>
      </c>
      <c r="S21" s="366">
        <f t="shared" si="10"/>
        <v>35.943750896828817</v>
      </c>
      <c r="T21" s="36">
        <f t="shared" ca="1" si="11"/>
        <v>47.40597050318906</v>
      </c>
      <c r="U21" s="89">
        <f t="shared" ca="1" si="12"/>
        <v>0.75821147664112976</v>
      </c>
    </row>
    <row r="22" spans="1:21" ht="14.45">
      <c r="A22" s="42" t="s">
        <v>925</v>
      </c>
      <c r="B22" s="100" t="s">
        <v>1854</v>
      </c>
      <c r="C22" s="35">
        <f>_xlfn.XLOOKUP(A22,'2026 P50'!$EJ$5:$GZ$5,'2026 P50'!$EJ$39:$GZ$39)</f>
        <v>49.667780000000008</v>
      </c>
      <c r="D22" s="35"/>
      <c r="E22" s="35">
        <f>SUMIFS(Tabela9[E_Grid MWh],Tabela9[Usina Brasol],'TABELA RESUMO - P50'!A22,Tabela9[Mês],'TABELA RESUMO - P50'!B22)</f>
        <v>221.6</v>
      </c>
      <c r="F22" s="135">
        <f t="shared" si="4"/>
        <v>-171.93221999999997</v>
      </c>
      <c r="G22" s="53">
        <f t="shared" si="5"/>
        <v>-0.77586741877256304</v>
      </c>
      <c r="H22" s="138">
        <f t="shared" ca="1" si="6"/>
        <v>64.335483870967749</v>
      </c>
      <c r="I22" s="52">
        <f t="shared" ca="1" si="0"/>
        <v>-14.667703870967742</v>
      </c>
      <c r="J22" s="55">
        <f t="shared" ca="1" si="1"/>
        <v>-0.22798777577216203</v>
      </c>
      <c r="K22" s="38">
        <f t="shared" si="2"/>
        <v>7.1483870967741936</v>
      </c>
      <c r="L22" s="256">
        <f t="shared" ca="1" si="7"/>
        <v>9</v>
      </c>
      <c r="M22" s="51">
        <v>1358.9549999999999</v>
      </c>
      <c r="N22" s="36">
        <v>31</v>
      </c>
      <c r="O22" s="126">
        <f t="shared" si="8"/>
        <v>1.3589549999999999</v>
      </c>
      <c r="P22" s="126">
        <f t="shared" ca="1" si="9"/>
        <v>216</v>
      </c>
      <c r="Q22" s="126">
        <f t="shared" ca="1" si="3"/>
        <v>0.22994342592592595</v>
      </c>
      <c r="R22" s="127">
        <f t="shared" ca="1" si="13"/>
        <v>0.16920606342809436</v>
      </c>
      <c r="S22" s="366">
        <f t="shared" si="10"/>
        <v>36.548509700468379</v>
      </c>
      <c r="T22" s="36">
        <f t="shared" ca="1" si="11"/>
        <v>47.341879511071191</v>
      </c>
      <c r="U22" s="89">
        <f t="shared" ca="1" si="12"/>
        <v>0.772012224227838</v>
      </c>
    </row>
    <row r="23" spans="1:21" ht="14.45">
      <c r="A23" s="42" t="s">
        <v>926</v>
      </c>
      <c r="B23" s="100" t="s">
        <v>1854</v>
      </c>
      <c r="C23" s="35">
        <f>_xlfn.XLOOKUP(A23,'2026 P50'!$EJ$5:$GZ$5,'2026 P50'!$EJ$39:$GZ$39)</f>
        <v>19.635089999999998</v>
      </c>
      <c r="D23" s="35"/>
      <c r="E23" s="35">
        <f>SUMIFS(Tabela9[E_Grid MWh],Tabela9[Usina Brasol],'TABELA RESUMO - P50'!A23,Tabela9[Mês],'TABELA RESUMO - P50'!B23)</f>
        <v>105.8</v>
      </c>
      <c r="F23" s="135">
        <f t="shared" si="4"/>
        <v>-86.164909999999992</v>
      </c>
      <c r="G23" s="53">
        <f t="shared" si="5"/>
        <v>-0.81441313799621917</v>
      </c>
      <c r="H23" s="138">
        <f t="shared" ca="1" si="6"/>
        <v>30.716129032258063</v>
      </c>
      <c r="I23" s="52">
        <f t="shared" ca="1" si="0"/>
        <v>-11.081039032258065</v>
      </c>
      <c r="J23" s="55">
        <f t="shared" ca="1" si="1"/>
        <v>-0.36075636420919976</v>
      </c>
      <c r="K23" s="38">
        <f t="shared" si="2"/>
        <v>3.4129032258064513</v>
      </c>
      <c r="L23" s="256">
        <f t="shared" ca="1" si="7"/>
        <v>9</v>
      </c>
      <c r="M23" s="51">
        <v>666.9</v>
      </c>
      <c r="N23" s="36">
        <v>31</v>
      </c>
      <c r="O23" s="126">
        <f t="shared" si="8"/>
        <v>0.66689999999999994</v>
      </c>
      <c r="P23" s="126">
        <f t="shared" ca="1" si="9"/>
        <v>216</v>
      </c>
      <c r="Q23" s="126">
        <f t="shared" ca="1" si="3"/>
        <v>9.0903194444444432E-2</v>
      </c>
      <c r="R23" s="127">
        <f t="shared" ca="1" si="13"/>
        <v>0.13630708418720114</v>
      </c>
      <c r="S23" s="366">
        <f t="shared" si="10"/>
        <v>29.442330184435448</v>
      </c>
      <c r="T23" s="36">
        <f t="shared" ca="1" si="11"/>
        <v>46.058073222759134</v>
      </c>
      <c r="U23" s="89">
        <f t="shared" ca="1" si="12"/>
        <v>0.63924363579080024</v>
      </c>
    </row>
    <row r="24" spans="1:21" ht="14.45">
      <c r="A24" s="42" t="s">
        <v>623</v>
      </c>
      <c r="B24" s="100" t="s">
        <v>1854</v>
      </c>
      <c r="C24" s="35">
        <f>_xlfn.XLOOKUP(A24,'2026 P50'!$EJ$5:$GZ$5,'2026 P50'!$EJ$39:$GZ$39)</f>
        <v>43.359319999999997</v>
      </c>
      <c r="D24" s="35"/>
      <c r="E24" s="35">
        <f>SUMIFS(Tabela9[E_Grid MWh],Tabela9[Usina Brasol],'TABELA RESUMO - P50'!A24,Tabela9[Mês],'TABELA RESUMO - P50'!B24)</f>
        <v>220.6</v>
      </c>
      <c r="F24" s="135">
        <f t="shared" si="4"/>
        <v>-177.24068</v>
      </c>
      <c r="G24" s="53">
        <f t="shared" si="5"/>
        <v>-0.80344823209428828</v>
      </c>
      <c r="H24" s="138">
        <f t="shared" ca="1" si="6"/>
        <v>64.045161290322582</v>
      </c>
      <c r="I24" s="52">
        <f t="shared" ca="1" si="0"/>
        <v>-20.685841290322585</v>
      </c>
      <c r="J24" s="55">
        <f t="shared" ca="1" si="1"/>
        <v>-0.32298835499143758</v>
      </c>
      <c r="K24" s="38">
        <f t="shared" si="2"/>
        <v>7.1161290322580646</v>
      </c>
      <c r="L24" s="256">
        <f t="shared" ca="1" si="7"/>
        <v>9</v>
      </c>
      <c r="M24" s="51">
        <v>1358.9549999999999</v>
      </c>
      <c r="N24" s="36">
        <v>31</v>
      </c>
      <c r="O24" s="126">
        <f t="shared" si="8"/>
        <v>1.3589549999999999</v>
      </c>
      <c r="P24" s="126">
        <f t="shared" ca="1" si="9"/>
        <v>216</v>
      </c>
      <c r="Q24" s="126">
        <f ca="1">C24/P24</f>
        <v>0.20073759259259258</v>
      </c>
      <c r="R24" s="127">
        <f t="shared" ca="1" si="13"/>
        <v>0.14771467237148589</v>
      </c>
      <c r="S24" s="366">
        <f t="shared" si="10"/>
        <v>31.906369232240948</v>
      </c>
      <c r="T24" s="36">
        <f t="shared" ca="1" si="11"/>
        <v>47.128242870678271</v>
      </c>
      <c r="U24" s="89">
        <f t="shared" ca="1" si="12"/>
        <v>0.67701164500856237</v>
      </c>
    </row>
    <row r="25" spans="1:21" ht="15.75" customHeight="1">
      <c r="A25" s="42" t="s">
        <v>634</v>
      </c>
      <c r="B25" s="100" t="s">
        <v>1854</v>
      </c>
      <c r="C25" s="35">
        <f>_xlfn.XLOOKUP(A25,'2026 P50'!$EJ$5:$GZ$5,'2026 P50'!$EJ$39:$GZ$39)</f>
        <v>43.615209999999998</v>
      </c>
      <c r="D25" s="35"/>
      <c r="E25" s="35">
        <f>SUMIFS(Tabela9[E_Grid MWh],Tabela9[Usina Brasol],'TABELA RESUMO - P50'!A25,Tabela9[Mês],'TABELA RESUMO - P50'!B25)</f>
        <v>220.9</v>
      </c>
      <c r="F25" s="135">
        <f t="shared" si="4"/>
        <v>-177.28479000000002</v>
      </c>
      <c r="G25" s="53">
        <f t="shared" si="5"/>
        <v>-0.80255676776822094</v>
      </c>
      <c r="H25" s="138">
        <f ca="1">L25*K25</f>
        <v>64.132258064516137</v>
      </c>
      <c r="I25" s="52">
        <f t="shared" ca="1" si="0"/>
        <v>-20.517048064516139</v>
      </c>
      <c r="J25" s="55">
        <f t="shared" ca="1" si="1"/>
        <v>-0.31991775564609437</v>
      </c>
      <c r="K25" s="38">
        <f t="shared" si="2"/>
        <v>7.1258064516129034</v>
      </c>
      <c r="L25" s="256">
        <f t="shared" ca="1" si="7"/>
        <v>9</v>
      </c>
      <c r="M25" s="51">
        <v>1358.9549999999999</v>
      </c>
      <c r="N25" s="36">
        <v>31</v>
      </c>
      <c r="O25" s="126">
        <f t="shared" si="8"/>
        <v>1.3589549999999999</v>
      </c>
      <c r="P25" s="126">
        <f t="shared" ca="1" si="9"/>
        <v>216</v>
      </c>
      <c r="Q25" s="126">
        <f t="shared" ca="1" si="3"/>
        <v>0.20192226851851849</v>
      </c>
      <c r="R25" s="127">
        <f t="shared" ca="1" si="13"/>
        <v>0.14858642745235751</v>
      </c>
      <c r="S25" s="366">
        <f t="shared" si="10"/>
        <v>32.094668329709222</v>
      </c>
      <c r="T25" s="36">
        <f t="shared" ca="1" si="11"/>
        <v>47.192333862796147</v>
      </c>
      <c r="U25" s="89">
        <f t="shared" ca="1" si="12"/>
        <v>0.68008224435390563</v>
      </c>
    </row>
    <row r="26" spans="1:21" ht="14.45">
      <c r="A26" s="42" t="s">
        <v>929</v>
      </c>
      <c r="B26" s="100" t="s">
        <v>1854</v>
      </c>
      <c r="C26" s="35">
        <f>_xlfn.XLOOKUP(A26,'2026 P50'!$EJ$5:$GZ$5,'2026 P50'!$EJ$39:$GZ$39)</f>
        <v>21.379069999999999</v>
      </c>
      <c r="D26" s="35"/>
      <c r="E26" s="35">
        <f>SUMIFS(Tabela9[E_Grid MWh],Tabela9[Usina Brasol],'TABELA RESUMO - P50'!A26,Tabela9[Mês],'TABELA RESUMO - P50'!B26)</f>
        <v>105.8</v>
      </c>
      <c r="F26" s="135">
        <f t="shared" si="4"/>
        <v>-84.420929999999998</v>
      </c>
      <c r="G26" s="53">
        <f t="shared" si="5"/>
        <v>-0.79792939508506622</v>
      </c>
      <c r="H26" s="138">
        <f t="shared" ca="1" si="6"/>
        <v>30.716129032258063</v>
      </c>
      <c r="I26" s="52">
        <f t="shared" ca="1" si="0"/>
        <v>-9.3370590322580647</v>
      </c>
      <c r="J26" s="55">
        <f t="shared" ca="1" si="1"/>
        <v>-0.30397902751522793</v>
      </c>
      <c r="K26" s="38">
        <f t="shared" si="2"/>
        <v>3.4129032258064513</v>
      </c>
      <c r="L26" s="256">
        <f t="shared" ca="1" si="7"/>
        <v>9</v>
      </c>
      <c r="M26" s="51">
        <v>666.9</v>
      </c>
      <c r="N26" s="36">
        <v>31</v>
      </c>
      <c r="O26" s="126">
        <f t="shared" si="8"/>
        <v>0.66689999999999994</v>
      </c>
      <c r="P26" s="126">
        <f t="shared" ca="1" si="9"/>
        <v>216</v>
      </c>
      <c r="Q26" s="126">
        <f t="shared" ca="1" si="3"/>
        <v>9.897717592592592E-2</v>
      </c>
      <c r="R26" s="127">
        <f t="shared" ca="1" si="13"/>
        <v>0.14841381905222062</v>
      </c>
      <c r="S26" s="366">
        <f t="shared" si="10"/>
        <v>32.057384915279656</v>
      </c>
      <c r="T26" s="36">
        <f t="shared" ca="1" si="11"/>
        <v>46.058073222759134</v>
      </c>
      <c r="U26" s="89">
        <f t="shared" ca="1" si="12"/>
        <v>0.69602097248477213</v>
      </c>
    </row>
    <row r="27" spans="1:21" ht="14.45">
      <c r="A27" s="42" t="s">
        <v>1272</v>
      </c>
      <c r="B27" s="100" t="s">
        <v>1854</v>
      </c>
      <c r="C27" s="35">
        <f>_xlfn.XLOOKUP(A27,'2026 P50'!$EJ$5:$GZ$5,'2026 P50'!$EJ$39:$GZ$39)</f>
        <v>29.321000000000002</v>
      </c>
      <c r="D27" s="35"/>
      <c r="E27" s="35">
        <f>SUMIFS(Tabela9[E_Grid MWh],Tabela9[Usina Brasol],'TABELA RESUMO - P50'!A27,Tabela9[Mês],'TABELA RESUMO - P50'!B27)</f>
        <v>116.78</v>
      </c>
      <c r="F27" s="135">
        <f t="shared" si="4"/>
        <v>-87.459000000000003</v>
      </c>
      <c r="G27" s="53">
        <f t="shared" si="5"/>
        <v>-0.74892104812467886</v>
      </c>
      <c r="H27" s="138">
        <f t="shared" ca="1" si="6"/>
        <v>33.903870967741938</v>
      </c>
      <c r="I27" s="52">
        <f t="shared" ca="1" si="0"/>
        <v>-4.5828709677419361</v>
      </c>
      <c r="J27" s="55">
        <f t="shared" ca="1" si="1"/>
        <v>-0.13517249909611617</v>
      </c>
      <c r="K27" s="38">
        <f t="shared" si="2"/>
        <v>3.7670967741935484</v>
      </c>
      <c r="L27" s="256">
        <f t="shared" ca="1" si="7"/>
        <v>9</v>
      </c>
      <c r="M27" s="51">
        <v>881.28</v>
      </c>
      <c r="N27" s="36">
        <v>31</v>
      </c>
      <c r="O27" s="126">
        <f t="shared" si="8"/>
        <v>0.88127999999999995</v>
      </c>
      <c r="P27" s="126">
        <f t="shared" ca="1" si="9"/>
        <v>216</v>
      </c>
      <c r="Q27" s="126">
        <f t="shared" ca="1" si="3"/>
        <v>0.13574537037037038</v>
      </c>
      <c r="R27" s="127">
        <f t="shared" ca="1" si="13"/>
        <v>0.15403205606659676</v>
      </c>
      <c r="S27" s="366">
        <f t="shared" si="10"/>
        <v>33.270924110384897</v>
      </c>
      <c r="T27" s="36">
        <f t="shared" ca="1" si="11"/>
        <v>38.471168037107319</v>
      </c>
      <c r="U27" s="89">
        <f t="shared" ca="1" si="12"/>
        <v>0.86482750090388383</v>
      </c>
    </row>
    <row r="28" spans="1:21" ht="14.45">
      <c r="A28" s="42" t="s">
        <v>823</v>
      </c>
      <c r="B28" s="100" t="s">
        <v>1854</v>
      </c>
      <c r="C28" s="35">
        <f>_xlfn.XLOOKUP(A28,'2026 P50'!$EJ$5:$GZ$5,'2026 P50'!$EJ$39:$GZ$39)</f>
        <v>49.076940000000008</v>
      </c>
      <c r="D28" s="35"/>
      <c r="E28" s="35">
        <f>SUMIFS(Tabela9[E_Grid MWh],Tabela9[Usina Brasol],'TABELA RESUMO - P50'!A28,Tabela9[Mês],'TABELA RESUMO - P50'!B28)</f>
        <v>228.2638</v>
      </c>
      <c r="F28" s="135">
        <f t="shared" si="4"/>
        <v>-179.18686</v>
      </c>
      <c r="G28" s="53">
        <f t="shared" si="5"/>
        <v>-0.78499902306016112</v>
      </c>
      <c r="H28" s="138">
        <f t="shared" ca="1" si="6"/>
        <v>66.270135483870973</v>
      </c>
      <c r="I28" s="52">
        <f t="shared" ca="1" si="0"/>
        <v>-17.193195483870966</v>
      </c>
      <c r="J28" s="55">
        <f t="shared" ca="1" si="1"/>
        <v>-0.25944107942944372</v>
      </c>
      <c r="K28" s="38">
        <f t="shared" si="2"/>
        <v>7.3633483870967744</v>
      </c>
      <c r="L28" s="256">
        <f t="shared" ca="1" si="7"/>
        <v>9</v>
      </c>
      <c r="M28" s="51">
        <v>1391.28</v>
      </c>
      <c r="N28" s="36">
        <v>31</v>
      </c>
      <c r="O28" s="126">
        <f t="shared" si="8"/>
        <v>1.3912800000000001</v>
      </c>
      <c r="P28" s="126">
        <f t="shared" ca="1" si="9"/>
        <v>216</v>
      </c>
      <c r="Q28" s="126">
        <f t="shared" ca="1" si="3"/>
        <v>0.22720805555555559</v>
      </c>
      <c r="R28" s="127">
        <f t="shared" ca="1" si="13"/>
        <v>0.16330864783189264</v>
      </c>
      <c r="S28" s="366">
        <f t="shared" si="10"/>
        <v>35.274667931688811</v>
      </c>
      <c r="T28" s="36">
        <f t="shared" ca="1" si="11"/>
        <v>47.632493447667592</v>
      </c>
      <c r="U28" s="89">
        <f t="shared" ca="1" si="12"/>
        <v>0.74055892057055639</v>
      </c>
    </row>
    <row r="29" spans="1:21" ht="14.45">
      <c r="A29" s="42" t="s">
        <v>831</v>
      </c>
      <c r="B29" s="100" t="s">
        <v>1854</v>
      </c>
      <c r="C29" s="35">
        <f>_xlfn.XLOOKUP(A29,'2026 P50'!$EJ$5:$GZ$5,'2026 P50'!$EJ$39:$GZ$39)</f>
        <v>36.895490000000002</v>
      </c>
      <c r="D29" s="35"/>
      <c r="E29" s="35">
        <f>SUMIFS(Tabela9[E_Grid MWh],Tabela9[Usina Brasol],'TABELA RESUMO - P50'!A29,Tabela9[Mês],'TABELA RESUMO - P50'!B29)</f>
        <v>221.55019999999999</v>
      </c>
      <c r="F29" s="135">
        <f t="shared" si="4"/>
        <v>-184.65470999999999</v>
      </c>
      <c r="G29" s="53">
        <f t="shared" si="5"/>
        <v>-0.83346668159180182</v>
      </c>
      <c r="H29" s="138">
        <f t="shared" ca="1" si="6"/>
        <v>64.321025806451615</v>
      </c>
      <c r="I29" s="52">
        <f t="shared" ca="1" si="0"/>
        <v>-27.425535806451613</v>
      </c>
      <c r="J29" s="55">
        <f t="shared" ca="1" si="1"/>
        <v>-0.42638523659398386</v>
      </c>
      <c r="K29" s="38">
        <f t="shared" si="2"/>
        <v>7.1467806451612903</v>
      </c>
      <c r="L29" s="256">
        <f t="shared" ca="1" si="7"/>
        <v>9</v>
      </c>
      <c r="M29" s="51">
        <v>1350.36</v>
      </c>
      <c r="N29" s="36">
        <v>31</v>
      </c>
      <c r="O29" s="126">
        <f t="shared" si="8"/>
        <v>1.35036</v>
      </c>
      <c r="P29" s="126">
        <f t="shared" ca="1" si="9"/>
        <v>216</v>
      </c>
      <c r="Q29" s="126">
        <f t="shared" ca="1" si="3"/>
        <v>0.17081245370370371</v>
      </c>
      <c r="R29" s="127">
        <f t="shared" ca="1" si="13"/>
        <v>0.1264940117477589</v>
      </c>
      <c r="S29" s="366">
        <f t="shared" si="10"/>
        <v>27.322706537515923</v>
      </c>
      <c r="T29" s="36">
        <f t="shared" ca="1" si="11"/>
        <v>47.632502300461816</v>
      </c>
      <c r="U29" s="89">
        <f t="shared" ca="1" si="12"/>
        <v>0.57361476340601614</v>
      </c>
    </row>
    <row r="30" spans="1:21" ht="14.45">
      <c r="A30" s="42" t="s">
        <v>837</v>
      </c>
      <c r="B30" s="100" t="s">
        <v>1854</v>
      </c>
      <c r="C30" s="35">
        <f>_xlfn.XLOOKUP(A30,'2026 P50'!$EJ$5:$GZ$5,'2026 P50'!$EJ$39:$GZ$39)</f>
        <v>28.937529999999999</v>
      </c>
      <c r="D30" s="35"/>
      <c r="E30" s="35">
        <f>SUMIFS(Tabela9[E_Grid MWh],Tabela9[Usina Brasol],'TABELA RESUMO - P50'!A30,Tabela9[Mês],'TABELA RESUMO - P50'!B30)</f>
        <v>114.1319</v>
      </c>
      <c r="F30" s="135">
        <f t="shared" si="4"/>
        <v>-85.194370000000006</v>
      </c>
      <c r="G30" s="53">
        <f t="shared" si="5"/>
        <v>-0.74645537312530508</v>
      </c>
      <c r="H30" s="138">
        <f t="shared" ca="1" si="6"/>
        <v>33.135067741935487</v>
      </c>
      <c r="I30" s="52">
        <f t="shared" ca="1" si="0"/>
        <v>-4.1975377419354878</v>
      </c>
      <c r="J30" s="55">
        <f t="shared" ca="1" si="1"/>
        <v>-0.12667961854271739</v>
      </c>
      <c r="K30" s="38">
        <f t="shared" si="2"/>
        <v>3.6816741935483872</v>
      </c>
      <c r="L30" s="256">
        <f t="shared" ca="1" si="7"/>
        <v>9</v>
      </c>
      <c r="M30" s="51">
        <v>695.64</v>
      </c>
      <c r="N30" s="36">
        <v>31</v>
      </c>
      <c r="O30" s="126">
        <f t="shared" si="8"/>
        <v>0.69564000000000004</v>
      </c>
      <c r="P30" s="126">
        <f t="shared" ca="1" si="9"/>
        <v>216</v>
      </c>
      <c r="Q30" s="126">
        <f t="shared" ca="1" si="3"/>
        <v>0.1339700462962963</v>
      </c>
      <c r="R30" s="127">
        <f t="shared" ca="1" si="13"/>
        <v>0.19258531179388233</v>
      </c>
      <c r="S30" s="366">
        <f t="shared" si="10"/>
        <v>41.598427347478577</v>
      </c>
      <c r="T30" s="36">
        <f t="shared" ca="1" si="11"/>
        <v>47.632493447667592</v>
      </c>
      <c r="U30" s="89">
        <f t="shared" ca="1" si="12"/>
        <v>0.87332038145728264</v>
      </c>
    </row>
    <row r="31" spans="1:21" ht="14.45">
      <c r="A31" s="42" t="s">
        <v>841</v>
      </c>
      <c r="B31" s="100" t="s">
        <v>1854</v>
      </c>
      <c r="C31" s="35">
        <f>_xlfn.XLOOKUP(A31,'2026 P50'!$EJ$5:$GZ$5,'2026 P50'!$EJ$39:$GZ$39)</f>
        <v>57.609820000000006</v>
      </c>
      <c r="D31" s="35"/>
      <c r="E31" s="35">
        <f>SUMIFS(Tabela9[E_Grid MWh],Tabela9[Usina Brasol],'TABELA RESUMO - P50'!A31,Tabela9[Mês],'TABELA RESUMO - P50'!B31)</f>
        <v>228.60952</v>
      </c>
      <c r="F31" s="135">
        <f t="shared" si="4"/>
        <v>-170.99969999999999</v>
      </c>
      <c r="G31" s="53">
        <f t="shared" si="5"/>
        <v>-0.74799903346107366</v>
      </c>
      <c r="H31" s="138">
        <f t="shared" ca="1" si="6"/>
        <v>66.370505806451604</v>
      </c>
      <c r="I31" s="52">
        <f t="shared" ca="1" si="0"/>
        <v>-8.7606858064515976</v>
      </c>
      <c r="J31" s="55">
        <f t="shared" ca="1" si="1"/>
        <v>-0.13199667081036479</v>
      </c>
      <c r="K31" s="38">
        <f t="shared" si="2"/>
        <v>7.37450064516129</v>
      </c>
      <c r="L31" s="256">
        <f t="shared" ca="1" si="7"/>
        <v>9</v>
      </c>
      <c r="M31" s="51">
        <v>1391.28</v>
      </c>
      <c r="N31" s="36">
        <v>31</v>
      </c>
      <c r="O31" s="126">
        <f t="shared" si="8"/>
        <v>1.3912800000000001</v>
      </c>
      <c r="P31" s="126">
        <f t="shared" ca="1" si="9"/>
        <v>216</v>
      </c>
      <c r="Q31" s="126">
        <f t="shared" ca="1" si="3"/>
        <v>0.26671212962962965</v>
      </c>
      <c r="R31" s="127">
        <f t="shared" ca="1" si="13"/>
        <v>0.19170269796851075</v>
      </c>
      <c r="S31" s="366">
        <f t="shared" si="10"/>
        <v>41.407782761198327</v>
      </c>
      <c r="T31" s="36">
        <f t="shared" ca="1" si="11"/>
        <v>47.704635879514981</v>
      </c>
      <c r="U31" s="89">
        <f t="shared" ca="1" si="12"/>
        <v>0.86800332918963519</v>
      </c>
    </row>
    <row r="32" spans="1:21" ht="14.45">
      <c r="A32" s="42" t="s">
        <v>844</v>
      </c>
      <c r="B32" s="100" t="s">
        <v>1854</v>
      </c>
      <c r="C32" s="35">
        <f>_xlfn.XLOOKUP(A32,'2026 P50'!$EJ$5:$GZ$5,'2026 P50'!$EJ$39:$GZ$39)</f>
        <v>57.289389999999997</v>
      </c>
      <c r="D32" s="35"/>
      <c r="E32" s="35">
        <f>SUMIFS(Tabela9[E_Grid MWh],Tabela9[Usina Brasol],'TABELA RESUMO - P50'!A32,Tabela9[Mês],'TABELA RESUMO - P50'!B32)</f>
        <v>221.88570999999999</v>
      </c>
      <c r="F32" s="135">
        <f t="shared" si="4"/>
        <v>-164.59631999999999</v>
      </c>
      <c r="G32" s="53">
        <f t="shared" si="5"/>
        <v>-0.74180676168825832</v>
      </c>
      <c r="H32" s="138">
        <f t="shared" ca="1" si="6"/>
        <v>64.418431935483866</v>
      </c>
      <c r="I32" s="52">
        <f t="shared" ca="1" si="0"/>
        <v>-7.129041935483869</v>
      </c>
      <c r="J32" s="55">
        <f t="shared" ca="1" si="1"/>
        <v>-0.11066773470400092</v>
      </c>
      <c r="K32" s="38">
        <f t="shared" si="2"/>
        <v>7.1576035483870966</v>
      </c>
      <c r="L32" s="256">
        <f t="shared" ca="1" si="7"/>
        <v>9</v>
      </c>
      <c r="M32" s="51">
        <v>1350.36</v>
      </c>
      <c r="N32" s="36">
        <v>31</v>
      </c>
      <c r="O32" s="126">
        <f t="shared" si="8"/>
        <v>1.35036</v>
      </c>
      <c r="P32" s="126">
        <f t="shared" ca="1" si="9"/>
        <v>216</v>
      </c>
      <c r="Q32" s="126">
        <f t="shared" ca="1" si="3"/>
        <v>0.26522865740740742</v>
      </c>
      <c r="R32" s="127">
        <f t="shared" ca="1" si="13"/>
        <v>0.19641329527489515</v>
      </c>
      <c r="S32" s="366">
        <f t="shared" si="10"/>
        <v>42.425271779377347</v>
      </c>
      <c r="T32" s="36">
        <f t="shared" ca="1" si="11"/>
        <v>47.704635753046496</v>
      </c>
      <c r="U32" s="89">
        <f t="shared" ca="1" si="12"/>
        <v>0.88933226529599907</v>
      </c>
    </row>
    <row r="33" spans="1:21" ht="14.45">
      <c r="A33" s="42" t="s">
        <v>845</v>
      </c>
      <c r="B33" s="100" t="s">
        <v>1854</v>
      </c>
      <c r="C33" s="35">
        <f>_xlfn.XLOOKUP(A33,'2026 P50'!$EJ$5:$GZ$5,'2026 P50'!$EJ$39:$GZ$39)</f>
        <v>28.373449999999998</v>
      </c>
      <c r="D33" s="35"/>
      <c r="E33" s="35">
        <f>SUMIFS(Tabela9[E_Grid MWh],Tabela9[Usina Brasol],'TABELA RESUMO - P50'!A33,Tabela9[Mês],'TABELA RESUMO - P50'!B33)</f>
        <v>114.30476</v>
      </c>
      <c r="F33" s="135">
        <f t="shared" si="4"/>
        <v>-85.931309999999996</v>
      </c>
      <c r="G33" s="53">
        <f t="shared" si="5"/>
        <v>-0.75177367941632522</v>
      </c>
      <c r="H33" s="138">
        <f t="shared" ca="1" si="6"/>
        <v>33.185252903225802</v>
      </c>
      <c r="I33" s="52">
        <f t="shared" ca="1" si="0"/>
        <v>-4.8118029032258036</v>
      </c>
      <c r="J33" s="55">
        <f t="shared" ca="1" si="1"/>
        <v>-0.14499822910067586</v>
      </c>
      <c r="K33" s="38">
        <f t="shared" si="2"/>
        <v>3.687250322580645</v>
      </c>
      <c r="L33" s="256">
        <f t="shared" ca="1" si="7"/>
        <v>9</v>
      </c>
      <c r="M33" s="51">
        <v>695.64</v>
      </c>
      <c r="N33" s="36">
        <v>31</v>
      </c>
      <c r="O33" s="126">
        <f t="shared" si="8"/>
        <v>0.69564000000000004</v>
      </c>
      <c r="P33" s="126">
        <f t="shared" ca="1" si="9"/>
        <v>216</v>
      </c>
      <c r="Q33" s="126">
        <f t="shared" ca="1" si="3"/>
        <v>0.13135856481481481</v>
      </c>
      <c r="R33" s="127">
        <f t="shared" ca="1" si="13"/>
        <v>0.18883124146802197</v>
      </c>
      <c r="S33" s="366">
        <f t="shared" si="10"/>
        <v>40.787548157092743</v>
      </c>
      <c r="T33" s="36">
        <f t="shared" ca="1" si="11"/>
        <v>47.704635879514981</v>
      </c>
      <c r="U33" s="89">
        <f t="shared" ca="1" si="12"/>
        <v>0.85500177089932405</v>
      </c>
    </row>
    <row r="34" spans="1:21" ht="14.45">
      <c r="A34" s="42" t="s">
        <v>1213</v>
      </c>
      <c r="B34" s="100" t="s">
        <v>1854</v>
      </c>
      <c r="C34" s="35">
        <f>_xlfn.XLOOKUP(A34,'2026 P50'!$EJ$5:$GZ$5,'2026 P50'!$EJ$39:$GZ$39)</f>
        <v>58.422240000000002</v>
      </c>
      <c r="D34" s="35"/>
      <c r="E34" s="35">
        <f>SUMIFS(Tabela9[E_Grid MWh],Tabela9[Usina Brasol],'TABELA RESUMO - P50'!A34,Tabela9[Mês],'TABELA RESUMO - P50'!B34)</f>
        <v>237.1</v>
      </c>
      <c r="F34" s="135">
        <f t="shared" si="4"/>
        <v>-178.67775999999998</v>
      </c>
      <c r="G34" s="53">
        <f t="shared" si="5"/>
        <v>-0.75359662589624621</v>
      </c>
      <c r="H34" s="138">
        <f t="shared" ca="1" si="6"/>
        <v>68.835483870967749</v>
      </c>
      <c r="I34" s="52">
        <f t="shared" ref="I34:I54" ca="1" si="15">C34-H34</f>
        <v>-10.413243870967747</v>
      </c>
      <c r="J34" s="55">
        <f t="shared" ref="J34:J54" ca="1" si="16">(C34-H34)/H34</f>
        <v>-0.15127726697595958</v>
      </c>
      <c r="K34" s="38">
        <f t="shared" ref="K34:K54" si="17">E34/N34</f>
        <v>7.6483870967741936</v>
      </c>
      <c r="L34" s="256">
        <f t="shared" ca="1" si="7"/>
        <v>9</v>
      </c>
      <c r="M34" s="51">
        <v>1419</v>
      </c>
      <c r="N34" s="36">
        <v>31</v>
      </c>
      <c r="O34" s="126">
        <f t="shared" si="8"/>
        <v>1.419</v>
      </c>
      <c r="P34" s="126">
        <f t="shared" ca="1" si="9"/>
        <v>216</v>
      </c>
      <c r="Q34" s="126">
        <f t="shared" ref="Q34:Q54" ca="1" si="18">C34/P34</f>
        <v>0.27047333333333334</v>
      </c>
      <c r="R34" s="127">
        <f t="shared" ca="1" si="13"/>
        <v>0.19060840967817713</v>
      </c>
      <c r="S34" s="366">
        <f t="shared" si="10"/>
        <v>41.171416490486259</v>
      </c>
      <c r="T34" s="36">
        <f t="shared" ca="1" si="11"/>
        <v>48.509854736411377</v>
      </c>
      <c r="U34" s="89">
        <f t="shared" ca="1" si="12"/>
        <v>0.84872273302404044</v>
      </c>
    </row>
    <row r="35" spans="1:21" ht="14.45">
      <c r="A35" s="42" t="s">
        <v>1215</v>
      </c>
      <c r="B35" s="100" t="s">
        <v>1854</v>
      </c>
      <c r="C35" s="35">
        <f>_xlfn.XLOOKUP(A35,'2026 P50'!$EJ$5:$GZ$5,'2026 P50'!$EJ$39:$GZ$39)</f>
        <v>59.371539999999996</v>
      </c>
      <c r="D35" s="35"/>
      <c r="E35" s="35">
        <f>SUMIFS(Tabela9[E_Grid MWh],Tabela9[Usina Brasol],'TABELA RESUMO - P50'!A35,Tabela9[Mês],'TABELA RESUMO - P50'!B35)</f>
        <v>236</v>
      </c>
      <c r="F35" s="135">
        <f t="shared" si="4"/>
        <v>-176.62846000000002</v>
      </c>
      <c r="G35" s="53">
        <f t="shared" si="5"/>
        <v>-0.74842567796610182</v>
      </c>
      <c r="H35" s="138">
        <f t="shared" ca="1" si="6"/>
        <v>68.516129032258064</v>
      </c>
      <c r="I35" s="52">
        <f t="shared" ca="1" si="15"/>
        <v>-9.1445890322580681</v>
      </c>
      <c r="J35" s="55">
        <f t="shared" ca="1" si="16"/>
        <v>-0.13346622410546144</v>
      </c>
      <c r="K35" s="38">
        <f t="shared" si="17"/>
        <v>7.612903225806452</v>
      </c>
      <c r="L35" s="256">
        <f t="shared" ca="1" si="7"/>
        <v>9</v>
      </c>
      <c r="M35" s="51">
        <v>1419</v>
      </c>
      <c r="N35" s="36">
        <v>31</v>
      </c>
      <c r="O35" s="126">
        <f t="shared" si="8"/>
        <v>1.419</v>
      </c>
      <c r="P35" s="126">
        <f t="shared" ca="1" si="9"/>
        <v>216</v>
      </c>
      <c r="Q35" s="126">
        <f t="shared" ca="1" si="18"/>
        <v>0.27486824074074073</v>
      </c>
      <c r="R35" s="127">
        <f t="shared" ca="1" si="13"/>
        <v>0.19370559601179754</v>
      </c>
      <c r="S35" s="366">
        <f t="shared" si="10"/>
        <v>41.84040873854827</v>
      </c>
      <c r="T35" s="36">
        <f t="shared" ca="1" si="11"/>
        <v>48.284798472345358</v>
      </c>
      <c r="U35" s="89">
        <f t="shared" ca="1" si="12"/>
        <v>0.8665337758945385</v>
      </c>
    </row>
    <row r="36" spans="1:21" ht="14.45">
      <c r="A36" s="42" t="s">
        <v>635</v>
      </c>
      <c r="B36" s="100" t="s">
        <v>1854</v>
      </c>
      <c r="C36" s="35">
        <f>_xlfn.XLOOKUP(A36,'2026 P50'!$EJ$5:$GZ$5,'2026 P50'!$EJ$39:$GZ$39)</f>
        <v>56.585329999999992</v>
      </c>
      <c r="D36" s="35"/>
      <c r="E36" s="35">
        <f>SUMIFS(Tabela9[E_Grid MWh],Tabela9[Usina Brasol],'TABELA RESUMO - P50'!A36,Tabela9[Mês],'TABELA RESUMO - P50'!B36)</f>
        <v>235.2</v>
      </c>
      <c r="F36" s="135">
        <f t="shared" si="4"/>
        <v>-178.61466999999999</v>
      </c>
      <c r="G36" s="53">
        <f t="shared" si="5"/>
        <v>-0.75941611394557818</v>
      </c>
      <c r="H36" s="138">
        <f t="shared" ca="1" si="6"/>
        <v>68.283870967741933</v>
      </c>
      <c r="I36" s="52">
        <f t="shared" ca="1" si="15"/>
        <v>-11.698540967741941</v>
      </c>
      <c r="J36" s="55">
        <f t="shared" ca="1" si="16"/>
        <v>-0.17132217025699178</v>
      </c>
      <c r="K36" s="38">
        <f t="shared" si="17"/>
        <v>7.5870967741935482</v>
      </c>
      <c r="L36" s="256">
        <f t="shared" ca="1" si="7"/>
        <v>9</v>
      </c>
      <c r="M36" s="51">
        <v>1419</v>
      </c>
      <c r="N36" s="36">
        <v>31</v>
      </c>
      <c r="O36" s="126">
        <f t="shared" si="8"/>
        <v>1.419</v>
      </c>
      <c r="P36" s="126">
        <f t="shared" ca="1" si="9"/>
        <v>216</v>
      </c>
      <c r="Q36" s="126">
        <f t="shared" ca="1" si="18"/>
        <v>0.26196912037037035</v>
      </c>
      <c r="R36" s="127">
        <f t="shared" ca="1" si="13"/>
        <v>0.18461530681491919</v>
      </c>
      <c r="S36" s="366">
        <f t="shared" si="10"/>
        <v>39.876906272022545</v>
      </c>
      <c r="T36" s="36">
        <f t="shared" ca="1" si="11"/>
        <v>48.121121189388255</v>
      </c>
      <c r="U36" s="89">
        <f t="shared" ca="1" si="12"/>
        <v>0.82867782974300819</v>
      </c>
    </row>
    <row r="37" spans="1:21" ht="14.45">
      <c r="A37" s="42" t="s">
        <v>1218</v>
      </c>
      <c r="B37" s="100" t="s">
        <v>1854</v>
      </c>
      <c r="C37" s="35">
        <f>_xlfn.XLOOKUP(A37,'2026 P50'!$EJ$5:$GZ$5,'2026 P50'!$EJ$39:$GZ$39)</f>
        <v>59.004670000000004</v>
      </c>
      <c r="D37" s="35"/>
      <c r="E37" s="35">
        <f>SUMIFS(Tabela9[E_Grid MWh],Tabela9[Usina Brasol],'TABELA RESUMO - P50'!A37,Tabela9[Mês],'TABELA RESUMO - P50'!B37)</f>
        <v>234.5</v>
      </c>
      <c r="F37" s="135">
        <f t="shared" si="4"/>
        <v>-175.49533</v>
      </c>
      <c r="G37" s="53">
        <f t="shared" si="5"/>
        <v>-0.74838093816631124</v>
      </c>
      <c r="H37" s="138">
        <f t="shared" ca="1" si="6"/>
        <v>68.08064516129032</v>
      </c>
      <c r="I37" s="52">
        <f t="shared" ca="1" si="15"/>
        <v>-9.0759751612903159</v>
      </c>
      <c r="J37" s="55">
        <f t="shared" ca="1" si="16"/>
        <v>-0.13331212035062773</v>
      </c>
      <c r="K37" s="38">
        <f t="shared" si="17"/>
        <v>7.564516129032258</v>
      </c>
      <c r="L37" s="256">
        <f t="shared" ca="1" si="7"/>
        <v>9</v>
      </c>
      <c r="M37" s="51">
        <v>1419</v>
      </c>
      <c r="N37" s="36">
        <v>31</v>
      </c>
      <c r="O37" s="126">
        <f t="shared" si="8"/>
        <v>1.419</v>
      </c>
      <c r="P37" s="126">
        <f t="shared" ca="1" si="9"/>
        <v>216</v>
      </c>
      <c r="Q37" s="126">
        <f t="shared" ca="1" si="18"/>
        <v>0.27316976851851854</v>
      </c>
      <c r="R37" s="127">
        <f t="shared" ca="1" si="13"/>
        <v>0.19250864589042885</v>
      </c>
      <c r="S37" s="366">
        <f t="shared" si="10"/>
        <v>41.581867512332629</v>
      </c>
      <c r="T37" s="36">
        <f t="shared" ca="1" si="11"/>
        <v>47.977903566800791</v>
      </c>
      <c r="U37" s="89">
        <f t="shared" ca="1" si="12"/>
        <v>0.86668787964937222</v>
      </c>
    </row>
    <row r="38" spans="1:21" ht="16.149999999999999" customHeight="1">
      <c r="A38" s="42" t="s">
        <v>611</v>
      </c>
      <c r="B38" s="100" t="s">
        <v>1854</v>
      </c>
      <c r="C38" s="35">
        <f>_xlfn.XLOOKUP(A38,'2026 P50'!$EJ$5:$GZ$5,'2026 P50'!$EJ$39:$GZ$39)</f>
        <v>59.061030000000002</v>
      </c>
      <c r="D38" s="35"/>
      <c r="E38" s="35">
        <f>SUMIFS(Tabela9[E_Grid MWh],Tabela9[Usina Brasol],'TABELA RESUMO - P50'!A38,Tabela9[Mês],'TABELA RESUMO - P50'!B38)</f>
        <v>234.2</v>
      </c>
      <c r="F38" s="135">
        <f t="shared" si="4"/>
        <v>-175.13896999999997</v>
      </c>
      <c r="G38" s="53">
        <f t="shared" si="5"/>
        <v>-0.74781797608881295</v>
      </c>
      <c r="H38" s="138">
        <f t="shared" ca="1" si="6"/>
        <v>67.99354838709678</v>
      </c>
      <c r="I38" s="52">
        <f t="shared" ca="1" si="15"/>
        <v>-8.9325183870967777</v>
      </c>
      <c r="J38" s="55">
        <f t="shared" ca="1" si="16"/>
        <v>-0.13137302875035586</v>
      </c>
      <c r="K38" s="38">
        <f t="shared" si="17"/>
        <v>7.5548387096774192</v>
      </c>
      <c r="L38" s="256">
        <f t="shared" ca="1" si="7"/>
        <v>9</v>
      </c>
      <c r="M38" s="51">
        <v>1419</v>
      </c>
      <c r="N38" s="36">
        <v>31</v>
      </c>
      <c r="O38" s="126">
        <f t="shared" si="8"/>
        <v>1.419</v>
      </c>
      <c r="P38" s="126">
        <f t="shared" ca="1" si="9"/>
        <v>216</v>
      </c>
      <c r="Q38" s="126">
        <f t="shared" ca="1" si="18"/>
        <v>0.27343069444444446</v>
      </c>
      <c r="R38" s="127">
        <f t="shared" ca="1" si="13"/>
        <v>0.19269252603554929</v>
      </c>
      <c r="S38" s="366">
        <f t="shared" si="10"/>
        <v>41.621585623678648</v>
      </c>
      <c r="T38" s="36">
        <f t="shared" ca="1" si="11"/>
        <v>47.916524585691882</v>
      </c>
      <c r="U38" s="89">
        <f t="shared" ca="1" si="12"/>
        <v>0.86862697124964416</v>
      </c>
    </row>
    <row r="39" spans="1:21" ht="14.45">
      <c r="A39" s="42" t="s">
        <v>650</v>
      </c>
      <c r="B39" s="100" t="s">
        <v>1854</v>
      </c>
      <c r="C39" s="35">
        <f>_xlfn.XLOOKUP(A39,'2026 P50'!$EJ$5:$GZ$5,'2026 P50'!$EJ$39:$GZ$39)</f>
        <v>54.059619999999995</v>
      </c>
      <c r="D39" s="35"/>
      <c r="E39" s="35">
        <f>SUMIFS(Tabela9[E_Grid MWh],Tabela9[Usina Brasol],'TABELA RESUMO - P50'!A39,Tabela9[Mês],'TABELA RESUMO - P50'!B39)</f>
        <v>203.84</v>
      </c>
      <c r="F39" s="135">
        <f t="shared" si="4"/>
        <v>-149.78038000000001</v>
      </c>
      <c r="G39" s="53">
        <f t="shared" si="5"/>
        <v>-0.73479385792778651</v>
      </c>
      <c r="H39" s="138">
        <f ca="1">L39*K39</f>
        <v>59.179354838709678</v>
      </c>
      <c r="I39" s="52">
        <f t="shared" ca="1" si="15"/>
        <v>-5.1197348387096824</v>
      </c>
      <c r="J39" s="55">
        <f t="shared" ca="1" si="16"/>
        <v>-8.6512177306820245E-2</v>
      </c>
      <c r="K39" s="38">
        <f t="shared" si="17"/>
        <v>6.5754838709677417</v>
      </c>
      <c r="L39" s="256">
        <f t="shared" ca="1" si="7"/>
        <v>9</v>
      </c>
      <c r="M39" s="51">
        <v>1288.98</v>
      </c>
      <c r="N39" s="36">
        <v>31</v>
      </c>
      <c r="O39" s="126">
        <f t="shared" ref="O39:O40" si="19">M39/1000</f>
        <v>1.28898</v>
      </c>
      <c r="P39" s="126">
        <f ca="1">L39*24</f>
        <v>216</v>
      </c>
      <c r="Q39" s="126">
        <f t="shared" ca="1" si="18"/>
        <v>0.25027601851851849</v>
      </c>
      <c r="R39" s="127">
        <f t="shared" ref="R39:R40" ca="1" si="20">Q39/O39</f>
        <v>0.19416594401660112</v>
      </c>
      <c r="S39" s="366">
        <f t="shared" si="10"/>
        <v>41.939843907585839</v>
      </c>
      <c r="T39" s="36">
        <f t="shared" ca="1" si="11"/>
        <v>45.911771197931451</v>
      </c>
      <c r="U39" s="89">
        <f t="shared" ca="1" si="12"/>
        <v>0.91348782269317974</v>
      </c>
    </row>
    <row r="40" spans="1:21" ht="14.45">
      <c r="A40" s="42" t="s">
        <v>661</v>
      </c>
      <c r="B40" s="100" t="s">
        <v>1854</v>
      </c>
      <c r="C40" s="35">
        <f>_xlfn.XLOOKUP(A40,'2026 P50'!$EJ$5:$GZ$5,'2026 P50'!$EJ$39:$GZ$39)</f>
        <v>26.671299999999999</v>
      </c>
      <c r="D40" s="35"/>
      <c r="E40" s="35">
        <f>SUMIFS(Tabela9[E_Grid MWh],Tabela9[Usina Brasol],'TABELA RESUMO - P50'!A40,Tabela9[Mês],'TABELA RESUMO - P50'!B40)</f>
        <v>97.06</v>
      </c>
      <c r="F40" s="135">
        <f t="shared" si="4"/>
        <v>-70.3887</v>
      </c>
      <c r="G40" s="53">
        <f t="shared" si="5"/>
        <v>-0.72520811868947044</v>
      </c>
      <c r="H40" s="138">
        <f t="shared" ref="H40" ca="1" si="21">L40*K40</f>
        <v>28.178709677419356</v>
      </c>
      <c r="I40" s="52">
        <f t="shared" ca="1" si="15"/>
        <v>-1.5074096774193571</v>
      </c>
      <c r="J40" s="55">
        <f t="shared" ca="1" si="16"/>
        <v>-5.3494631041509338E-2</v>
      </c>
      <c r="K40" s="38">
        <f t="shared" si="17"/>
        <v>3.1309677419354838</v>
      </c>
      <c r="L40" s="256">
        <f t="shared" ca="1" si="7"/>
        <v>9</v>
      </c>
      <c r="M40" s="51">
        <v>613.79999999999995</v>
      </c>
      <c r="N40" s="36">
        <v>31</v>
      </c>
      <c r="O40" s="126">
        <f t="shared" si="19"/>
        <v>0.6137999999999999</v>
      </c>
      <c r="P40" s="126">
        <f t="shared" ref="P40" ca="1" si="22">L40*24</f>
        <v>216</v>
      </c>
      <c r="Q40" s="126">
        <f t="shared" ca="1" si="18"/>
        <v>0.12347824074074074</v>
      </c>
      <c r="R40" s="127">
        <f t="shared" ca="1" si="20"/>
        <v>0.20117015435115795</v>
      </c>
      <c r="S40" s="366">
        <f t="shared" si="10"/>
        <v>43.452753339850119</v>
      </c>
      <c r="T40" s="36">
        <f t="shared" ca="1" si="11"/>
        <v>45.908617916942589</v>
      </c>
      <c r="U40" s="89">
        <f t="shared" ca="1" si="12"/>
        <v>0.94650536895849069</v>
      </c>
    </row>
    <row r="41" spans="1:21" ht="14.45">
      <c r="A41" s="42" t="s">
        <v>664</v>
      </c>
      <c r="B41" s="100" t="s">
        <v>1854</v>
      </c>
      <c r="C41" s="35">
        <f>_xlfn.XLOOKUP(A41,'2026 P50'!$EJ$5:$GZ$5,'2026 P50'!$EJ$39:$GZ$39)</f>
        <v>44.798479999999991</v>
      </c>
      <c r="D41" s="35"/>
      <c r="E41" s="35">
        <f>SUMIFS(Tabela9[E_Grid MWh],Tabela9[Usina Brasol],'TABELA RESUMO - P50'!A41,Tabela9[Mês],'TABELA RESUMO - P50'!B41)</f>
        <v>222.03</v>
      </c>
      <c r="F41" s="135">
        <f t="shared" si="4"/>
        <v>-177.23152000000002</v>
      </c>
      <c r="G41" s="53">
        <f t="shared" si="5"/>
        <v>-0.79823231094897096</v>
      </c>
      <c r="H41" s="138">
        <f t="shared" ref="H41:H43" ca="1" si="23">L41*K41</f>
        <v>64.460322580645155</v>
      </c>
      <c r="I41" s="52">
        <f t="shared" ca="1" si="15"/>
        <v>-19.661842580645164</v>
      </c>
      <c r="J41" s="55">
        <f t="shared" ca="1" si="16"/>
        <v>-0.30502240437978861</v>
      </c>
      <c r="K41" s="38">
        <f t="shared" si="17"/>
        <v>7.1622580645161289</v>
      </c>
      <c r="L41" s="256">
        <f t="shared" ca="1" si="7"/>
        <v>9</v>
      </c>
      <c r="M41" s="51">
        <v>1366.2</v>
      </c>
      <c r="N41" s="36">
        <v>31</v>
      </c>
      <c r="O41" s="126">
        <f t="shared" ref="O41:O44" si="24">M41/1000</f>
        <v>1.3662000000000001</v>
      </c>
      <c r="P41" s="126">
        <f t="shared" ref="P41:P42" ca="1" si="25">L41*24</f>
        <v>216</v>
      </c>
      <c r="Q41" s="126">
        <f t="shared" ca="1" si="18"/>
        <v>0.20740037037037032</v>
      </c>
      <c r="R41" s="127">
        <f t="shared" ref="R41:R44" ca="1" si="26">Q41/O41</f>
        <v>0.15180820551190916</v>
      </c>
      <c r="S41" s="366">
        <f t="shared" si="10"/>
        <v>32.790572390572379</v>
      </c>
      <c r="T41" s="36">
        <f t="shared" ca="1" si="11"/>
        <v>47.18220068851204</v>
      </c>
      <c r="U41" s="89">
        <f t="shared" ca="1" si="12"/>
        <v>0.69497759562021133</v>
      </c>
    </row>
    <row r="42" spans="1:21" ht="14.45">
      <c r="A42" s="42" t="s">
        <v>698</v>
      </c>
      <c r="B42" s="100" t="s">
        <v>1854</v>
      </c>
      <c r="C42" s="35">
        <f>_xlfn.XLOOKUP(A42,'2026 P50'!$EJ$5:$GZ$5,'2026 P50'!$EJ$39:$GZ$39)</f>
        <v>51.155169999999998</v>
      </c>
      <c r="D42" s="35"/>
      <c r="E42" s="35">
        <f>SUMIFS(Tabela9[E_Grid MWh],Tabela9[Usina Brasol],'TABELA RESUMO - P50'!A42,Tabela9[Mês],'TABELA RESUMO - P50'!B42)</f>
        <v>212.37</v>
      </c>
      <c r="F42" s="135">
        <f t="shared" si="4"/>
        <v>-161.21483000000001</v>
      </c>
      <c r="G42" s="53">
        <f t="shared" si="5"/>
        <v>-0.75912242783820694</v>
      </c>
      <c r="H42" s="138">
        <f t="shared" ca="1" si="23"/>
        <v>61.655806451612904</v>
      </c>
      <c r="I42" s="52">
        <f t="shared" ca="1" si="15"/>
        <v>-10.500636451612905</v>
      </c>
      <c r="J42" s="55">
        <f t="shared" ca="1" si="16"/>
        <v>-0.17031058477604602</v>
      </c>
      <c r="K42" s="38">
        <f t="shared" si="17"/>
        <v>6.8506451612903225</v>
      </c>
      <c r="L42" s="256">
        <f t="shared" ca="1" si="7"/>
        <v>9</v>
      </c>
      <c r="M42" s="51">
        <v>1306.8</v>
      </c>
      <c r="N42" s="36">
        <v>31</v>
      </c>
      <c r="O42" s="126">
        <f t="shared" si="24"/>
        <v>1.3068</v>
      </c>
      <c r="P42" s="126">
        <f t="shared" ca="1" si="25"/>
        <v>216</v>
      </c>
      <c r="Q42" s="126">
        <f t="shared" ca="1" si="18"/>
        <v>0.23682949074074072</v>
      </c>
      <c r="R42" s="127">
        <f t="shared" ca="1" si="26"/>
        <v>0.18122856652949246</v>
      </c>
      <c r="S42" s="366">
        <f t="shared" si="10"/>
        <v>39.145370370370372</v>
      </c>
      <c r="T42" s="36">
        <f t="shared" ca="1" si="11"/>
        <v>47.180751799520131</v>
      </c>
      <c r="U42" s="89">
        <f t="shared" ca="1" si="12"/>
        <v>0.82968941522395401</v>
      </c>
    </row>
    <row r="43" spans="1:21" ht="12" customHeight="1">
      <c r="A43" s="42" t="s">
        <v>699</v>
      </c>
      <c r="B43" s="100" t="s">
        <v>1854</v>
      </c>
      <c r="C43" s="35">
        <f>_xlfn.XLOOKUP(A43,'2026 P50'!$EJ$5:$GZ$5,'2026 P50'!$EJ$39:$GZ$39)</f>
        <v>53.231970000000004</v>
      </c>
      <c r="D43" s="35"/>
      <c r="E43" s="35">
        <f>SUMIFS(Tabela9[E_Grid MWh],Tabela9[Usina Brasol],'TABELA RESUMO - P50'!A43,Tabela9[Mês],'TABELA RESUMO - P50'!B43)</f>
        <v>220.1</v>
      </c>
      <c r="F43" s="135">
        <f t="shared" si="4"/>
        <v>-166.86802999999998</v>
      </c>
      <c r="G43" s="53">
        <f t="shared" si="5"/>
        <v>-0.75814643343934562</v>
      </c>
      <c r="H43" s="138">
        <f t="shared" ca="1" si="23"/>
        <v>63.9</v>
      </c>
      <c r="I43" s="52">
        <f t="shared" ca="1" si="15"/>
        <v>-10.668029999999995</v>
      </c>
      <c r="J43" s="55">
        <f t="shared" ca="1" si="16"/>
        <v>-0.16694882629107974</v>
      </c>
      <c r="K43" s="38">
        <f t="shared" si="17"/>
        <v>7.1</v>
      </c>
      <c r="L43" s="256">
        <f t="shared" ca="1" si="7"/>
        <v>9</v>
      </c>
      <c r="M43" s="51">
        <v>1354.32</v>
      </c>
      <c r="N43" s="36">
        <v>31</v>
      </c>
      <c r="O43" s="126">
        <f t="shared" ref="O43" si="27">M43/1000</f>
        <v>1.35432</v>
      </c>
      <c r="P43" s="126">
        <f ca="1">L43*24</f>
        <v>216</v>
      </c>
      <c r="Q43" s="126">
        <f t="shared" ca="1" si="18"/>
        <v>0.24644430555555558</v>
      </c>
      <c r="R43" s="127">
        <f t="shared" ref="R43" ca="1" si="28">Q43/O43</f>
        <v>0.18196903653165838</v>
      </c>
      <c r="S43" s="366">
        <f t="shared" si="10"/>
        <v>39.305311890838212</v>
      </c>
      <c r="T43" s="36">
        <f t="shared" ca="1" si="11"/>
        <v>47.182349813928759</v>
      </c>
      <c r="U43" s="89">
        <f t="shared" ca="1" si="12"/>
        <v>0.83305117370892035</v>
      </c>
    </row>
    <row r="44" spans="1:21" ht="14.45">
      <c r="A44" s="42" t="s">
        <v>1036</v>
      </c>
      <c r="B44" s="100" t="s">
        <v>1854</v>
      </c>
      <c r="C44" s="35">
        <f>_xlfn.XLOOKUP(A44,'2026 P50'!$EJ$5:$GZ$5,'2026 P50'!$EJ$39:$GZ$39)</f>
        <v>29.522229999999997</v>
      </c>
      <c r="D44" s="35"/>
      <c r="E44" s="35">
        <f>SUMIFS(Tabela9[E_Grid MWh],Tabela9[Usina Brasol],'TABELA RESUMO - P50'!A44,Tabela9[Mês],'TABELA RESUMO - P50'!B44)</f>
        <v>236.8</v>
      </c>
      <c r="F44" s="135">
        <f t="shared" si="4"/>
        <v>-207.27777</v>
      </c>
      <c r="G44" s="53">
        <f t="shared" si="5"/>
        <v>-0.87532842060810812</v>
      </c>
      <c r="H44" s="138">
        <f ca="1">L44*K44</f>
        <v>68.748387096774195</v>
      </c>
      <c r="I44" s="52">
        <f t="shared" ca="1" si="15"/>
        <v>-39.226157096774202</v>
      </c>
      <c r="J44" s="55">
        <f t="shared" ca="1" si="16"/>
        <v>-0.57057567098348361</v>
      </c>
      <c r="K44" s="38">
        <f t="shared" si="17"/>
        <v>7.6387096774193548</v>
      </c>
      <c r="L44" s="256">
        <f t="shared" ca="1" si="7"/>
        <v>9</v>
      </c>
      <c r="M44" s="51">
        <v>1451.16</v>
      </c>
      <c r="N44" s="36">
        <v>31</v>
      </c>
      <c r="O44" s="126">
        <f t="shared" si="24"/>
        <v>1.45116</v>
      </c>
      <c r="P44" s="126">
        <f ca="1">L44*24</f>
        <v>216</v>
      </c>
      <c r="Q44" s="126">
        <f t="shared" ca="1" si="18"/>
        <v>0.13667699074074072</v>
      </c>
      <c r="R44" s="127">
        <f t="shared" ca="1" si="26"/>
        <v>9.4184645897585878E-2</v>
      </c>
      <c r="S44" s="366">
        <f t="shared" si="10"/>
        <v>20.343883513878549</v>
      </c>
      <c r="T44" s="36">
        <f t="shared" ca="1" si="11"/>
        <v>47.374780931650676</v>
      </c>
      <c r="U44" s="89">
        <f t="shared" ca="1" si="12"/>
        <v>0.42942432901651645</v>
      </c>
    </row>
    <row r="45" spans="1:21" ht="14.45">
      <c r="A45" s="42" t="s">
        <v>862</v>
      </c>
      <c r="B45" s="100" t="s">
        <v>1854</v>
      </c>
      <c r="C45" s="35">
        <f>_xlfn.XLOOKUP(A45,'2026 P50'!$EJ$5:$GZ$5,'2026 P50'!$EJ$39:$GZ$39)</f>
        <v>7.3872600000000004</v>
      </c>
      <c r="D45" s="35"/>
      <c r="E45" s="35">
        <f>SUMIFS(Tabela9[E_Grid MWh],Tabela9[Usina Brasol],'TABELA RESUMO - P50'!A45,Tabela9[Mês],'TABELA RESUMO - P50'!B45)</f>
        <v>42.839999999999996</v>
      </c>
      <c r="F45" s="135">
        <f t="shared" si="4"/>
        <v>-35.452739999999999</v>
      </c>
      <c r="G45" s="53">
        <f t="shared" si="5"/>
        <v>-0.82756162464985994</v>
      </c>
      <c r="H45" s="138">
        <f t="shared" ref="H45:H54" ca="1" si="29">L45*K45</f>
        <v>12.43741935483871</v>
      </c>
      <c r="I45" s="52">
        <f t="shared" ca="1" si="15"/>
        <v>-5.0501593548387094</v>
      </c>
      <c r="J45" s="55">
        <f t="shared" ca="1" si="16"/>
        <v>-0.40604559601618423</v>
      </c>
      <c r="K45" s="38">
        <f t="shared" si="17"/>
        <v>1.3819354838709677</v>
      </c>
      <c r="L45" s="256">
        <f t="shared" ca="1" si="7"/>
        <v>9</v>
      </c>
      <c r="M45" s="51">
        <f>1693/5</f>
        <v>338.6</v>
      </c>
      <c r="N45" s="36">
        <v>31</v>
      </c>
      <c r="O45" s="126">
        <f t="shared" ref="O45:O54" si="30">M45/1000</f>
        <v>0.33860000000000001</v>
      </c>
      <c r="P45" s="126">
        <f t="shared" ref="P45:P54" ca="1" si="31">L45*24</f>
        <v>216</v>
      </c>
      <c r="Q45" s="126">
        <f t="shared" ca="1" si="18"/>
        <v>3.4200277777777781E-2</v>
      </c>
      <c r="R45" s="127">
        <f t="shared" ref="R45:R54" ca="1" si="32">Q45/O45</f>
        <v>0.10100495504364376</v>
      </c>
      <c r="S45" s="366">
        <f t="shared" si="10"/>
        <v>21.817070289427054</v>
      </c>
      <c r="T45" s="36">
        <f t="shared" ca="1" si="11"/>
        <v>36.731894137149169</v>
      </c>
      <c r="U45" s="89">
        <f t="shared" ca="1" si="12"/>
        <v>0.59395440398381583</v>
      </c>
    </row>
    <row r="46" spans="1:21" ht="14.45">
      <c r="A46" s="42" t="s">
        <v>870</v>
      </c>
      <c r="B46" s="100" t="s">
        <v>1854</v>
      </c>
      <c r="C46" s="35">
        <f>_xlfn.XLOOKUP(A46,'2026 P50'!$EJ$5:$GZ$5,'2026 P50'!$EJ$39:$GZ$39)</f>
        <v>0</v>
      </c>
      <c r="D46" s="35"/>
      <c r="E46" s="35">
        <f>SUMIFS(Tabela9[E_Grid MWh],Tabela9[Usina Brasol],'TABELA RESUMO - P50'!A46,Tabela9[Mês],'TABELA RESUMO - P50'!B46)</f>
        <v>42.839999999999996</v>
      </c>
      <c r="F46" s="135">
        <f t="shared" si="4"/>
        <v>-42.839999999999996</v>
      </c>
      <c r="G46" s="53">
        <f t="shared" si="5"/>
        <v>-1</v>
      </c>
      <c r="H46" s="138">
        <f t="shared" ca="1" si="29"/>
        <v>12.43741935483871</v>
      </c>
      <c r="I46" s="52">
        <f t="shared" ca="1" si="15"/>
        <v>-12.43741935483871</v>
      </c>
      <c r="J46" s="55">
        <f t="shared" ca="1" si="16"/>
        <v>-1</v>
      </c>
      <c r="K46" s="38">
        <f t="shared" si="17"/>
        <v>1.3819354838709677</v>
      </c>
      <c r="L46" s="256">
        <f t="shared" ca="1" si="7"/>
        <v>9</v>
      </c>
      <c r="M46" s="51">
        <f t="shared" ref="M46:M49" si="33">1693/5</f>
        <v>338.6</v>
      </c>
      <c r="N46" s="36">
        <v>31</v>
      </c>
      <c r="O46" s="126">
        <f t="shared" si="30"/>
        <v>0.33860000000000001</v>
      </c>
      <c r="P46" s="126">
        <f t="shared" ca="1" si="31"/>
        <v>216</v>
      </c>
      <c r="Q46" s="126">
        <f t="shared" ca="1" si="18"/>
        <v>0</v>
      </c>
      <c r="R46" s="127">
        <f t="shared" ca="1" si="32"/>
        <v>0</v>
      </c>
      <c r="S46" s="366">
        <f t="shared" si="10"/>
        <v>0</v>
      </c>
      <c r="T46" s="36">
        <f t="shared" ca="1" si="11"/>
        <v>36.731894137149169</v>
      </c>
      <c r="U46" s="89">
        <f t="shared" ca="1" si="12"/>
        <v>0</v>
      </c>
    </row>
    <row r="47" spans="1:21" ht="14.45">
      <c r="A47" s="42" t="s">
        <v>643</v>
      </c>
      <c r="B47" s="100" t="s">
        <v>1854</v>
      </c>
      <c r="C47" s="35">
        <f>_xlfn.XLOOKUP(A47,'2026 P50'!$EJ$5:$GZ$5,'2026 P50'!$EJ$39:$GZ$39)</f>
        <v>6.1409000000000002</v>
      </c>
      <c r="D47" s="35"/>
      <c r="E47" s="35">
        <f>SUMIFS(Tabela9[E_Grid MWh],Tabela9[Usina Brasol],'TABELA RESUMO - P50'!A47,Tabela9[Mês],'TABELA RESUMO - P50'!B47)</f>
        <v>42.839999999999996</v>
      </c>
      <c r="F47" s="135">
        <f t="shared" si="4"/>
        <v>-36.699099999999994</v>
      </c>
      <c r="G47" s="53">
        <f t="shared" si="5"/>
        <v>-0.85665499533146583</v>
      </c>
      <c r="H47" s="138">
        <f t="shared" ca="1" si="29"/>
        <v>12.43741935483871</v>
      </c>
      <c r="I47" s="52">
        <f t="shared" ca="1" si="15"/>
        <v>-6.2965193548387095</v>
      </c>
      <c r="J47" s="55">
        <f t="shared" ca="1" si="16"/>
        <v>-0.50625609503060487</v>
      </c>
      <c r="K47" s="38">
        <f t="shared" si="17"/>
        <v>1.3819354838709677</v>
      </c>
      <c r="L47" s="256">
        <f t="shared" ca="1" si="7"/>
        <v>9</v>
      </c>
      <c r="M47" s="51">
        <f t="shared" si="33"/>
        <v>338.6</v>
      </c>
      <c r="N47" s="36">
        <v>31</v>
      </c>
      <c r="O47" s="126">
        <f t="shared" si="30"/>
        <v>0.33860000000000001</v>
      </c>
      <c r="P47" s="126">
        <f t="shared" ca="1" si="31"/>
        <v>216</v>
      </c>
      <c r="Q47" s="126">
        <f t="shared" ca="1" si="18"/>
        <v>2.8430092592592594E-2</v>
      </c>
      <c r="R47" s="127">
        <f t="shared" ca="1" si="32"/>
        <v>8.3963652074992887E-2</v>
      </c>
      <c r="S47" s="366">
        <f t="shared" si="10"/>
        <v>18.136148848198463</v>
      </c>
      <c r="T47" s="36">
        <f t="shared" ca="1" si="11"/>
        <v>36.731894137149169</v>
      </c>
      <c r="U47" s="89">
        <f t="shared" ca="1" si="12"/>
        <v>0.49374390496939519</v>
      </c>
    </row>
    <row r="48" spans="1:21" ht="14.45">
      <c r="A48" s="42" t="s">
        <v>759</v>
      </c>
      <c r="B48" s="100" t="s">
        <v>1854</v>
      </c>
      <c r="C48" s="35">
        <f>_xlfn.XLOOKUP(A48,'2026 P50'!$EJ$5:$GZ$5,'2026 P50'!$EJ$39:$GZ$39)</f>
        <v>7.1459099999999998</v>
      </c>
      <c r="D48" s="35"/>
      <c r="E48" s="35">
        <f>SUMIFS(Tabela9[E_Grid MWh],Tabela9[Usina Brasol],'TABELA RESUMO - P50'!A48,Tabela9[Mês],'TABELA RESUMO - P50'!B48)</f>
        <v>42.839999999999996</v>
      </c>
      <c r="F48" s="135">
        <f t="shared" si="4"/>
        <v>-35.694089999999996</v>
      </c>
      <c r="G48" s="53">
        <f t="shared" si="5"/>
        <v>-0.83319537815126044</v>
      </c>
      <c r="H48" s="138">
        <f t="shared" ca="1" si="29"/>
        <v>12.43741935483871</v>
      </c>
      <c r="I48" s="52">
        <f t="shared" ca="1" si="15"/>
        <v>-5.29150935483871</v>
      </c>
      <c r="J48" s="55">
        <f t="shared" ca="1" si="16"/>
        <v>-0.42545074696545288</v>
      </c>
      <c r="K48" s="38">
        <f t="shared" si="17"/>
        <v>1.3819354838709677</v>
      </c>
      <c r="L48" s="256">
        <f t="shared" ca="1" si="7"/>
        <v>9</v>
      </c>
      <c r="M48" s="51">
        <f t="shared" si="33"/>
        <v>338.6</v>
      </c>
      <c r="N48" s="36">
        <v>31</v>
      </c>
      <c r="O48" s="126">
        <f t="shared" si="30"/>
        <v>0.33860000000000001</v>
      </c>
      <c r="P48" s="126">
        <f t="shared" ca="1" si="31"/>
        <v>216</v>
      </c>
      <c r="Q48" s="126">
        <f t="shared" ca="1" si="18"/>
        <v>3.3082916666666663E-2</v>
      </c>
      <c r="R48" s="127">
        <f t="shared" ca="1" si="32"/>
        <v>9.7705010828903316E-2</v>
      </c>
      <c r="S48" s="366">
        <f t="shared" si="10"/>
        <v>21.104282339043117</v>
      </c>
      <c r="T48" s="36">
        <f t="shared" ca="1" si="11"/>
        <v>36.731894137149169</v>
      </c>
      <c r="U48" s="89">
        <f t="shared" ca="1" si="12"/>
        <v>0.57454925303454718</v>
      </c>
    </row>
    <row r="49" spans="1:21" ht="14.45">
      <c r="A49" s="42" t="s">
        <v>850</v>
      </c>
      <c r="B49" s="100" t="s">
        <v>1854</v>
      </c>
      <c r="C49" s="35">
        <f>_xlfn.XLOOKUP(A49,'2026 P50'!$EJ$5:$GZ$5,'2026 P50'!$EJ$39:$GZ$39)</f>
        <v>7.25617</v>
      </c>
      <c r="D49" s="35"/>
      <c r="E49" s="35">
        <f>SUMIFS(Tabela9[E_Grid MWh],Tabela9[Usina Brasol],'TABELA RESUMO - P50'!A49,Tabela9[Mês],'TABELA RESUMO - P50'!B49)</f>
        <v>42.839999999999996</v>
      </c>
      <c r="F49" s="135">
        <f t="shared" si="4"/>
        <v>-35.583829999999999</v>
      </c>
      <c r="G49" s="53">
        <f t="shared" si="5"/>
        <v>-0.83062161531279188</v>
      </c>
      <c r="H49" s="138">
        <f t="shared" ca="1" si="29"/>
        <v>12.43741935483871</v>
      </c>
      <c r="I49" s="52">
        <f t="shared" ca="1" si="15"/>
        <v>-5.1812493548387097</v>
      </c>
      <c r="J49" s="55">
        <f t="shared" ca="1" si="16"/>
        <v>-0.4165855638551717</v>
      </c>
      <c r="K49" s="38">
        <f t="shared" si="17"/>
        <v>1.3819354838709677</v>
      </c>
      <c r="L49" s="256">
        <f t="shared" ca="1" si="7"/>
        <v>9</v>
      </c>
      <c r="M49" s="51">
        <f t="shared" si="33"/>
        <v>338.6</v>
      </c>
      <c r="N49" s="36">
        <v>31</v>
      </c>
      <c r="O49" s="126">
        <f t="shared" si="30"/>
        <v>0.33860000000000001</v>
      </c>
      <c r="P49" s="126">
        <f t="shared" ca="1" si="31"/>
        <v>216</v>
      </c>
      <c r="Q49" s="126">
        <f t="shared" ca="1" si="18"/>
        <v>3.3593379629629633E-2</v>
      </c>
      <c r="R49" s="127">
        <f t="shared" ca="1" si="32"/>
        <v>9.9212580122946342E-2</v>
      </c>
      <c r="S49" s="366">
        <f t="shared" si="10"/>
        <v>21.429917306556408</v>
      </c>
      <c r="T49" s="36">
        <f t="shared" ca="1" si="11"/>
        <v>36.731894137149169</v>
      </c>
      <c r="U49" s="89">
        <f t="shared" ca="1" si="12"/>
        <v>0.58341443614482835</v>
      </c>
    </row>
    <row r="50" spans="1:21" ht="14.45">
      <c r="A50" s="42" t="s">
        <v>1261</v>
      </c>
      <c r="B50" s="100" t="s">
        <v>1854</v>
      </c>
      <c r="C50" s="35">
        <f>_xlfn.XLOOKUP(A50,'2026 P50'!$EJ$5:$GZ$5,'2026 P50'!$EJ$39:$GZ$39)</f>
        <v>62.108449999999991</v>
      </c>
      <c r="D50" s="35"/>
      <c r="E50" s="35">
        <f>SUMIFS(Tabela9[E_Grid MWh],Tabela9[Usina Brasol],'TABELA RESUMO - P50'!A50,Tabela9[Mês],'TABELA RESUMO - P50'!B50)</f>
        <v>236.6</v>
      </c>
      <c r="F50" s="135">
        <f t="shared" si="4"/>
        <v>-174.49155000000002</v>
      </c>
      <c r="G50" s="53">
        <f t="shared" si="5"/>
        <v>-0.73749598478444645</v>
      </c>
      <c r="H50" s="138">
        <f t="shared" ca="1" si="29"/>
        <v>68.690322580645159</v>
      </c>
      <c r="I50" s="52">
        <f t="shared" ca="1" si="15"/>
        <v>-6.5818725806451681</v>
      </c>
      <c r="J50" s="55">
        <f t="shared" ca="1" si="16"/>
        <v>-9.581950314642633E-2</v>
      </c>
      <c r="K50" s="38">
        <f t="shared" si="17"/>
        <v>7.6322580645161286</v>
      </c>
      <c r="L50" s="256">
        <f t="shared" ca="1" si="7"/>
        <v>9</v>
      </c>
      <c r="M50" s="51">
        <f>7256/5</f>
        <v>1451.2</v>
      </c>
      <c r="N50" s="36">
        <v>31</v>
      </c>
      <c r="O50" s="126">
        <f t="shared" si="30"/>
        <v>1.4512</v>
      </c>
      <c r="P50" s="126">
        <f t="shared" ca="1" si="31"/>
        <v>216</v>
      </c>
      <c r="Q50" s="126">
        <f t="shared" ca="1" si="18"/>
        <v>0.28753912037037033</v>
      </c>
      <c r="R50" s="127">
        <f t="shared" ca="1" si="32"/>
        <v>0.19813886464330921</v>
      </c>
      <c r="S50" s="366">
        <f t="shared" si="10"/>
        <v>42.797994762954787</v>
      </c>
      <c r="T50" s="36">
        <f t="shared" ca="1" si="11"/>
        <v>47.333463740797377</v>
      </c>
      <c r="U50" s="89">
        <f t="shared" ca="1" si="12"/>
        <v>0.90418049685357371</v>
      </c>
    </row>
    <row r="51" spans="1:21" ht="14.45">
      <c r="A51" s="42" t="s">
        <v>1263</v>
      </c>
      <c r="B51" s="100" t="s">
        <v>1854</v>
      </c>
      <c r="C51" s="35">
        <f>_xlfn.XLOOKUP(A51,'2026 P50'!$EJ$5:$GZ$5,'2026 P50'!$EJ$39:$GZ$39)</f>
        <v>60.775080000000003</v>
      </c>
      <c r="D51" s="35"/>
      <c r="E51" s="35">
        <f>SUMIFS(Tabela9[E_Grid MWh],Tabela9[Usina Brasol],'TABELA RESUMO - P50'!A51,Tabela9[Mês],'TABELA RESUMO - P50'!B51)</f>
        <v>236.6</v>
      </c>
      <c r="F51" s="135">
        <f t="shared" si="4"/>
        <v>-175.82491999999999</v>
      </c>
      <c r="G51" s="53">
        <f t="shared" si="5"/>
        <v>-0.74313153000845311</v>
      </c>
      <c r="H51" s="138">
        <f t="shared" ca="1" si="29"/>
        <v>68.690322580645159</v>
      </c>
      <c r="I51" s="52">
        <f t="shared" ca="1" si="15"/>
        <v>-7.9152425806451561</v>
      </c>
      <c r="J51" s="55">
        <f t="shared" ca="1" si="16"/>
        <v>-0.11523082558467167</v>
      </c>
      <c r="K51" s="38">
        <f t="shared" si="17"/>
        <v>7.6322580645161286</v>
      </c>
      <c r="L51" s="256">
        <f t="shared" ca="1" si="7"/>
        <v>9</v>
      </c>
      <c r="M51" s="51">
        <f t="shared" ref="M51:M54" si="34">7256/5</f>
        <v>1451.2</v>
      </c>
      <c r="N51" s="36">
        <v>31</v>
      </c>
      <c r="O51" s="126">
        <f t="shared" si="30"/>
        <v>1.4512</v>
      </c>
      <c r="P51" s="126">
        <f t="shared" ca="1" si="31"/>
        <v>216</v>
      </c>
      <c r="Q51" s="126">
        <f t="shared" ca="1" si="18"/>
        <v>0.28136611111111115</v>
      </c>
      <c r="R51" s="127">
        <f t="shared" ca="1" si="32"/>
        <v>0.19388513720445916</v>
      </c>
      <c r="S51" s="366">
        <f t="shared" si="10"/>
        <v>41.879189636163176</v>
      </c>
      <c r="T51" s="36">
        <f t="shared" ca="1" si="11"/>
        <v>47.333463740797377</v>
      </c>
      <c r="U51" s="89">
        <f t="shared" ca="1" si="12"/>
        <v>0.88476917441532832</v>
      </c>
    </row>
    <row r="52" spans="1:21" ht="14.45">
      <c r="A52" s="42" t="s">
        <v>816</v>
      </c>
      <c r="B52" s="100" t="s">
        <v>1854</v>
      </c>
      <c r="C52" s="35">
        <f>_xlfn.XLOOKUP(A52,'2026 P50'!$EJ$5:$GZ$5,'2026 P50'!$EJ$39:$GZ$39)</f>
        <v>59.046700000000001</v>
      </c>
      <c r="D52" s="35"/>
      <c r="E52" s="35">
        <f>SUMIFS(Tabela9[E_Grid MWh],Tabela9[Usina Brasol],'TABELA RESUMO - P50'!A52,Tabela9[Mês],'TABELA RESUMO - P50'!B52)</f>
        <v>236.6</v>
      </c>
      <c r="F52" s="135">
        <f t="shared" si="4"/>
        <v>-177.55329999999998</v>
      </c>
      <c r="G52" s="53">
        <f t="shared" si="5"/>
        <v>-0.75043660185967875</v>
      </c>
      <c r="H52" s="138">
        <f t="shared" ca="1" si="29"/>
        <v>68.690322580645159</v>
      </c>
      <c r="I52" s="52">
        <f t="shared" ca="1" si="15"/>
        <v>-9.6436225806451574</v>
      </c>
      <c r="J52" s="55">
        <f t="shared" ca="1" si="16"/>
        <v>-0.14039273973889355</v>
      </c>
      <c r="K52" s="38">
        <f t="shared" si="17"/>
        <v>7.6322580645161286</v>
      </c>
      <c r="L52" s="256">
        <f t="shared" ca="1" si="7"/>
        <v>9</v>
      </c>
      <c r="M52" s="51">
        <f t="shared" si="34"/>
        <v>1451.2</v>
      </c>
      <c r="N52" s="36">
        <v>31</v>
      </c>
      <c r="O52" s="126">
        <f t="shared" si="30"/>
        <v>1.4512</v>
      </c>
      <c r="P52" s="126">
        <f t="shared" ca="1" si="31"/>
        <v>216</v>
      </c>
      <c r="Q52" s="126">
        <f t="shared" ca="1" si="18"/>
        <v>0.27336435185185187</v>
      </c>
      <c r="R52" s="127">
        <f t="shared" ca="1" si="32"/>
        <v>0.18837124576340397</v>
      </c>
      <c r="S52" s="366">
        <f t="shared" si="10"/>
        <v>40.688189084895257</v>
      </c>
      <c r="T52" s="36">
        <f t="shared" ca="1" si="11"/>
        <v>47.333463740797377</v>
      </c>
      <c r="U52" s="89">
        <f t="shared" ca="1" si="12"/>
        <v>0.85960726026110645</v>
      </c>
    </row>
    <row r="53" spans="1:21" ht="14.45">
      <c r="A53" s="42" t="s">
        <v>1200</v>
      </c>
      <c r="B53" s="100" t="s">
        <v>1854</v>
      </c>
      <c r="C53" s="35">
        <f>_xlfn.XLOOKUP(A53,'2026 P50'!$EJ$5:$GZ$5,'2026 P50'!$EJ$39:$GZ$39)</f>
        <v>59.841670000000008</v>
      </c>
      <c r="D53" s="35"/>
      <c r="E53" s="35">
        <f>SUMIFS(Tabela9[E_Grid MWh],Tabela9[Usina Brasol],'TABELA RESUMO - P50'!A53,Tabela9[Mês],'TABELA RESUMO - P50'!B53)</f>
        <v>236.6</v>
      </c>
      <c r="F53" s="135">
        <f t="shared" si="4"/>
        <v>-176.75833</v>
      </c>
      <c r="G53" s="53">
        <f t="shared" si="5"/>
        <v>-0.74707662721893497</v>
      </c>
      <c r="H53" s="138">
        <f t="shared" ca="1" si="29"/>
        <v>68.690322580645159</v>
      </c>
      <c r="I53" s="52">
        <f t="shared" ca="1" si="15"/>
        <v>-8.848652580645151</v>
      </c>
      <c r="J53" s="55">
        <f t="shared" ca="1" si="16"/>
        <v>-0.128819493754109</v>
      </c>
      <c r="K53" s="38">
        <f t="shared" si="17"/>
        <v>7.6322580645161286</v>
      </c>
      <c r="L53" s="256">
        <f t="shared" ca="1" si="7"/>
        <v>9</v>
      </c>
      <c r="M53" s="51">
        <f t="shared" si="34"/>
        <v>1451.2</v>
      </c>
      <c r="N53" s="36">
        <v>31</v>
      </c>
      <c r="O53" s="126">
        <f t="shared" si="30"/>
        <v>1.4512</v>
      </c>
      <c r="P53" s="126">
        <f t="shared" ca="1" si="31"/>
        <v>216</v>
      </c>
      <c r="Q53" s="126">
        <f t="shared" ca="1" si="18"/>
        <v>0.27704476851851856</v>
      </c>
      <c r="R53" s="127">
        <f t="shared" ca="1" si="32"/>
        <v>0.19090736529666383</v>
      </c>
      <c r="S53" s="366">
        <f t="shared" si="10"/>
        <v>41.235990904079387</v>
      </c>
      <c r="T53" s="36">
        <f t="shared" ca="1" si="11"/>
        <v>47.333463740797377</v>
      </c>
      <c r="U53" s="89">
        <f t="shared" ca="1" si="12"/>
        <v>0.87118050624589105</v>
      </c>
    </row>
    <row r="54" spans="1:21" ht="14.45">
      <c r="A54" s="42" t="s">
        <v>1204</v>
      </c>
      <c r="B54" s="100" t="s">
        <v>1854</v>
      </c>
      <c r="C54" s="35">
        <f>_xlfn.XLOOKUP(A54,'2026 P50'!$EJ$5:$GZ$5,'2026 P50'!$EJ$39:$GZ$39)</f>
        <v>61.138760000000005</v>
      </c>
      <c r="D54" s="35"/>
      <c r="E54" s="35">
        <f>SUMIFS(Tabela9[E_Grid MWh],Tabela9[Usina Brasol],'TABELA RESUMO - P50'!A54,Tabela9[Mês],'TABELA RESUMO - P50'!B54)</f>
        <v>236.6</v>
      </c>
      <c r="F54" s="135">
        <f t="shared" si="4"/>
        <v>-175.46123999999998</v>
      </c>
      <c r="G54" s="53">
        <f t="shared" si="5"/>
        <v>-0.74159442096365169</v>
      </c>
      <c r="H54" s="138">
        <f t="shared" ca="1" si="29"/>
        <v>68.690322580645159</v>
      </c>
      <c r="I54" s="52">
        <f t="shared" ca="1" si="15"/>
        <v>-7.5515625806451538</v>
      </c>
      <c r="J54" s="55">
        <f t="shared" ca="1" si="16"/>
        <v>-0.10993633887480031</v>
      </c>
      <c r="K54" s="38">
        <f t="shared" si="17"/>
        <v>7.6322580645161286</v>
      </c>
      <c r="L54" s="256">
        <f t="shared" ca="1" si="7"/>
        <v>9</v>
      </c>
      <c r="M54" s="51">
        <f t="shared" si="34"/>
        <v>1451.2</v>
      </c>
      <c r="N54" s="36">
        <v>31</v>
      </c>
      <c r="O54" s="126">
        <f t="shared" si="30"/>
        <v>1.4512</v>
      </c>
      <c r="P54" s="126">
        <f t="shared" ca="1" si="31"/>
        <v>216</v>
      </c>
      <c r="Q54" s="126">
        <f t="shared" ca="1" si="18"/>
        <v>0.28304981481481484</v>
      </c>
      <c r="R54" s="127">
        <f t="shared" ca="1" si="32"/>
        <v>0.19504535199477319</v>
      </c>
      <c r="S54" s="366">
        <f t="shared" si="10"/>
        <v>42.129796030871006</v>
      </c>
      <c r="T54" s="36">
        <f t="shared" ca="1" si="11"/>
        <v>47.333463740797377</v>
      </c>
      <c r="U54" s="89">
        <f t="shared" ca="1" si="12"/>
        <v>0.89006366112519975</v>
      </c>
    </row>
    <row r="55" spans="1:21" ht="14.45">
      <c r="A55" s="42" t="s">
        <v>857</v>
      </c>
      <c r="B55" s="100" t="s">
        <v>1854</v>
      </c>
      <c r="C55" s="35">
        <f>_xlfn.XLOOKUP(A55,'2026 P50'!$EJ$5:$GZ$5,'2026 P50'!$EJ$39:$GZ$39)</f>
        <v>45.964680000000001</v>
      </c>
      <c r="D55" s="35"/>
      <c r="E55" s="35">
        <f>SUMIFS(Tabela9[E_Grid MWh],Tabela9[Usina Brasol],'TABELA RESUMO - P50'!A55,Tabela9[Mês],'TABELA RESUMO - P50'!B55)</f>
        <v>220.72</v>
      </c>
      <c r="F55" s="135">
        <f t="shared" si="4"/>
        <v>-174.75531999999998</v>
      </c>
      <c r="G55" s="53">
        <f t="shared" si="5"/>
        <v>-0.79175117796302996</v>
      </c>
      <c r="H55" s="138">
        <f t="shared" ref="H55:H60" ca="1" si="35">L55*K55</f>
        <v>64.08</v>
      </c>
      <c r="I55" s="52">
        <f t="shared" ref="I55:I60" ca="1" si="36">C55-H55</f>
        <v>-18.115319999999997</v>
      </c>
      <c r="J55" s="55">
        <f t="shared" ref="J55:J60" ca="1" si="37">(C55-H55)/H55</f>
        <v>-0.28269850187265916</v>
      </c>
      <c r="K55" s="38">
        <f t="shared" ref="K55:K60" si="38">E55/N55</f>
        <v>7.12</v>
      </c>
      <c r="L55" s="256">
        <f t="shared" ca="1" si="7"/>
        <v>9</v>
      </c>
      <c r="M55" s="51">
        <v>1451.2</v>
      </c>
      <c r="N55" s="36">
        <v>31</v>
      </c>
      <c r="O55" s="126">
        <f t="shared" ref="O55:O60" si="39">M55/1000</f>
        <v>1.4512</v>
      </c>
      <c r="P55" s="126">
        <f t="shared" ref="P55:P60" ca="1" si="40">L55*24</f>
        <v>216</v>
      </c>
      <c r="Q55" s="126">
        <f t="shared" ref="Q55:Q60" ca="1" si="41">C55/P55</f>
        <v>0.21279944444444446</v>
      </c>
      <c r="R55" s="127">
        <f t="shared" ref="R55:R60" ca="1" si="42">Q55/O55</f>
        <v>0.14663688288619381</v>
      </c>
      <c r="S55" s="366">
        <f t="shared" si="10"/>
        <v>31.673566703417862</v>
      </c>
      <c r="T55" s="36">
        <f t="shared" ca="1" si="11"/>
        <v>44.156560088202866</v>
      </c>
      <c r="U55" s="89">
        <f t="shared" ca="1" si="12"/>
        <v>0.7173014981273409</v>
      </c>
    </row>
    <row r="56" spans="1:21" ht="14.45">
      <c r="A56" s="42" t="s">
        <v>860</v>
      </c>
      <c r="B56" s="100" t="s">
        <v>1854</v>
      </c>
      <c r="C56" s="35">
        <f>_xlfn.XLOOKUP(A56,'2026 P50'!$EJ$5:$GZ$5,'2026 P50'!$EJ$39:$GZ$39)</f>
        <v>46.019219999999997</v>
      </c>
      <c r="D56" s="35"/>
      <c r="E56" s="35">
        <f>SUMIFS(Tabela9[E_Grid MWh],Tabela9[Usina Brasol],'TABELA RESUMO - P50'!A56,Tabela9[Mês],'TABELA RESUMO - P50'!B56)</f>
        <v>220.72</v>
      </c>
      <c r="F56" s="135">
        <f t="shared" si="4"/>
        <v>-174.70078000000001</v>
      </c>
      <c r="G56" s="53">
        <f t="shared" si="5"/>
        <v>-0.79150407756433494</v>
      </c>
      <c r="H56" s="138">
        <f t="shared" ca="1" si="35"/>
        <v>64.08</v>
      </c>
      <c r="I56" s="52">
        <f t="shared" ca="1" si="36"/>
        <v>-18.060780000000001</v>
      </c>
      <c r="J56" s="55">
        <f t="shared" ca="1" si="37"/>
        <v>-0.28184737827715356</v>
      </c>
      <c r="K56" s="38">
        <f t="shared" si="38"/>
        <v>7.12</v>
      </c>
      <c r="L56" s="256">
        <f t="shared" ca="1" si="7"/>
        <v>9</v>
      </c>
      <c r="M56" s="51">
        <v>1451.2</v>
      </c>
      <c r="N56" s="36">
        <v>31</v>
      </c>
      <c r="O56" s="126">
        <f t="shared" si="39"/>
        <v>1.4512</v>
      </c>
      <c r="P56" s="126">
        <f t="shared" ca="1" si="40"/>
        <v>216</v>
      </c>
      <c r="Q56" s="126">
        <f t="shared" ca="1" si="41"/>
        <v>0.21305194444444442</v>
      </c>
      <c r="R56" s="127">
        <f t="shared" ca="1" si="42"/>
        <v>0.14681087682224669</v>
      </c>
      <c r="S56" s="366">
        <f t="shared" si="10"/>
        <v>31.71114939360529</v>
      </c>
      <c r="T56" s="36">
        <f t="shared" ca="1" si="11"/>
        <v>44.156560088202866</v>
      </c>
      <c r="U56" s="89">
        <f t="shared" ca="1" si="12"/>
        <v>0.71815262172284644</v>
      </c>
    </row>
    <row r="57" spans="1:21" ht="14.45">
      <c r="A57" s="42" t="s">
        <v>861</v>
      </c>
      <c r="B57" s="100" t="s">
        <v>1854</v>
      </c>
      <c r="C57" s="35">
        <f>_xlfn.XLOOKUP(A57,'2026 P50'!$EJ$5:$GZ$5,'2026 P50'!$EJ$39:$GZ$39)</f>
        <v>22.940660000000001</v>
      </c>
      <c r="D57" s="35"/>
      <c r="E57" s="35">
        <f>SUMIFS(Tabela9[E_Grid MWh],Tabela9[Usina Brasol],'TABELA RESUMO - P50'!A57,Tabela9[Mês],'TABELA RESUMO - P50'!B57)</f>
        <v>110.36</v>
      </c>
      <c r="F57" s="135">
        <f t="shared" si="4"/>
        <v>-87.419340000000005</v>
      </c>
      <c r="G57" s="53">
        <f t="shared" si="5"/>
        <v>-0.79212885103298303</v>
      </c>
      <c r="H57" s="138">
        <f t="shared" ca="1" si="35"/>
        <v>32.04</v>
      </c>
      <c r="I57" s="52">
        <f t="shared" ca="1" si="36"/>
        <v>-9.099339999999998</v>
      </c>
      <c r="J57" s="55">
        <f t="shared" ca="1" si="37"/>
        <v>-0.28399937578027462</v>
      </c>
      <c r="K57" s="38">
        <f t="shared" si="38"/>
        <v>3.56</v>
      </c>
      <c r="L57" s="256">
        <f t="shared" ca="1" si="7"/>
        <v>9</v>
      </c>
      <c r="M57" s="51">
        <v>725.6</v>
      </c>
      <c r="N57" s="36">
        <v>31</v>
      </c>
      <c r="O57" s="126">
        <f t="shared" si="39"/>
        <v>0.72560000000000002</v>
      </c>
      <c r="P57" s="126">
        <f t="shared" ca="1" si="40"/>
        <v>216</v>
      </c>
      <c r="Q57" s="126">
        <f t="shared" ca="1" si="41"/>
        <v>0.10620675925925926</v>
      </c>
      <c r="R57" s="127">
        <f t="shared" ca="1" si="42"/>
        <v>0.14637094715994936</v>
      </c>
      <c r="S57" s="366">
        <f t="shared" si="10"/>
        <v>31.616124586549063</v>
      </c>
      <c r="T57" s="36">
        <f t="shared" ca="1" si="11"/>
        <v>44.156560088202866</v>
      </c>
      <c r="U57" s="89">
        <f t="shared" ca="1" si="12"/>
        <v>0.71600062421972532</v>
      </c>
    </row>
    <row r="58" spans="1:21" ht="14.45">
      <c r="A58" s="42" t="s">
        <v>704</v>
      </c>
      <c r="B58" s="100" t="s">
        <v>1854</v>
      </c>
      <c r="C58" s="35">
        <f>_xlfn.XLOOKUP(A58,'2026 P50'!$EJ$5:$GZ$5,'2026 P50'!$EJ$39:$GZ$39)</f>
        <v>42.313020000000002</v>
      </c>
      <c r="D58" s="35"/>
      <c r="E58" s="35">
        <f>SUMIFS(Tabela9[E_Grid MWh],Tabela9[Usina Brasol],'TABELA RESUMO - P50'!A58,Tabela9[Mês],'TABELA RESUMO - P50'!B58)</f>
        <v>219.84</v>
      </c>
      <c r="F58" s="135">
        <f t="shared" si="4"/>
        <v>-177.52698000000001</v>
      </c>
      <c r="G58" s="53">
        <f t="shared" si="5"/>
        <v>-0.80752811135371183</v>
      </c>
      <c r="H58" s="138">
        <f t="shared" ca="1" si="35"/>
        <v>63.824516129032261</v>
      </c>
      <c r="I58" s="52">
        <f t="shared" ca="1" si="36"/>
        <v>-21.51149612903226</v>
      </c>
      <c r="J58" s="55">
        <f t="shared" ca="1" si="37"/>
        <v>-0.33704127244056287</v>
      </c>
      <c r="K58" s="38">
        <f t="shared" si="38"/>
        <v>7.0916129032258066</v>
      </c>
      <c r="L58" s="256">
        <f t="shared" ca="1" si="7"/>
        <v>9</v>
      </c>
      <c r="M58" s="51">
        <v>1451.2</v>
      </c>
      <c r="N58" s="36">
        <v>31</v>
      </c>
      <c r="O58" s="126">
        <f t="shared" si="39"/>
        <v>1.4512</v>
      </c>
      <c r="P58" s="126">
        <f t="shared" ca="1" si="40"/>
        <v>216</v>
      </c>
      <c r="Q58" s="126">
        <f t="shared" ca="1" si="41"/>
        <v>0.19589361111111112</v>
      </c>
      <c r="R58" s="127">
        <f t="shared" ca="1" si="42"/>
        <v>0.13498732849442607</v>
      </c>
      <c r="S58" s="366">
        <f t="shared" si="10"/>
        <v>29.157262954796032</v>
      </c>
      <c r="T58" s="36">
        <f t="shared" ca="1" si="11"/>
        <v>43.980510011736669</v>
      </c>
      <c r="U58" s="89">
        <f t="shared" ca="1" si="12"/>
        <v>0.66295872755943719</v>
      </c>
    </row>
    <row r="59" spans="1:21" ht="14.45">
      <c r="A59" s="42" t="s">
        <v>855</v>
      </c>
      <c r="B59" s="100" t="s">
        <v>1854</v>
      </c>
      <c r="C59" s="35">
        <f>_xlfn.XLOOKUP(A59,'2026 P50'!$EJ$5:$GZ$5,'2026 P50'!$EJ$39:$GZ$39)</f>
        <v>40.672610000000006</v>
      </c>
      <c r="D59" s="35"/>
      <c r="E59" s="35">
        <f>SUMIFS(Tabela9[E_Grid MWh],Tabela9[Usina Brasol],'TABELA RESUMO - P50'!A59,Tabela9[Mês],'TABELA RESUMO - P50'!B59)</f>
        <v>219.84</v>
      </c>
      <c r="F59" s="135">
        <f t="shared" si="4"/>
        <v>-179.16739000000001</v>
      </c>
      <c r="G59" s="53">
        <f t="shared" si="5"/>
        <v>-0.81498994723435225</v>
      </c>
      <c r="H59" s="138">
        <f t="shared" ca="1" si="35"/>
        <v>63.824516129032261</v>
      </c>
      <c r="I59" s="52">
        <f t="shared" ca="1" si="36"/>
        <v>-23.151906129032255</v>
      </c>
      <c r="J59" s="55">
        <f t="shared" ca="1" si="37"/>
        <v>-0.36274315158499104</v>
      </c>
      <c r="K59" s="38">
        <f t="shared" si="38"/>
        <v>7.0916129032258066</v>
      </c>
      <c r="L59" s="256">
        <f t="shared" ca="1" si="7"/>
        <v>9</v>
      </c>
      <c r="M59" s="51">
        <v>1451.2</v>
      </c>
      <c r="N59" s="36">
        <v>31</v>
      </c>
      <c r="O59" s="126">
        <f t="shared" si="39"/>
        <v>1.4512</v>
      </c>
      <c r="P59" s="126">
        <f t="shared" ca="1" si="40"/>
        <v>216</v>
      </c>
      <c r="Q59" s="126">
        <f t="shared" ca="1" si="41"/>
        <v>0.18829912037037039</v>
      </c>
      <c r="R59" s="127">
        <f t="shared" ca="1" si="42"/>
        <v>0.12975407963779656</v>
      </c>
      <c r="S59" s="366">
        <f t="shared" si="10"/>
        <v>28.026881201764059</v>
      </c>
      <c r="T59" s="36">
        <f t="shared" ca="1" si="11"/>
        <v>43.980510011736669</v>
      </c>
      <c r="U59" s="89">
        <f t="shared" ca="1" si="12"/>
        <v>0.63725684841500896</v>
      </c>
    </row>
    <row r="60" spans="1:21" ht="13.9" customHeight="1">
      <c r="A60" s="42" t="s">
        <v>856</v>
      </c>
      <c r="B60" s="100" t="s">
        <v>1854</v>
      </c>
      <c r="C60" s="35">
        <f>_xlfn.XLOOKUP(A60,'2026 P50'!$EJ$5:$GZ$5,'2026 P50'!$EJ$39:$GZ$39)</f>
        <v>22.001630000000002</v>
      </c>
      <c r="D60" s="35"/>
      <c r="E60" s="35">
        <f>SUMIFS(Tabela9[E_Grid MWh],Tabela9[Usina Brasol],'TABELA RESUMO - P50'!A60,Tabela9[Mês],'TABELA RESUMO - P50'!B60)</f>
        <v>109.92</v>
      </c>
      <c r="F60" s="135">
        <f t="shared" si="4"/>
        <v>-87.918369999999996</v>
      </c>
      <c r="G60" s="53">
        <f t="shared" si="5"/>
        <v>-0.79983961062590969</v>
      </c>
      <c r="H60" s="138">
        <f t="shared" ca="1" si="35"/>
        <v>31.912258064516131</v>
      </c>
      <c r="I60" s="52">
        <f t="shared" ca="1" si="36"/>
        <v>-9.9106280645161284</v>
      </c>
      <c r="J60" s="55">
        <f t="shared" ca="1" si="37"/>
        <v>-0.31055865882257799</v>
      </c>
      <c r="K60" s="38">
        <f t="shared" si="38"/>
        <v>3.5458064516129033</v>
      </c>
      <c r="L60" s="256">
        <f t="shared" ca="1" si="7"/>
        <v>9</v>
      </c>
      <c r="M60" s="51">
        <v>725.6</v>
      </c>
      <c r="N60" s="36">
        <v>31</v>
      </c>
      <c r="O60" s="126">
        <f t="shared" si="39"/>
        <v>0.72560000000000002</v>
      </c>
      <c r="P60" s="126">
        <f t="shared" ca="1" si="40"/>
        <v>216</v>
      </c>
      <c r="Q60" s="126">
        <f t="shared" ca="1" si="41"/>
        <v>0.10185939814814816</v>
      </c>
      <c r="R60" s="127">
        <f t="shared" ca="1" si="42"/>
        <v>0.14037954540814246</v>
      </c>
      <c r="S60" s="366">
        <f t="shared" si="10"/>
        <v>30.321981808158768</v>
      </c>
      <c r="T60" s="36">
        <f t="shared" ca="1" si="11"/>
        <v>43.980510011736669</v>
      </c>
      <c r="U60" s="89">
        <f t="shared" ca="1" si="12"/>
        <v>0.68944134117742206</v>
      </c>
    </row>
    <row r="61" spans="1:21" ht="14.45">
      <c r="A61" s="42" t="s">
        <v>1406</v>
      </c>
      <c r="B61" s="100" t="s">
        <v>1854</v>
      </c>
      <c r="C61" s="35">
        <f>_xlfn.XLOOKUP(A61,'2026 P50'!$EJ$5:$GZ$5,'2026 P50'!$EJ$39:$GZ$39)</f>
        <v>38.229299999999995</v>
      </c>
      <c r="D61" s="35"/>
      <c r="E61" s="35">
        <f>SUMIFS(Tabela9[E_Grid MWh],Tabela9[Usina Brasol],'TABELA RESUMO - P50'!A61,Tabela9[Mês],'TABELA RESUMO - P50'!B61)</f>
        <v>219.20000000000002</v>
      </c>
      <c r="F61" s="135">
        <f t="shared" si="4"/>
        <v>-180.97070000000002</v>
      </c>
      <c r="G61" s="53">
        <f t="shared" si="5"/>
        <v>-0.82559625912408763</v>
      </c>
      <c r="H61" s="138">
        <f t="shared" ref="H61:H66" ca="1" si="43">L61*K61</f>
        <v>63.638709677419357</v>
      </c>
      <c r="I61" s="52">
        <f t="shared" ref="I61:I66" ca="1" si="44">C61-H61</f>
        <v>-25.409409677419362</v>
      </c>
      <c r="J61" s="55">
        <f t="shared" ref="J61:J66" ca="1" si="45">(C61-H61)/H61</f>
        <v>-0.39927600364963511</v>
      </c>
      <c r="K61" s="38">
        <f t="shared" ref="K61:K66" si="46">E61/N61</f>
        <v>7.0709677419354842</v>
      </c>
      <c r="L61" s="256">
        <f t="shared" ca="1" si="7"/>
        <v>9</v>
      </c>
      <c r="M61" s="51">
        <v>1451.16</v>
      </c>
      <c r="N61" s="36">
        <v>31</v>
      </c>
      <c r="O61" s="126">
        <f t="shared" ref="O61:O66" si="47">M61/1000</f>
        <v>1.45116</v>
      </c>
      <c r="P61" s="126">
        <f t="shared" ref="P61:P66" ca="1" si="48">L61*24</f>
        <v>216</v>
      </c>
      <c r="Q61" s="126">
        <f t="shared" ref="Q61:Q66" ca="1" si="49">C61/P61</f>
        <v>0.17698749999999996</v>
      </c>
      <c r="R61" s="127">
        <f t="shared" ref="R61:R66" ca="1" si="50">Q61/O61</f>
        <v>0.12196277460789987</v>
      </c>
      <c r="S61" s="366">
        <f t="shared" si="10"/>
        <v>26.343959315306371</v>
      </c>
      <c r="T61" s="36">
        <f t="shared" ca="1" si="11"/>
        <v>43.853682348892853</v>
      </c>
      <c r="U61" s="89">
        <f t="shared" ca="1" si="12"/>
        <v>0.60072399635036489</v>
      </c>
    </row>
    <row r="62" spans="1:21" ht="14.45">
      <c r="A62" s="42" t="s">
        <v>1408</v>
      </c>
      <c r="B62" s="100" t="s">
        <v>1854</v>
      </c>
      <c r="C62" s="35">
        <f>_xlfn.XLOOKUP(A62,'2026 P50'!$EJ$5:$GZ$5,'2026 P50'!$EJ$39:$GZ$39)</f>
        <v>38.645140000000005</v>
      </c>
      <c r="D62" s="35"/>
      <c r="E62" s="35">
        <f>SUMIFS(Tabela9[E_Grid MWh],Tabela9[Usina Brasol],'TABELA RESUMO - P50'!A62,Tabela9[Mês],'TABELA RESUMO - P50'!B62)</f>
        <v>219.20000000000002</v>
      </c>
      <c r="F62" s="135">
        <f t="shared" si="4"/>
        <v>-180.55486000000002</v>
      </c>
      <c r="G62" s="53">
        <f t="shared" si="5"/>
        <v>-0.82369917883211685</v>
      </c>
      <c r="H62" s="138">
        <f t="shared" ca="1" si="43"/>
        <v>63.638709677419357</v>
      </c>
      <c r="I62" s="52">
        <f t="shared" ca="1" si="44"/>
        <v>-24.993569677419352</v>
      </c>
      <c r="J62" s="55">
        <f t="shared" ca="1" si="45"/>
        <v>-0.39274161597729113</v>
      </c>
      <c r="K62" s="38">
        <f t="shared" si="46"/>
        <v>7.0709677419354842</v>
      </c>
      <c r="L62" s="256">
        <f t="shared" ca="1" si="7"/>
        <v>9</v>
      </c>
      <c r="M62" s="51">
        <v>1451.16</v>
      </c>
      <c r="N62" s="36">
        <v>31</v>
      </c>
      <c r="O62" s="126">
        <f t="shared" si="47"/>
        <v>1.45116</v>
      </c>
      <c r="P62" s="126">
        <f t="shared" ca="1" si="48"/>
        <v>216</v>
      </c>
      <c r="Q62" s="126">
        <f t="shared" ca="1" si="49"/>
        <v>0.17891268518518522</v>
      </c>
      <c r="R62" s="127">
        <f t="shared" ca="1" si="50"/>
        <v>0.12328942720663828</v>
      </c>
      <c r="S62" s="366">
        <f t="shared" si="10"/>
        <v>26.63051627663387</v>
      </c>
      <c r="T62" s="36">
        <f t="shared" ca="1" si="11"/>
        <v>43.853682348892853</v>
      </c>
      <c r="U62" s="89">
        <f t="shared" ca="1" si="12"/>
        <v>0.60725838402270893</v>
      </c>
    </row>
    <row r="63" spans="1:21" ht="14.45">
      <c r="A63" s="42" t="s">
        <v>1409</v>
      </c>
      <c r="B63" s="100" t="s">
        <v>1854</v>
      </c>
      <c r="C63" s="35">
        <f>_xlfn.XLOOKUP(A63,'2026 P50'!$EJ$5:$GZ$5,'2026 P50'!$EJ$39:$GZ$39)</f>
        <v>19.157779999999999</v>
      </c>
      <c r="D63" s="35"/>
      <c r="E63" s="35">
        <f>SUMIFS(Tabela9[E_Grid MWh],Tabela9[Usina Brasol],'TABELA RESUMO - P50'!A63,Tabela9[Mês],'TABELA RESUMO - P50'!B63)</f>
        <v>109.60000000000001</v>
      </c>
      <c r="F63" s="135">
        <f t="shared" si="4"/>
        <v>-90.442220000000006</v>
      </c>
      <c r="G63" s="53">
        <f t="shared" si="5"/>
        <v>-0.82520273722627735</v>
      </c>
      <c r="H63" s="138">
        <f t="shared" ca="1" si="43"/>
        <v>31.819354838709678</v>
      </c>
      <c r="I63" s="52">
        <f t="shared" ca="1" si="44"/>
        <v>-12.661574838709679</v>
      </c>
      <c r="J63" s="55">
        <f t="shared" ca="1" si="45"/>
        <v>-0.39792053933495547</v>
      </c>
      <c r="K63" s="38">
        <f t="shared" si="46"/>
        <v>3.5354838709677421</v>
      </c>
      <c r="L63" s="256">
        <f t="shared" ca="1" si="7"/>
        <v>9</v>
      </c>
      <c r="M63" s="51">
        <v>725.58</v>
      </c>
      <c r="N63" s="36">
        <v>31</v>
      </c>
      <c r="O63" s="126">
        <f t="shared" si="47"/>
        <v>0.72558</v>
      </c>
      <c r="P63" s="126">
        <f t="shared" ca="1" si="48"/>
        <v>216</v>
      </c>
      <c r="Q63" s="126">
        <f t="shared" ca="1" si="49"/>
        <v>8.8693425925925926E-2</v>
      </c>
      <c r="R63" s="127">
        <f t="shared" ca="1" si="50"/>
        <v>0.1222379695222111</v>
      </c>
      <c r="S63" s="366">
        <f t="shared" si="10"/>
        <v>26.403401416797596</v>
      </c>
      <c r="T63" s="36">
        <f t="shared" ca="1" si="11"/>
        <v>43.853682348892853</v>
      </c>
      <c r="U63" s="89">
        <f t="shared" ca="1" si="12"/>
        <v>0.60207946066504459</v>
      </c>
    </row>
    <row r="64" spans="1:21" ht="14.45">
      <c r="A64" s="42" t="s">
        <v>1411</v>
      </c>
      <c r="B64" s="100" t="s">
        <v>1854</v>
      </c>
      <c r="C64" s="35">
        <f>_xlfn.XLOOKUP(A64,'2026 P50'!$EJ$5:$GZ$5,'2026 P50'!$EJ$39:$GZ$39)</f>
        <v>38.951540000000001</v>
      </c>
      <c r="D64" s="35"/>
      <c r="E64" s="35">
        <f>SUMIFS(Tabela9[E_Grid MWh],Tabela9[Usina Brasol],'TABELA RESUMO - P50'!A64,Tabela9[Mês],'TABELA RESUMO - P50'!B64)</f>
        <v>220.52</v>
      </c>
      <c r="F64" s="135">
        <f t="shared" si="4"/>
        <v>-181.56846000000002</v>
      </c>
      <c r="G64" s="53">
        <f t="shared" si="5"/>
        <v>-0.82336504625430806</v>
      </c>
      <c r="H64" s="138">
        <f t="shared" ca="1" si="43"/>
        <v>64.021935483870976</v>
      </c>
      <c r="I64" s="52">
        <f t="shared" ca="1" si="44"/>
        <v>-25.070395483870975</v>
      </c>
      <c r="J64" s="55">
        <f t="shared" ca="1" si="45"/>
        <v>-0.39159071487594982</v>
      </c>
      <c r="K64" s="38">
        <f t="shared" si="46"/>
        <v>7.1135483870967748</v>
      </c>
      <c r="L64" s="256">
        <f t="shared" ca="1" si="7"/>
        <v>9</v>
      </c>
      <c r="M64" s="51">
        <v>1451.16</v>
      </c>
      <c r="N64" s="36">
        <v>31</v>
      </c>
      <c r="O64" s="126">
        <f t="shared" si="47"/>
        <v>1.45116</v>
      </c>
      <c r="P64" s="126">
        <f t="shared" ca="1" si="48"/>
        <v>216</v>
      </c>
      <c r="Q64" s="126">
        <f t="shared" ca="1" si="49"/>
        <v>0.1803312037037037</v>
      </c>
      <c r="R64" s="127">
        <f t="shared" ca="1" si="50"/>
        <v>0.12426693383479678</v>
      </c>
      <c r="S64" s="366">
        <f t="shared" si="10"/>
        <v>26.841657708316106</v>
      </c>
      <c r="T64" s="36">
        <f t="shared" ca="1" si="11"/>
        <v>44.117764742599697</v>
      </c>
      <c r="U64" s="89">
        <f t="shared" ca="1" si="12"/>
        <v>0.60840928512405013</v>
      </c>
    </row>
    <row r="65" spans="1:21" ht="14.45">
      <c r="A65" s="42" t="s">
        <v>1412</v>
      </c>
      <c r="B65" s="100" t="s">
        <v>1854</v>
      </c>
      <c r="C65" s="35">
        <f>_xlfn.XLOOKUP(A65,'2026 P50'!$EJ$5:$GZ$5,'2026 P50'!$EJ$39:$GZ$39)</f>
        <v>31.480110000000003</v>
      </c>
      <c r="D65" s="35"/>
      <c r="E65" s="35">
        <f>SUMIFS(Tabela9[E_Grid MWh],Tabela9[Usina Brasol],'TABELA RESUMO - P50'!A65,Tabela9[Mês],'TABELA RESUMO - P50'!B65)</f>
        <v>220.52</v>
      </c>
      <c r="F65" s="135">
        <f t="shared" si="4"/>
        <v>-189.03989000000001</v>
      </c>
      <c r="G65" s="53">
        <f t="shared" si="5"/>
        <v>-0.85724600943225104</v>
      </c>
      <c r="H65" s="138">
        <f t="shared" ca="1" si="43"/>
        <v>64.021935483870976</v>
      </c>
      <c r="I65" s="52">
        <f t="shared" ca="1" si="44"/>
        <v>-32.541825483870973</v>
      </c>
      <c r="J65" s="55">
        <f t="shared" ca="1" si="45"/>
        <v>-0.5082918102666425</v>
      </c>
      <c r="K65" s="38">
        <f t="shared" si="46"/>
        <v>7.1135483870967748</v>
      </c>
      <c r="L65" s="256">
        <f t="shared" ca="1" si="7"/>
        <v>9</v>
      </c>
      <c r="M65" s="51">
        <v>1451.16</v>
      </c>
      <c r="N65" s="36">
        <v>31</v>
      </c>
      <c r="O65" s="126">
        <f t="shared" si="47"/>
        <v>1.45116</v>
      </c>
      <c r="P65" s="126">
        <f t="shared" ca="1" si="48"/>
        <v>216</v>
      </c>
      <c r="Q65" s="126">
        <f t="shared" ca="1" si="49"/>
        <v>0.14574125000000002</v>
      </c>
      <c r="R65" s="127">
        <f t="shared" ca="1" si="50"/>
        <v>0.10043086220678631</v>
      </c>
      <c r="S65" s="366">
        <f t="shared" si="10"/>
        <v>21.693066236665842</v>
      </c>
      <c r="T65" s="36">
        <f t="shared" ca="1" si="11"/>
        <v>44.117764742599697</v>
      </c>
      <c r="U65" s="89">
        <f t="shared" ca="1" si="12"/>
        <v>0.4917081897333575</v>
      </c>
    </row>
    <row r="66" spans="1:21" ht="14.45">
      <c r="A66" s="42" t="s">
        <v>1367</v>
      </c>
      <c r="B66" s="100" t="s">
        <v>1854</v>
      </c>
      <c r="C66" s="35">
        <f>_xlfn.XLOOKUP(A66,'2026 P50'!$EJ$5:$GZ$5,'2026 P50'!$EJ$39:$GZ$39)</f>
        <v>19.798749999999998</v>
      </c>
      <c r="D66" s="35"/>
      <c r="E66" s="35">
        <f>SUMIFS(Tabela9[E_Grid MWh],Tabela9[Usina Brasol],'TABELA RESUMO - P50'!A66,Tabela9[Mês],'TABELA RESUMO - P50'!B66)</f>
        <v>110.26</v>
      </c>
      <c r="F66" s="135">
        <f t="shared" si="4"/>
        <v>-90.461250000000007</v>
      </c>
      <c r="G66" s="53">
        <f t="shared" si="5"/>
        <v>-0.82043578813713047</v>
      </c>
      <c r="H66" s="138">
        <f t="shared" ca="1" si="43"/>
        <v>32.010967741935488</v>
      </c>
      <c r="I66" s="52">
        <f t="shared" ca="1" si="44"/>
        <v>-12.21221774193549</v>
      </c>
      <c r="J66" s="55">
        <f t="shared" ca="1" si="45"/>
        <v>-0.38150104802789381</v>
      </c>
      <c r="K66" s="38">
        <f t="shared" si="46"/>
        <v>3.5567741935483874</v>
      </c>
      <c r="L66" s="256">
        <f t="shared" ca="1" si="7"/>
        <v>9</v>
      </c>
      <c r="M66" s="51">
        <v>725.58</v>
      </c>
      <c r="N66" s="36">
        <v>31</v>
      </c>
      <c r="O66" s="126">
        <f t="shared" si="47"/>
        <v>0.72558</v>
      </c>
      <c r="P66" s="126">
        <f t="shared" ca="1" si="48"/>
        <v>216</v>
      </c>
      <c r="Q66" s="126">
        <f t="shared" ca="1" si="49"/>
        <v>9.1660879629629627E-2</v>
      </c>
      <c r="R66" s="127">
        <f t="shared" ca="1" si="50"/>
        <v>0.12632773729930488</v>
      </c>
      <c r="S66" s="366">
        <f t="shared" si="10"/>
        <v>27.286791256649849</v>
      </c>
      <c r="T66" s="36">
        <f t="shared" ca="1" si="11"/>
        <v>44.117764742599697</v>
      </c>
      <c r="U66" s="89">
        <f t="shared" ca="1" si="12"/>
        <v>0.61849895197210614</v>
      </c>
    </row>
    <row r="67" spans="1:21" ht="14.45">
      <c r="A67" s="42" t="s">
        <v>1834</v>
      </c>
      <c r="B67" s="100" t="s">
        <v>1854</v>
      </c>
      <c r="C67" s="35">
        <f>_xlfn.XLOOKUP(A67,'2026 P50'!$EJ$5:$GZ$5,'2026 P50'!$EJ$39:$GZ$39)</f>
        <v>50.230910000000002</v>
      </c>
      <c r="D67" s="35"/>
      <c r="E67" s="35">
        <f>SUMIFS(Tabela9[E_Grid MWh],Tabela9[Usina Brasol],'TABELA RESUMO - P50'!A67,Tabela9[Mês],'TABELA RESUMO - P50'!B67)</f>
        <v>225.85000000000002</v>
      </c>
      <c r="F67" s="135">
        <f t="shared" ref="F67:F70" si="51">C67-E67</f>
        <v>-175.61909000000003</v>
      </c>
      <c r="G67" s="53">
        <f t="shared" ref="G67:G70" si="52">(C67-E67)/E67</f>
        <v>-0.77759172016825329</v>
      </c>
      <c r="H67" s="138">
        <f t="shared" ref="H67:H68" ca="1" si="53">L67*K67</f>
        <v>65.569354838709685</v>
      </c>
      <c r="I67" s="52">
        <f t="shared" ref="I67:I68" ca="1" si="54">C67-H67</f>
        <v>-15.338444838709684</v>
      </c>
      <c r="J67" s="55">
        <f t="shared" ref="J67:J68" ca="1" si="55">(C67-H67)/H67</f>
        <v>-0.23392703613509466</v>
      </c>
      <c r="K67" s="38">
        <f t="shared" ref="K67:K68" si="56">E67/N67</f>
        <v>7.2854838709677425</v>
      </c>
      <c r="L67" s="256">
        <f t="shared" ref="L67:L68" ca="1" si="57">DAY(TODAY()-1)</f>
        <v>9</v>
      </c>
      <c r="M67" s="51">
        <v>725.58</v>
      </c>
      <c r="N67" s="36">
        <v>31</v>
      </c>
      <c r="O67" s="126">
        <f t="shared" ref="O67:O68" si="58">M67/1000</f>
        <v>0.72558</v>
      </c>
      <c r="P67" s="126">
        <f t="shared" ref="P67:P68" ca="1" si="59">L67*24</f>
        <v>216</v>
      </c>
      <c r="Q67" s="126">
        <f t="shared" ref="Q67:Q68" ca="1" si="60">C67/P67</f>
        <v>0.23255050925925927</v>
      </c>
      <c r="R67" s="127">
        <f t="shared" ref="R67:R68" ca="1" si="61">Q67/O67</f>
        <v>0.32050292077959602</v>
      </c>
      <c r="S67" s="366">
        <f t="shared" ref="S67:S68" si="62">C67/O67</f>
        <v>69.228630888392729</v>
      </c>
      <c r="T67" s="36">
        <f t="shared" ref="T67:T69" ca="1" si="63">H67/O67</f>
        <v>90.368194876801567</v>
      </c>
      <c r="U67" s="89">
        <f t="shared" ref="U67:U69" ca="1" si="64">S67/T67</f>
        <v>0.76607296386490531</v>
      </c>
    </row>
    <row r="68" spans="1:21" ht="14.45">
      <c r="A68" s="42" t="s">
        <v>1835</v>
      </c>
      <c r="B68" s="100" t="s">
        <v>1854</v>
      </c>
      <c r="C68" s="35">
        <f>_xlfn.XLOOKUP(A68,'2026 P50'!$EJ$5:$GZ$5,'2026 P50'!$EJ$39:$GZ$39)</f>
        <v>53.191310000000001</v>
      </c>
      <c r="D68" s="35"/>
      <c r="E68" s="35">
        <f>SUMIFS(Tabela9[E_Grid MWh],Tabela9[Usina Brasol],'TABELA RESUMO - P50'!A68,Tabela9[Mês],'TABELA RESUMO - P50'!B68)</f>
        <v>225.85000000000002</v>
      </c>
      <c r="F68" s="135">
        <f t="shared" si="51"/>
        <v>-172.65869000000004</v>
      </c>
      <c r="G68" s="53">
        <f t="shared" si="52"/>
        <v>-0.76448390524684529</v>
      </c>
      <c r="H68" s="138">
        <f t="shared" ca="1" si="53"/>
        <v>65.569354838709685</v>
      </c>
      <c r="I68" s="52">
        <f t="shared" ca="1" si="54"/>
        <v>-12.378044838709684</v>
      </c>
      <c r="J68" s="55">
        <f t="shared" ca="1" si="55"/>
        <v>-0.18877789585024482</v>
      </c>
      <c r="K68" s="38">
        <f t="shared" si="56"/>
        <v>7.2854838709677425</v>
      </c>
      <c r="L68" s="256">
        <f t="shared" ca="1" si="57"/>
        <v>9</v>
      </c>
      <c r="M68" s="51">
        <v>725.58</v>
      </c>
      <c r="N68" s="36">
        <v>31</v>
      </c>
      <c r="O68" s="126">
        <f t="shared" si="58"/>
        <v>0.72558</v>
      </c>
      <c r="P68" s="126">
        <f t="shared" ca="1" si="59"/>
        <v>216</v>
      </c>
      <c r="Q68" s="126">
        <f t="shared" ca="1" si="60"/>
        <v>0.24625606481481482</v>
      </c>
      <c r="R68" s="127">
        <f t="shared" ca="1" si="61"/>
        <v>0.33939202405636154</v>
      </c>
      <c r="S68" s="366">
        <f t="shared" si="62"/>
        <v>73.308677196174102</v>
      </c>
      <c r="T68" s="36">
        <f t="shared" ca="1" si="63"/>
        <v>90.368194876801567</v>
      </c>
      <c r="U68" s="89">
        <f t="shared" ca="1" si="64"/>
        <v>0.81122210414975526</v>
      </c>
    </row>
    <row r="69" spans="1:21">
      <c r="A69" s="398" t="s">
        <v>1855</v>
      </c>
      <c r="B69" s="37" t="s">
        <v>1856</v>
      </c>
      <c r="C69" s="76">
        <f>SUM(C2:C68)</f>
        <v>2900.1345300000007</v>
      </c>
      <c r="D69" s="76">
        <f>SUM(D2:D68)</f>
        <v>0</v>
      </c>
      <c r="E69" s="76">
        <f>SUM(E2:E68)</f>
        <v>12543.305890000005</v>
      </c>
      <c r="F69" s="135">
        <f t="shared" si="51"/>
        <v>-9643.1713600000039</v>
      </c>
      <c r="G69" s="53">
        <f>C69/E69</f>
        <v>0.23120974290454777</v>
      </c>
      <c r="H69" s="78">
        <f ca="1">SUM(H2:H68)</f>
        <v>3641.6049358064515</v>
      </c>
      <c r="I69" s="46">
        <f ca="1">C69-H69</f>
        <v>-741.4704058064508</v>
      </c>
      <c r="J69" s="55">
        <f ca="1">(C69-H69)/H69</f>
        <v>-0.20361088555100185</v>
      </c>
      <c r="K69" s="85">
        <f ca="1">C69/H69</f>
        <v>0.79638911444899818</v>
      </c>
      <c r="L69" s="256"/>
      <c r="M69" s="93">
        <f>SUM(M2:M68)</f>
        <v>76327.23000000001</v>
      </c>
      <c r="N69" s="36"/>
      <c r="O69" s="126">
        <f t="shared" ref="O69" si="65">M69/1000</f>
        <v>76.327230000000014</v>
      </c>
      <c r="P69" s="126">
        <f ca="1">24*L38</f>
        <v>216</v>
      </c>
      <c r="Q69" s="126">
        <f ca="1">C69/P69</f>
        <v>13.426548750000004</v>
      </c>
      <c r="R69" s="127">
        <f ca="1">Q69/O69</f>
        <v>0.17590771668249983</v>
      </c>
      <c r="S69" s="366">
        <f>C69/O69</f>
        <v>37.996066803419964</v>
      </c>
      <c r="T69" s="36">
        <f t="shared" ca="1" si="63"/>
        <v>47.710429630506056</v>
      </c>
      <c r="U69" s="89">
        <f t="shared" ca="1" si="64"/>
        <v>0.79638911444899829</v>
      </c>
    </row>
    <row r="70" spans="1:21">
      <c r="A70" s="399"/>
      <c r="B70" s="37" t="s">
        <v>1857</v>
      </c>
      <c r="C70" s="76">
        <f>SUM(C3:C68)</f>
        <v>2650.0245300000011</v>
      </c>
      <c r="D70" s="76">
        <f>SUM(D3:D68)</f>
        <v>0</v>
      </c>
      <c r="E70" s="76">
        <f>SUM(E3:E68)</f>
        <v>11617.305890000007</v>
      </c>
      <c r="F70" s="135">
        <f t="shared" si="51"/>
        <v>-8967.2813600000063</v>
      </c>
      <c r="G70" s="53">
        <f>C70/E70</f>
        <v>0.22811007604448982</v>
      </c>
      <c r="H70" s="78">
        <f ca="1">SUM(H3:H68)</f>
        <v>3372.766226129032</v>
      </c>
      <c r="I70" s="46">
        <f ca="1">C70-H70</f>
        <v>-722.74169612903097</v>
      </c>
      <c r="J70" s="55">
        <f ca="1">(C70-H70)/H70</f>
        <v>-0.21428751584675676</v>
      </c>
      <c r="K70" s="85">
        <f ca="1">C70/H70</f>
        <v>0.78571248415324324</v>
      </c>
      <c r="L70" s="54"/>
      <c r="M70" s="54"/>
    </row>
    <row r="71" spans="1:21" ht="14.45">
      <c r="A71" s="403" t="s">
        <v>1858</v>
      </c>
      <c r="B71" s="404"/>
      <c r="C71" s="404"/>
      <c r="D71" s="404"/>
      <c r="E71" s="404"/>
      <c r="F71" s="404"/>
      <c r="G71" s="404"/>
      <c r="H71" s="404"/>
      <c r="I71" s="404"/>
      <c r="J71" s="404"/>
      <c r="K71" s="404"/>
      <c r="L71" s="404"/>
      <c r="M71" s="405"/>
      <c r="N71" s="22"/>
    </row>
    <row r="72" spans="1:21" ht="42.75" customHeight="1">
      <c r="A72" s="362" t="s">
        <v>70</v>
      </c>
      <c r="B72" s="105" t="s">
        <v>1859</v>
      </c>
      <c r="C72" s="106"/>
      <c r="D72" s="350"/>
      <c r="E72" s="62" t="s">
        <v>1860</v>
      </c>
      <c r="F72" s="63" t="s">
        <v>1861</v>
      </c>
      <c r="G72" s="64" t="s">
        <v>1862</v>
      </c>
      <c r="H72" s="67" t="s">
        <v>1863</v>
      </c>
      <c r="I72" s="65" t="s">
        <v>1864</v>
      </c>
      <c r="J72" s="65" t="s">
        <v>1865</v>
      </c>
      <c r="K72" s="65" t="s">
        <v>1865</v>
      </c>
      <c r="L72" s="33"/>
      <c r="M72" s="33"/>
      <c r="N72" s="22"/>
      <c r="T72"/>
    </row>
    <row r="73" spans="1:21" s="312" customFormat="1" ht="14.45">
      <c r="A73" s="364" t="s">
        <v>1853</v>
      </c>
      <c r="B73" s="361"/>
      <c r="C73" s="306"/>
      <c r="D73" s="306"/>
      <c r="E73" s="307">
        <f>SUMIFS('Geração Acumulada'!D:D,'Geração Acumulada'!A:A,'TABELA RESUMO - P50'!A73)+SUMIF(A2:A68,A73,C2:C68)</f>
        <v>1724.82</v>
      </c>
      <c r="F73" s="308">
        <f>SUMIFS(Tabela9[E_Grid MWh],Tabela9[Usina Brasol],'TABELA RESUMO - P50'!A73)</f>
        <v>5175</v>
      </c>
      <c r="G73" s="307">
        <f>F73-E73</f>
        <v>3450.1800000000003</v>
      </c>
      <c r="H73" s="309">
        <f>(E73/F73)-1</f>
        <v>-0.66670144927536235</v>
      </c>
      <c r="I73" s="307">
        <f ca="1">_xlfn.XLOOKUP(A73,A2:A68,H2:H68)+
SUMIFS(Tabela10[Geração Prevista - P50 '[MWh']],Tabela10[Usina],'TABELA RESUMO - P50'!A73)</f>
        <v>1915.8387096774193</v>
      </c>
      <c r="J73" s="309">
        <f ca="1">E73/I73-1</f>
        <v>-9.9705005808960911E-2</v>
      </c>
      <c r="K73" s="307">
        <f ca="1">E73-I73</f>
        <v>-191.01870967741934</v>
      </c>
      <c r="L73" s="310"/>
      <c r="M73" s="317"/>
      <c r="T73" s="313"/>
    </row>
    <row r="74" spans="1:21" s="312" customFormat="1" ht="14.45">
      <c r="A74" s="365" t="s">
        <v>978</v>
      </c>
      <c r="B74" s="361"/>
      <c r="C74" s="306"/>
      <c r="D74" s="306"/>
      <c r="E74" s="307">
        <f>SUMIFS('Geração Acumulada'!D:D,'Geração Acumulada'!A:A,'TABELA RESUMO - P50'!A74)+SUMIF(A3:A69,A74,C3:C69)</f>
        <v>355.55099999999999</v>
      </c>
      <c r="F74" s="308">
        <f>SUMIFS(Tabela9[E_Grid MWh],Tabela9[Usina Brasol],'TABELA RESUMO - P50'!A74)</f>
        <v>1975.8999999999999</v>
      </c>
      <c r="G74" s="307">
        <f t="shared" ref="G74:G137" si="66">F74-E74</f>
        <v>1620.3489999999999</v>
      </c>
      <c r="H74" s="309">
        <f>(E74/F74)-1</f>
        <v>-0.82005617693203092</v>
      </c>
      <c r="I74" s="307">
        <f ca="1">_xlfn.XLOOKUP(A74,A3:A69,H3:H69)+
SUMIFS(Tabela10[Geração Prevista - P50 '[MWh']],Tabela10[Usina],'TABELA RESUMO - P50'!A74)</f>
        <v>361.99032258064517</v>
      </c>
      <c r="J74" s="309">
        <f t="shared" ref="J74:J137" ca="1" si="67">E74/I74-1</f>
        <v>-1.7788659472272483E-2</v>
      </c>
      <c r="K74" s="307">
        <f t="shared" ref="K74:K137" ca="1" si="68">E74-I74</f>
        <v>-6.4393225806451824</v>
      </c>
      <c r="L74" s="314"/>
      <c r="M74" s="311"/>
      <c r="T74" s="313"/>
    </row>
    <row r="75" spans="1:21" s="312" customFormat="1" ht="14.45">
      <c r="A75" s="365" t="s">
        <v>768</v>
      </c>
      <c r="B75" s="361"/>
      <c r="C75" s="306"/>
      <c r="D75" s="306"/>
      <c r="E75" s="307">
        <f>SUMIFS('Geração Acumulada'!D:D,'Geração Acumulada'!A:A,'TABELA RESUMO - P50'!A75)+SUMIF(A4:A70,A75,C4:C70)</f>
        <v>879.39959999999996</v>
      </c>
      <c r="F75" s="308">
        <f>SUMIFS(Tabela9[E_Grid MWh],Tabela9[Usina Brasol],'TABELA RESUMO - P50'!A75)</f>
        <v>5120.9000000000015</v>
      </c>
      <c r="G75" s="307">
        <f t="shared" si="66"/>
        <v>4241.5004000000017</v>
      </c>
      <c r="H75" s="309">
        <f t="shared" ref="H75:H138" si="69">(E75/F75)-1</f>
        <v>-0.82827245210802791</v>
      </c>
      <c r="I75" s="307">
        <f ca="1">_xlfn.XLOOKUP(A75,A4:A70,H4:H70)+
SUMIFS(Tabela10[Geração Prevista - P50 '[MWh']],Tabela10[Usina],'TABELA RESUMO - P50'!A75)</f>
        <v>919.76709677419353</v>
      </c>
      <c r="J75" s="309">
        <f t="shared" ca="1" si="67"/>
        <v>-4.3888824590236353E-2</v>
      </c>
      <c r="K75" s="307">
        <f t="shared" ca="1" si="68"/>
        <v>-40.367496774193569</v>
      </c>
      <c r="L75" s="315"/>
      <c r="M75" s="311"/>
      <c r="T75" s="313"/>
    </row>
    <row r="76" spans="1:21" s="312" customFormat="1" ht="14.45">
      <c r="A76" s="365" t="s">
        <v>748</v>
      </c>
      <c r="B76" s="361"/>
      <c r="C76" s="306"/>
      <c r="D76" s="306"/>
      <c r="E76" s="307">
        <f>SUMIFS('Geração Acumulada'!D:D,'Geração Acumulada'!A:A,'TABELA RESUMO - P50'!A76)+SUMIF(A5:A71,A76,C5:C71)</f>
        <v>283.05900000000003</v>
      </c>
      <c r="F76" s="308">
        <f>SUMIFS(Tabela9[E_Grid MWh],Tabela9[Usina Brasol],'TABELA RESUMO - P50'!A76)</f>
        <v>1796.8999999999999</v>
      </c>
      <c r="G76" s="307">
        <f t="shared" si="66"/>
        <v>1513.8409999999999</v>
      </c>
      <c r="H76" s="309">
        <f t="shared" si="69"/>
        <v>-0.84247370471367355</v>
      </c>
      <c r="I76" s="307">
        <f ca="1">_xlfn.XLOOKUP(A76,A5:A71,H5:H71)+
SUMIFS(Tabela10[Geração Prevista - P50 '[MWh']],Tabela10[Usina],'TABELA RESUMO - P50'!A76)</f>
        <v>312.8290322580645</v>
      </c>
      <c r="J76" s="309">
        <f t="shared" ca="1" si="67"/>
        <v>-9.5163904843416303E-2</v>
      </c>
      <c r="K76" s="307">
        <f t="shared" ca="1" si="68"/>
        <v>-29.770032258064475</v>
      </c>
      <c r="L76" s="311"/>
      <c r="M76" s="311"/>
      <c r="T76" s="313"/>
    </row>
    <row r="77" spans="1:21" s="312" customFormat="1" ht="14.45">
      <c r="A77" s="365" t="s">
        <v>706</v>
      </c>
      <c r="B77" s="361"/>
      <c r="C77" s="306"/>
      <c r="D77" s="306"/>
      <c r="E77" s="307">
        <f>SUMIFS('Geração Acumulada'!D:D,'Geração Acumulada'!A:A,'TABELA RESUMO - P50'!A77)+SUMIF(A6:A72,A77,C6:C72)</f>
        <v>444.34560000000005</v>
      </c>
      <c r="F77" s="308">
        <f>SUMIFS(Tabela9[E_Grid MWh],Tabela9[Usina Brasol],'TABELA RESUMO - P50'!A77)</f>
        <v>2925.14</v>
      </c>
      <c r="G77" s="307">
        <f t="shared" si="66"/>
        <v>2480.7943999999998</v>
      </c>
      <c r="H77" s="309">
        <f t="shared" si="69"/>
        <v>-0.84809424506177478</v>
      </c>
      <c r="I77" s="307">
        <f ca="1">_xlfn.XLOOKUP(A77,A6:A72,H6:H72)+
SUMIFS(Tabela10[Geração Prevista - P50 '[MWh']],Tabela10[Usina],'TABELA RESUMO - P50'!A77)</f>
        <v>534.69161290322586</v>
      </c>
      <c r="J77" s="309">
        <f t="shared" ca="1" si="67"/>
        <v>-0.16896844970631242</v>
      </c>
      <c r="K77" s="307">
        <f t="shared" ca="1" si="68"/>
        <v>-90.346012903225812</v>
      </c>
      <c r="L77" s="316"/>
      <c r="M77" s="311"/>
      <c r="T77" s="313"/>
    </row>
    <row r="78" spans="1:21" s="312" customFormat="1" ht="14.45">
      <c r="A78" s="365" t="s">
        <v>933</v>
      </c>
      <c r="B78" s="361"/>
      <c r="C78" s="306"/>
      <c r="D78" s="306"/>
      <c r="E78" s="307">
        <f>SUMIFS('Geração Acumulada'!D:D,'Geração Acumulada'!A:A,'TABELA RESUMO - P50'!A78)+SUMIF(A7:A73,A78,C7:C73)</f>
        <v>61.0867</v>
      </c>
      <c r="F78" s="308">
        <f>SUMIFS(Tabela9[E_Grid MWh],Tabela9[Usina Brasol],'TABELA RESUMO - P50'!A78)</f>
        <v>364.83</v>
      </c>
      <c r="G78" s="307">
        <f t="shared" si="66"/>
        <v>303.74329999999998</v>
      </c>
      <c r="H78" s="309">
        <f t="shared" si="69"/>
        <v>-0.83256119288435704</v>
      </c>
      <c r="I78" s="307">
        <f ca="1">_xlfn.XLOOKUP(A78,A7:A73,H7:H73)+
SUMIFS(Tabela10[Geração Prevista - P50 '[MWh']],Tabela10[Usina],'TABELA RESUMO - P50'!A78)</f>
        <v>66.687741935483871</v>
      </c>
      <c r="J78" s="309">
        <f t="shared" ca="1" si="67"/>
        <v>-8.3989077646421495E-2</v>
      </c>
      <c r="K78" s="307">
        <f t="shared" ca="1" si="68"/>
        <v>-5.6010419354838703</v>
      </c>
      <c r="L78" s="311"/>
      <c r="M78" s="311"/>
      <c r="T78" s="313"/>
    </row>
    <row r="79" spans="1:21" s="312" customFormat="1" ht="14.45">
      <c r="A79" s="365" t="s">
        <v>1102</v>
      </c>
      <c r="B79" s="361"/>
      <c r="C79" s="306"/>
      <c r="D79" s="306"/>
      <c r="E79" s="307">
        <f>SUMIFS('Geração Acumulada'!D:D,'Geração Acumulada'!A:A,'TABELA RESUMO - P50'!A79)+SUMIF(A8:A74,A79,C8:C74)</f>
        <v>80.871399999999994</v>
      </c>
      <c r="F79" s="308">
        <f>SUMIFS(Tabela9[E_Grid MWh],Tabela9[Usina Brasol],'TABELA RESUMO - P50'!A79)</f>
        <v>482.59999999999991</v>
      </c>
      <c r="G79" s="307">
        <f t="shared" si="66"/>
        <v>401.72859999999991</v>
      </c>
      <c r="H79" s="309">
        <f t="shared" si="69"/>
        <v>-0.83242561127227521</v>
      </c>
      <c r="I79" s="307">
        <f ca="1">_xlfn.XLOOKUP(A79,A8:A74,H8:H74)+
SUMIFS(Tabela10[Geração Prevista - P50 '[MWh']],Tabela10[Usina],'TABELA RESUMO - P50'!A79)</f>
        <v>88.378064516129029</v>
      </c>
      <c r="J79" s="309">
        <f t="shared" ca="1" si="67"/>
        <v>-8.4938095863810958E-2</v>
      </c>
      <c r="K79" s="307">
        <f t="shared" ca="1" si="68"/>
        <v>-7.5066645161290353</v>
      </c>
      <c r="L79" s="311"/>
      <c r="M79" s="311"/>
      <c r="T79" s="313"/>
    </row>
    <row r="80" spans="1:21" s="312" customFormat="1" ht="14.45">
      <c r="A80" s="365" t="s">
        <v>729</v>
      </c>
      <c r="B80" s="361"/>
      <c r="C80" s="306"/>
      <c r="D80" s="306"/>
      <c r="E80" s="307">
        <f>SUMIFS('Geração Acumulada'!D:D,'Geração Acumulada'!A:A,'TABELA RESUMO - P50'!A80)+SUMIF(A9:A75,A80,C9:C75)</f>
        <v>357.46270000000004</v>
      </c>
      <c r="F80" s="308">
        <f>SUMIFS(Tabela9[E_Grid MWh],Tabela9[Usina Brasol],'TABELA RESUMO - P50'!A80)</f>
        <v>2202.5799999999995</v>
      </c>
      <c r="G80" s="307">
        <f t="shared" si="66"/>
        <v>1845.1172999999994</v>
      </c>
      <c r="H80" s="309">
        <f t="shared" si="69"/>
        <v>-0.8377072796447802</v>
      </c>
      <c r="I80" s="307">
        <f ca="1">_xlfn.XLOOKUP(A80,A9:A75,H9:H75)+
SUMIFS(Tabela10[Geração Prevista - P50 '[MWh']],Tabela10[Usina],'TABELA RESUMO - P50'!A80)</f>
        <v>395.97774193548389</v>
      </c>
      <c r="J80" s="309">
        <f t="shared" ca="1" si="67"/>
        <v>-9.7265673942246611E-2</v>
      </c>
      <c r="K80" s="307">
        <f t="shared" ca="1" si="68"/>
        <v>-38.51504193548385</v>
      </c>
      <c r="L80" s="311"/>
      <c r="M80" s="311"/>
      <c r="T80" s="313"/>
    </row>
    <row r="81" spans="1:20" s="312" customFormat="1" ht="14.45">
      <c r="A81" s="365" t="s">
        <v>668</v>
      </c>
      <c r="B81" s="361"/>
      <c r="C81" s="306"/>
      <c r="D81" s="306"/>
      <c r="E81" s="307">
        <f>SUMIFS('Geração Acumulada'!D:D,'Geração Acumulada'!A:A,'TABELA RESUMO - P50'!A81)+SUMIF(A10:A76,A81,C10:C76)</f>
        <v>640.31009999999992</v>
      </c>
      <c r="F81" s="308">
        <f>SUMIFS(Tabela9[E_Grid MWh],Tabela9[Usina Brasol],'TABELA RESUMO - P50'!A81)</f>
        <v>3968.51</v>
      </c>
      <c r="G81" s="307">
        <f t="shared" si="66"/>
        <v>3328.1999000000005</v>
      </c>
      <c r="H81" s="309">
        <f t="shared" si="69"/>
        <v>-0.83865226495586509</v>
      </c>
      <c r="I81" s="307">
        <f ca="1">_xlfn.XLOOKUP(A81,A10:A76,H10:H76)+
SUMIFS(Tabela10[Geração Prevista - P50 '[MWh']],Tabela10[Usina],'TABELA RESUMO - P50'!A81)</f>
        <v>720.91612903225803</v>
      </c>
      <c r="J81" s="309">
        <f t="shared" ca="1" si="67"/>
        <v>-0.11181055019598729</v>
      </c>
      <c r="K81" s="307">
        <f t="shared" ca="1" si="68"/>
        <v>-80.606029032258107</v>
      </c>
      <c r="L81" s="311"/>
      <c r="M81" s="311"/>
      <c r="T81" s="313"/>
    </row>
    <row r="82" spans="1:20" s="312" customFormat="1" ht="14.45">
      <c r="A82" s="365" t="s">
        <v>1833</v>
      </c>
      <c r="B82" s="361"/>
      <c r="C82" s="306"/>
      <c r="D82" s="306"/>
      <c r="E82" s="307">
        <f>SUMIFS('Geração Acumulada'!D:D,'Geração Acumulada'!A:A,'TABELA RESUMO - P50'!A82)+SUMIF(A11:A77,A82,C11:C77)</f>
        <v>208.98878999999999</v>
      </c>
      <c r="F82" s="308">
        <f>SUMIFS(Tabela9[E_Grid MWh],Tabela9[Usina Brasol],'TABELA RESUMO - P50'!A82)</f>
        <v>1285.6000000000001</v>
      </c>
      <c r="G82" s="307">
        <f t="shared" si="66"/>
        <v>1076.61121</v>
      </c>
      <c r="H82" s="309">
        <f t="shared" si="69"/>
        <v>-0.8374387134411948</v>
      </c>
      <c r="I82" s="307">
        <f ca="1">_xlfn.XLOOKUP(A82,A11:A77,H11:H77)+
SUMIFS(Tabela10[Geração Prevista - P50 '[MWh']],Tabela10[Usina],'TABELA RESUMO - P50'!A82)</f>
        <v>232.08709677419355</v>
      </c>
      <c r="J82" s="309">
        <f t="shared" ca="1" si="67"/>
        <v>-9.9524304001556763E-2</v>
      </c>
      <c r="K82" s="307">
        <f t="shared" ca="1" si="68"/>
        <v>-23.09830677419356</v>
      </c>
      <c r="L82" s="317"/>
      <c r="M82" s="311"/>
      <c r="T82" s="313"/>
    </row>
    <row r="83" spans="1:20" s="312" customFormat="1" ht="14.45">
      <c r="A83" s="365" t="s">
        <v>960</v>
      </c>
      <c r="B83" s="361"/>
      <c r="C83" s="306"/>
      <c r="D83" s="306"/>
      <c r="E83" s="307">
        <f>SUMIFS('Geração Acumulada'!D:D,'Geração Acumulada'!A:A,'TABELA RESUMO - P50'!A83)+SUMIF(A12:A78,A83,C12:C78)</f>
        <v>84.507800000000003</v>
      </c>
      <c r="F83" s="308">
        <f>SUMIFS(Tabela9[E_Grid MWh],Tabela9[Usina Brasol],'TABELA RESUMO - P50'!A83)</f>
        <v>532.55999999999995</v>
      </c>
      <c r="G83" s="307">
        <f t="shared" si="66"/>
        <v>448.05219999999997</v>
      </c>
      <c r="H83" s="309">
        <f t="shared" si="69"/>
        <v>-0.84131778578939453</v>
      </c>
      <c r="I83" s="307">
        <f ca="1">_xlfn.XLOOKUP(A83,A12:A78,H12:H78)+
SUMIFS(Tabela10[Geração Prevista - P50 '[MWh']],Tabela10[Usina],'TABELA RESUMO - P50'!A83)</f>
        <v>94.487741935483882</v>
      </c>
      <c r="J83" s="309">
        <f t="shared" ca="1" si="67"/>
        <v>-0.10562155186540678</v>
      </c>
      <c r="K83" s="307">
        <f t="shared" ca="1" si="68"/>
        <v>-9.979941935483879</v>
      </c>
      <c r="L83" s="317"/>
      <c r="M83" s="311"/>
      <c r="T83" s="313"/>
    </row>
    <row r="84" spans="1:20" s="312" customFormat="1" ht="14.45">
      <c r="A84" s="365" t="s">
        <v>965</v>
      </c>
      <c r="B84" s="361"/>
      <c r="C84" s="306"/>
      <c r="D84" s="306"/>
      <c r="E84" s="307">
        <f>SUMIFS('Geração Acumulada'!D:D,'Geração Acumulada'!A:A,'TABELA RESUMO - P50'!A84)+SUMIF(A13:A79,A84,C13:C79)</f>
        <v>110.8524</v>
      </c>
      <c r="F84" s="308">
        <f>SUMIFS(Tabela9[E_Grid MWh],Tabela9[Usina Brasol],'TABELA RESUMO - P50'!A84)</f>
        <v>707.75</v>
      </c>
      <c r="G84" s="307">
        <f t="shared" si="66"/>
        <v>596.89760000000001</v>
      </c>
      <c r="H84" s="309">
        <f t="shared" si="69"/>
        <v>-0.84337350759448959</v>
      </c>
      <c r="I84" s="307">
        <f ca="1">_xlfn.XLOOKUP(A84,A13:A79,H13:H79)+
SUMIFS(Tabela10[Geração Prevista - P50 '[MWh']],Tabela10[Usina],'TABELA RESUMO - P50'!A84)</f>
        <v>124.57903225806452</v>
      </c>
      <c r="J84" s="309">
        <f t="shared" ca="1" si="67"/>
        <v>-0.11018412977899761</v>
      </c>
      <c r="K84" s="307">
        <f t="shared" ca="1" si="68"/>
        <v>-13.726632258064512</v>
      </c>
      <c r="L84" s="311"/>
      <c r="M84" s="311"/>
      <c r="T84" s="313"/>
    </row>
    <row r="85" spans="1:20" s="312" customFormat="1" ht="14.45">
      <c r="A85" s="365" t="s">
        <v>871</v>
      </c>
      <c r="B85" s="361"/>
      <c r="C85" s="306"/>
      <c r="D85" s="306"/>
      <c r="E85" s="307">
        <f>SUMIFS('Geração Acumulada'!D:D,'Geração Acumulada'!A:A,'TABELA RESUMO - P50'!A85)+SUMIF(A14:A80,A85,C14:C80)</f>
        <v>442.16410000000002</v>
      </c>
      <c r="F85" s="308">
        <f>SUMIFS(Tabela9[E_Grid MWh],Tabela9[Usina Brasol],'TABELA RESUMO - P50'!A85)</f>
        <v>2640</v>
      </c>
      <c r="G85" s="307">
        <f t="shared" si="66"/>
        <v>2197.8359</v>
      </c>
      <c r="H85" s="309">
        <f t="shared" si="69"/>
        <v>-0.83251359848484852</v>
      </c>
      <c r="I85" s="307">
        <f ca="1">_xlfn.XLOOKUP(A85,A14:A80,H14:H80)+
SUMIFS(Tabela10[Geração Prevista - P50 '[MWh']],Tabela10[Usina],'TABELA RESUMO - P50'!A85)</f>
        <v>504.54838709677415</v>
      </c>
      <c r="J85" s="309">
        <f t="shared" ca="1" si="67"/>
        <v>-0.12364381433412175</v>
      </c>
      <c r="K85" s="307">
        <f t="shared" ca="1" si="68"/>
        <v>-62.384287096774131</v>
      </c>
      <c r="L85" s="311"/>
      <c r="M85" s="311"/>
      <c r="T85" s="313"/>
    </row>
    <row r="86" spans="1:20" s="312" customFormat="1" ht="14.45">
      <c r="A86" s="365" t="s">
        <v>890</v>
      </c>
      <c r="B86" s="361"/>
      <c r="C86" s="306"/>
      <c r="D86" s="306"/>
      <c r="E86" s="307">
        <f>SUMIFS('Geração Acumulada'!D:D,'Geração Acumulada'!A:A,'TABELA RESUMO - P50'!A86)+SUMIF(A15:A81,A86,C15:C81)</f>
        <v>448.09530000000001</v>
      </c>
      <c r="F86" s="308">
        <f>SUMIFS(Tabela9[E_Grid MWh],Tabela9[Usina Brasol],'TABELA RESUMO - P50'!A86)</f>
        <v>2624.4</v>
      </c>
      <c r="G86" s="307">
        <f t="shared" si="66"/>
        <v>2176.3047000000001</v>
      </c>
      <c r="H86" s="309">
        <f t="shared" si="69"/>
        <v>-0.82925800182898946</v>
      </c>
      <c r="I86" s="307">
        <f ca="1">_xlfn.XLOOKUP(A86,A15:A81,H15:H81)+
SUMIFS(Tabela10[Geração Prevista - P50 '[MWh']],Tabela10[Usina],'TABELA RESUMO - P50'!A86)</f>
        <v>500.35483870967744</v>
      </c>
      <c r="J86" s="309">
        <f t="shared" ca="1" si="67"/>
        <v>-0.10444495519308883</v>
      </c>
      <c r="K86" s="307">
        <f t="shared" ca="1" si="68"/>
        <v>-52.259538709677429</v>
      </c>
      <c r="L86" s="311"/>
      <c r="M86" s="311"/>
      <c r="T86" s="313"/>
    </row>
    <row r="87" spans="1:20" s="312" customFormat="1" ht="14.45">
      <c r="A87" s="365" t="s">
        <v>863</v>
      </c>
      <c r="B87" s="361"/>
      <c r="C87" s="306"/>
      <c r="D87" s="306"/>
      <c r="E87" s="307">
        <f>SUMIFS('Geração Acumulada'!D:D,'Geração Acumulada'!A:A,'TABELA RESUMO - P50'!A87)+SUMIF(A16:A82,A87,C16:C82)</f>
        <v>222.9076</v>
      </c>
      <c r="F87" s="308">
        <f>SUMIFS(Tabela9[E_Grid MWh],Tabela9[Usina Brasol],'TABELA RESUMO - P50'!A87)</f>
        <v>1277.8</v>
      </c>
      <c r="G87" s="307">
        <f t="shared" si="66"/>
        <v>1054.8924</v>
      </c>
      <c r="H87" s="309">
        <f t="shared" si="69"/>
        <v>-0.82555360776334319</v>
      </c>
      <c r="I87" s="307">
        <f ca="1">_xlfn.XLOOKUP(A87,A16:A82,H16:H82)+
SUMIFS(Tabela10[Geração Prevista - P50 '[MWh']],Tabela10[Usina],'TABELA RESUMO - P50'!A87)</f>
        <v>243.33548387096778</v>
      </c>
      <c r="J87" s="309">
        <f t="shared" ca="1" si="67"/>
        <v>-8.3949465758146324E-2</v>
      </c>
      <c r="K87" s="307">
        <f t="shared" ca="1" si="68"/>
        <v>-20.427883870967776</v>
      </c>
      <c r="L87" s="311"/>
      <c r="M87" s="311"/>
      <c r="T87" s="313"/>
    </row>
    <row r="88" spans="1:20" s="312" customFormat="1" ht="14.45">
      <c r="A88" s="365" t="s">
        <v>1048</v>
      </c>
      <c r="B88" s="361"/>
      <c r="C88" s="306"/>
      <c r="D88" s="306"/>
      <c r="E88" s="307">
        <f>SUMIFS('Geração Acumulada'!D:D,'Geração Acumulada'!A:A,'TABELA RESUMO - P50'!A88)+SUMIF(A17:A83,A88,C17:C83)</f>
        <v>440.31853000000001</v>
      </c>
      <c r="F88" s="308">
        <f>SUMIFS(Tabela9[E_Grid MWh],Tabela9[Usina Brasol],'TABELA RESUMO - P50'!A88)</f>
        <v>2746.5</v>
      </c>
      <c r="G88" s="307">
        <f t="shared" si="66"/>
        <v>2306.18147</v>
      </c>
      <c r="H88" s="309">
        <f t="shared" si="69"/>
        <v>-0.83968012743491716</v>
      </c>
      <c r="I88" s="307">
        <f ca="1">_xlfn.XLOOKUP(A88,A17:A83,H17:H83)+
SUMIFS(Tabela10[Geração Prevista - P50 '[MWh']],Tabela10[Usina],'TABELA RESUMO - P50'!A88)</f>
        <v>531.92580645161286</v>
      </c>
      <c r="J88" s="309">
        <f t="shared" ca="1" si="67"/>
        <v>-0.17221814647931732</v>
      </c>
      <c r="K88" s="307">
        <f t="shared" ca="1" si="68"/>
        <v>-91.607276451612847</v>
      </c>
      <c r="L88" s="311"/>
      <c r="M88" s="311"/>
      <c r="T88" s="313"/>
    </row>
    <row r="89" spans="1:20" s="312" customFormat="1" ht="14.45">
      <c r="A89" s="365" t="s">
        <v>760</v>
      </c>
      <c r="B89" s="361"/>
      <c r="C89" s="306"/>
      <c r="D89" s="306"/>
      <c r="E89" s="307">
        <f>SUMIFS('Geração Acumulada'!D:D,'Geração Acumulada'!A:A,'TABELA RESUMO - P50'!A89)+SUMIF(A18:A84,A89,C18:C84)</f>
        <v>425.30054999999999</v>
      </c>
      <c r="F89" s="308">
        <f>SUMIFS(Tabela9[E_Grid MWh],Tabela9[Usina Brasol],'TABELA RESUMO - P50'!A89)</f>
        <v>2750.5999999999995</v>
      </c>
      <c r="G89" s="307">
        <f t="shared" si="66"/>
        <v>2325.2994499999995</v>
      </c>
      <c r="H89" s="309">
        <f t="shared" si="69"/>
        <v>-0.845378990038537</v>
      </c>
      <c r="I89" s="307">
        <f ca="1">_xlfn.XLOOKUP(A89,A18:A84,H18:H84)+
SUMIFS(Tabela10[Geração Prevista - P50 '[MWh']],Tabela10[Usina],'TABELA RESUMO - P50'!A89)</f>
        <v>533.11290322580646</v>
      </c>
      <c r="J89" s="309">
        <f t="shared" ca="1" si="67"/>
        <v>-0.20223174598372318</v>
      </c>
      <c r="K89" s="307">
        <f t="shared" ca="1" si="68"/>
        <v>-107.81235322580648</v>
      </c>
      <c r="L89" s="311"/>
      <c r="M89" s="311"/>
      <c r="T89" s="313"/>
    </row>
    <row r="90" spans="1:20" s="312" customFormat="1" ht="14.45">
      <c r="A90" s="365" t="s">
        <v>1058</v>
      </c>
      <c r="B90" s="361"/>
      <c r="C90" s="306"/>
      <c r="D90" s="306"/>
      <c r="E90" s="307">
        <f>SUMIFS('Geração Acumulada'!D:D,'Geração Acumulada'!A:A,'TABELA RESUMO - P50'!A90)+SUMIF(A19:A85,A90,C19:C85)</f>
        <v>224.85085999999998</v>
      </c>
      <c r="F90" s="308">
        <f>SUMIFS(Tabela9[E_Grid MWh],Tabela9[Usina Brasol],'TABELA RESUMO - P50'!A90)</f>
        <v>1306.0000000000002</v>
      </c>
      <c r="G90" s="307">
        <f t="shared" si="66"/>
        <v>1081.1491400000002</v>
      </c>
      <c r="H90" s="309">
        <f t="shared" si="69"/>
        <v>-0.82783241960183773</v>
      </c>
      <c r="I90" s="307">
        <f ca="1">_xlfn.XLOOKUP(A90,A19:A85,H19:H85)+
SUMIFS(Tabela10[Geração Prevista - P50 '[MWh']],Tabela10[Usina],'TABELA RESUMO - P50'!A90)</f>
        <v>252.96451612903226</v>
      </c>
      <c r="J90" s="309">
        <f t="shared" ca="1" si="67"/>
        <v>-0.11113675767352305</v>
      </c>
      <c r="K90" s="307">
        <f t="shared" ca="1" si="68"/>
        <v>-28.113656129032279</v>
      </c>
      <c r="L90" s="311"/>
      <c r="M90" s="311"/>
      <c r="T90" s="313"/>
    </row>
    <row r="91" spans="1:20" s="312" customFormat="1" ht="14.45">
      <c r="A91" s="365" t="s">
        <v>997</v>
      </c>
      <c r="B91" s="361"/>
      <c r="C91" s="306"/>
      <c r="D91" s="306"/>
      <c r="E91" s="307">
        <f>SUMIFS('Geração Acumulada'!D:D,'Geração Acumulada'!A:A,'TABELA RESUMO - P50'!A91)+SUMIF(A20:A86,A91,C20:C86)</f>
        <v>111.13040000000001</v>
      </c>
      <c r="F91" s="308">
        <f>SUMIFS(Tabela9[E_Grid MWh],Tabela9[Usina Brasol],'TABELA RESUMO - P50'!A91)</f>
        <v>707.47</v>
      </c>
      <c r="G91" s="307">
        <f t="shared" si="66"/>
        <v>596.33960000000002</v>
      </c>
      <c r="H91" s="309">
        <f t="shared" si="69"/>
        <v>-0.8429185689852573</v>
      </c>
      <c r="I91" s="307">
        <f ca="1">_xlfn.XLOOKUP(A91,A20:A86,H20:H86)+
SUMIFS(Tabela10[Geração Prevista - P50 '[MWh']],Tabela10[Usina],'TABELA RESUMO - P50'!A91)</f>
        <v>127.70806451612904</v>
      </c>
      <c r="J91" s="309">
        <f t="shared" ca="1" si="67"/>
        <v>-0.12980906553505345</v>
      </c>
      <c r="K91" s="307">
        <f t="shared" ca="1" si="68"/>
        <v>-16.577664516129033</v>
      </c>
      <c r="L91" s="311"/>
      <c r="M91" s="311"/>
      <c r="T91" s="313"/>
    </row>
    <row r="92" spans="1:20" s="312" customFormat="1" ht="14.45">
      <c r="A92" s="365" t="s">
        <v>918</v>
      </c>
      <c r="B92" s="361"/>
      <c r="C92" s="306"/>
      <c r="D92" s="306"/>
      <c r="E92" s="307">
        <f>SUMIFS('Geração Acumulada'!D:D,'Geração Acumulada'!A:A,'TABELA RESUMO - P50'!A92)+SUMIF(A21:A87,A92,C21:C87)</f>
        <v>394.58279999999996</v>
      </c>
      <c r="F92" s="308">
        <f>SUMIFS(Tabela9[E_Grid MWh],Tabela9[Usina Brasol],'TABELA RESUMO - P50'!A92)</f>
        <v>2790.9</v>
      </c>
      <c r="G92" s="307">
        <f t="shared" si="66"/>
        <v>2396.3172</v>
      </c>
      <c r="H92" s="309">
        <f t="shared" si="69"/>
        <v>-0.85861808018918628</v>
      </c>
      <c r="I92" s="307">
        <f ca="1">_xlfn.XLOOKUP(A92,A21:A87,H21:H87)+
SUMIFS(Tabela10[Geração Prevista - P50 '[MWh']],Tabela10[Usina],'TABELA RESUMO - P50'!A92)</f>
        <v>533.82258064516122</v>
      </c>
      <c r="J92" s="309">
        <f t="shared" ca="1" si="67"/>
        <v>-0.26083531437894669</v>
      </c>
      <c r="K92" s="307">
        <f t="shared" ca="1" si="68"/>
        <v>-139.23978064516126</v>
      </c>
      <c r="L92" s="311"/>
      <c r="M92" s="311"/>
      <c r="T92" s="313"/>
    </row>
    <row r="93" spans="1:20" s="312" customFormat="1" ht="14.45">
      <c r="A93" s="365" t="s">
        <v>925</v>
      </c>
      <c r="B93" s="361"/>
      <c r="C93" s="306"/>
      <c r="D93" s="306"/>
      <c r="E93" s="307">
        <f>SUMIFS('Geração Acumulada'!D:D,'Geração Acumulada'!A:A,'TABELA RESUMO - P50'!A93)+SUMIF(A22:A88,A93,C22:C88)</f>
        <v>390.28610000000003</v>
      </c>
      <c r="F93" s="308">
        <f>SUMIFS(Tabela9[E_Grid MWh],Tabela9[Usina Brasol],'TABELA RESUMO - P50'!A93)</f>
        <v>2780.6000000000004</v>
      </c>
      <c r="G93" s="307">
        <f t="shared" si="66"/>
        <v>2390.3139000000001</v>
      </c>
      <c r="H93" s="309">
        <f t="shared" si="69"/>
        <v>-0.85963961015608148</v>
      </c>
      <c r="I93" s="307">
        <f ca="1">_xlfn.XLOOKUP(A93,A22:A88,H22:H88)+
SUMIFS(Tabela10[Geração Prevista - P50 '[MWh']],Tabela10[Usina],'TABELA RESUMO - P50'!A93)</f>
        <v>530.53548387096771</v>
      </c>
      <c r="J93" s="309">
        <f t="shared" ca="1" si="67"/>
        <v>-0.26435438935707067</v>
      </c>
      <c r="K93" s="307">
        <f t="shared" ca="1" si="68"/>
        <v>-140.24938387096768</v>
      </c>
      <c r="L93" s="311"/>
      <c r="M93" s="311"/>
      <c r="T93" s="313"/>
    </row>
    <row r="94" spans="1:20" s="312" customFormat="1" ht="14.45">
      <c r="A94" s="365" t="s">
        <v>926</v>
      </c>
      <c r="B94" s="361"/>
      <c r="C94" s="306"/>
      <c r="D94" s="306"/>
      <c r="E94" s="307">
        <f>SUMIFS('Geração Acumulada'!D:D,'Geração Acumulada'!A:A,'TABELA RESUMO - P50'!A94)+SUMIF(A23:A89,A94,C23:C89)</f>
        <v>151.01173</v>
      </c>
      <c r="F94" s="308">
        <f>SUMIFS(Tabela9[E_Grid MWh],Tabela9[Usina Brasol],'TABELA RESUMO - P50'!A94)</f>
        <v>1316.3999999999996</v>
      </c>
      <c r="G94" s="307">
        <f t="shared" si="66"/>
        <v>1165.3882699999997</v>
      </c>
      <c r="H94" s="309">
        <f t="shared" si="69"/>
        <v>-0.88528431327863866</v>
      </c>
      <c r="I94" s="307">
        <f ca="1">_xlfn.XLOOKUP(A94,A23:A89,H23:H89)+
SUMIFS(Tabela10[Geração Prevista - P50 '[MWh']],Tabela10[Usina],'TABELA RESUMO - P50'!A94)</f>
        <v>250.91612903225806</v>
      </c>
      <c r="J94" s="309">
        <f t="shared" ca="1" si="67"/>
        <v>-0.39815853774555177</v>
      </c>
      <c r="K94" s="307">
        <f t="shared" ca="1" si="68"/>
        <v>-99.904399032258056</v>
      </c>
      <c r="L94" s="311"/>
      <c r="M94" s="311"/>
      <c r="T94" s="313"/>
    </row>
    <row r="95" spans="1:20" s="312" customFormat="1" ht="14.45">
      <c r="A95" s="365" t="s">
        <v>623</v>
      </c>
      <c r="B95" s="361"/>
      <c r="C95" s="306"/>
      <c r="D95" s="306"/>
      <c r="E95" s="307">
        <f>SUMIFS('Geração Acumulada'!D:D,'Geração Acumulada'!A:A,'TABELA RESUMO - P50'!A95)+SUMIF(A24:A90,A95,C24:C90)</f>
        <v>407.37528999999995</v>
      </c>
      <c r="F95" s="308">
        <f>SUMIFS(Tabela9[E_Grid MWh],Tabela9[Usina Brasol],'TABELA RESUMO - P50'!A95)</f>
        <v>2734</v>
      </c>
      <c r="G95" s="307">
        <f t="shared" si="66"/>
        <v>2326.6247100000001</v>
      </c>
      <c r="H95" s="309">
        <f t="shared" si="69"/>
        <v>-0.85099660204828087</v>
      </c>
      <c r="I95" s="307">
        <f ca="1">_xlfn.XLOOKUP(A95,A24:A90,H24:H90)+
SUMIFS(Tabela10[Geração Prevista - P50 '[MWh']],Tabela10[Usina],'TABELA RESUMO - P50'!A95)</f>
        <v>520.54516129032254</v>
      </c>
      <c r="J95" s="309">
        <f t="shared" ca="1" si="67"/>
        <v>-0.21740644175771062</v>
      </c>
      <c r="K95" s="307">
        <f t="shared" ca="1" si="68"/>
        <v>-113.16987129032259</v>
      </c>
      <c r="L95" s="311"/>
      <c r="M95" s="311"/>
      <c r="T95" s="313"/>
    </row>
    <row r="96" spans="1:20" s="312" customFormat="1" ht="14.45">
      <c r="A96" s="365" t="s">
        <v>634</v>
      </c>
      <c r="B96" s="361"/>
      <c r="C96" s="306"/>
      <c r="D96" s="306"/>
      <c r="E96" s="307">
        <f>SUMIFS('Geração Acumulada'!D:D,'Geração Acumulada'!A:A,'TABELA RESUMO - P50'!A96)+SUMIF(A25:A91,A96,C25:C91)</f>
        <v>407.23998</v>
      </c>
      <c r="F96" s="308">
        <f>SUMIFS(Tabela9[E_Grid MWh],Tabela9[Usina Brasol],'TABELA RESUMO - P50'!A96)</f>
        <v>2765.7000000000003</v>
      </c>
      <c r="G96" s="307">
        <f t="shared" si="66"/>
        <v>2358.4600200000004</v>
      </c>
      <c r="H96" s="309">
        <f t="shared" si="69"/>
        <v>-0.85275337889141989</v>
      </c>
      <c r="I96" s="307">
        <f ca="1">_xlfn.XLOOKUP(A96,A25:A91,H25:H91)+
SUMIFS(Tabela10[Geração Prevista - P50 '[MWh']],Tabela10[Usina],'TABELA RESUMO - P50'!A96)</f>
        <v>525.0322580645161</v>
      </c>
      <c r="J96" s="309">
        <f t="shared" ca="1" si="67"/>
        <v>-0.22435245883509458</v>
      </c>
      <c r="K96" s="307">
        <f t="shared" ca="1" si="68"/>
        <v>-117.7922780645161</v>
      </c>
      <c r="L96" s="311"/>
      <c r="M96" s="311"/>
      <c r="T96" s="313"/>
    </row>
    <row r="97" spans="1:20" s="312" customFormat="1" ht="14.45">
      <c r="A97" s="365" t="s">
        <v>929</v>
      </c>
      <c r="B97" s="361"/>
      <c r="C97" s="306"/>
      <c r="D97" s="306"/>
      <c r="E97" s="307">
        <f>SUMIFS('Geração Acumulada'!D:D,'Geração Acumulada'!A:A,'TABELA RESUMO - P50'!A97)+SUMIF(A26:A92,A97,C26:C92)</f>
        <v>201.92673000000002</v>
      </c>
      <c r="F97" s="308">
        <f>SUMIFS(Tabela9[E_Grid MWh],Tabela9[Usina Brasol],'TABELA RESUMO - P50'!A97)</f>
        <v>1318.3999999999999</v>
      </c>
      <c r="G97" s="307">
        <f t="shared" si="66"/>
        <v>1116.47327</v>
      </c>
      <c r="H97" s="309">
        <f t="shared" si="69"/>
        <v>-0.84683955552184464</v>
      </c>
      <c r="I97" s="307">
        <f ca="1">_xlfn.XLOOKUP(A97,A26:A92,H26:H92)+
SUMIFS(Tabela10[Geração Prevista - P50 '[MWh']],Tabela10[Usina],'TABELA RESUMO - P50'!A97)</f>
        <v>250.91612903225806</v>
      </c>
      <c r="J97" s="309">
        <f t="shared" ca="1" si="67"/>
        <v>-0.19524212820117237</v>
      </c>
      <c r="K97" s="307">
        <f t="shared" ca="1" si="68"/>
        <v>-48.989399032258035</v>
      </c>
      <c r="L97" s="311"/>
      <c r="M97" s="311"/>
      <c r="T97" s="313"/>
    </row>
    <row r="98" spans="1:20" s="312" customFormat="1" ht="14.45">
      <c r="A98" s="365" t="s">
        <v>1272</v>
      </c>
      <c r="B98" s="361"/>
      <c r="C98" s="306"/>
      <c r="D98" s="306"/>
      <c r="E98" s="307">
        <f>SUMIFS('Geração Acumulada'!D:D,'Geração Acumulada'!A:A,'TABELA RESUMO - P50'!A98)+SUMIF(A27:A93,A98,C27:C93)</f>
        <v>235.4478</v>
      </c>
      <c r="F98" s="308">
        <f>SUMIFS(Tabela9[E_Grid MWh],Tabela9[Usina Brasol],'TABELA RESUMO - P50'!A98)</f>
        <v>1414.7600000000002</v>
      </c>
      <c r="G98" s="307">
        <f t="shared" si="66"/>
        <v>1179.3122000000003</v>
      </c>
      <c r="H98" s="309">
        <f t="shared" si="69"/>
        <v>-0.83357756792671545</v>
      </c>
      <c r="I98" s="307">
        <f ca="1">_xlfn.XLOOKUP(A98,A27:A93,H27:H93)+
SUMIFS(Tabela10[Geração Prevista - P50 '[MWh']],Tabela10[Usina],'TABELA RESUMO - P50'!A98)</f>
        <v>251.90387096774194</v>
      </c>
      <c r="J98" s="309">
        <f t="shared" ca="1" si="67"/>
        <v>-6.5326788764787369E-2</v>
      </c>
      <c r="K98" s="307">
        <f t="shared" ca="1" si="68"/>
        <v>-16.456070967741937</v>
      </c>
      <c r="L98" s="311"/>
      <c r="M98" s="311"/>
      <c r="T98" s="313"/>
    </row>
    <row r="99" spans="1:20" s="321" customFormat="1" ht="14.45">
      <c r="A99" s="363" t="s">
        <v>823</v>
      </c>
      <c r="B99" s="318"/>
      <c r="C99" s="319"/>
      <c r="D99" s="319"/>
      <c r="E99" s="307">
        <f>SUMIFS('Geração Acumulada'!D:D,'Geração Acumulada'!A:A,'TABELA RESUMO - P50'!A99)+SUMIF(A28:A94,A99,C28:C94)</f>
        <v>400.56092000000001</v>
      </c>
      <c r="F99" s="308">
        <f>SUMIFS(Tabela9[E_Grid MWh],Tabela9[Usina Brasol],'TABELA RESUMO - P50'!A99)</f>
        <v>2751.1478999999999</v>
      </c>
      <c r="G99" s="307">
        <f t="shared" si="66"/>
        <v>2350.58698</v>
      </c>
      <c r="H99" s="309">
        <f t="shared" si="69"/>
        <v>-0.85440225878078024</v>
      </c>
      <c r="I99" s="307">
        <f ca="1">_xlfn.XLOOKUP(A99,A28:A94,H28:H94)+
SUMIFS(Tabela10[Geração Prevista - P50 '[MWh']],Tabela10[Usina],'TABELA RESUMO - P50'!A99)</f>
        <v>523.76933548387092</v>
      </c>
      <c r="J99" s="309">
        <f t="shared" ca="1" si="67"/>
        <v>-0.2352341138299896</v>
      </c>
      <c r="K99" s="307">
        <f t="shared" ca="1" si="68"/>
        <v>-123.20841548387091</v>
      </c>
      <c r="L99" s="320"/>
      <c r="M99" s="320"/>
      <c r="N99" s="312"/>
      <c r="T99" s="322"/>
    </row>
    <row r="100" spans="1:20" s="321" customFormat="1" ht="14.45">
      <c r="A100" s="363" t="s">
        <v>831</v>
      </c>
      <c r="B100" s="318"/>
      <c r="C100" s="319"/>
      <c r="D100" s="319"/>
      <c r="E100" s="307">
        <f>SUMIFS('Geração Acumulada'!D:D,'Geração Acumulada'!A:A,'TABELA RESUMO - P50'!A100)+SUMIF(A29:A95,A100,C29:C95)</f>
        <v>382.12279000000001</v>
      </c>
      <c r="F100" s="308">
        <f>SUMIFS(Tabela9[E_Grid MWh],Tabela9[Usina Brasol],'TABELA RESUMO - P50'!A100)</f>
        <v>2670.232</v>
      </c>
      <c r="G100" s="307">
        <f t="shared" si="66"/>
        <v>2288.1092100000001</v>
      </c>
      <c r="H100" s="309">
        <f t="shared" si="69"/>
        <v>-0.85689528475428356</v>
      </c>
      <c r="I100" s="307">
        <f ca="1">_xlfn.XLOOKUP(A100,A29:A95,H29:H95)+
SUMIFS(Tabela10[Geração Prevista - P50 '[MWh']],Tabela10[Usina],'TABELA RESUMO - P50'!A100)</f>
        <v>508.36442580645166</v>
      </c>
      <c r="J100" s="309">
        <f t="shared" ca="1" si="67"/>
        <v>-0.24832901241306626</v>
      </c>
      <c r="K100" s="307">
        <f t="shared" ca="1" si="68"/>
        <v>-126.24163580645165</v>
      </c>
      <c r="L100" s="320"/>
      <c r="M100" s="320"/>
      <c r="N100" s="312"/>
      <c r="T100" s="322"/>
    </row>
    <row r="101" spans="1:20" s="321" customFormat="1" ht="14.45">
      <c r="A101" s="363" t="s">
        <v>837</v>
      </c>
      <c r="B101" s="318"/>
      <c r="C101" s="319"/>
      <c r="D101" s="319"/>
      <c r="E101" s="307">
        <f>SUMIFS('Geração Acumulada'!D:D,'Geração Acumulada'!A:A,'TABELA RESUMO - P50'!A101)+SUMIF(A30:A96,A101,C30:C96)</f>
        <v>183.08227000000002</v>
      </c>
      <c r="F101" s="308">
        <f>SUMIFS(Tabela9[E_Grid MWh],Tabela9[Usina Brasol],'TABELA RESUMO - P50'!A101)</f>
        <v>1375.5739999999998</v>
      </c>
      <c r="G101" s="307">
        <f t="shared" si="66"/>
        <v>1192.4917299999997</v>
      </c>
      <c r="H101" s="309">
        <f t="shared" si="69"/>
        <v>-0.86690481936995023</v>
      </c>
      <c r="I101" s="307">
        <f ca="1">_xlfn.XLOOKUP(A101,A30:A96,H30:H96)+
SUMIFS(Tabela10[Geração Prevista - P50 '[MWh']],Tabela10[Usina],'TABELA RESUMO - P50'!A101)</f>
        <v>261.88466774193546</v>
      </c>
      <c r="J101" s="309">
        <f t="shared" ca="1" si="67"/>
        <v>-0.30090496866959904</v>
      </c>
      <c r="K101" s="307">
        <f t="shared" ca="1" si="68"/>
        <v>-78.802397741935437</v>
      </c>
      <c r="L101" s="320"/>
      <c r="M101" s="320"/>
      <c r="N101" s="312"/>
      <c r="T101" s="322"/>
    </row>
    <row r="102" spans="1:20" s="321" customFormat="1" ht="14.45">
      <c r="A102" s="363" t="s">
        <v>841</v>
      </c>
      <c r="B102" s="318"/>
      <c r="C102" s="319"/>
      <c r="D102" s="319"/>
      <c r="E102" s="307">
        <f>SUMIFS('Geração Acumulada'!D:D,'Geração Acumulada'!A:A,'TABELA RESUMO - P50'!A102)+SUMIF(A31:A97,A102,C31:C97)</f>
        <v>352.33725000000004</v>
      </c>
      <c r="F102" s="308">
        <f>SUMIFS(Tabela9[E_Grid MWh],Tabela9[Usina Brasol],'TABELA RESUMO - P50'!A102)</f>
        <v>2744.8119000000002</v>
      </c>
      <c r="G102" s="307">
        <f t="shared" si="66"/>
        <v>2392.4746500000001</v>
      </c>
      <c r="H102" s="309">
        <f t="shared" si="69"/>
        <v>-0.87163519292524194</v>
      </c>
      <c r="I102" s="307">
        <f ca="1">_xlfn.XLOOKUP(A102,A31:A97,H31:H97)+
SUMIFS(Tabela10[Geração Prevista - P50 '[MWh']],Tabela10[Usina],'TABELA RESUMO - P50'!A102)</f>
        <v>527.03003580645168</v>
      </c>
      <c r="J102" s="309">
        <f t="shared" ca="1" si="67"/>
        <v>-0.33146647048140232</v>
      </c>
      <c r="K102" s="307">
        <f t="shared" ca="1" si="68"/>
        <v>-174.69278580645164</v>
      </c>
      <c r="L102" s="320"/>
      <c r="M102" s="320"/>
      <c r="N102" s="312"/>
      <c r="T102" s="322"/>
    </row>
    <row r="103" spans="1:20" s="321" customFormat="1" ht="14.45">
      <c r="A103" s="363" t="s">
        <v>844</v>
      </c>
      <c r="B103" s="318"/>
      <c r="C103" s="319"/>
      <c r="D103" s="319"/>
      <c r="E103" s="307">
        <f>SUMIFS('Geração Acumulada'!D:D,'Geração Acumulada'!A:A,'TABELA RESUMO - P50'!A103)+SUMIF(A32:A98,A103,C32:C98)</f>
        <v>413.36422000000005</v>
      </c>
      <c r="F103" s="308">
        <f>SUMIFS(Tabela9[E_Grid MWh],Tabela9[Usina Brasol],'TABELA RESUMO - P50'!A103)</f>
        <v>2664.0821299999998</v>
      </c>
      <c r="G103" s="307">
        <f t="shared" si="66"/>
        <v>2250.7179099999998</v>
      </c>
      <c r="H103" s="309">
        <f t="shared" si="69"/>
        <v>-0.84483803432891913</v>
      </c>
      <c r="I103" s="307">
        <f ca="1">_xlfn.XLOOKUP(A103,A32:A98,H32:H98)+
SUMIFS(Tabela10[Geração Prevista - P50 '[MWh']],Tabela10[Usina],'TABELA RESUMO - P50'!A103)</f>
        <v>511.52914193548389</v>
      </c>
      <c r="J103" s="309">
        <f t="shared" ca="1" si="67"/>
        <v>-0.19190484742287628</v>
      </c>
      <c r="K103" s="307">
        <f t="shared" ca="1" si="68"/>
        <v>-98.164921935483846</v>
      </c>
      <c r="L103" s="320"/>
      <c r="M103" s="320"/>
      <c r="N103" s="312"/>
      <c r="T103" s="322"/>
    </row>
    <row r="104" spans="1:20" s="321" customFormat="1" ht="14.45">
      <c r="A104" s="363" t="s">
        <v>845</v>
      </c>
      <c r="B104" s="318"/>
      <c r="C104" s="319"/>
      <c r="D104" s="319"/>
      <c r="E104" s="307">
        <f>SUMIFS('Geração Acumulada'!D:D,'Geração Acumulada'!A:A,'TABELA RESUMO - P50'!A104)+SUMIF(A33:A99,A104,C33:C99)</f>
        <v>207.49403000000001</v>
      </c>
      <c r="F104" s="308">
        <f>SUMIFS(Tabela9[E_Grid MWh],Tabela9[Usina Brasol],'TABELA RESUMO - P50'!A104)</f>
        <v>1372.4059600000001</v>
      </c>
      <c r="G104" s="307">
        <f t="shared" si="66"/>
        <v>1164.91193</v>
      </c>
      <c r="H104" s="309">
        <f t="shared" si="69"/>
        <v>-0.84881001974080617</v>
      </c>
      <c r="I104" s="307">
        <f ca="1">_xlfn.XLOOKUP(A104,A33:A99,H33:H99)+
SUMIFS(Tabela10[Geração Prevista - P50 '[MWh']],Tabela10[Usina],'TABELA RESUMO - P50'!A104)</f>
        <v>263.51501290322585</v>
      </c>
      <c r="J104" s="309">
        <f t="shared" ca="1" si="67"/>
        <v>-0.21259123829805926</v>
      </c>
      <c r="K104" s="307">
        <f t="shared" ca="1" si="68"/>
        <v>-56.020982903225843</v>
      </c>
      <c r="L104" s="320"/>
      <c r="M104" s="320"/>
      <c r="N104" s="312"/>
      <c r="T104" s="322"/>
    </row>
    <row r="105" spans="1:20" s="321" customFormat="1" ht="14.45">
      <c r="A105" s="363" t="s">
        <v>1213</v>
      </c>
      <c r="B105" s="318"/>
      <c r="C105" s="319"/>
      <c r="D105" s="319"/>
      <c r="E105" s="307">
        <f>SUMIFS('Geração Acumulada'!D:D,'Geração Acumulada'!A:A,'TABELA RESUMO - P50'!A105)+SUMIF(A34:A100,A105,C34:C100)</f>
        <v>445.05025999999998</v>
      </c>
      <c r="F105" s="308">
        <f>SUMIFS(Tabela9[E_Grid MWh],Tabela9[Usina Brasol],'TABELA RESUMO - P50'!A105)</f>
        <v>2967.1</v>
      </c>
      <c r="G105" s="307">
        <f t="shared" si="66"/>
        <v>2522.0497399999999</v>
      </c>
      <c r="H105" s="309">
        <f t="shared" si="69"/>
        <v>-0.85000496781369017</v>
      </c>
      <c r="I105" s="307">
        <f ca="1">_xlfn.XLOOKUP(A105,A34:A100,H34:H100)+
SUMIFS(Tabela10[Geração Prevista - P50 '[MWh']],Tabela10[Usina],'TABELA RESUMO - P50'!A105)</f>
        <v>545.53548387096771</v>
      </c>
      <c r="J105" s="309">
        <f t="shared" ca="1" si="67"/>
        <v>-0.18419557818302235</v>
      </c>
      <c r="K105" s="307">
        <f t="shared" ca="1" si="68"/>
        <v>-100.48522387096773</v>
      </c>
      <c r="L105" s="320"/>
      <c r="M105" s="320"/>
      <c r="N105" s="312"/>
      <c r="T105" s="322"/>
    </row>
    <row r="106" spans="1:20" s="321" customFormat="1" ht="14.45">
      <c r="A106" s="363" t="s">
        <v>1215</v>
      </c>
      <c r="B106" s="318"/>
      <c r="C106" s="319"/>
      <c r="D106" s="319"/>
      <c r="E106" s="307">
        <f>SUMIFS('Geração Acumulada'!D:D,'Geração Acumulada'!A:A,'TABELA RESUMO - P50'!A106)+SUMIF(A35:A101,A106,C35:C101)</f>
        <v>442.60167999999999</v>
      </c>
      <c r="F106" s="308">
        <f>SUMIFS(Tabela9[E_Grid MWh],Tabela9[Usina Brasol],'TABELA RESUMO - P50'!A106)</f>
        <v>2954.9</v>
      </c>
      <c r="G106" s="307">
        <f t="shared" si="66"/>
        <v>2512.2983199999999</v>
      </c>
      <c r="H106" s="309">
        <f t="shared" si="69"/>
        <v>-0.85021432874208935</v>
      </c>
      <c r="I106" s="307">
        <f ca="1">_xlfn.XLOOKUP(A106,A35:A101,H35:H101)+
SUMIFS(Tabela10[Geração Prevista - P50 '[MWh']],Tabela10[Usina],'TABELA RESUMO - P50'!A106)</f>
        <v>543.316129032258</v>
      </c>
      <c r="J106" s="309">
        <f t="shared" ca="1" si="67"/>
        <v>-0.18536988624219242</v>
      </c>
      <c r="K106" s="307">
        <f t="shared" ca="1" si="68"/>
        <v>-100.71444903225802</v>
      </c>
      <c r="L106" s="320"/>
      <c r="M106" s="320"/>
      <c r="N106" s="312"/>
      <c r="T106" s="322"/>
    </row>
    <row r="107" spans="1:20" s="321" customFormat="1" ht="14.45">
      <c r="A107" s="363" t="s">
        <v>635</v>
      </c>
      <c r="B107" s="318"/>
      <c r="C107" s="319"/>
      <c r="D107" s="319"/>
      <c r="E107" s="307">
        <f>SUMIFS('Geração Acumulada'!D:D,'Geração Acumulada'!A:A,'TABELA RESUMO - P50'!A107)+SUMIF(A36:A102,A107,C36:C102)</f>
        <v>440.69855000000001</v>
      </c>
      <c r="F107" s="308">
        <f>SUMIFS(Tabela9[E_Grid MWh],Tabela9[Usina Brasol],'TABELA RESUMO - P50'!A107)</f>
        <v>2948.7999999999997</v>
      </c>
      <c r="G107" s="307">
        <f t="shared" si="66"/>
        <v>2508.1014499999997</v>
      </c>
      <c r="H107" s="309">
        <f t="shared" si="69"/>
        <v>-0.85054986774281061</v>
      </c>
      <c r="I107" s="307">
        <f ca="1">_xlfn.XLOOKUP(A107,A36:A102,H36:H102)+
SUMIFS(Tabela10[Geração Prevista - P50 '[MWh']],Tabela10[Usina],'TABELA RESUMO - P50'!A107)</f>
        <v>541.38387096774193</v>
      </c>
      <c r="J107" s="309">
        <f t="shared" ca="1" si="67"/>
        <v>-0.18597768859970565</v>
      </c>
      <c r="K107" s="307">
        <f t="shared" ca="1" si="68"/>
        <v>-100.68532096774192</v>
      </c>
      <c r="L107" s="320"/>
      <c r="M107" s="320"/>
      <c r="N107" s="312"/>
      <c r="T107" s="322"/>
    </row>
    <row r="108" spans="1:20" s="321" customFormat="1" ht="14.45">
      <c r="A108" s="363" t="s">
        <v>1218</v>
      </c>
      <c r="B108" s="318"/>
      <c r="C108" s="319"/>
      <c r="D108" s="319"/>
      <c r="E108" s="307">
        <f>SUMIFS('Geração Acumulada'!D:D,'Geração Acumulada'!A:A,'TABELA RESUMO - P50'!A108)+SUMIF(A37:A103,A108,C37:C103)</f>
        <v>444.70686000000001</v>
      </c>
      <c r="F108" s="308">
        <f>SUMIFS(Tabela9[E_Grid MWh],Tabela9[Usina Brasol],'TABELA RESUMO - P50'!A108)</f>
        <v>2936.7999999999997</v>
      </c>
      <c r="G108" s="307">
        <f t="shared" si="66"/>
        <v>2492.0931399999999</v>
      </c>
      <c r="H108" s="309">
        <f t="shared" si="69"/>
        <v>-0.84857434622718597</v>
      </c>
      <c r="I108" s="307">
        <f ca="1">_xlfn.XLOOKUP(A108,A37:A103,H37:H103)+
SUMIFS(Tabela10[Geração Prevista - P50 '[MWh']],Tabela10[Usina],'TABELA RESUMO - P50'!A108)</f>
        <v>539.38064516129032</v>
      </c>
      <c r="J108" s="309">
        <f t="shared" ca="1" si="67"/>
        <v>-0.17552314123726132</v>
      </c>
      <c r="K108" s="307">
        <f t="shared" ca="1" si="68"/>
        <v>-94.673785161290311</v>
      </c>
      <c r="L108" s="320"/>
      <c r="M108" s="320"/>
      <c r="N108" s="312"/>
      <c r="T108" s="322"/>
    </row>
    <row r="109" spans="1:20" s="321" customFormat="1" ht="14.45">
      <c r="A109" s="363" t="s">
        <v>611</v>
      </c>
      <c r="B109" s="318"/>
      <c r="C109" s="319"/>
      <c r="D109" s="319"/>
      <c r="E109" s="307">
        <f>SUMIFS('Geração Acumulada'!D:D,'Geração Acumulada'!A:A,'TABELA RESUMO - P50'!A109)+SUMIF(A38:A104,A109,C38:C104)</f>
        <v>445.07078000000001</v>
      </c>
      <c r="F109" s="308">
        <f>SUMIFS(Tabela9[E_Grid MWh],Tabela9[Usina Brasol],'TABELA RESUMO - P50'!A109)</f>
        <v>2932.1</v>
      </c>
      <c r="G109" s="307">
        <f t="shared" si="66"/>
        <v>2487.0292199999999</v>
      </c>
      <c r="H109" s="309">
        <f t="shared" si="69"/>
        <v>-0.84820750315473548</v>
      </c>
      <c r="I109" s="307">
        <f ca="1">_xlfn.XLOOKUP(A109,A38:A104,H38:H104)+
SUMIFS(Tabela10[Geração Prevista - P50 '[MWh']],Tabela10[Usina],'TABELA RESUMO - P50'!A109)</f>
        <v>539.0935483870968</v>
      </c>
      <c r="J109" s="309">
        <f t="shared" ca="1" si="67"/>
        <v>-0.17440900316540908</v>
      </c>
      <c r="K109" s="307">
        <f t="shared" ca="1" si="68"/>
        <v>-94.022768387096789</v>
      </c>
      <c r="L109" s="320"/>
      <c r="M109" s="320"/>
      <c r="N109" s="312"/>
      <c r="T109" s="322"/>
    </row>
    <row r="110" spans="1:20" s="321" customFormat="1" ht="14.45">
      <c r="A110" s="363" t="s">
        <v>650</v>
      </c>
      <c r="B110" s="323"/>
      <c r="C110" s="319"/>
      <c r="D110" s="319"/>
      <c r="E110" s="307">
        <f>SUMIFS('Geração Acumulada'!D:D,'Geração Acumulada'!A:A,'TABELA RESUMO - P50'!A110)+SUMIF(A39:A105,A110,C39:C105)</f>
        <v>406.39012000000002</v>
      </c>
      <c r="F110" s="308">
        <f>SUMIFS(Tabela9[E_Grid MWh],Tabela9[Usina Brasol],'TABELA RESUMO - P50'!A110)</f>
        <v>2515.9499999999998</v>
      </c>
      <c r="G110" s="307">
        <f t="shared" si="66"/>
        <v>2109.5598799999998</v>
      </c>
      <c r="H110" s="309">
        <f t="shared" si="69"/>
        <v>-0.83847448478705855</v>
      </c>
      <c r="I110" s="307">
        <f ca="1">_xlfn.XLOOKUP(A110,A39:A105,H39:H105)+
SUMIFS(Tabela10[Geração Prevista - P50 '[MWh']],Tabela10[Usina],'TABELA RESUMO - P50'!A110)</f>
        <v>484.86935483870968</v>
      </c>
      <c r="J110" s="309">
        <f t="shared" ca="1" si="67"/>
        <v>-0.16185645484816324</v>
      </c>
      <c r="K110" s="307">
        <f t="shared" ca="1" si="68"/>
        <v>-78.479234838709658</v>
      </c>
      <c r="L110" s="320"/>
      <c r="M110" s="320"/>
      <c r="N110" s="312"/>
      <c r="T110" s="322"/>
    </row>
    <row r="111" spans="1:20" s="321" customFormat="1" ht="14.45">
      <c r="A111" s="363" t="s">
        <v>661</v>
      </c>
      <c r="B111" s="323"/>
      <c r="C111" s="319"/>
      <c r="D111" s="319"/>
      <c r="E111" s="307">
        <f>SUMIFS('Geração Acumulada'!D:D,'Geração Acumulada'!A:A,'TABELA RESUMO - P50'!A111)+SUMIF(A40:A106,A111,C40:C106)</f>
        <v>200.52303000000001</v>
      </c>
      <c r="F111" s="308">
        <f>SUMIFS(Tabela9[E_Grid MWh],Tabela9[Usina Brasol],'TABELA RESUMO - P50'!A111)</f>
        <v>1198.05</v>
      </c>
      <c r="G111" s="307">
        <f t="shared" si="66"/>
        <v>997.52696999999989</v>
      </c>
      <c r="H111" s="309">
        <f t="shared" si="69"/>
        <v>-0.83262549142356335</v>
      </c>
      <c r="I111" s="307">
        <f ca="1">_xlfn.XLOOKUP(A111,A40:A106,H40:H106)+
SUMIFS(Tabela10[Geração Prevista - P50 '[MWh']],Tabela10[Usina],'TABELA RESUMO - P50'!A111)</f>
        <v>230.88870967741937</v>
      </c>
      <c r="J111" s="309">
        <f t="shared" ca="1" si="67"/>
        <v>-0.13151652031770655</v>
      </c>
      <c r="K111" s="307">
        <f t="shared" ca="1" si="68"/>
        <v>-30.365679677419365</v>
      </c>
      <c r="L111" s="320"/>
      <c r="M111" s="320"/>
      <c r="N111" s="312"/>
      <c r="T111" s="322"/>
    </row>
    <row r="112" spans="1:20" s="321" customFormat="1" ht="14.45">
      <c r="A112" s="363" t="s">
        <v>664</v>
      </c>
      <c r="B112" s="323"/>
      <c r="C112" s="319"/>
      <c r="D112" s="319"/>
      <c r="E112" s="307">
        <f>SUMIFS('Geração Acumulada'!D:D,'Geração Acumulada'!A:A,'TABELA RESUMO - P50'!A112)+SUMIF(A41:A107,A112,C41:C107)</f>
        <v>390.68363999999997</v>
      </c>
      <c r="F112" s="308">
        <f>SUMIFS(Tabela9[E_Grid MWh],Tabela9[Usina Brasol],'TABELA RESUMO - P50'!A112)</f>
        <v>2654.0199999999995</v>
      </c>
      <c r="G112" s="307">
        <f t="shared" si="66"/>
        <v>2263.3363599999993</v>
      </c>
      <c r="H112" s="309">
        <f t="shared" si="69"/>
        <v>-0.85279551774289564</v>
      </c>
      <c r="I112" s="307">
        <f ca="1">_xlfn.XLOOKUP(A112,A41:A107,H41:H107)+
SUMIFS(Tabela10[Geração Prevista - P50 '[MWh']],Tabela10[Usina],'TABELA RESUMO - P50'!A112)</f>
        <v>510.89032258064509</v>
      </c>
      <c r="J112" s="309">
        <f t="shared" ca="1" si="67"/>
        <v>-0.23528862706470677</v>
      </c>
      <c r="K112" s="307">
        <f t="shared" ca="1" si="68"/>
        <v>-120.20668258064512</v>
      </c>
      <c r="L112" s="320"/>
      <c r="M112" s="320"/>
      <c r="N112" s="312"/>
      <c r="T112" s="322"/>
    </row>
    <row r="113" spans="1:20" s="321" customFormat="1" ht="14.45">
      <c r="A113" s="363" t="s">
        <v>698</v>
      </c>
      <c r="B113" s="323"/>
      <c r="C113" s="319"/>
      <c r="D113" s="319"/>
      <c r="E113" s="307">
        <f>SUMIFS('Geração Acumulada'!D:D,'Geração Acumulada'!A:A,'TABELA RESUMO - P50'!A113)+SUMIF(A42:A108,A113,C42:C108)</f>
        <v>385.55540999999999</v>
      </c>
      <c r="F113" s="308">
        <f>SUMIFS(Tabela9[E_Grid MWh],Tabela9[Usina Brasol],'TABELA RESUMO - P50'!A113)</f>
        <v>2538.66</v>
      </c>
      <c r="G113" s="307">
        <f t="shared" si="66"/>
        <v>2153.1045899999999</v>
      </c>
      <c r="H113" s="309">
        <f t="shared" si="69"/>
        <v>-0.84812640920800741</v>
      </c>
      <c r="I113" s="307">
        <f ca="1">_xlfn.XLOOKUP(A113,A42:A108,H42:H108)+
SUMIFS(Tabela10[Geração Prevista - P50 '[MWh']],Tabela10[Usina],'TABELA RESUMO - P50'!A113)</f>
        <v>488.68580645161285</v>
      </c>
      <c r="J113" s="309">
        <f t="shared" ca="1" si="67"/>
        <v>-0.21103620176827109</v>
      </c>
      <c r="K113" s="307">
        <f t="shared" ca="1" si="68"/>
        <v>-103.13039645161285</v>
      </c>
      <c r="L113" s="320"/>
      <c r="M113" s="320"/>
      <c r="N113" s="312"/>
      <c r="T113" s="322"/>
    </row>
    <row r="114" spans="1:20" s="321" customFormat="1" ht="14.45">
      <c r="A114" s="363" t="s">
        <v>699</v>
      </c>
      <c r="B114" s="323"/>
      <c r="C114" s="319"/>
      <c r="D114" s="319"/>
      <c r="E114" s="307">
        <f>SUMIFS('Geração Acumulada'!D:D,'Geração Acumulada'!A:A,'TABELA RESUMO - P50'!A114)+SUMIF(A43:A109,A114,C43:C109)</f>
        <v>389.05083999999999</v>
      </c>
      <c r="F114" s="308">
        <f>SUMIFS(Tabela9[E_Grid MWh],Tabela9[Usina Brasol],'TABELA RESUMO - P50'!A114)</f>
        <v>2630.95</v>
      </c>
      <c r="G114" s="307">
        <f t="shared" si="66"/>
        <v>2241.8991599999999</v>
      </c>
      <c r="H114" s="309">
        <f t="shared" si="69"/>
        <v>-0.85212533875596264</v>
      </c>
      <c r="I114" s="307">
        <f ca="1">_xlfn.XLOOKUP(A114,A43:A109,H43:H109)+
SUMIFS(Tabela10[Geração Prevista - P50 '[MWh']],Tabela10[Usina],'TABELA RESUMO - P50'!A114)</f>
        <v>506.44999999999993</v>
      </c>
      <c r="J114" s="309">
        <f t="shared" ca="1" si="67"/>
        <v>-0.23180799684075415</v>
      </c>
      <c r="K114" s="307">
        <f t="shared" ca="1" si="68"/>
        <v>-117.39915999999994</v>
      </c>
      <c r="L114" s="320"/>
      <c r="M114" s="320"/>
      <c r="N114" s="312"/>
      <c r="T114" s="322"/>
    </row>
    <row r="115" spans="1:20" s="321" customFormat="1" ht="14.45">
      <c r="A115" s="363" t="s">
        <v>1036</v>
      </c>
      <c r="B115" s="406"/>
      <c r="C115" s="407"/>
      <c r="D115" s="325"/>
      <c r="E115" s="307">
        <f>SUMIFS('Geração Acumulada'!D:D,'Geração Acumulada'!A:A,'TABELA RESUMO - P50'!A115)+SUMIF(A44:A110,A115,C44:C110)</f>
        <v>315.84198999999995</v>
      </c>
      <c r="F115" s="308">
        <f>SUMIFS(Tabela9[E_Grid MWh],Tabela9[Usina Brasol],'TABELA RESUMO - P50'!A115)</f>
        <v>2744</v>
      </c>
      <c r="G115" s="307">
        <f t="shared" si="66"/>
        <v>2428.1580100000001</v>
      </c>
      <c r="H115" s="309">
        <f t="shared" si="69"/>
        <v>-0.88489723396501463</v>
      </c>
      <c r="I115" s="307">
        <f ca="1">_xlfn.XLOOKUP(A115,A44:A110,H44:H110)+
SUMIFS(Tabela10[Geração Prevista - P50 '[MWh']],Tabela10[Usina],'TABELA RESUMO - P50'!A115)</f>
        <v>532.64838709677417</v>
      </c>
      <c r="J115" s="309">
        <f t="shared" ca="1" si="67"/>
        <v>-0.40703473876732832</v>
      </c>
      <c r="K115" s="307">
        <f t="shared" ca="1" si="68"/>
        <v>-216.80639709677422</v>
      </c>
      <c r="L115" s="320"/>
      <c r="M115" s="320"/>
      <c r="N115" s="312"/>
      <c r="T115" s="322"/>
    </row>
    <row r="116" spans="1:20" s="321" customFormat="1" ht="14.45">
      <c r="A116" s="363" t="s">
        <v>862</v>
      </c>
      <c r="B116" s="324"/>
      <c r="C116" s="325"/>
      <c r="D116" s="325"/>
      <c r="E116" s="307">
        <f>SUMIFS('Geração Acumulada'!D:D,'Geração Acumulada'!A:A,'TABELA RESUMO - P50'!A116)+SUMIF(A45:A111,A116,C45:C111)</f>
        <v>78.601519999999994</v>
      </c>
      <c r="F116" s="308">
        <f>SUMIFS(Tabela9[E_Grid MWh],Tabela9[Usina Brasol],'TABELA RESUMO - P50'!A116)</f>
        <v>530.90000000000009</v>
      </c>
      <c r="G116" s="307">
        <f t="shared" si="66"/>
        <v>452.2984800000001</v>
      </c>
      <c r="H116" s="309">
        <f t="shared" si="69"/>
        <v>-0.85194665662083258</v>
      </c>
      <c r="I116" s="307">
        <f ca="1">_xlfn.XLOOKUP(A116,A45:A111,H45:H111)+
SUMIFS(Tabela10[Geração Prevista - P50 '[MWh']],Tabela10[Usina],'TABELA RESUMO - P50'!A116)</f>
        <v>99.877419354838707</v>
      </c>
      <c r="J116" s="309">
        <f t="shared" ca="1" si="67"/>
        <v>-0.21302011497965256</v>
      </c>
      <c r="K116" s="307">
        <f t="shared" ca="1" si="68"/>
        <v>-21.275899354838714</v>
      </c>
      <c r="L116" s="320"/>
      <c r="M116" s="320"/>
      <c r="N116" s="312"/>
      <c r="T116" s="322"/>
    </row>
    <row r="117" spans="1:20" s="321" customFormat="1" ht="14.45">
      <c r="A117" s="363" t="s">
        <v>870</v>
      </c>
      <c r="B117" s="324"/>
      <c r="C117" s="325"/>
      <c r="D117" s="325"/>
      <c r="E117" s="307">
        <f>SUMIFS('Geração Acumulada'!D:D,'Geração Acumulada'!A:A,'TABELA RESUMO - P50'!A117)+SUMIF(A46:A112,A117,C46:C112)</f>
        <v>5.0338000000000003</v>
      </c>
      <c r="F117" s="308">
        <f>SUMIFS(Tabela9[E_Grid MWh],Tabela9[Usina Brasol],'TABELA RESUMO - P50'!A117)</f>
        <v>530.90000000000009</v>
      </c>
      <c r="G117" s="307">
        <f t="shared" si="66"/>
        <v>525.86620000000005</v>
      </c>
      <c r="H117" s="309">
        <f t="shared" si="69"/>
        <v>-0.99051836504049728</v>
      </c>
      <c r="I117" s="307">
        <f ca="1">_xlfn.XLOOKUP(A117,A46:A112,H46:H112)+
SUMIFS(Tabela10[Geração Prevista - P50 '[MWh']],Tabela10[Usina],'TABELA RESUMO - P50'!A117)</f>
        <v>99.877419354838707</v>
      </c>
      <c r="J117" s="309">
        <f t="shared" ca="1" si="67"/>
        <v>-0.94960021962405528</v>
      </c>
      <c r="K117" s="307">
        <f t="shared" ca="1" si="68"/>
        <v>-94.843619354838708</v>
      </c>
      <c r="L117" s="320"/>
      <c r="M117" s="320"/>
      <c r="N117" s="312"/>
      <c r="T117" s="322"/>
    </row>
    <row r="118" spans="1:20" s="321" customFormat="1" ht="14.45">
      <c r="A118" s="363" t="s">
        <v>643</v>
      </c>
      <c r="B118" s="324"/>
      <c r="C118" s="325"/>
      <c r="D118" s="325"/>
      <c r="E118" s="307">
        <f>SUMIFS('Geração Acumulada'!D:D,'Geração Acumulada'!A:A,'TABELA RESUMO - P50'!A118)+SUMIF(A47:A113,A118,C47:C113)</f>
        <v>76.08202</v>
      </c>
      <c r="F118" s="308">
        <f>SUMIFS(Tabela9[E_Grid MWh],Tabela9[Usina Brasol],'TABELA RESUMO - P50'!A118)</f>
        <v>530.90000000000009</v>
      </c>
      <c r="G118" s="307">
        <f t="shared" si="66"/>
        <v>454.81798000000009</v>
      </c>
      <c r="H118" s="309">
        <f t="shared" si="69"/>
        <v>-0.85669237144471655</v>
      </c>
      <c r="I118" s="307">
        <f ca="1">_xlfn.XLOOKUP(A118,A47:A113,H47:H113)+
SUMIFS(Tabela10[Geração Prevista - P50 '[MWh']],Tabela10[Usina],'TABELA RESUMO - P50'!A118)</f>
        <v>99.877419354838707</v>
      </c>
      <c r="J118" s="309">
        <f t="shared" ca="1" si="67"/>
        <v>-0.23824603707770819</v>
      </c>
      <c r="K118" s="307">
        <f t="shared" ca="1" si="68"/>
        <v>-23.795399354838707</v>
      </c>
      <c r="L118" s="320"/>
      <c r="M118" s="320"/>
      <c r="N118" s="312"/>
      <c r="T118" s="322"/>
    </row>
    <row r="119" spans="1:20" s="321" customFormat="1" ht="14.45">
      <c r="A119" s="363" t="s">
        <v>759</v>
      </c>
      <c r="B119" s="324"/>
      <c r="C119" s="325"/>
      <c r="D119" s="325"/>
      <c r="E119" s="307">
        <f>SUMIFS('Geração Acumulada'!D:D,'Geração Acumulada'!A:A,'TABELA RESUMO - P50'!A119)+SUMIF(A48:A114,A119,C48:C114)</f>
        <v>76.549719999999994</v>
      </c>
      <c r="F119" s="308">
        <f>SUMIFS(Tabela9[E_Grid MWh],Tabela9[Usina Brasol],'TABELA RESUMO - P50'!A119)</f>
        <v>530.90000000000009</v>
      </c>
      <c r="G119" s="307">
        <f t="shared" si="66"/>
        <v>454.35028000000011</v>
      </c>
      <c r="H119" s="309">
        <f t="shared" si="69"/>
        <v>-0.85581141457901677</v>
      </c>
      <c r="I119" s="307">
        <f ca="1">_xlfn.XLOOKUP(A119,A48:A114,H48:H114)+
SUMIFS(Tabela10[Geração Prevista - P50 '[MWh']],Tabela10[Usina],'TABELA RESUMO - P50'!A119)</f>
        <v>99.877419354838707</v>
      </c>
      <c r="J119" s="309">
        <f t="shared" ca="1" si="67"/>
        <v>-0.23356329694464184</v>
      </c>
      <c r="K119" s="307">
        <f t="shared" ca="1" si="68"/>
        <v>-23.327699354838714</v>
      </c>
      <c r="L119" s="320"/>
      <c r="M119" s="320"/>
      <c r="N119" s="312"/>
      <c r="T119" s="322"/>
    </row>
    <row r="120" spans="1:20" s="321" customFormat="1" ht="14.45">
      <c r="A120" s="363" t="s">
        <v>850</v>
      </c>
      <c r="B120" s="324"/>
      <c r="C120" s="325"/>
      <c r="D120" s="325"/>
      <c r="E120" s="307">
        <f>SUMIFS('Geração Acumulada'!D:D,'Geração Acumulada'!A:A,'TABELA RESUMO - P50'!A120)+SUMIF(A49:A115,A120,C49:C115)</f>
        <v>77.729680000000002</v>
      </c>
      <c r="F120" s="308">
        <f>SUMIFS(Tabela9[E_Grid MWh],Tabela9[Usina Brasol],'TABELA RESUMO - P50'!A120)</f>
        <v>530.90000000000009</v>
      </c>
      <c r="G120" s="307">
        <f t="shared" si="66"/>
        <v>453.17032000000006</v>
      </c>
      <c r="H120" s="309">
        <f t="shared" si="69"/>
        <v>-0.8535888491241288</v>
      </c>
      <c r="I120" s="307">
        <f ca="1">_xlfn.XLOOKUP(A120,A49:A115,H49:H115)+
SUMIFS(Tabela10[Geração Prevista - P50 '[MWh']],Tabela10[Usina],'TABELA RESUMO - P50'!A120)</f>
        <v>99.877419354838707</v>
      </c>
      <c r="J120" s="309">
        <f t="shared" ca="1" si="67"/>
        <v>-0.22174921516697887</v>
      </c>
      <c r="K120" s="307">
        <f t="shared" ca="1" si="68"/>
        <v>-22.147739354838706</v>
      </c>
      <c r="L120" s="320"/>
      <c r="M120" s="320"/>
      <c r="N120" s="312"/>
      <c r="T120" s="322"/>
    </row>
    <row r="121" spans="1:20" s="321" customFormat="1" ht="14.45">
      <c r="A121" s="363" t="s">
        <v>1261</v>
      </c>
      <c r="B121" s="324"/>
      <c r="C121" s="325"/>
      <c r="D121" s="325"/>
      <c r="E121" s="307">
        <f>SUMIFS('Geração Acumulada'!D:D,'Geração Acumulada'!A:A,'TABELA RESUMO - P50'!A121)+SUMIF(A50:A116,A121,C50:C116)</f>
        <v>474.42424</v>
      </c>
      <c r="F121" s="308">
        <f>SUMIFS(Tabela9[E_Grid MWh],Tabela9[Usina Brasol],'TABELA RESUMO - P50'!A121)</f>
        <v>2812.2</v>
      </c>
      <c r="G121" s="307">
        <f t="shared" si="66"/>
        <v>2337.77576</v>
      </c>
      <c r="H121" s="309">
        <f t="shared" si="69"/>
        <v>-0.8312978308797383</v>
      </c>
      <c r="I121" s="307">
        <f ca="1">_xlfn.XLOOKUP(A121,A50:A116,H50:H116)+
SUMIFS(Tabela10[Geração Prevista - P50 '[MWh']],Tabela10[Usina],'TABELA RESUMO - P50'!A121)</f>
        <v>529.29032258064512</v>
      </c>
      <c r="J121" s="309">
        <f t="shared" ca="1" si="67"/>
        <v>-0.10365971233544602</v>
      </c>
      <c r="K121" s="307">
        <f t="shared" ca="1" si="68"/>
        <v>-54.866082580645127</v>
      </c>
      <c r="L121" s="320"/>
      <c r="M121" s="320"/>
      <c r="N121" s="312"/>
      <c r="T121" s="322"/>
    </row>
    <row r="122" spans="1:20" s="321" customFormat="1" ht="14.45">
      <c r="A122" s="363" t="s">
        <v>1263</v>
      </c>
      <c r="B122" s="324"/>
      <c r="C122" s="325"/>
      <c r="D122" s="325"/>
      <c r="E122" s="307">
        <f>SUMIFS('Geração Acumulada'!D:D,'Geração Acumulada'!A:A,'TABELA RESUMO - P50'!A122)+SUMIF(A51:A117,A122,C51:C117)</f>
        <v>458.13273000000004</v>
      </c>
      <c r="F122" s="308">
        <f>SUMIFS(Tabela9[E_Grid MWh],Tabela9[Usina Brasol],'TABELA RESUMO - P50'!A122)</f>
        <v>2812.2</v>
      </c>
      <c r="G122" s="307">
        <f t="shared" si="66"/>
        <v>2354.0672699999996</v>
      </c>
      <c r="H122" s="309">
        <f t="shared" si="69"/>
        <v>-0.83709098570514184</v>
      </c>
      <c r="I122" s="307">
        <f ca="1">_xlfn.XLOOKUP(A122,A51:A117,H51:H117)+
SUMIFS(Tabela10[Geração Prevista - P50 '[MWh']],Tabela10[Usina],'TABELA RESUMO - P50'!A122)</f>
        <v>529.29032258064512</v>
      </c>
      <c r="J122" s="309">
        <f t="shared" ca="1" si="67"/>
        <v>-0.13443962518283747</v>
      </c>
      <c r="K122" s="307">
        <f t="shared" ca="1" si="68"/>
        <v>-71.157592580645087</v>
      </c>
      <c r="L122" s="320"/>
      <c r="M122" s="320"/>
      <c r="N122" s="312"/>
      <c r="T122" s="322"/>
    </row>
    <row r="123" spans="1:20" s="321" customFormat="1" ht="14.45">
      <c r="A123" s="363" t="s">
        <v>816</v>
      </c>
      <c r="B123" s="324"/>
      <c r="C123" s="325"/>
      <c r="D123" s="325"/>
      <c r="E123" s="307">
        <f>SUMIFS('Geração Acumulada'!D:D,'Geração Acumulada'!A:A,'TABELA RESUMO - P50'!A123)+SUMIF(A52:A118,A123,C52:C118)</f>
        <v>444.17252999999999</v>
      </c>
      <c r="F123" s="308">
        <f>SUMIFS(Tabela9[E_Grid MWh],Tabela9[Usina Brasol],'TABELA RESUMO - P50'!A123)</f>
        <v>2812.2</v>
      </c>
      <c r="G123" s="307">
        <f t="shared" si="66"/>
        <v>2368.02747</v>
      </c>
      <c r="H123" s="309">
        <f t="shared" si="69"/>
        <v>-0.84205514188180075</v>
      </c>
      <c r="I123" s="307">
        <f ca="1">_xlfn.XLOOKUP(A123,A52:A118,H52:H118)+
SUMIFS(Tabela10[Geração Prevista - P50 '[MWh']],Tabela10[Usina],'TABELA RESUMO - P50'!A123)</f>
        <v>529.29032258064512</v>
      </c>
      <c r="J123" s="309">
        <f t="shared" ca="1" si="67"/>
        <v>-0.16081494210141389</v>
      </c>
      <c r="K123" s="307">
        <f t="shared" ca="1" si="68"/>
        <v>-85.11779258064513</v>
      </c>
      <c r="L123" s="320"/>
      <c r="M123" s="320"/>
      <c r="N123" s="312"/>
      <c r="T123" s="322"/>
    </row>
    <row r="124" spans="1:20" s="321" customFormat="1" ht="14.45">
      <c r="A124" s="363" t="s">
        <v>1200</v>
      </c>
      <c r="B124" s="324"/>
      <c r="C124" s="325"/>
      <c r="D124" s="325"/>
      <c r="E124" s="307">
        <f>SUMIFS('Geração Acumulada'!D:D,'Geração Acumulada'!A:A,'TABELA RESUMO - P50'!A124)+SUMIF(A53:A119,A124,C53:C119)</f>
        <v>467.36868000000004</v>
      </c>
      <c r="F124" s="308">
        <f>SUMIFS(Tabela9[E_Grid MWh],Tabela9[Usina Brasol],'TABELA RESUMO - P50'!A124)</f>
        <v>2812.2</v>
      </c>
      <c r="G124" s="307">
        <f t="shared" si="66"/>
        <v>2344.8313199999998</v>
      </c>
      <c r="H124" s="309">
        <f t="shared" si="69"/>
        <v>-0.83380674205248551</v>
      </c>
      <c r="I124" s="307">
        <f ca="1">_xlfn.XLOOKUP(A124,A53:A119,H53:H119)+
SUMIFS(Tabela10[Geração Prevista - P50 '[MWh']],Tabela10[Usina],'TABELA RESUMO - P50'!A124)</f>
        <v>529.29032258064512</v>
      </c>
      <c r="J124" s="309">
        <f t="shared" ca="1" si="67"/>
        <v>-0.11698993905411981</v>
      </c>
      <c r="K124" s="307">
        <f t="shared" ca="1" si="68"/>
        <v>-61.921642580645084</v>
      </c>
      <c r="L124" s="320"/>
      <c r="M124" s="320"/>
      <c r="N124" s="312"/>
      <c r="T124" s="322"/>
    </row>
    <row r="125" spans="1:20" s="321" customFormat="1" ht="14.45">
      <c r="A125" s="363" t="s">
        <v>1204</v>
      </c>
      <c r="B125" s="324"/>
      <c r="C125" s="325"/>
      <c r="D125" s="325"/>
      <c r="E125" s="307">
        <f>SUMIFS('Geração Acumulada'!D:D,'Geração Acumulada'!A:A,'TABELA RESUMO - P50'!A125)+SUMIF(A54:A120,A125,C54:C120)</f>
        <v>476.99905999999999</v>
      </c>
      <c r="F125" s="308">
        <f>SUMIFS(Tabela9[E_Grid MWh],Tabela9[Usina Brasol],'TABELA RESUMO - P50'!A125)</f>
        <v>2812.2</v>
      </c>
      <c r="G125" s="307">
        <f t="shared" si="66"/>
        <v>2335.2009399999997</v>
      </c>
      <c r="H125" s="309">
        <f t="shared" si="69"/>
        <v>-0.83038224166133279</v>
      </c>
      <c r="I125" s="307">
        <f ca="1">_xlfn.XLOOKUP(A125,A54:A120,H54:H120)+
SUMIFS(Tabela10[Geração Prevista - P50 '[MWh']],Tabela10[Usina],'TABELA RESUMO - P50'!A125)</f>
        <v>529.29032258064512</v>
      </c>
      <c r="J125" s="309">
        <f t="shared" ca="1" si="67"/>
        <v>-9.8795047537786451E-2</v>
      </c>
      <c r="K125" s="307">
        <f t="shared" ca="1" si="68"/>
        <v>-52.291262580645139</v>
      </c>
      <c r="L125" s="320"/>
      <c r="M125" s="320"/>
      <c r="N125" s="312"/>
      <c r="T125" s="322"/>
    </row>
    <row r="126" spans="1:20" s="321" customFormat="1" ht="14.45">
      <c r="A126" s="363" t="s">
        <v>857</v>
      </c>
      <c r="B126" s="324"/>
      <c r="C126" s="325"/>
      <c r="D126" s="325"/>
      <c r="E126" s="307">
        <f>SUMIFS('Geração Acumulada'!D:D,'Geração Acumulada'!A:A,'TABELA RESUMO - P50'!A126)+SUMIF(A55:A121,A126,C55:C121)</f>
        <v>409.64375999999999</v>
      </c>
      <c r="F126" s="308">
        <f>SUMIFS(Tabela9[E_Grid MWh],Tabela9[Usina Brasol],'TABELA RESUMO - P50'!A126)</f>
        <v>2816.76</v>
      </c>
      <c r="G126" s="307">
        <f t="shared" si="66"/>
        <v>2407.1162400000003</v>
      </c>
      <c r="H126" s="309">
        <f t="shared" si="69"/>
        <v>-0.85456916457206156</v>
      </c>
      <c r="I126" s="307">
        <f ca="1">_xlfn.XLOOKUP(A126,A55:A121,H55:H121)+
SUMIFS(Tabela10[Geração Prevista - P50 '[MWh']],Tabela10[Usina],'TABELA RESUMO - P50'!A126)</f>
        <v>457.47999999999996</v>
      </c>
      <c r="J126" s="309">
        <f t="shared" ca="1" si="67"/>
        <v>-0.10456465856430874</v>
      </c>
      <c r="K126" s="307">
        <f t="shared" ca="1" si="68"/>
        <v>-47.836239999999975</v>
      </c>
      <c r="L126" s="320"/>
      <c r="M126" s="320"/>
      <c r="N126" s="312"/>
      <c r="T126" s="322"/>
    </row>
    <row r="127" spans="1:20" s="321" customFormat="1" ht="14.45">
      <c r="A127" s="363" t="s">
        <v>860</v>
      </c>
      <c r="B127" s="324"/>
      <c r="C127" s="325"/>
      <c r="D127" s="325"/>
      <c r="E127" s="307">
        <f>SUMIFS('Geração Acumulada'!D:D,'Geração Acumulada'!A:A,'TABELA RESUMO - P50'!A127)+SUMIF(A56:A122,A127,C56:C122)</f>
        <v>405.00237000000004</v>
      </c>
      <c r="F127" s="308">
        <f>SUMIFS(Tabela9[E_Grid MWh],Tabela9[Usina Brasol],'TABELA RESUMO - P50'!A127)</f>
        <v>2816.76</v>
      </c>
      <c r="G127" s="307">
        <f t="shared" si="66"/>
        <v>2411.7576300000001</v>
      </c>
      <c r="H127" s="309">
        <f t="shared" si="69"/>
        <v>-0.8562169407404252</v>
      </c>
      <c r="I127" s="307">
        <f ca="1">_xlfn.XLOOKUP(A127,A56:A122,H56:H122)+
SUMIFS(Tabela10[Geração Prevista - P50 '[MWh']],Tabela10[Usina],'TABELA RESUMO - P50'!A127)</f>
        <v>457.47999999999996</v>
      </c>
      <c r="J127" s="309">
        <f t="shared" ca="1" si="67"/>
        <v>-0.11471021684008031</v>
      </c>
      <c r="K127" s="307">
        <f t="shared" ca="1" si="68"/>
        <v>-52.47762999999992</v>
      </c>
      <c r="L127" s="320"/>
      <c r="M127" s="320"/>
      <c r="N127" s="312"/>
      <c r="T127" s="322"/>
    </row>
    <row r="128" spans="1:20" s="321" customFormat="1" ht="14.45">
      <c r="A128" s="363" t="s">
        <v>861</v>
      </c>
      <c r="B128" s="324"/>
      <c r="C128" s="325"/>
      <c r="D128" s="325"/>
      <c r="E128" s="307">
        <f>SUMIFS('Geração Acumulada'!D:D,'Geração Acumulada'!A:A,'TABELA RESUMO - P50'!A128)+SUMIF(A57:A123,A128,C57:C123)</f>
        <v>200.90837999999999</v>
      </c>
      <c r="F128" s="308">
        <f>SUMIFS(Tabela9[E_Grid MWh],Tabela9[Usina Brasol],'TABELA RESUMO - P50'!A128)</f>
        <v>1408.38</v>
      </c>
      <c r="G128" s="307">
        <f t="shared" si="66"/>
        <v>1207.47162</v>
      </c>
      <c r="H128" s="309">
        <f t="shared" si="69"/>
        <v>-0.85734788906403103</v>
      </c>
      <c r="I128" s="307">
        <f ca="1">_xlfn.XLOOKUP(A128,A57:A123,H57:H123)+
SUMIFS(Tabela10[Geração Prevista - P50 '[MWh']],Tabela10[Usina],'TABELA RESUMO - P50'!A128)</f>
        <v>228.73999999999998</v>
      </c>
      <c r="J128" s="309">
        <f t="shared" ca="1" si="67"/>
        <v>-0.12167360321762699</v>
      </c>
      <c r="K128" s="307">
        <f t="shared" ca="1" si="68"/>
        <v>-27.831619999999987</v>
      </c>
      <c r="L128" s="320"/>
      <c r="M128" s="320"/>
      <c r="N128" s="312"/>
      <c r="T128" s="322"/>
    </row>
    <row r="129" spans="1:20" s="321" customFormat="1" ht="14.45">
      <c r="A129" s="363" t="s">
        <v>704</v>
      </c>
      <c r="B129" s="324"/>
      <c r="C129" s="325"/>
      <c r="D129" s="325"/>
      <c r="E129" s="307">
        <f>SUMIFS('Geração Acumulada'!D:D,'Geração Acumulada'!A:A,'TABELA RESUMO - P50'!A129)+SUMIF(A58:A124,A129,C58:C124)</f>
        <v>373.54915999999997</v>
      </c>
      <c r="F129" s="308">
        <f>SUMIFS(Tabela9[E_Grid MWh],Tabela9[Usina Brasol],'TABELA RESUMO - P50'!A129)</f>
        <v>2811.6</v>
      </c>
      <c r="G129" s="307">
        <f t="shared" si="66"/>
        <v>2438.0508399999999</v>
      </c>
      <c r="H129" s="309">
        <f t="shared" si="69"/>
        <v>-0.86714000569070993</v>
      </c>
      <c r="I129" s="307">
        <f ca="1">_xlfn.XLOOKUP(A129,A58:A124,H58:H124)+
SUMIFS(Tabela10[Geração Prevista - P50 '[MWh']],Tabela10[Usina],'TABELA RESUMO - P50'!A129)</f>
        <v>455.54451612903227</v>
      </c>
      <c r="J129" s="309">
        <f t="shared" ca="1" si="67"/>
        <v>-0.17999416791532019</v>
      </c>
      <c r="K129" s="307">
        <f t="shared" ca="1" si="68"/>
        <v>-81.995356129032302</v>
      </c>
      <c r="L129" s="320"/>
      <c r="M129" s="320"/>
      <c r="N129" s="312"/>
      <c r="T129" s="322"/>
    </row>
    <row r="130" spans="1:20" s="321" customFormat="1" ht="14.45">
      <c r="A130" s="363" t="s">
        <v>855</v>
      </c>
      <c r="B130" s="324"/>
      <c r="C130" s="325"/>
      <c r="D130" s="325"/>
      <c r="E130" s="307">
        <f>SUMIFS('Geração Acumulada'!D:D,'Geração Acumulada'!A:A,'TABELA RESUMO - P50'!A130)+SUMIF(A59:A125,A130,C59:C125)</f>
        <v>377.66523000000001</v>
      </c>
      <c r="F130" s="308">
        <f>SUMIFS(Tabela9[E_Grid MWh],Tabela9[Usina Brasol],'TABELA RESUMO - P50'!A130)</f>
        <v>2811.6</v>
      </c>
      <c r="G130" s="307">
        <f t="shared" si="66"/>
        <v>2433.9347699999998</v>
      </c>
      <c r="H130" s="309">
        <f t="shared" si="69"/>
        <v>-0.86567604566794709</v>
      </c>
      <c r="I130" s="307">
        <f ca="1">_xlfn.XLOOKUP(A130,A59:A125,H59:H125)+
SUMIFS(Tabela10[Geração Prevista - P50 '[MWh']],Tabela10[Usina],'TABELA RESUMO - P50'!A130)</f>
        <v>455.54451612903227</v>
      </c>
      <c r="J130" s="309">
        <f t="shared" ca="1" si="67"/>
        <v>-0.1709586733494407</v>
      </c>
      <c r="K130" s="307">
        <f t="shared" ca="1" si="68"/>
        <v>-77.879286129032266</v>
      </c>
      <c r="L130" s="320"/>
      <c r="M130" s="320"/>
      <c r="N130" s="312"/>
      <c r="T130" s="322"/>
    </row>
    <row r="131" spans="1:20" s="321" customFormat="1" ht="14.45">
      <c r="A131" s="363" t="s">
        <v>856</v>
      </c>
      <c r="B131" s="324"/>
      <c r="C131" s="325"/>
      <c r="D131" s="325"/>
      <c r="E131" s="307">
        <f>SUMIFS('Geração Acumulada'!D:D,'Geração Acumulada'!A:A,'TABELA RESUMO - P50'!A131)+SUMIF(A60:A126,A131,C60:C126)</f>
        <v>187.28979000000001</v>
      </c>
      <c r="F131" s="308">
        <f>SUMIFS(Tabela9[E_Grid MWh],Tabela9[Usina Brasol],'TABELA RESUMO - P50'!A131)</f>
        <v>1405.8</v>
      </c>
      <c r="G131" s="307">
        <f t="shared" si="66"/>
        <v>1218.5102099999999</v>
      </c>
      <c r="H131" s="309">
        <f t="shared" si="69"/>
        <v>-0.86677351685872805</v>
      </c>
      <c r="I131" s="307">
        <f ca="1">_xlfn.XLOOKUP(A131,A60:A126,H60:H126)+
SUMIFS(Tabela10[Geração Prevista - P50 '[MWh']],Tabela10[Usina],'TABELA RESUMO - P50'!A131)</f>
        <v>227.77225806451614</v>
      </c>
      <c r="J131" s="309">
        <f t="shared" ca="1" si="67"/>
        <v>-0.17773221554070706</v>
      </c>
      <c r="K131" s="307">
        <f t="shared" ca="1" si="68"/>
        <v>-40.482468064516127</v>
      </c>
      <c r="L131" s="320"/>
      <c r="M131" s="320"/>
      <c r="N131" s="312"/>
      <c r="T131" s="322"/>
    </row>
    <row r="132" spans="1:20" s="321" customFormat="1" ht="14.45">
      <c r="A132" s="363" t="s">
        <v>1406</v>
      </c>
      <c r="B132" s="324"/>
      <c r="C132" s="325"/>
      <c r="D132" s="325"/>
      <c r="E132" s="307">
        <f>SUMIFS('Geração Acumulada'!D:D,'Geração Acumulada'!A:A,'TABELA RESUMO - P50'!A132)+SUMIF(A61:A127,A132,C61:C127)</f>
        <v>378.79254000000003</v>
      </c>
      <c r="F132" s="308">
        <f>SUMIFS(Tabela9[E_Grid MWh],Tabela9[Usina Brasol],'TABELA RESUMO - P50'!A132)</f>
        <v>2700.0800000000004</v>
      </c>
      <c r="G132" s="307">
        <f t="shared" si="66"/>
        <v>2321.2874600000005</v>
      </c>
      <c r="H132" s="309">
        <f t="shared" si="69"/>
        <v>-0.85971062338893667</v>
      </c>
      <c r="I132" s="307">
        <f ca="1">_xlfn.XLOOKUP(A132,A61:A127,H61:H127)+
SUMIFS(Tabela10[Geração Prevista - P50 '[MWh']],Tabela10[Usina],'TABELA RESUMO - P50'!A132)</f>
        <v>461.31870967741935</v>
      </c>
      <c r="J132" s="309">
        <f t="shared" ca="1" si="67"/>
        <v>-0.17889187658381855</v>
      </c>
      <c r="K132" s="307">
        <f t="shared" ca="1" si="68"/>
        <v>-82.526169677419318</v>
      </c>
      <c r="L132" s="320"/>
      <c r="M132" s="320"/>
      <c r="N132" s="312"/>
      <c r="T132" s="322"/>
    </row>
    <row r="133" spans="1:20" s="321" customFormat="1" ht="14.45">
      <c r="A133" s="363" t="s">
        <v>1408</v>
      </c>
      <c r="B133" s="324"/>
      <c r="C133" s="325"/>
      <c r="D133" s="325"/>
      <c r="E133" s="307">
        <f>SUMIFS('Geração Acumulada'!D:D,'Geração Acumulada'!A:A,'TABELA RESUMO - P50'!A133)+SUMIF(A62:A128,A133,C62:C128)</f>
        <v>384.43459000000001</v>
      </c>
      <c r="F133" s="308">
        <f>SUMIFS(Tabela9[E_Grid MWh],Tabela9[Usina Brasol],'TABELA RESUMO - P50'!A133)</f>
        <v>2700.0800000000004</v>
      </c>
      <c r="G133" s="307">
        <f t="shared" si="66"/>
        <v>2315.6454100000005</v>
      </c>
      <c r="H133" s="309">
        <f t="shared" si="69"/>
        <v>-0.8576210371544547</v>
      </c>
      <c r="I133" s="307">
        <f ca="1">_xlfn.XLOOKUP(A133,A62:A128,H62:H128)+
SUMIFS(Tabela10[Geração Prevista - P50 '[MWh']],Tabela10[Usina],'TABELA RESUMO - P50'!A133)</f>
        <v>461.31870967741935</v>
      </c>
      <c r="J133" s="309">
        <f t="shared" ca="1" si="67"/>
        <v>-0.16666161173298422</v>
      </c>
      <c r="K133" s="307">
        <f t="shared" ca="1" si="68"/>
        <v>-76.884119677419335</v>
      </c>
      <c r="L133" s="320"/>
      <c r="M133" s="320"/>
      <c r="N133" s="312"/>
      <c r="T133" s="322"/>
    </row>
    <row r="134" spans="1:20" s="321" customFormat="1" ht="14.45">
      <c r="A134" s="363" t="s">
        <v>1409</v>
      </c>
      <c r="B134" s="324"/>
      <c r="C134" s="325"/>
      <c r="D134" s="325"/>
      <c r="E134" s="307">
        <f>SUMIFS('Geração Acumulada'!D:D,'Geração Acumulada'!A:A,'TABELA RESUMO - P50'!A134)+SUMIF(A63:A129,A134,C63:C129)</f>
        <v>190.55207000000001</v>
      </c>
      <c r="F134" s="308">
        <f>SUMIFS(Tabela9[E_Grid MWh],Tabela9[Usina Brasol],'TABELA RESUMO - P50'!A134)</f>
        <v>1350.0400000000002</v>
      </c>
      <c r="G134" s="307">
        <f t="shared" si="66"/>
        <v>1159.4879300000002</v>
      </c>
      <c r="H134" s="309">
        <f t="shared" si="69"/>
        <v>-0.85885450060738944</v>
      </c>
      <c r="I134" s="307">
        <f ca="1">_xlfn.XLOOKUP(A134,A63:A129,H63:H129)+
SUMIFS(Tabela10[Geração Prevista - P50 '[MWh']],Tabela10[Usina],'TABELA RESUMO - P50'!A134)</f>
        <v>230.65935483870967</v>
      </c>
      <c r="J134" s="309">
        <f t="shared" ca="1" si="67"/>
        <v>-0.17388102410481021</v>
      </c>
      <c r="K134" s="307">
        <f t="shared" ca="1" si="68"/>
        <v>-40.10728483870966</v>
      </c>
      <c r="L134" s="320"/>
      <c r="M134" s="320"/>
      <c r="N134" s="312"/>
      <c r="T134" s="322"/>
    </row>
    <row r="135" spans="1:20" s="321" customFormat="1" ht="14.45">
      <c r="A135" s="363" t="s">
        <v>1411</v>
      </c>
      <c r="B135" s="324"/>
      <c r="C135" s="325"/>
      <c r="D135" s="325"/>
      <c r="E135" s="307">
        <f>SUMIFS('Geração Acumulada'!D:D,'Geração Acumulada'!A:A,'TABELA RESUMO - P50'!A135)+SUMIF(A64:A130,A135,C64:C130)</f>
        <v>333.01078000000007</v>
      </c>
      <c r="F135" s="308">
        <f>SUMIFS(Tabela9[E_Grid MWh],Tabela9[Usina Brasol],'TABELA RESUMO - P50'!A135)</f>
        <v>2686.6000000000004</v>
      </c>
      <c r="G135" s="307">
        <f t="shared" si="66"/>
        <v>2353.5892200000003</v>
      </c>
      <c r="H135" s="309">
        <f t="shared" si="69"/>
        <v>-0.87604750241941487</v>
      </c>
      <c r="I135" s="307">
        <f ca="1">_xlfn.XLOOKUP(A135,A64:A130,H64:H130)+
SUMIFS(Tabela10[Geração Prevista - P50 '[MWh']],Tabela10[Usina],'TABELA RESUMO - P50'!A135)</f>
        <v>462.66193548387105</v>
      </c>
      <c r="J135" s="309">
        <f t="shared" ca="1" si="67"/>
        <v>-0.28022870597356664</v>
      </c>
      <c r="K135" s="307">
        <f t="shared" ca="1" si="68"/>
        <v>-129.65115548387098</v>
      </c>
      <c r="L135" s="320"/>
      <c r="M135" s="320"/>
      <c r="N135" s="312"/>
      <c r="T135" s="322"/>
    </row>
    <row r="136" spans="1:20" s="321" customFormat="1" ht="14.45">
      <c r="A136" s="363" t="s">
        <v>1412</v>
      </c>
      <c r="B136" s="324"/>
      <c r="C136" s="325"/>
      <c r="D136" s="325"/>
      <c r="E136" s="307">
        <f>SUMIFS('Geração Acumulada'!D:D,'Geração Acumulada'!A:A,'TABELA RESUMO - P50'!A136)+SUMIF(A65:A131,A136,C65:C131)</f>
        <v>375.34084000000001</v>
      </c>
      <c r="F136" s="308">
        <f>SUMIFS(Tabela9[E_Grid MWh],Tabela9[Usina Brasol],'TABELA RESUMO - P50'!A136)</f>
        <v>2502.2000000000003</v>
      </c>
      <c r="G136" s="307">
        <f t="shared" si="66"/>
        <v>2126.8591600000004</v>
      </c>
      <c r="H136" s="309">
        <f t="shared" si="69"/>
        <v>-0.84999566781232516</v>
      </c>
      <c r="I136" s="307">
        <f ca="1">_xlfn.XLOOKUP(A136,A65:A131,H65:H131)+
SUMIFS(Tabela10[Geração Prevista - P50 '[MWh']],Tabela10[Usina],'TABELA RESUMO - P50'!A136)</f>
        <v>462.66193548387105</v>
      </c>
      <c r="J136" s="309">
        <f t="shared" ca="1" si="67"/>
        <v>-0.18873628623142946</v>
      </c>
      <c r="K136" s="307">
        <f t="shared" ca="1" si="68"/>
        <v>-87.321095483871034</v>
      </c>
      <c r="L136" s="320"/>
      <c r="M136" s="320"/>
      <c r="N136" s="312"/>
      <c r="T136" s="322"/>
    </row>
    <row r="137" spans="1:20" s="321" customFormat="1" ht="14.45">
      <c r="A137" s="363" t="s">
        <v>1367</v>
      </c>
      <c r="B137" s="324"/>
      <c r="C137" s="325"/>
      <c r="D137" s="325"/>
      <c r="E137" s="307">
        <f>SUMIFS('Geração Acumulada'!D:D,'Geração Acumulada'!A:A,'TABELA RESUMO - P50'!A137)+SUMIF(A66:A132,A137,C66:C132)</f>
        <v>196.11577</v>
      </c>
      <c r="F137" s="308">
        <f>SUMIFS(Tabela9[E_Grid MWh],Tabela9[Usina Brasol],'TABELA RESUMO - P50'!A137)</f>
        <v>1527.6999999999998</v>
      </c>
      <c r="G137" s="307">
        <f t="shared" si="66"/>
        <v>1331.5842299999999</v>
      </c>
      <c r="H137" s="309">
        <f t="shared" si="69"/>
        <v>-0.87162677881783068</v>
      </c>
      <c r="I137" s="307">
        <f ca="1">_xlfn.XLOOKUP(A137,A66:A132,H66:H132)+
SUMIFS(Tabela10[Geração Prevista - P50 '[MWh']],Tabela10[Usina],'TABELA RESUMO - P50'!A137)</f>
        <v>231.33096774193552</v>
      </c>
      <c r="J137" s="309">
        <f t="shared" ca="1" si="67"/>
        <v>-0.1522286362508124</v>
      </c>
      <c r="K137" s="307">
        <f t="shared" ca="1" si="68"/>
        <v>-35.215197741935526</v>
      </c>
      <c r="L137" s="320"/>
      <c r="M137" s="320"/>
      <c r="N137" s="312"/>
      <c r="T137" s="322"/>
    </row>
    <row r="138" spans="1:20" s="321" customFormat="1" ht="14.45">
      <c r="A138" s="363" t="s">
        <v>1834</v>
      </c>
      <c r="B138" s="324"/>
      <c r="C138" s="325"/>
      <c r="D138" s="325"/>
      <c r="E138" s="307">
        <f>SUMIFS('Geração Acumulada'!D:D,'Geração Acumulada'!A:A,'TABELA RESUMO - P50'!A138)+SUMIF(A67:A133,A138,C67:C133)</f>
        <v>338.41530999999998</v>
      </c>
      <c r="F138" s="308">
        <f>SUMIFS(Tabela9[E_Grid MWh],Tabela9[Usina Brasol],'TABELA RESUMO - P50'!A138)</f>
        <v>2530.8499999999995</v>
      </c>
      <c r="G138" s="307">
        <f t="shared" ref="G138:G139" si="70">F138-E138</f>
        <v>2192.4346899999996</v>
      </c>
      <c r="H138" s="309">
        <f t="shared" si="69"/>
        <v>-0.86628393227571765</v>
      </c>
      <c r="I138" s="307">
        <f ca="1">_xlfn.XLOOKUP(A138,A67:A133,H67:H133)+
SUMIFS(Tabela10[Geração Prevista - P50 '[MWh']],Tabela10[Usina],'TABELA RESUMO - P50'!A138)</f>
        <v>498.46935483870971</v>
      </c>
      <c r="J138" s="309">
        <f t="shared" ref="J138:J139" ca="1" si="71">E138/I138-1</f>
        <v>-0.321091042578733</v>
      </c>
      <c r="K138" s="307">
        <f t="shared" ref="K138:K139" ca="1" si="72">E138-I138</f>
        <v>-160.05404483870973</v>
      </c>
      <c r="L138" s="320"/>
      <c r="M138" s="320"/>
      <c r="N138" s="312"/>
      <c r="T138" s="322"/>
    </row>
    <row r="139" spans="1:20" s="321" customFormat="1" ht="14.45">
      <c r="A139" s="363" t="s">
        <v>1835</v>
      </c>
      <c r="B139" s="324"/>
      <c r="C139" s="325"/>
      <c r="D139" s="325"/>
      <c r="E139" s="307">
        <f>SUMIFS('Geração Acumulada'!D:D,'Geração Acumulada'!A:A,'TABELA RESUMO - P50'!A139)+SUMIF(A68:A134,A139,C68:C134)</f>
        <v>338.42588999999998</v>
      </c>
      <c r="F139" s="308">
        <f>SUMIFS(Tabela9[E_Grid MWh],Tabela9[Usina Brasol],'TABELA RESUMO - P50'!A139)</f>
        <v>2530.8499999999995</v>
      </c>
      <c r="G139" s="307">
        <f t="shared" si="70"/>
        <v>2192.4241099999995</v>
      </c>
      <c r="H139" s="309">
        <f t="shared" ref="H139" si="73">(E139/F139)-1</f>
        <v>-0.86627975186202266</v>
      </c>
      <c r="I139" s="307">
        <f ca="1">_xlfn.XLOOKUP(A139,A68:A134,H68:H134)+
SUMIFS(Tabela10[Geração Prevista - P50 '[MWh']],Tabela10[Usina],'TABELA RESUMO - P50'!A139)</f>
        <v>498.46935483870971</v>
      </c>
      <c r="J139" s="309">
        <f t="shared" ca="1" si="71"/>
        <v>-0.32106981760291997</v>
      </c>
      <c r="K139" s="307">
        <f t="shared" ca="1" si="72"/>
        <v>-160.04346483870972</v>
      </c>
      <c r="L139" s="320"/>
      <c r="M139" s="320"/>
      <c r="N139" s="312"/>
      <c r="T139" s="322"/>
    </row>
    <row r="140" spans="1:20">
      <c r="A140" s="400" t="s">
        <v>1866</v>
      </c>
      <c r="B140" s="401"/>
      <c r="C140" s="402"/>
      <c r="D140" s="349"/>
      <c r="E140" s="46">
        <f>SUM(E73:E139)</f>
        <v>23103.267959999994</v>
      </c>
      <c r="F140" s="46">
        <f>SUM(F73:F139)</f>
        <v>147626.18389000001</v>
      </c>
      <c r="G140" s="46">
        <f>SUM(G73:G139)</f>
        <v>124522.91593000002</v>
      </c>
      <c r="H140" s="309">
        <f>(E140/F140)-1</f>
        <v>-0.84350155676167304</v>
      </c>
      <c r="I140" s="46">
        <f ca="1">SUM(I73:I139)</f>
        <v>28120.377135806448</v>
      </c>
      <c r="J140" s="309">
        <f ca="1">E140/I140-1</f>
        <v>-0.17841542990609582</v>
      </c>
      <c r="K140" s="46">
        <f ca="1">SUM(K73:K139)</f>
        <v>-5017.1091758064513</v>
      </c>
      <c r="L140" s="46">
        <f t="shared" ref="L140:M140" si="74">SUM(L73:L98)</f>
        <v>0</v>
      </c>
      <c r="M140" s="46">
        <f t="shared" si="74"/>
        <v>0</v>
      </c>
    </row>
    <row r="141" spans="1:20" ht="14.45" customHeight="1">
      <c r="A141" s="397" t="s">
        <v>1867</v>
      </c>
      <c r="B141" s="395" t="s">
        <v>1868</v>
      </c>
      <c r="C141" s="395"/>
      <c r="T141"/>
    </row>
    <row r="142" spans="1:20" ht="14.45" customHeight="1">
      <c r="A142" s="397"/>
      <c r="B142" s="396" t="s">
        <v>1869</v>
      </c>
      <c r="C142" s="396"/>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73" priority="16" operator="greaterThanOrEqual">
      <formula>0</formula>
    </cfRule>
    <cfRule type="cellIs" dxfId="172" priority="17" operator="lessThan">
      <formula>0</formula>
    </cfRule>
  </conditionalFormatting>
  <conditionalFormatting sqref="G2:G70">
    <cfRule type="cellIs" dxfId="171" priority="14" operator="lessThan">
      <formula>0</formula>
    </cfRule>
    <cfRule type="cellIs" dxfId="170" priority="15" operator="greaterThanOrEqual">
      <formula>0</formula>
    </cfRule>
  </conditionalFormatting>
  <conditionalFormatting sqref="H73:H140 J73:J140">
    <cfRule type="cellIs" dxfId="169" priority="4" operator="greaterThan">
      <formula>0</formula>
    </cfRule>
    <cfRule type="cellIs" dxfId="168" priority="5" operator="lessThanOrEqual">
      <formula>0</formula>
    </cfRule>
  </conditionalFormatting>
  <conditionalFormatting sqref="I69:I70">
    <cfRule type="cellIs" dxfId="167" priority="1" operator="greaterThanOrEqual">
      <formula>0</formula>
    </cfRule>
    <cfRule type="cellIs" dxfId="166" priority="2" operator="lessThan">
      <formula>0</formula>
    </cfRule>
  </conditionalFormatting>
  <conditionalFormatting sqref="J2:J70">
    <cfRule type="cellIs" dxfId="165" priority="10" operator="lessThan">
      <formula>0</formula>
    </cfRule>
    <cfRule type="cellIs" dxfId="164" priority="11"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election activeCell="G542" sqref="G542"/>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1870</v>
      </c>
      <c r="B1" t="s">
        <v>1871</v>
      </c>
      <c r="C1" t="s">
        <v>1872</v>
      </c>
      <c r="D1" t="s">
        <v>1873</v>
      </c>
      <c r="E1" t="s">
        <v>1874</v>
      </c>
      <c r="F1" t="s">
        <v>1875</v>
      </c>
      <c r="G1" t="s">
        <v>1876</v>
      </c>
      <c r="H1" t="s">
        <v>1877</v>
      </c>
      <c r="I1" t="s">
        <v>1878</v>
      </c>
    </row>
    <row r="2" spans="1:9">
      <c r="A2" t="s">
        <v>1879</v>
      </c>
      <c r="B2" t="s">
        <v>978</v>
      </c>
      <c r="C2" t="s">
        <v>1880</v>
      </c>
      <c r="D2">
        <v>36.78</v>
      </c>
      <c r="E2">
        <v>43.98</v>
      </c>
      <c r="F2">
        <v>0.72599999999999998</v>
      </c>
      <c r="G2">
        <v>162.9</v>
      </c>
      <c r="H2">
        <v>0.72199999999999998</v>
      </c>
      <c r="I2">
        <v>1556</v>
      </c>
    </row>
    <row r="3" spans="1:9">
      <c r="A3" t="s">
        <v>1879</v>
      </c>
      <c r="B3" t="s">
        <v>978</v>
      </c>
      <c r="C3" t="s">
        <v>1881</v>
      </c>
      <c r="D3">
        <v>37.659999999999997</v>
      </c>
      <c r="E3">
        <v>43.23</v>
      </c>
      <c r="F3">
        <v>0.73499999999999999</v>
      </c>
      <c r="G3">
        <v>151.1</v>
      </c>
      <c r="H3">
        <v>0.73299999999999998</v>
      </c>
      <c r="I3">
        <v>1556</v>
      </c>
    </row>
    <row r="4" spans="1:9">
      <c r="A4" t="s">
        <v>1879</v>
      </c>
      <c r="B4" t="s">
        <v>978</v>
      </c>
      <c r="C4" t="s">
        <v>1854</v>
      </c>
      <c r="D4">
        <v>38.409999999999997</v>
      </c>
      <c r="E4">
        <v>44.27</v>
      </c>
      <c r="F4">
        <v>0.73299999999999998</v>
      </c>
      <c r="G4">
        <v>165.3</v>
      </c>
      <c r="H4">
        <v>0.72899999999999998</v>
      </c>
      <c r="I4">
        <v>1556</v>
      </c>
    </row>
    <row r="5" spans="1:9">
      <c r="A5" t="s">
        <v>1879</v>
      </c>
      <c r="B5" t="s">
        <v>978</v>
      </c>
      <c r="C5" t="s">
        <v>1882</v>
      </c>
      <c r="D5">
        <v>38.65</v>
      </c>
      <c r="E5">
        <v>44.26</v>
      </c>
      <c r="F5">
        <v>0.73399999999999999</v>
      </c>
      <c r="G5">
        <v>158.19999999999999</v>
      </c>
      <c r="H5">
        <v>0.73</v>
      </c>
      <c r="I5">
        <v>1556</v>
      </c>
    </row>
    <row r="6" spans="1:9">
      <c r="A6" t="s">
        <v>1879</v>
      </c>
      <c r="B6" t="s">
        <v>978</v>
      </c>
      <c r="C6" t="s">
        <v>1883</v>
      </c>
      <c r="D6">
        <v>37.840000000000003</v>
      </c>
      <c r="E6">
        <v>43.01</v>
      </c>
      <c r="F6">
        <v>0.74</v>
      </c>
      <c r="G6">
        <v>168.7</v>
      </c>
      <c r="H6">
        <v>0.73899999999999999</v>
      </c>
      <c r="I6">
        <v>1556</v>
      </c>
    </row>
    <row r="7" spans="1:9">
      <c r="A7" t="s">
        <v>1879</v>
      </c>
      <c r="B7" t="s">
        <v>978</v>
      </c>
      <c r="C7" t="s">
        <v>1884</v>
      </c>
      <c r="D7">
        <v>36.630000000000003</v>
      </c>
      <c r="E7">
        <v>41.14</v>
      </c>
      <c r="F7">
        <v>0.74299999999999999</v>
      </c>
      <c r="G7">
        <v>164.2</v>
      </c>
      <c r="H7">
        <v>0.747</v>
      </c>
      <c r="I7">
        <v>1556</v>
      </c>
    </row>
    <row r="8" spans="1:9">
      <c r="A8" t="s">
        <v>1879</v>
      </c>
      <c r="B8" t="s">
        <v>978</v>
      </c>
      <c r="C8" t="s">
        <v>1885</v>
      </c>
      <c r="D8">
        <v>36.799999999999997</v>
      </c>
      <c r="E8">
        <v>41.88</v>
      </c>
      <c r="F8">
        <v>0.73799999999999999</v>
      </c>
      <c r="G8">
        <v>167.9</v>
      </c>
      <c r="H8">
        <v>0.74</v>
      </c>
      <c r="I8">
        <v>1556</v>
      </c>
    </row>
    <row r="9" spans="1:9">
      <c r="A9" t="s">
        <v>1879</v>
      </c>
      <c r="B9" t="s">
        <v>978</v>
      </c>
      <c r="C9" t="s">
        <v>1886</v>
      </c>
      <c r="D9">
        <v>40.15</v>
      </c>
      <c r="E9">
        <v>44.7</v>
      </c>
      <c r="F9">
        <v>0.74299999999999999</v>
      </c>
      <c r="G9">
        <v>182.6</v>
      </c>
      <c r="H9">
        <v>0.73699999999999999</v>
      </c>
      <c r="I9">
        <v>1556</v>
      </c>
    </row>
    <row r="10" spans="1:9">
      <c r="A10" t="s">
        <v>1879</v>
      </c>
      <c r="B10" t="s">
        <v>978</v>
      </c>
      <c r="C10" t="s">
        <v>1887</v>
      </c>
      <c r="D10">
        <v>40.840000000000003</v>
      </c>
      <c r="E10">
        <v>46.39</v>
      </c>
      <c r="F10">
        <v>0.73699999999999999</v>
      </c>
      <c r="G10">
        <v>171.1</v>
      </c>
      <c r="H10">
        <v>0.72699999999999998</v>
      </c>
      <c r="I10">
        <v>1556</v>
      </c>
    </row>
    <row r="11" spans="1:9">
      <c r="A11" t="s">
        <v>1879</v>
      </c>
      <c r="B11" t="s">
        <v>978</v>
      </c>
      <c r="C11" t="s">
        <v>1888</v>
      </c>
      <c r="D11">
        <v>39.659999999999997</v>
      </c>
      <c r="E11">
        <v>45.46</v>
      </c>
      <c r="F11">
        <v>0.73499999999999999</v>
      </c>
      <c r="G11">
        <v>166.1</v>
      </c>
      <c r="H11">
        <v>0.72699999999999998</v>
      </c>
      <c r="I11">
        <v>1556</v>
      </c>
    </row>
    <row r="12" spans="1:9">
      <c r="A12" t="s">
        <v>1879</v>
      </c>
      <c r="B12" t="s">
        <v>978</v>
      </c>
      <c r="C12" t="s">
        <v>1889</v>
      </c>
      <c r="D12">
        <v>37.049999999999997</v>
      </c>
      <c r="E12">
        <v>43.14</v>
      </c>
      <c r="F12">
        <v>0.73</v>
      </c>
      <c r="G12">
        <v>158</v>
      </c>
      <c r="H12">
        <v>0.72899999999999998</v>
      </c>
      <c r="I12">
        <v>1556</v>
      </c>
    </row>
    <row r="13" spans="1:9">
      <c r="A13" t="s">
        <v>1879</v>
      </c>
      <c r="B13" t="s">
        <v>978</v>
      </c>
      <c r="C13" t="s">
        <v>1890</v>
      </c>
      <c r="D13">
        <v>36.57</v>
      </c>
      <c r="E13">
        <v>42.49</v>
      </c>
      <c r="F13">
        <v>0.72699999999999998</v>
      </c>
      <c r="G13">
        <v>159.80000000000001</v>
      </c>
      <c r="H13">
        <v>0.72699999999999998</v>
      </c>
      <c r="I13">
        <v>1556</v>
      </c>
    </row>
    <row r="14" spans="1:9">
      <c r="A14" t="s">
        <v>1891</v>
      </c>
      <c r="B14" t="s">
        <v>997</v>
      </c>
      <c r="C14" t="s">
        <v>1880</v>
      </c>
      <c r="D14">
        <v>36.049999999999997</v>
      </c>
      <c r="E14">
        <v>42.48</v>
      </c>
      <c r="F14">
        <v>0.8</v>
      </c>
      <c r="G14">
        <v>58.51</v>
      </c>
      <c r="H14">
        <v>0.79900000000000004</v>
      </c>
      <c r="I14">
        <v>1680</v>
      </c>
    </row>
    <row r="15" spans="1:9">
      <c r="A15" t="s">
        <v>1891</v>
      </c>
      <c r="B15" t="s">
        <v>997</v>
      </c>
      <c r="C15" t="s">
        <v>1881</v>
      </c>
      <c r="D15">
        <v>36.69</v>
      </c>
      <c r="E15">
        <v>42.4</v>
      </c>
      <c r="F15">
        <v>0.79900000000000004</v>
      </c>
      <c r="G15">
        <v>51.77</v>
      </c>
      <c r="H15">
        <v>0.79900000000000004</v>
      </c>
      <c r="I15">
        <v>1680</v>
      </c>
    </row>
    <row r="16" spans="1:9">
      <c r="A16" t="s">
        <v>1891</v>
      </c>
      <c r="B16" t="s">
        <v>997</v>
      </c>
      <c r="C16" t="s">
        <v>1854</v>
      </c>
      <c r="D16">
        <v>38.22</v>
      </c>
      <c r="E16">
        <v>43.85</v>
      </c>
      <c r="F16">
        <v>0.78100000000000003</v>
      </c>
      <c r="G16">
        <v>60.03</v>
      </c>
      <c r="H16">
        <v>0.77700000000000002</v>
      </c>
      <c r="I16">
        <v>1680</v>
      </c>
    </row>
    <row r="17" spans="1:9">
      <c r="A17" t="s">
        <v>1891</v>
      </c>
      <c r="B17" t="s">
        <v>997</v>
      </c>
      <c r="C17" t="s">
        <v>1882</v>
      </c>
      <c r="D17">
        <v>38</v>
      </c>
      <c r="E17">
        <v>43.07</v>
      </c>
      <c r="F17">
        <v>0.78700000000000003</v>
      </c>
      <c r="G17">
        <v>56.5</v>
      </c>
      <c r="H17">
        <v>0.78500000000000003</v>
      </c>
      <c r="I17">
        <v>1680</v>
      </c>
    </row>
    <row r="18" spans="1:9">
      <c r="A18" t="s">
        <v>1891</v>
      </c>
      <c r="B18" t="s">
        <v>997</v>
      </c>
      <c r="C18" t="s">
        <v>1883</v>
      </c>
      <c r="D18">
        <v>37.86</v>
      </c>
      <c r="E18">
        <v>42.84</v>
      </c>
      <c r="F18">
        <v>0.77600000000000002</v>
      </c>
      <c r="G18">
        <v>61.29</v>
      </c>
      <c r="H18">
        <v>0.77400000000000002</v>
      </c>
      <c r="I18">
        <v>1680</v>
      </c>
    </row>
    <row r="19" spans="1:9">
      <c r="A19" t="s">
        <v>1891</v>
      </c>
      <c r="B19" t="s">
        <v>997</v>
      </c>
      <c r="C19" t="s">
        <v>1884</v>
      </c>
      <c r="D19">
        <v>36.71</v>
      </c>
      <c r="E19">
        <v>41.27</v>
      </c>
      <c r="F19">
        <v>0.78300000000000003</v>
      </c>
      <c r="G19">
        <v>60.31</v>
      </c>
      <c r="H19">
        <v>0.78600000000000003</v>
      </c>
      <c r="I19">
        <v>1680</v>
      </c>
    </row>
    <row r="20" spans="1:9">
      <c r="A20" t="s">
        <v>1891</v>
      </c>
      <c r="B20" t="s">
        <v>997</v>
      </c>
      <c r="C20" t="s">
        <v>1885</v>
      </c>
      <c r="D20">
        <v>36.96</v>
      </c>
      <c r="E20">
        <v>42.79</v>
      </c>
      <c r="F20">
        <v>0.76400000000000001</v>
      </c>
      <c r="G20">
        <v>60.75</v>
      </c>
      <c r="H20">
        <v>0.76300000000000001</v>
      </c>
      <c r="I20">
        <v>1680</v>
      </c>
    </row>
    <row r="21" spans="1:9">
      <c r="A21" t="s">
        <v>1891</v>
      </c>
      <c r="B21" t="s">
        <v>997</v>
      </c>
      <c r="C21" t="s">
        <v>1886</v>
      </c>
      <c r="D21">
        <v>40.1</v>
      </c>
      <c r="E21">
        <v>44.45</v>
      </c>
      <c r="F21">
        <v>0.79</v>
      </c>
      <c r="G21">
        <v>66.92</v>
      </c>
      <c r="H21">
        <v>0.78400000000000003</v>
      </c>
      <c r="I21">
        <v>1680</v>
      </c>
    </row>
    <row r="22" spans="1:9">
      <c r="A22" t="s">
        <v>1891</v>
      </c>
      <c r="B22" t="s">
        <v>997</v>
      </c>
      <c r="C22" t="s">
        <v>1887</v>
      </c>
      <c r="D22">
        <v>40.520000000000003</v>
      </c>
      <c r="E22">
        <v>45.99</v>
      </c>
      <c r="F22">
        <v>0.78900000000000003</v>
      </c>
      <c r="G22">
        <v>62.45</v>
      </c>
      <c r="H22">
        <v>0.77900000000000003</v>
      </c>
      <c r="I22">
        <v>1680</v>
      </c>
    </row>
    <row r="23" spans="1:9">
      <c r="A23" t="s">
        <v>1891</v>
      </c>
      <c r="B23" t="s">
        <v>997</v>
      </c>
      <c r="C23" t="s">
        <v>1888</v>
      </c>
      <c r="D23">
        <v>39</v>
      </c>
      <c r="E23">
        <v>45.77</v>
      </c>
      <c r="F23">
        <v>0.79200000000000004</v>
      </c>
      <c r="G23">
        <v>59.17</v>
      </c>
      <c r="H23">
        <v>0.78300000000000003</v>
      </c>
      <c r="I23">
        <v>1680</v>
      </c>
    </row>
    <row r="24" spans="1:9">
      <c r="A24" t="s">
        <v>1891</v>
      </c>
      <c r="B24" t="s">
        <v>997</v>
      </c>
      <c r="C24" t="s">
        <v>1889</v>
      </c>
      <c r="D24">
        <v>36.07</v>
      </c>
      <c r="E24">
        <v>41.66</v>
      </c>
      <c r="F24">
        <v>0.8</v>
      </c>
      <c r="G24">
        <v>54.78</v>
      </c>
      <c r="H24">
        <v>0.80100000000000005</v>
      </c>
      <c r="I24">
        <v>1680</v>
      </c>
    </row>
    <row r="25" spans="1:9">
      <c r="A25" t="s">
        <v>1891</v>
      </c>
      <c r="B25" t="s">
        <v>997</v>
      </c>
      <c r="C25" t="s">
        <v>1890</v>
      </c>
      <c r="D25">
        <v>35.43</v>
      </c>
      <c r="E25">
        <v>41.1</v>
      </c>
      <c r="F25">
        <v>0.79900000000000004</v>
      </c>
      <c r="G25">
        <v>54.99</v>
      </c>
      <c r="H25">
        <v>0.80200000000000005</v>
      </c>
      <c r="I25">
        <v>1680</v>
      </c>
    </row>
    <row r="26" spans="1:9">
      <c r="A26" t="s">
        <v>1892</v>
      </c>
      <c r="B26" t="s">
        <v>729</v>
      </c>
      <c r="C26" t="s">
        <v>1880</v>
      </c>
      <c r="D26">
        <v>35.96</v>
      </c>
      <c r="E26">
        <v>42.99</v>
      </c>
      <c r="F26">
        <v>0.76100000000000001</v>
      </c>
      <c r="G26">
        <v>14.13</v>
      </c>
      <c r="H26">
        <v>0.76</v>
      </c>
      <c r="I26">
        <v>1636</v>
      </c>
    </row>
    <row r="27" spans="1:9">
      <c r="A27" t="s">
        <v>1892</v>
      </c>
      <c r="B27" t="s">
        <v>729</v>
      </c>
      <c r="C27" t="s">
        <v>1881</v>
      </c>
      <c r="D27">
        <v>36.92</v>
      </c>
      <c r="E27">
        <v>42.57</v>
      </c>
      <c r="F27">
        <v>0.77600000000000002</v>
      </c>
      <c r="G27">
        <v>13.14</v>
      </c>
      <c r="H27">
        <v>0.77500000000000002</v>
      </c>
      <c r="I27">
        <v>1636</v>
      </c>
    </row>
    <row r="28" spans="1:9">
      <c r="A28" t="s">
        <v>1892</v>
      </c>
      <c r="B28" t="s">
        <v>729</v>
      </c>
      <c r="C28" t="s">
        <v>1854</v>
      </c>
      <c r="D28">
        <v>37.840000000000003</v>
      </c>
      <c r="E28">
        <v>43.86</v>
      </c>
      <c r="F28">
        <v>0.76400000000000001</v>
      </c>
      <c r="G28">
        <v>14.61</v>
      </c>
      <c r="H28">
        <v>0.76100000000000001</v>
      </c>
      <c r="I28">
        <v>1636</v>
      </c>
    </row>
    <row r="29" spans="1:9">
      <c r="A29" t="s">
        <v>1892</v>
      </c>
      <c r="B29" t="s">
        <v>729</v>
      </c>
      <c r="C29" t="s">
        <v>1882</v>
      </c>
      <c r="D29">
        <v>38.32</v>
      </c>
      <c r="E29">
        <v>44.16</v>
      </c>
      <c r="F29">
        <v>0.76100000000000001</v>
      </c>
      <c r="G29">
        <v>14.24</v>
      </c>
      <c r="H29">
        <v>0.75700000000000001</v>
      </c>
      <c r="I29">
        <v>1636</v>
      </c>
    </row>
    <row r="30" spans="1:9">
      <c r="A30" t="s">
        <v>1892</v>
      </c>
      <c r="B30" t="s">
        <v>729</v>
      </c>
      <c r="C30" t="s">
        <v>1883</v>
      </c>
      <c r="D30">
        <v>38</v>
      </c>
      <c r="E30">
        <v>43.68</v>
      </c>
      <c r="F30">
        <v>0.77</v>
      </c>
      <c r="G30">
        <v>15.48</v>
      </c>
      <c r="H30">
        <v>0.76700000000000002</v>
      </c>
      <c r="I30">
        <v>1636</v>
      </c>
    </row>
    <row r="31" spans="1:9">
      <c r="A31" t="s">
        <v>1892</v>
      </c>
      <c r="B31" t="s">
        <v>729</v>
      </c>
      <c r="C31" t="s">
        <v>1884</v>
      </c>
      <c r="D31">
        <v>36.6</v>
      </c>
      <c r="E31">
        <v>41.93</v>
      </c>
      <c r="F31">
        <v>0.78300000000000003</v>
      </c>
      <c r="G31">
        <v>15.3</v>
      </c>
      <c r="H31">
        <v>0.78500000000000003</v>
      </c>
      <c r="I31">
        <v>1636</v>
      </c>
    </row>
    <row r="32" spans="1:9">
      <c r="A32" t="s">
        <v>1892</v>
      </c>
      <c r="B32" t="s">
        <v>729</v>
      </c>
      <c r="C32" t="s">
        <v>1885</v>
      </c>
      <c r="D32">
        <v>36.729999999999997</v>
      </c>
      <c r="E32">
        <v>42.17</v>
      </c>
      <c r="F32">
        <v>0.77200000000000002</v>
      </c>
      <c r="G32">
        <v>15.61</v>
      </c>
      <c r="H32">
        <v>0.77300000000000002</v>
      </c>
      <c r="I32">
        <v>1636</v>
      </c>
    </row>
    <row r="33" spans="1:9">
      <c r="A33" t="s">
        <v>1892</v>
      </c>
      <c r="B33" t="s">
        <v>729</v>
      </c>
      <c r="C33" t="s">
        <v>1886</v>
      </c>
      <c r="D33">
        <v>39.89</v>
      </c>
      <c r="E33">
        <v>44.82</v>
      </c>
      <c r="F33">
        <v>0.77200000000000002</v>
      </c>
      <c r="G33">
        <v>16.57</v>
      </c>
      <c r="H33">
        <v>0.76600000000000001</v>
      </c>
      <c r="I33">
        <v>1636</v>
      </c>
    </row>
    <row r="34" spans="1:9">
      <c r="A34" t="s">
        <v>1892</v>
      </c>
      <c r="B34" t="s">
        <v>729</v>
      </c>
      <c r="C34" t="s">
        <v>1887</v>
      </c>
      <c r="D34">
        <v>40.32</v>
      </c>
      <c r="E34">
        <v>46.19</v>
      </c>
      <c r="F34">
        <v>0.76800000000000002</v>
      </c>
      <c r="G34">
        <v>15.29</v>
      </c>
      <c r="H34">
        <v>0.75800000000000001</v>
      </c>
      <c r="I34">
        <v>1636</v>
      </c>
    </row>
    <row r="35" spans="1:9">
      <c r="A35" t="s">
        <v>1892</v>
      </c>
      <c r="B35" t="s">
        <v>729</v>
      </c>
      <c r="C35" t="s">
        <v>1888</v>
      </c>
      <c r="D35">
        <v>38.82</v>
      </c>
      <c r="E35">
        <v>44.72</v>
      </c>
      <c r="F35">
        <v>0.77700000000000002</v>
      </c>
      <c r="G35">
        <v>14.6</v>
      </c>
      <c r="H35">
        <v>0.77100000000000002</v>
      </c>
      <c r="I35">
        <v>1636</v>
      </c>
    </row>
    <row r="36" spans="1:9">
      <c r="A36" t="s">
        <v>1892</v>
      </c>
      <c r="B36" t="s">
        <v>729</v>
      </c>
      <c r="C36" t="s">
        <v>1889</v>
      </c>
      <c r="D36">
        <v>36.229999999999997</v>
      </c>
      <c r="E36">
        <v>42.42</v>
      </c>
      <c r="F36">
        <v>0.77</v>
      </c>
      <c r="G36">
        <v>13.69</v>
      </c>
      <c r="H36">
        <v>0.77</v>
      </c>
      <c r="I36">
        <v>1636</v>
      </c>
    </row>
    <row r="37" spans="1:9">
      <c r="A37" t="s">
        <v>1892</v>
      </c>
      <c r="B37" t="s">
        <v>729</v>
      </c>
      <c r="C37" t="s">
        <v>1890</v>
      </c>
      <c r="D37">
        <v>35.54</v>
      </c>
      <c r="E37">
        <v>42.19</v>
      </c>
      <c r="F37">
        <v>0.77100000000000002</v>
      </c>
      <c r="G37">
        <v>13.69</v>
      </c>
      <c r="H37">
        <v>0.77200000000000002</v>
      </c>
      <c r="I37">
        <v>1636</v>
      </c>
    </row>
    <row r="38" spans="1:9">
      <c r="A38" t="s">
        <v>1893</v>
      </c>
      <c r="B38" t="s">
        <v>729</v>
      </c>
      <c r="C38" t="s">
        <v>1880</v>
      </c>
      <c r="D38">
        <v>35.92</v>
      </c>
      <c r="E38">
        <v>43.01</v>
      </c>
      <c r="F38">
        <v>0.77300000000000002</v>
      </c>
      <c r="G38">
        <v>57.94</v>
      </c>
      <c r="H38">
        <v>0.77200000000000002</v>
      </c>
      <c r="I38">
        <v>1648</v>
      </c>
    </row>
    <row r="39" spans="1:9">
      <c r="A39" t="s">
        <v>1893</v>
      </c>
      <c r="B39" t="s">
        <v>729</v>
      </c>
      <c r="C39" t="s">
        <v>1881</v>
      </c>
      <c r="D39">
        <v>36.880000000000003</v>
      </c>
      <c r="E39">
        <v>42.6</v>
      </c>
      <c r="F39">
        <v>0.78300000000000003</v>
      </c>
      <c r="G39">
        <v>53.39</v>
      </c>
      <c r="H39">
        <v>0.78300000000000003</v>
      </c>
      <c r="I39">
        <v>1648</v>
      </c>
    </row>
    <row r="40" spans="1:9">
      <c r="A40" t="s">
        <v>1893</v>
      </c>
      <c r="B40" t="s">
        <v>729</v>
      </c>
      <c r="C40" t="s">
        <v>1854</v>
      </c>
      <c r="D40">
        <v>37.83</v>
      </c>
      <c r="E40">
        <v>43.94</v>
      </c>
      <c r="F40">
        <v>0.78300000000000003</v>
      </c>
      <c r="G40">
        <v>60.28</v>
      </c>
      <c r="H40">
        <v>0.77900000000000003</v>
      </c>
      <c r="I40">
        <v>1648</v>
      </c>
    </row>
    <row r="41" spans="1:9">
      <c r="A41" t="s">
        <v>1893</v>
      </c>
      <c r="B41" t="s">
        <v>729</v>
      </c>
      <c r="C41" t="s">
        <v>1882</v>
      </c>
      <c r="D41">
        <v>38.29</v>
      </c>
      <c r="E41">
        <v>44.23</v>
      </c>
      <c r="F41">
        <v>0.77600000000000002</v>
      </c>
      <c r="G41">
        <v>58.45</v>
      </c>
      <c r="H41">
        <v>0.77100000000000002</v>
      </c>
      <c r="I41">
        <v>1648</v>
      </c>
    </row>
    <row r="42" spans="1:9">
      <c r="A42" t="s">
        <v>1893</v>
      </c>
      <c r="B42" t="s">
        <v>729</v>
      </c>
      <c r="C42" t="s">
        <v>1883</v>
      </c>
      <c r="D42">
        <v>37.950000000000003</v>
      </c>
      <c r="E42">
        <v>43.78</v>
      </c>
      <c r="F42">
        <v>0.76900000000000002</v>
      </c>
      <c r="G42">
        <v>62.24</v>
      </c>
      <c r="H42">
        <v>0.76600000000000001</v>
      </c>
      <c r="I42">
        <v>1648</v>
      </c>
    </row>
    <row r="43" spans="1:9">
      <c r="A43" t="s">
        <v>1893</v>
      </c>
      <c r="B43" t="s">
        <v>729</v>
      </c>
      <c r="C43" t="s">
        <v>1884</v>
      </c>
      <c r="D43">
        <v>36.56</v>
      </c>
      <c r="E43">
        <v>42.02</v>
      </c>
      <c r="F43">
        <v>0.77400000000000002</v>
      </c>
      <c r="G43">
        <v>60.87</v>
      </c>
      <c r="H43">
        <v>0.77500000000000002</v>
      </c>
      <c r="I43">
        <v>1648</v>
      </c>
    </row>
    <row r="44" spans="1:9">
      <c r="A44" t="s">
        <v>1893</v>
      </c>
      <c r="B44" t="s">
        <v>729</v>
      </c>
      <c r="C44" t="s">
        <v>1885</v>
      </c>
      <c r="D44">
        <v>36.71</v>
      </c>
      <c r="E44">
        <v>42.24</v>
      </c>
      <c r="F44">
        <v>0.76200000000000001</v>
      </c>
      <c r="G44">
        <v>62.14</v>
      </c>
      <c r="H44">
        <v>0.76300000000000001</v>
      </c>
      <c r="I44">
        <v>1648</v>
      </c>
    </row>
    <row r="45" spans="1:9">
      <c r="A45" t="s">
        <v>1893</v>
      </c>
      <c r="B45" t="s">
        <v>729</v>
      </c>
      <c r="C45" t="s">
        <v>1886</v>
      </c>
      <c r="D45">
        <v>39.869999999999997</v>
      </c>
      <c r="E45">
        <v>44.93</v>
      </c>
      <c r="F45">
        <v>0.78200000000000003</v>
      </c>
      <c r="G45">
        <v>67.61</v>
      </c>
      <c r="H45">
        <v>0.77500000000000002</v>
      </c>
      <c r="I45">
        <v>1648</v>
      </c>
    </row>
    <row r="46" spans="1:9">
      <c r="A46" t="s">
        <v>1893</v>
      </c>
      <c r="B46" t="s">
        <v>729</v>
      </c>
      <c r="C46" t="s">
        <v>1887</v>
      </c>
      <c r="D46">
        <v>40.299999999999997</v>
      </c>
      <c r="E46">
        <v>46.27</v>
      </c>
      <c r="F46">
        <v>0.78400000000000003</v>
      </c>
      <c r="G46">
        <v>62.93</v>
      </c>
      <c r="H46">
        <v>0.77400000000000002</v>
      </c>
      <c r="I46">
        <v>1648</v>
      </c>
    </row>
    <row r="47" spans="1:9">
      <c r="A47" t="s">
        <v>1893</v>
      </c>
      <c r="B47" t="s">
        <v>729</v>
      </c>
      <c r="C47" t="s">
        <v>1888</v>
      </c>
      <c r="D47">
        <v>38.79</v>
      </c>
      <c r="E47">
        <v>44.75</v>
      </c>
      <c r="F47">
        <v>0.78600000000000003</v>
      </c>
      <c r="G47">
        <v>59.51</v>
      </c>
      <c r="H47">
        <v>0.77900000000000003</v>
      </c>
      <c r="I47">
        <v>1648</v>
      </c>
    </row>
    <row r="48" spans="1:9">
      <c r="A48" t="s">
        <v>1893</v>
      </c>
      <c r="B48" t="s">
        <v>729</v>
      </c>
      <c r="C48" t="s">
        <v>1889</v>
      </c>
      <c r="D48">
        <v>36.22</v>
      </c>
      <c r="E48">
        <v>42.45</v>
      </c>
      <c r="F48">
        <v>0.78</v>
      </c>
      <c r="G48">
        <v>55.92</v>
      </c>
      <c r="H48">
        <v>0.78100000000000003</v>
      </c>
      <c r="I48">
        <v>1648</v>
      </c>
    </row>
    <row r="49" spans="1:9">
      <c r="A49" t="s">
        <v>1893</v>
      </c>
      <c r="B49" t="s">
        <v>729</v>
      </c>
      <c r="C49" t="s">
        <v>1890</v>
      </c>
      <c r="D49">
        <v>35.51</v>
      </c>
      <c r="E49">
        <v>42.2</v>
      </c>
      <c r="F49">
        <v>0.78</v>
      </c>
      <c r="G49">
        <v>55.75</v>
      </c>
      <c r="H49">
        <v>0.78100000000000003</v>
      </c>
      <c r="I49">
        <v>1648</v>
      </c>
    </row>
    <row r="50" spans="1:9">
      <c r="A50" t="s">
        <v>1894</v>
      </c>
      <c r="B50" t="s">
        <v>729</v>
      </c>
      <c r="C50" t="s">
        <v>1880</v>
      </c>
      <c r="D50">
        <v>35.94</v>
      </c>
      <c r="E50">
        <v>42.99</v>
      </c>
      <c r="F50">
        <v>0.77200000000000002</v>
      </c>
      <c r="G50">
        <v>105.8</v>
      </c>
      <c r="H50">
        <v>0.77100000000000002</v>
      </c>
      <c r="I50">
        <v>1647</v>
      </c>
    </row>
    <row r="51" spans="1:9">
      <c r="A51" t="s">
        <v>1894</v>
      </c>
      <c r="B51" t="s">
        <v>729</v>
      </c>
      <c r="C51" t="s">
        <v>1881</v>
      </c>
      <c r="D51">
        <v>36.93</v>
      </c>
      <c r="E51">
        <v>42.58</v>
      </c>
      <c r="F51">
        <v>0.78200000000000003</v>
      </c>
      <c r="G51">
        <v>97.9</v>
      </c>
      <c r="H51">
        <v>0.78200000000000003</v>
      </c>
      <c r="I51">
        <v>1647</v>
      </c>
    </row>
    <row r="52" spans="1:9">
      <c r="A52" t="s">
        <v>1894</v>
      </c>
      <c r="B52" t="s">
        <v>729</v>
      </c>
      <c r="C52" t="s">
        <v>1854</v>
      </c>
      <c r="D52">
        <v>37.85</v>
      </c>
      <c r="E52">
        <v>43.88</v>
      </c>
      <c r="F52">
        <v>0.78</v>
      </c>
      <c r="G52">
        <v>110</v>
      </c>
      <c r="H52">
        <v>0.77600000000000002</v>
      </c>
      <c r="I52">
        <v>1647</v>
      </c>
    </row>
    <row r="53" spans="1:9">
      <c r="A53" t="s">
        <v>1894</v>
      </c>
      <c r="B53" t="s">
        <v>729</v>
      </c>
      <c r="C53" t="s">
        <v>1882</v>
      </c>
      <c r="D53">
        <v>38.340000000000003</v>
      </c>
      <c r="E53">
        <v>44.2</v>
      </c>
      <c r="F53">
        <v>0.77300000000000002</v>
      </c>
      <c r="G53">
        <v>106.8</v>
      </c>
      <c r="H53">
        <v>0.76900000000000002</v>
      </c>
      <c r="I53">
        <v>1647</v>
      </c>
    </row>
    <row r="54" spans="1:9">
      <c r="A54" t="s">
        <v>1894</v>
      </c>
      <c r="B54" t="s">
        <v>729</v>
      </c>
      <c r="C54" t="s">
        <v>1883</v>
      </c>
      <c r="D54">
        <v>37.99</v>
      </c>
      <c r="E54">
        <v>43.69</v>
      </c>
      <c r="F54">
        <v>0.76600000000000001</v>
      </c>
      <c r="G54">
        <v>113.6</v>
      </c>
      <c r="H54">
        <v>0.76300000000000001</v>
      </c>
      <c r="I54">
        <v>1647</v>
      </c>
    </row>
    <row r="55" spans="1:9">
      <c r="A55" t="s">
        <v>1894</v>
      </c>
      <c r="B55" t="s">
        <v>729</v>
      </c>
      <c r="C55" t="s">
        <v>1884</v>
      </c>
      <c r="D55">
        <v>36.590000000000003</v>
      </c>
      <c r="E55">
        <v>41.93</v>
      </c>
      <c r="F55">
        <v>0.76300000000000001</v>
      </c>
      <c r="G55">
        <v>110</v>
      </c>
      <c r="H55">
        <v>0.76400000000000001</v>
      </c>
      <c r="I55">
        <v>1647</v>
      </c>
    </row>
    <row r="56" spans="1:9">
      <c r="A56" t="s">
        <v>1894</v>
      </c>
      <c r="B56" t="s">
        <v>729</v>
      </c>
      <c r="C56" t="s">
        <v>1885</v>
      </c>
      <c r="D56">
        <v>36.729999999999997</v>
      </c>
      <c r="E56">
        <v>42.2</v>
      </c>
      <c r="F56">
        <v>0.755</v>
      </c>
      <c r="G56">
        <v>112.7</v>
      </c>
      <c r="H56">
        <v>0.75600000000000001</v>
      </c>
      <c r="I56">
        <v>1647</v>
      </c>
    </row>
    <row r="57" spans="1:9">
      <c r="A57" t="s">
        <v>1894</v>
      </c>
      <c r="B57" t="s">
        <v>729</v>
      </c>
      <c r="C57" t="s">
        <v>1886</v>
      </c>
      <c r="D57">
        <v>39.9</v>
      </c>
      <c r="E57">
        <v>44.85</v>
      </c>
      <c r="F57">
        <v>0.78100000000000003</v>
      </c>
      <c r="G57">
        <v>123.7</v>
      </c>
      <c r="H57">
        <v>0.77500000000000002</v>
      </c>
      <c r="I57">
        <v>1647</v>
      </c>
    </row>
    <row r="58" spans="1:9">
      <c r="A58" t="s">
        <v>1894</v>
      </c>
      <c r="B58" t="s">
        <v>729</v>
      </c>
      <c r="C58" t="s">
        <v>1887</v>
      </c>
      <c r="D58">
        <v>40.340000000000003</v>
      </c>
      <c r="E58">
        <v>46.23</v>
      </c>
      <c r="F58">
        <v>0.78300000000000003</v>
      </c>
      <c r="G58">
        <v>115.1</v>
      </c>
      <c r="H58">
        <v>0.77200000000000002</v>
      </c>
      <c r="I58">
        <v>1647</v>
      </c>
    </row>
    <row r="59" spans="1:9">
      <c r="A59" t="s">
        <v>1894</v>
      </c>
      <c r="B59" t="s">
        <v>729</v>
      </c>
      <c r="C59" t="s">
        <v>1888</v>
      </c>
      <c r="D59">
        <v>38.83</v>
      </c>
      <c r="E59">
        <v>44.75</v>
      </c>
      <c r="F59">
        <v>0.78600000000000003</v>
      </c>
      <c r="G59">
        <v>109.1</v>
      </c>
      <c r="H59">
        <v>0.77900000000000003</v>
      </c>
      <c r="I59">
        <v>1647</v>
      </c>
    </row>
    <row r="60" spans="1:9">
      <c r="A60" t="s">
        <v>1894</v>
      </c>
      <c r="B60" t="s">
        <v>729</v>
      </c>
      <c r="C60" t="s">
        <v>1889</v>
      </c>
      <c r="D60">
        <v>36.25</v>
      </c>
      <c r="E60">
        <v>42.43</v>
      </c>
      <c r="F60">
        <v>0.77900000000000003</v>
      </c>
      <c r="G60">
        <v>102.3</v>
      </c>
      <c r="H60">
        <v>0.77900000000000003</v>
      </c>
      <c r="I60">
        <v>1647</v>
      </c>
    </row>
    <row r="61" spans="1:9">
      <c r="A61" t="s">
        <v>1894</v>
      </c>
      <c r="B61" t="s">
        <v>729</v>
      </c>
      <c r="C61" t="s">
        <v>1890</v>
      </c>
      <c r="D61">
        <v>35.54</v>
      </c>
      <c r="E61">
        <v>42.18</v>
      </c>
      <c r="F61">
        <v>0.77900000000000003</v>
      </c>
      <c r="G61">
        <v>102.2</v>
      </c>
      <c r="H61">
        <v>0.78</v>
      </c>
      <c r="I61">
        <v>1647</v>
      </c>
    </row>
    <row r="62" spans="1:9">
      <c r="A62" t="s">
        <v>193</v>
      </c>
      <c r="B62" t="s">
        <v>748</v>
      </c>
      <c r="C62" t="s">
        <v>1880</v>
      </c>
      <c r="D62">
        <v>35.11</v>
      </c>
      <c r="E62">
        <v>42.32</v>
      </c>
      <c r="F62">
        <v>0.75800000000000001</v>
      </c>
      <c r="G62">
        <v>141.6</v>
      </c>
      <c r="H62">
        <v>0.75600000000000001</v>
      </c>
    </row>
    <row r="63" spans="1:9">
      <c r="A63" t="s">
        <v>193</v>
      </c>
      <c r="B63" t="s">
        <v>748</v>
      </c>
      <c r="C63" t="s">
        <v>1881</v>
      </c>
      <c r="D63">
        <v>35.33</v>
      </c>
      <c r="E63">
        <v>42.6</v>
      </c>
      <c r="F63">
        <v>0.76100000000000001</v>
      </c>
      <c r="G63">
        <v>129.80000000000001</v>
      </c>
      <c r="H63">
        <v>0.75900000000000001</v>
      </c>
    </row>
    <row r="64" spans="1:9">
      <c r="A64" t="s">
        <v>193</v>
      </c>
      <c r="B64" t="s">
        <v>748</v>
      </c>
      <c r="C64" t="s">
        <v>1854</v>
      </c>
      <c r="D64">
        <v>36.65</v>
      </c>
      <c r="E64">
        <v>42.29</v>
      </c>
      <c r="F64">
        <v>0.75700000000000001</v>
      </c>
      <c r="G64">
        <v>142.69999999999999</v>
      </c>
      <c r="H64">
        <v>0.75600000000000001</v>
      </c>
    </row>
    <row r="65" spans="1:9">
      <c r="A65" t="s">
        <v>193</v>
      </c>
      <c r="B65" t="s">
        <v>748</v>
      </c>
      <c r="C65" t="s">
        <v>1882</v>
      </c>
      <c r="D65">
        <v>37.770000000000003</v>
      </c>
      <c r="E65">
        <v>43.56</v>
      </c>
      <c r="F65">
        <v>0.76400000000000001</v>
      </c>
      <c r="G65">
        <v>146.9</v>
      </c>
      <c r="H65">
        <v>0.75800000000000001</v>
      </c>
    </row>
    <row r="66" spans="1:9">
      <c r="A66" t="s">
        <v>193</v>
      </c>
      <c r="B66" t="s">
        <v>748</v>
      </c>
      <c r="C66" t="s">
        <v>1883</v>
      </c>
      <c r="D66">
        <v>37.549999999999997</v>
      </c>
      <c r="E66">
        <v>42.84</v>
      </c>
      <c r="F66">
        <v>0.77400000000000002</v>
      </c>
      <c r="G66">
        <v>159.1</v>
      </c>
      <c r="H66">
        <v>0.77100000000000002</v>
      </c>
    </row>
    <row r="67" spans="1:9">
      <c r="A67" t="s">
        <v>193</v>
      </c>
      <c r="B67" t="s">
        <v>748</v>
      </c>
      <c r="C67" t="s">
        <v>1884</v>
      </c>
      <c r="D67">
        <v>36.340000000000003</v>
      </c>
      <c r="E67">
        <v>40.72</v>
      </c>
      <c r="F67">
        <v>0.76400000000000001</v>
      </c>
      <c r="G67">
        <v>156.6</v>
      </c>
      <c r="H67">
        <v>0.76700000000000002</v>
      </c>
    </row>
    <row r="68" spans="1:9">
      <c r="A68" t="s">
        <v>193</v>
      </c>
      <c r="B68" t="s">
        <v>748</v>
      </c>
      <c r="C68" t="s">
        <v>1885</v>
      </c>
      <c r="D68">
        <v>36.840000000000003</v>
      </c>
      <c r="E68">
        <v>41.41</v>
      </c>
      <c r="F68">
        <v>0.76900000000000002</v>
      </c>
      <c r="G68">
        <v>165.6</v>
      </c>
      <c r="H68">
        <v>0.76900000000000002</v>
      </c>
    </row>
    <row r="69" spans="1:9">
      <c r="A69" t="s">
        <v>193</v>
      </c>
      <c r="B69" t="s">
        <v>748</v>
      </c>
      <c r="C69" t="s">
        <v>1886</v>
      </c>
      <c r="D69">
        <v>39.94</v>
      </c>
      <c r="E69">
        <v>44.2</v>
      </c>
      <c r="F69">
        <v>0.77700000000000002</v>
      </c>
      <c r="G69">
        <v>179.3</v>
      </c>
      <c r="H69">
        <v>0.77</v>
      </c>
    </row>
    <row r="70" spans="1:9">
      <c r="A70" t="s">
        <v>193</v>
      </c>
      <c r="B70" t="s">
        <v>748</v>
      </c>
      <c r="C70" t="s">
        <v>1887</v>
      </c>
      <c r="D70">
        <v>39.24</v>
      </c>
      <c r="E70">
        <v>44.99</v>
      </c>
      <c r="F70">
        <v>0.77300000000000002</v>
      </c>
      <c r="G70">
        <v>160.6</v>
      </c>
      <c r="H70">
        <v>0.76300000000000001</v>
      </c>
    </row>
    <row r="71" spans="1:9">
      <c r="A71" t="s">
        <v>193</v>
      </c>
      <c r="B71" t="s">
        <v>748</v>
      </c>
      <c r="C71" t="s">
        <v>1888</v>
      </c>
      <c r="D71">
        <v>37.799999999999997</v>
      </c>
      <c r="E71">
        <v>43.99</v>
      </c>
      <c r="F71">
        <v>0.76100000000000001</v>
      </c>
      <c r="G71">
        <v>146.4</v>
      </c>
      <c r="H71">
        <v>0.755</v>
      </c>
    </row>
    <row r="72" spans="1:9">
      <c r="A72" t="s">
        <v>193</v>
      </c>
      <c r="B72" t="s">
        <v>748</v>
      </c>
      <c r="C72" t="s">
        <v>1889</v>
      </c>
      <c r="D72">
        <v>35.200000000000003</v>
      </c>
      <c r="E72">
        <v>41.77</v>
      </c>
      <c r="F72">
        <v>0.754</v>
      </c>
      <c r="G72">
        <v>133.19999999999999</v>
      </c>
      <c r="H72">
        <v>0.754</v>
      </c>
    </row>
    <row r="73" spans="1:9">
      <c r="A73" t="s">
        <v>193</v>
      </c>
      <c r="B73" t="s">
        <v>748</v>
      </c>
      <c r="C73" t="s">
        <v>1890</v>
      </c>
      <c r="D73">
        <v>34.54</v>
      </c>
      <c r="E73">
        <v>40.770000000000003</v>
      </c>
      <c r="F73">
        <v>0.752</v>
      </c>
      <c r="G73">
        <v>135.1</v>
      </c>
      <c r="H73">
        <v>0.755</v>
      </c>
    </row>
    <row r="74" spans="1:9">
      <c r="A74" t="s">
        <v>28</v>
      </c>
      <c r="B74" t="s">
        <v>706</v>
      </c>
      <c r="C74" t="s">
        <v>1880</v>
      </c>
      <c r="D74">
        <v>39.229999999999997</v>
      </c>
      <c r="E74">
        <v>47.34</v>
      </c>
      <c r="F74">
        <v>0.73899999999999999</v>
      </c>
      <c r="G74">
        <v>37.24</v>
      </c>
      <c r="H74">
        <v>0.72899999999999998</v>
      </c>
      <c r="I74">
        <v>1990</v>
      </c>
    </row>
    <row r="75" spans="1:9">
      <c r="A75" t="s">
        <v>28</v>
      </c>
      <c r="B75" t="s">
        <v>706</v>
      </c>
      <c r="C75" t="s">
        <v>1881</v>
      </c>
      <c r="D75">
        <v>38.5</v>
      </c>
      <c r="E75">
        <v>45.86</v>
      </c>
      <c r="F75">
        <v>0.75800000000000001</v>
      </c>
      <c r="G75">
        <v>32.67</v>
      </c>
      <c r="H75">
        <v>0.752</v>
      </c>
      <c r="I75">
        <v>1990</v>
      </c>
    </row>
    <row r="76" spans="1:9">
      <c r="A76" t="s">
        <v>28</v>
      </c>
      <c r="B76" t="s">
        <v>706</v>
      </c>
      <c r="C76" t="s">
        <v>1854</v>
      </c>
      <c r="D76">
        <v>39.11</v>
      </c>
      <c r="E76">
        <v>44.43</v>
      </c>
      <c r="F76">
        <v>0.76200000000000001</v>
      </c>
      <c r="G76">
        <v>34.020000000000003</v>
      </c>
      <c r="H76">
        <v>0.75900000000000001</v>
      </c>
      <c r="I76">
        <v>1990</v>
      </c>
    </row>
    <row r="77" spans="1:9">
      <c r="A77" t="s">
        <v>28</v>
      </c>
      <c r="B77" t="s">
        <v>706</v>
      </c>
      <c r="C77" t="s">
        <v>1882</v>
      </c>
      <c r="D77">
        <v>39.24</v>
      </c>
      <c r="E77">
        <v>44.15</v>
      </c>
      <c r="F77">
        <v>0.77900000000000003</v>
      </c>
      <c r="G77">
        <v>33.33</v>
      </c>
      <c r="H77">
        <v>0.77700000000000002</v>
      </c>
      <c r="I77">
        <v>1990</v>
      </c>
    </row>
    <row r="78" spans="1:9">
      <c r="A78" t="s">
        <v>28</v>
      </c>
      <c r="B78" t="s">
        <v>706</v>
      </c>
      <c r="C78" t="s">
        <v>1883</v>
      </c>
      <c r="D78">
        <v>38.06</v>
      </c>
      <c r="E78">
        <v>42.06</v>
      </c>
      <c r="F78">
        <v>0.78900000000000003</v>
      </c>
      <c r="G78">
        <v>34.01</v>
      </c>
      <c r="H78">
        <v>0.79300000000000004</v>
      </c>
      <c r="I78">
        <v>1990</v>
      </c>
    </row>
    <row r="79" spans="1:9">
      <c r="A79" t="s">
        <v>28</v>
      </c>
      <c r="B79" t="s">
        <v>706</v>
      </c>
      <c r="C79" t="s">
        <v>1884</v>
      </c>
      <c r="D79">
        <v>36.33</v>
      </c>
      <c r="E79">
        <v>39.29</v>
      </c>
      <c r="F79">
        <v>0.79100000000000004</v>
      </c>
      <c r="G79">
        <v>32.799999999999997</v>
      </c>
      <c r="H79">
        <v>0.80300000000000005</v>
      </c>
      <c r="I79">
        <v>1990</v>
      </c>
    </row>
    <row r="80" spans="1:9">
      <c r="A80" t="s">
        <v>28</v>
      </c>
      <c r="B80" t="s">
        <v>706</v>
      </c>
      <c r="C80" t="s">
        <v>1885</v>
      </c>
      <c r="D80">
        <v>37.130000000000003</v>
      </c>
      <c r="E80">
        <v>40.340000000000003</v>
      </c>
      <c r="F80">
        <v>0.78400000000000003</v>
      </c>
      <c r="G80">
        <v>34.92</v>
      </c>
      <c r="H80">
        <v>0.79300000000000004</v>
      </c>
      <c r="I80">
        <v>1990</v>
      </c>
    </row>
    <row r="81" spans="1:9">
      <c r="A81" t="s">
        <v>28</v>
      </c>
      <c r="B81" t="s">
        <v>706</v>
      </c>
      <c r="C81" t="s">
        <v>1886</v>
      </c>
      <c r="D81">
        <v>41.52</v>
      </c>
      <c r="E81">
        <v>44.03</v>
      </c>
      <c r="F81">
        <v>0.79400000000000004</v>
      </c>
      <c r="G81">
        <v>40.68</v>
      </c>
      <c r="H81">
        <v>0.79300000000000004</v>
      </c>
      <c r="I81">
        <v>1990</v>
      </c>
    </row>
    <row r="82" spans="1:9">
      <c r="A82" t="s">
        <v>28</v>
      </c>
      <c r="B82" t="s">
        <v>706</v>
      </c>
      <c r="C82" t="s">
        <v>1887</v>
      </c>
      <c r="D82">
        <v>41.81</v>
      </c>
      <c r="E82">
        <v>46.26</v>
      </c>
      <c r="F82">
        <v>0.78800000000000003</v>
      </c>
      <c r="G82">
        <v>39.01</v>
      </c>
      <c r="H82">
        <v>0.78</v>
      </c>
      <c r="I82">
        <v>1990</v>
      </c>
    </row>
    <row r="83" spans="1:9">
      <c r="A83" t="s">
        <v>28</v>
      </c>
      <c r="B83" t="s">
        <v>706</v>
      </c>
      <c r="C83" t="s">
        <v>1888</v>
      </c>
      <c r="D83">
        <v>41.06</v>
      </c>
      <c r="E83">
        <v>46.74</v>
      </c>
      <c r="F83">
        <v>0.76900000000000002</v>
      </c>
      <c r="G83">
        <v>37.159999999999997</v>
      </c>
      <c r="H83">
        <v>0.76</v>
      </c>
      <c r="I83">
        <v>1990</v>
      </c>
    </row>
    <row r="84" spans="1:9">
      <c r="A84" t="s">
        <v>28</v>
      </c>
      <c r="B84" t="s">
        <v>706</v>
      </c>
      <c r="C84" t="s">
        <v>1889</v>
      </c>
      <c r="D84">
        <v>39.25</v>
      </c>
      <c r="E84">
        <v>45.87</v>
      </c>
      <c r="F84">
        <v>0.745</v>
      </c>
      <c r="G84">
        <v>35.19</v>
      </c>
      <c r="H84">
        <v>0.73799999999999999</v>
      </c>
      <c r="I84">
        <v>1990</v>
      </c>
    </row>
    <row r="85" spans="1:9">
      <c r="A85" t="s">
        <v>28</v>
      </c>
      <c r="B85" t="s">
        <v>706</v>
      </c>
      <c r="C85" t="s">
        <v>1890</v>
      </c>
      <c r="D85">
        <v>38.65</v>
      </c>
      <c r="E85">
        <v>45.4</v>
      </c>
      <c r="F85">
        <v>0.751</v>
      </c>
      <c r="G85">
        <v>36.619999999999997</v>
      </c>
      <c r="H85">
        <v>0.746</v>
      </c>
      <c r="I85">
        <v>1990</v>
      </c>
    </row>
    <row r="86" spans="1:9">
      <c r="A86" t="s">
        <v>510</v>
      </c>
      <c r="B86" t="s">
        <v>706</v>
      </c>
      <c r="C86" t="s">
        <v>1880</v>
      </c>
      <c r="D86">
        <v>39.200000000000003</v>
      </c>
      <c r="E86">
        <v>47.3</v>
      </c>
      <c r="F86">
        <v>0.70699999999999996</v>
      </c>
      <c r="G86">
        <v>43.66</v>
      </c>
      <c r="H86">
        <v>0.69699999999999995</v>
      </c>
      <c r="I86">
        <v>1954</v>
      </c>
    </row>
    <row r="87" spans="1:9">
      <c r="A87" t="s">
        <v>510</v>
      </c>
      <c r="B87" t="s">
        <v>706</v>
      </c>
      <c r="C87" t="s">
        <v>1881</v>
      </c>
      <c r="D87">
        <v>38.54</v>
      </c>
      <c r="E87">
        <v>45.92</v>
      </c>
      <c r="F87">
        <v>0.72899999999999998</v>
      </c>
      <c r="G87">
        <v>38.65</v>
      </c>
      <c r="H87">
        <v>0.72299999999999998</v>
      </c>
      <c r="I87">
        <v>1954</v>
      </c>
    </row>
    <row r="88" spans="1:9">
      <c r="A88" t="s">
        <v>510</v>
      </c>
      <c r="B88" t="s">
        <v>706</v>
      </c>
      <c r="C88" t="s">
        <v>1854</v>
      </c>
      <c r="D88">
        <v>39.25</v>
      </c>
      <c r="E88">
        <v>44.61</v>
      </c>
      <c r="F88">
        <v>0.73099999999999998</v>
      </c>
      <c r="G88">
        <v>40.380000000000003</v>
      </c>
      <c r="H88">
        <v>0.72799999999999998</v>
      </c>
      <c r="I88">
        <v>1954</v>
      </c>
    </row>
    <row r="89" spans="1:9">
      <c r="A89" t="s">
        <v>510</v>
      </c>
      <c r="B89" t="s">
        <v>706</v>
      </c>
      <c r="C89" t="s">
        <v>1882</v>
      </c>
      <c r="D89">
        <v>39.51</v>
      </c>
      <c r="E89">
        <v>44.42</v>
      </c>
      <c r="F89">
        <v>0.748</v>
      </c>
      <c r="G89">
        <v>39.92</v>
      </c>
      <c r="H89">
        <v>0.746</v>
      </c>
      <c r="I89">
        <v>1954</v>
      </c>
    </row>
    <row r="90" spans="1:9">
      <c r="A90" t="s">
        <v>510</v>
      </c>
      <c r="B90" t="s">
        <v>706</v>
      </c>
      <c r="C90" t="s">
        <v>1883</v>
      </c>
      <c r="D90">
        <v>38.46</v>
      </c>
      <c r="E90">
        <v>42.48</v>
      </c>
      <c r="F90">
        <v>0.78300000000000003</v>
      </c>
      <c r="G90">
        <v>42.45</v>
      </c>
      <c r="H90">
        <v>0.78600000000000003</v>
      </c>
      <c r="I90">
        <v>1954</v>
      </c>
    </row>
    <row r="91" spans="1:9">
      <c r="A91" t="s">
        <v>510</v>
      </c>
      <c r="B91" t="s">
        <v>706</v>
      </c>
      <c r="C91" t="s">
        <v>1884</v>
      </c>
      <c r="D91">
        <v>36.770000000000003</v>
      </c>
      <c r="E91">
        <v>39.71</v>
      </c>
      <c r="F91">
        <v>0.80100000000000005</v>
      </c>
      <c r="G91">
        <v>41.98</v>
      </c>
      <c r="H91">
        <v>0.81299999999999994</v>
      </c>
      <c r="I91">
        <v>1954</v>
      </c>
    </row>
    <row r="92" spans="1:9">
      <c r="A92" t="s">
        <v>510</v>
      </c>
      <c r="B92" t="s">
        <v>706</v>
      </c>
      <c r="C92" t="s">
        <v>1885</v>
      </c>
      <c r="D92">
        <v>37.549999999999997</v>
      </c>
      <c r="E92">
        <v>40.729999999999997</v>
      </c>
      <c r="F92">
        <v>0.79500000000000004</v>
      </c>
      <c r="G92">
        <v>44.56</v>
      </c>
      <c r="H92">
        <v>0.80300000000000005</v>
      </c>
      <c r="I92">
        <v>1954</v>
      </c>
    </row>
    <row r="93" spans="1:9">
      <c r="A93" t="s">
        <v>510</v>
      </c>
      <c r="B93" t="s">
        <v>706</v>
      </c>
      <c r="C93" t="s">
        <v>1886</v>
      </c>
      <c r="D93">
        <v>41.92</v>
      </c>
      <c r="E93">
        <v>44.33</v>
      </c>
      <c r="F93">
        <v>0.78</v>
      </c>
      <c r="G93">
        <v>49.99</v>
      </c>
      <c r="H93">
        <v>0.77800000000000002</v>
      </c>
      <c r="I93">
        <v>1954</v>
      </c>
    </row>
    <row r="94" spans="1:9">
      <c r="A94" t="s">
        <v>510</v>
      </c>
      <c r="B94" t="s">
        <v>706</v>
      </c>
      <c r="C94" t="s">
        <v>1887</v>
      </c>
      <c r="D94">
        <v>42.04</v>
      </c>
      <c r="E94">
        <v>46.46</v>
      </c>
      <c r="F94">
        <v>0.76100000000000001</v>
      </c>
      <c r="G94">
        <v>46.78</v>
      </c>
      <c r="H94">
        <v>0.753</v>
      </c>
      <c r="I94">
        <v>1954</v>
      </c>
    </row>
    <row r="95" spans="1:9">
      <c r="A95" t="s">
        <v>510</v>
      </c>
      <c r="B95" t="s">
        <v>706</v>
      </c>
      <c r="C95" t="s">
        <v>1888</v>
      </c>
      <c r="D95">
        <v>41.12</v>
      </c>
      <c r="E95">
        <v>46.82</v>
      </c>
      <c r="F95">
        <v>0.74099999999999999</v>
      </c>
      <c r="G95">
        <v>44.13</v>
      </c>
      <c r="H95">
        <v>0.73199999999999998</v>
      </c>
      <c r="I95">
        <v>1954</v>
      </c>
    </row>
    <row r="96" spans="1:9">
      <c r="A96" t="s">
        <v>510</v>
      </c>
      <c r="B96" t="s">
        <v>706</v>
      </c>
      <c r="C96" t="s">
        <v>1889</v>
      </c>
      <c r="D96">
        <v>39.229999999999997</v>
      </c>
      <c r="E96">
        <v>45.86</v>
      </c>
      <c r="F96">
        <v>0.71</v>
      </c>
      <c r="G96">
        <v>41.1</v>
      </c>
      <c r="H96">
        <v>0.70399999999999996</v>
      </c>
      <c r="I96">
        <v>1954</v>
      </c>
    </row>
    <row r="97" spans="1:9">
      <c r="A97" t="s">
        <v>510</v>
      </c>
      <c r="B97" t="s">
        <v>706</v>
      </c>
      <c r="C97" t="s">
        <v>1890</v>
      </c>
      <c r="D97">
        <v>38.6</v>
      </c>
      <c r="E97">
        <v>45.35</v>
      </c>
      <c r="F97">
        <v>0.72399999999999998</v>
      </c>
      <c r="G97">
        <v>43.16</v>
      </c>
      <c r="H97">
        <v>0.71899999999999997</v>
      </c>
      <c r="I97">
        <v>1954</v>
      </c>
    </row>
    <row r="98" spans="1:9">
      <c r="A98" t="s">
        <v>511</v>
      </c>
      <c r="B98" t="s">
        <v>706</v>
      </c>
      <c r="C98" t="s">
        <v>1880</v>
      </c>
      <c r="D98">
        <v>39.159999999999997</v>
      </c>
      <c r="E98">
        <v>47.26</v>
      </c>
      <c r="F98">
        <v>0.71199999999999997</v>
      </c>
      <c r="G98">
        <v>79.72</v>
      </c>
      <c r="H98">
        <v>0.70199999999999996</v>
      </c>
      <c r="I98">
        <v>1941</v>
      </c>
    </row>
    <row r="99" spans="1:9">
      <c r="A99" t="s">
        <v>511</v>
      </c>
      <c r="B99" t="s">
        <v>706</v>
      </c>
      <c r="C99" t="s">
        <v>1881</v>
      </c>
      <c r="D99">
        <v>38.5</v>
      </c>
      <c r="E99">
        <v>45.88</v>
      </c>
      <c r="F99">
        <v>0.73099999999999998</v>
      </c>
      <c r="G99">
        <v>70.23</v>
      </c>
      <c r="H99">
        <v>0.72399999999999998</v>
      </c>
      <c r="I99">
        <v>1941</v>
      </c>
    </row>
    <row r="100" spans="1:9">
      <c r="A100" t="s">
        <v>511</v>
      </c>
      <c r="B100" t="s">
        <v>706</v>
      </c>
      <c r="C100" t="s">
        <v>1854</v>
      </c>
      <c r="D100">
        <v>39.200000000000003</v>
      </c>
      <c r="E100">
        <v>44.57</v>
      </c>
      <c r="F100">
        <v>0.72899999999999998</v>
      </c>
      <c r="G100">
        <v>73.03</v>
      </c>
      <c r="H100">
        <v>0.72599999999999998</v>
      </c>
      <c r="I100">
        <v>1941</v>
      </c>
    </row>
    <row r="101" spans="1:9">
      <c r="A101" t="s">
        <v>511</v>
      </c>
      <c r="B101" t="s">
        <v>706</v>
      </c>
      <c r="C101" t="s">
        <v>1882</v>
      </c>
      <c r="D101">
        <v>39.46</v>
      </c>
      <c r="E101">
        <v>44.38</v>
      </c>
      <c r="F101">
        <v>0.74199999999999999</v>
      </c>
      <c r="G101">
        <v>71.78</v>
      </c>
      <c r="H101">
        <v>0.74</v>
      </c>
      <c r="I101">
        <v>1941</v>
      </c>
    </row>
    <row r="102" spans="1:9">
      <c r="A102" t="s">
        <v>511</v>
      </c>
      <c r="B102" t="s">
        <v>706</v>
      </c>
      <c r="C102" t="s">
        <v>1883</v>
      </c>
      <c r="D102">
        <v>38.4</v>
      </c>
      <c r="E102">
        <v>42.43</v>
      </c>
      <c r="F102">
        <v>0.77200000000000002</v>
      </c>
      <c r="G102">
        <v>75.900000000000006</v>
      </c>
      <c r="H102">
        <v>0.77500000000000002</v>
      </c>
      <c r="I102">
        <v>1941</v>
      </c>
    </row>
    <row r="103" spans="1:9">
      <c r="A103" t="s">
        <v>511</v>
      </c>
      <c r="B103" t="s">
        <v>706</v>
      </c>
      <c r="C103" t="s">
        <v>1884</v>
      </c>
      <c r="D103">
        <v>36.72</v>
      </c>
      <c r="E103">
        <v>39.67</v>
      </c>
      <c r="F103">
        <v>0.78400000000000003</v>
      </c>
      <c r="G103">
        <v>74.459999999999994</v>
      </c>
      <c r="H103">
        <v>0.79500000000000004</v>
      </c>
      <c r="I103">
        <v>1941</v>
      </c>
    </row>
    <row r="104" spans="1:9">
      <c r="A104" t="s">
        <v>511</v>
      </c>
      <c r="B104" t="s">
        <v>706</v>
      </c>
      <c r="C104" t="s">
        <v>1885</v>
      </c>
      <c r="D104">
        <v>37.49</v>
      </c>
      <c r="E104">
        <v>40.69</v>
      </c>
      <c r="F104">
        <v>0.78</v>
      </c>
      <c r="G104">
        <v>79.3</v>
      </c>
      <c r="H104">
        <v>0.78800000000000003</v>
      </c>
      <c r="I104">
        <v>1941</v>
      </c>
    </row>
    <row r="105" spans="1:9">
      <c r="A105" t="s">
        <v>511</v>
      </c>
      <c r="B105" t="s">
        <v>706</v>
      </c>
      <c r="C105" t="s">
        <v>1886</v>
      </c>
      <c r="D105">
        <v>41.86</v>
      </c>
      <c r="E105">
        <v>44.29</v>
      </c>
      <c r="F105">
        <v>0.76700000000000002</v>
      </c>
      <c r="G105">
        <v>89.2</v>
      </c>
      <c r="H105">
        <v>0.76500000000000001</v>
      </c>
      <c r="I105">
        <v>1941</v>
      </c>
    </row>
    <row r="106" spans="1:9">
      <c r="A106" t="s">
        <v>511</v>
      </c>
      <c r="B106" t="s">
        <v>706</v>
      </c>
      <c r="C106" t="s">
        <v>1887</v>
      </c>
      <c r="D106">
        <v>41.99</v>
      </c>
      <c r="E106">
        <v>46.43</v>
      </c>
      <c r="F106">
        <v>0.755</v>
      </c>
      <c r="G106">
        <v>84.17</v>
      </c>
      <c r="H106">
        <v>0.747</v>
      </c>
      <c r="I106">
        <v>1941</v>
      </c>
    </row>
    <row r="107" spans="1:9">
      <c r="A107" t="s">
        <v>511</v>
      </c>
      <c r="B107" t="s">
        <v>706</v>
      </c>
      <c r="C107" t="s">
        <v>1888</v>
      </c>
      <c r="D107">
        <v>41.15</v>
      </c>
      <c r="E107">
        <v>46.8</v>
      </c>
      <c r="F107">
        <v>0.73899999999999999</v>
      </c>
      <c r="G107">
        <v>79.78</v>
      </c>
      <c r="H107">
        <v>0.73</v>
      </c>
      <c r="I107">
        <v>1941</v>
      </c>
    </row>
    <row r="108" spans="1:9">
      <c r="A108" t="s">
        <v>511</v>
      </c>
      <c r="B108" t="s">
        <v>706</v>
      </c>
      <c r="C108" t="s">
        <v>1889</v>
      </c>
      <c r="D108">
        <v>39.18</v>
      </c>
      <c r="E108">
        <v>45.82</v>
      </c>
      <c r="F108">
        <v>0.70899999999999996</v>
      </c>
      <c r="G108">
        <v>74.430000000000007</v>
      </c>
      <c r="H108">
        <v>0.70299999999999996</v>
      </c>
      <c r="I108">
        <v>1941</v>
      </c>
    </row>
    <row r="109" spans="1:9">
      <c r="A109" t="s">
        <v>511</v>
      </c>
      <c r="B109" t="s">
        <v>706</v>
      </c>
      <c r="C109" t="s">
        <v>1890</v>
      </c>
      <c r="D109">
        <v>38.56</v>
      </c>
      <c r="E109">
        <v>45.32</v>
      </c>
      <c r="F109">
        <v>0.72499999999999998</v>
      </c>
      <c r="G109">
        <v>78.33</v>
      </c>
      <c r="H109">
        <v>0.72</v>
      </c>
      <c r="I109">
        <v>1941</v>
      </c>
    </row>
    <row r="110" spans="1:9">
      <c r="A110" t="s">
        <v>512</v>
      </c>
      <c r="B110" t="s">
        <v>706</v>
      </c>
      <c r="C110" t="s">
        <v>1880</v>
      </c>
      <c r="D110">
        <v>39.159999999999997</v>
      </c>
      <c r="E110">
        <v>47.26</v>
      </c>
      <c r="F110">
        <v>0.69199999999999995</v>
      </c>
      <c r="G110">
        <v>88.1</v>
      </c>
      <c r="H110">
        <v>0.68300000000000005</v>
      </c>
      <c r="I110">
        <v>1926</v>
      </c>
    </row>
    <row r="111" spans="1:9">
      <c r="A111" t="s">
        <v>512</v>
      </c>
      <c r="B111" t="s">
        <v>706</v>
      </c>
      <c r="C111" t="s">
        <v>1881</v>
      </c>
      <c r="D111">
        <v>38.520000000000003</v>
      </c>
      <c r="E111">
        <v>45.89</v>
      </c>
      <c r="F111">
        <v>0.71199999999999997</v>
      </c>
      <c r="G111">
        <v>77.900000000000006</v>
      </c>
      <c r="H111">
        <v>0.70599999999999996</v>
      </c>
      <c r="I111">
        <v>1926</v>
      </c>
    </row>
    <row r="112" spans="1:9">
      <c r="A112" t="s">
        <v>512</v>
      </c>
      <c r="B112" t="s">
        <v>706</v>
      </c>
      <c r="C112" t="s">
        <v>1854</v>
      </c>
      <c r="D112">
        <v>39.24</v>
      </c>
      <c r="E112">
        <v>44.61</v>
      </c>
      <c r="F112">
        <v>0.71599999999999997</v>
      </c>
      <c r="G112">
        <v>81.7</v>
      </c>
      <c r="H112">
        <v>0.71299999999999997</v>
      </c>
      <c r="I112">
        <v>1926</v>
      </c>
    </row>
    <row r="113" spans="1:9">
      <c r="A113" t="s">
        <v>512</v>
      </c>
      <c r="B113" t="s">
        <v>706</v>
      </c>
      <c r="C113" t="s">
        <v>1882</v>
      </c>
      <c r="D113">
        <v>39.51</v>
      </c>
      <c r="E113">
        <v>44.44</v>
      </c>
      <c r="F113">
        <v>0.73199999999999998</v>
      </c>
      <c r="G113">
        <v>80.8</v>
      </c>
      <c r="H113">
        <v>0.73</v>
      </c>
      <c r="I113">
        <v>1926</v>
      </c>
    </row>
    <row r="114" spans="1:9">
      <c r="A114" t="s">
        <v>512</v>
      </c>
      <c r="B114" t="s">
        <v>706</v>
      </c>
      <c r="C114" t="s">
        <v>1883</v>
      </c>
      <c r="D114">
        <v>38.5</v>
      </c>
      <c r="E114">
        <v>42.53</v>
      </c>
      <c r="F114">
        <v>0.77200000000000002</v>
      </c>
      <c r="G114">
        <v>86.7</v>
      </c>
      <c r="H114">
        <v>0.77500000000000002</v>
      </c>
      <c r="I114">
        <v>1926</v>
      </c>
    </row>
    <row r="115" spans="1:9">
      <c r="A115" t="s">
        <v>512</v>
      </c>
      <c r="B115" t="s">
        <v>706</v>
      </c>
      <c r="C115" t="s">
        <v>1884</v>
      </c>
      <c r="D115">
        <v>36.840000000000003</v>
      </c>
      <c r="E115">
        <v>39.78</v>
      </c>
      <c r="F115">
        <v>0.79900000000000004</v>
      </c>
      <c r="G115">
        <v>86.8</v>
      </c>
      <c r="H115">
        <v>0.81</v>
      </c>
      <c r="I115">
        <v>1926</v>
      </c>
    </row>
    <row r="116" spans="1:9">
      <c r="A116" t="s">
        <v>512</v>
      </c>
      <c r="B116" t="s">
        <v>706</v>
      </c>
      <c r="C116" t="s">
        <v>1885</v>
      </c>
      <c r="D116">
        <v>37.6</v>
      </c>
      <c r="E116">
        <v>40.78</v>
      </c>
      <c r="F116">
        <v>0.78900000000000003</v>
      </c>
      <c r="G116">
        <v>91.7</v>
      </c>
      <c r="H116">
        <v>0.79700000000000004</v>
      </c>
      <c r="I116">
        <v>1926</v>
      </c>
    </row>
    <row r="117" spans="1:9">
      <c r="A117" t="s">
        <v>512</v>
      </c>
      <c r="B117" t="s">
        <v>706</v>
      </c>
      <c r="C117" t="s">
        <v>1886</v>
      </c>
      <c r="D117">
        <v>41.95</v>
      </c>
      <c r="E117">
        <v>44.36</v>
      </c>
      <c r="F117">
        <v>0.76500000000000001</v>
      </c>
      <c r="G117">
        <v>101.6</v>
      </c>
      <c r="H117">
        <v>0.76300000000000001</v>
      </c>
      <c r="I117">
        <v>1926</v>
      </c>
    </row>
    <row r="118" spans="1:9">
      <c r="A118" t="s">
        <v>512</v>
      </c>
      <c r="B118" t="s">
        <v>706</v>
      </c>
      <c r="C118" t="s">
        <v>1887</v>
      </c>
      <c r="D118">
        <v>42.04</v>
      </c>
      <c r="E118">
        <v>46.47</v>
      </c>
      <c r="F118">
        <v>0.74399999999999999</v>
      </c>
      <c r="G118">
        <v>94.6</v>
      </c>
      <c r="H118">
        <v>0.73599999999999999</v>
      </c>
      <c r="I118">
        <v>1926</v>
      </c>
    </row>
    <row r="119" spans="1:9">
      <c r="A119" t="s">
        <v>512</v>
      </c>
      <c r="B119" t="s">
        <v>706</v>
      </c>
      <c r="C119" t="s">
        <v>1888</v>
      </c>
      <c r="D119">
        <v>41.1</v>
      </c>
      <c r="E119">
        <v>46.82</v>
      </c>
      <c r="F119">
        <v>0.73299999999999998</v>
      </c>
      <c r="G119">
        <v>90</v>
      </c>
      <c r="H119">
        <v>0.72399999999999998</v>
      </c>
      <c r="I119">
        <v>1926</v>
      </c>
    </row>
    <row r="120" spans="1:9">
      <c r="A120" t="s">
        <v>512</v>
      </c>
      <c r="B120" t="s">
        <v>706</v>
      </c>
      <c r="C120" t="s">
        <v>1889</v>
      </c>
      <c r="D120">
        <v>39.18</v>
      </c>
      <c r="E120">
        <v>45.82</v>
      </c>
      <c r="F120">
        <v>0.69599999999999995</v>
      </c>
      <c r="G120">
        <v>83</v>
      </c>
      <c r="H120">
        <v>0.69</v>
      </c>
      <c r="I120">
        <v>1926</v>
      </c>
    </row>
    <row r="121" spans="1:9">
      <c r="A121" t="s">
        <v>512</v>
      </c>
      <c r="B121" t="s">
        <v>706</v>
      </c>
      <c r="C121" t="s">
        <v>1890</v>
      </c>
      <c r="D121">
        <v>38.549999999999997</v>
      </c>
      <c r="E121">
        <v>45.31</v>
      </c>
      <c r="F121">
        <v>0.71199999999999997</v>
      </c>
      <c r="G121">
        <v>87.5</v>
      </c>
      <c r="H121">
        <v>0.70799999999999996</v>
      </c>
      <c r="I121">
        <v>1926</v>
      </c>
    </row>
    <row r="122" spans="1:9">
      <c r="A122" t="s">
        <v>1895</v>
      </c>
      <c r="B122" t="s">
        <v>960</v>
      </c>
      <c r="C122" t="s">
        <v>1880</v>
      </c>
      <c r="D122">
        <v>35.590000000000003</v>
      </c>
      <c r="E122">
        <v>42.15</v>
      </c>
      <c r="F122">
        <v>0.82099999999999995</v>
      </c>
      <c r="G122">
        <v>22.44</v>
      </c>
      <c r="H122">
        <v>0.82</v>
      </c>
      <c r="I122">
        <v>1745</v>
      </c>
    </row>
    <row r="123" spans="1:9">
      <c r="A123" t="s">
        <v>1895</v>
      </c>
      <c r="B123" t="s">
        <v>960</v>
      </c>
      <c r="C123" t="s">
        <v>1881</v>
      </c>
      <c r="D123">
        <v>35.130000000000003</v>
      </c>
      <c r="E123">
        <v>42.44</v>
      </c>
      <c r="F123">
        <v>0.81100000000000005</v>
      </c>
      <c r="G123">
        <v>18.59</v>
      </c>
      <c r="H123">
        <v>0.80900000000000005</v>
      </c>
      <c r="I123">
        <v>1745</v>
      </c>
    </row>
    <row r="124" spans="1:9">
      <c r="A124" t="s">
        <v>1895</v>
      </c>
      <c r="B124" t="s">
        <v>960</v>
      </c>
      <c r="C124" t="s">
        <v>1854</v>
      </c>
      <c r="D124">
        <v>36.97</v>
      </c>
      <c r="E124">
        <v>43.11</v>
      </c>
      <c r="F124">
        <v>0.81499999999999995</v>
      </c>
      <c r="G124">
        <v>21.82</v>
      </c>
      <c r="H124">
        <v>0.81100000000000005</v>
      </c>
      <c r="I124">
        <v>1745</v>
      </c>
    </row>
    <row r="125" spans="1:9">
      <c r="A125" t="s">
        <v>1895</v>
      </c>
      <c r="B125" t="s">
        <v>960</v>
      </c>
      <c r="C125" t="s">
        <v>1882</v>
      </c>
      <c r="D125">
        <v>37.29</v>
      </c>
      <c r="E125">
        <v>42.52</v>
      </c>
      <c r="F125">
        <v>0.81299999999999994</v>
      </c>
      <c r="G125">
        <v>21.07</v>
      </c>
      <c r="H125">
        <v>0.81100000000000005</v>
      </c>
      <c r="I125">
        <v>1745</v>
      </c>
    </row>
    <row r="126" spans="1:9">
      <c r="A126" t="s">
        <v>1895</v>
      </c>
      <c r="B126" t="s">
        <v>960</v>
      </c>
      <c r="C126" t="s">
        <v>1883</v>
      </c>
      <c r="D126">
        <v>37.39</v>
      </c>
      <c r="E126">
        <v>42.76</v>
      </c>
      <c r="F126">
        <v>0.81799999999999995</v>
      </c>
      <c r="G126">
        <v>22.99</v>
      </c>
      <c r="H126">
        <v>0.81499999999999995</v>
      </c>
      <c r="I126">
        <v>1745</v>
      </c>
    </row>
    <row r="127" spans="1:9">
      <c r="A127" t="s">
        <v>1895</v>
      </c>
      <c r="B127" t="s">
        <v>960</v>
      </c>
      <c r="C127" t="s">
        <v>1884</v>
      </c>
      <c r="D127">
        <v>36.090000000000003</v>
      </c>
      <c r="E127">
        <v>41.05</v>
      </c>
      <c r="F127">
        <v>0.71899999999999997</v>
      </c>
      <c r="G127">
        <v>23.01</v>
      </c>
      <c r="H127">
        <v>0.82499999999999996</v>
      </c>
      <c r="I127">
        <v>1745</v>
      </c>
    </row>
    <row r="128" spans="1:9">
      <c r="A128" t="s">
        <v>1895</v>
      </c>
      <c r="B128" t="s">
        <v>960</v>
      </c>
      <c r="C128" t="s">
        <v>1885</v>
      </c>
      <c r="D128">
        <v>36.69</v>
      </c>
      <c r="E128">
        <v>41.51</v>
      </c>
      <c r="F128">
        <v>0.81899999999999995</v>
      </c>
      <c r="G128">
        <v>24.29</v>
      </c>
      <c r="H128">
        <v>0.82</v>
      </c>
      <c r="I128">
        <v>1745</v>
      </c>
    </row>
    <row r="129" spans="1:9">
      <c r="A129" t="s">
        <v>1895</v>
      </c>
      <c r="B129" t="s">
        <v>960</v>
      </c>
      <c r="C129" t="s">
        <v>1886</v>
      </c>
      <c r="D129">
        <v>39.85</v>
      </c>
      <c r="E129">
        <v>44.42</v>
      </c>
      <c r="F129">
        <v>0.74299999999999999</v>
      </c>
      <c r="G129">
        <v>26.02</v>
      </c>
      <c r="H129">
        <v>0.80800000000000005</v>
      </c>
      <c r="I129">
        <v>1745</v>
      </c>
    </row>
    <row r="130" spans="1:9">
      <c r="A130" t="s">
        <v>1895</v>
      </c>
      <c r="B130" t="s">
        <v>960</v>
      </c>
      <c r="C130" t="s">
        <v>1887</v>
      </c>
      <c r="D130">
        <v>39.380000000000003</v>
      </c>
      <c r="E130">
        <v>45.62</v>
      </c>
      <c r="F130">
        <v>0.81299999999999994</v>
      </c>
      <c r="G130">
        <v>23.85</v>
      </c>
      <c r="H130">
        <v>0.80200000000000005</v>
      </c>
      <c r="I130">
        <v>1745</v>
      </c>
    </row>
    <row r="131" spans="1:9">
      <c r="A131" t="s">
        <v>1895</v>
      </c>
      <c r="B131" t="s">
        <v>960</v>
      </c>
      <c r="C131" t="s">
        <v>1888</v>
      </c>
      <c r="D131">
        <v>38.020000000000003</v>
      </c>
      <c r="E131">
        <v>44.89</v>
      </c>
      <c r="F131">
        <v>0.81</v>
      </c>
      <c r="G131">
        <v>22.01</v>
      </c>
      <c r="H131">
        <v>0.80100000000000005</v>
      </c>
      <c r="I131">
        <v>1745</v>
      </c>
    </row>
    <row r="132" spans="1:9">
      <c r="A132" t="s">
        <v>1895</v>
      </c>
      <c r="B132" t="s">
        <v>960</v>
      </c>
      <c r="C132" t="s">
        <v>1889</v>
      </c>
      <c r="D132">
        <v>35.35</v>
      </c>
      <c r="E132">
        <v>41.66</v>
      </c>
      <c r="F132">
        <v>0.81599999999999995</v>
      </c>
      <c r="G132">
        <v>20.420000000000002</v>
      </c>
      <c r="H132">
        <v>0.81699999999999995</v>
      </c>
      <c r="I132">
        <v>1745</v>
      </c>
    </row>
    <row r="133" spans="1:9">
      <c r="A133" t="s">
        <v>1895</v>
      </c>
      <c r="B133" t="s">
        <v>960</v>
      </c>
      <c r="C133" t="s">
        <v>1890</v>
      </c>
      <c r="D133">
        <v>34.61</v>
      </c>
      <c r="E133">
        <v>40.94</v>
      </c>
      <c r="F133">
        <v>0.82299999999999995</v>
      </c>
      <c r="G133">
        <v>20.47</v>
      </c>
      <c r="H133">
        <v>0.82499999999999996</v>
      </c>
      <c r="I133">
        <v>1745</v>
      </c>
    </row>
    <row r="134" spans="1:9">
      <c r="A134" t="s">
        <v>1896</v>
      </c>
      <c r="B134" t="s">
        <v>960</v>
      </c>
      <c r="C134" t="s">
        <v>1880</v>
      </c>
      <c r="D134">
        <v>35.61</v>
      </c>
      <c r="E134">
        <v>42.18</v>
      </c>
      <c r="F134">
        <v>0.82199999999999995</v>
      </c>
      <c r="G134">
        <v>22.32</v>
      </c>
      <c r="H134">
        <v>0.82099999999999995</v>
      </c>
      <c r="I134">
        <v>1747</v>
      </c>
    </row>
    <row r="135" spans="1:9">
      <c r="A135" t="s">
        <v>1896</v>
      </c>
      <c r="B135" t="s">
        <v>960</v>
      </c>
      <c r="C135" t="s">
        <v>1881</v>
      </c>
      <c r="D135">
        <v>35.14</v>
      </c>
      <c r="E135">
        <v>42.46</v>
      </c>
      <c r="F135">
        <v>0.81200000000000006</v>
      </c>
      <c r="G135">
        <v>18.5</v>
      </c>
      <c r="H135">
        <v>0.81</v>
      </c>
      <c r="I135">
        <v>1747</v>
      </c>
    </row>
    <row r="136" spans="1:9">
      <c r="A136" t="s">
        <v>1896</v>
      </c>
      <c r="B136" t="s">
        <v>960</v>
      </c>
      <c r="C136" t="s">
        <v>1854</v>
      </c>
      <c r="D136">
        <v>36.979999999999997</v>
      </c>
      <c r="E136">
        <v>43.13</v>
      </c>
      <c r="F136">
        <v>0.81599999999999995</v>
      </c>
      <c r="G136">
        <v>21.71</v>
      </c>
      <c r="H136">
        <v>0.81200000000000006</v>
      </c>
      <c r="I136">
        <v>1747</v>
      </c>
    </row>
    <row r="137" spans="1:9">
      <c r="A137" t="s">
        <v>1896</v>
      </c>
      <c r="B137" t="s">
        <v>960</v>
      </c>
      <c r="C137" t="s">
        <v>1882</v>
      </c>
      <c r="D137">
        <v>37.31</v>
      </c>
      <c r="E137">
        <v>42.55</v>
      </c>
      <c r="F137">
        <v>0.81399999999999995</v>
      </c>
      <c r="G137">
        <v>20.96</v>
      </c>
      <c r="H137">
        <v>0.81200000000000006</v>
      </c>
      <c r="I137">
        <v>1747</v>
      </c>
    </row>
    <row r="138" spans="1:9">
      <c r="A138" t="s">
        <v>1896</v>
      </c>
      <c r="B138" t="s">
        <v>960</v>
      </c>
      <c r="C138" t="s">
        <v>1883</v>
      </c>
      <c r="D138">
        <v>37.409999999999997</v>
      </c>
      <c r="E138">
        <v>42.78</v>
      </c>
      <c r="F138">
        <v>0.81899999999999995</v>
      </c>
      <c r="G138">
        <v>22.87</v>
      </c>
      <c r="H138">
        <v>0.81699999999999995</v>
      </c>
      <c r="I138">
        <v>1747</v>
      </c>
    </row>
    <row r="139" spans="1:9">
      <c r="A139" t="s">
        <v>1896</v>
      </c>
      <c r="B139" t="s">
        <v>960</v>
      </c>
      <c r="C139" t="s">
        <v>1884</v>
      </c>
      <c r="D139">
        <v>36.11</v>
      </c>
      <c r="E139">
        <v>41.07</v>
      </c>
      <c r="F139">
        <v>0.82299999999999995</v>
      </c>
      <c r="G139">
        <v>22.88</v>
      </c>
      <c r="H139">
        <v>0.82599999999999996</v>
      </c>
      <c r="I139">
        <v>1747</v>
      </c>
    </row>
    <row r="140" spans="1:9">
      <c r="A140" t="s">
        <v>1896</v>
      </c>
      <c r="B140" t="s">
        <v>960</v>
      </c>
      <c r="C140" t="s">
        <v>1885</v>
      </c>
      <c r="D140">
        <v>36.71</v>
      </c>
      <c r="E140">
        <v>41.54</v>
      </c>
      <c r="F140">
        <v>0.82</v>
      </c>
      <c r="G140">
        <v>24.16</v>
      </c>
      <c r="H140">
        <v>0.82099999999999995</v>
      </c>
      <c r="I140">
        <v>1747</v>
      </c>
    </row>
    <row r="141" spans="1:9">
      <c r="A141" t="s">
        <v>1896</v>
      </c>
      <c r="B141" t="s">
        <v>960</v>
      </c>
      <c r="C141" t="s">
        <v>1886</v>
      </c>
      <c r="D141">
        <v>39.869999999999997</v>
      </c>
      <c r="E141">
        <v>44.44</v>
      </c>
      <c r="F141">
        <v>0.81799999999999995</v>
      </c>
      <c r="G141">
        <v>25.89</v>
      </c>
      <c r="H141">
        <v>0.81</v>
      </c>
      <c r="I141">
        <v>1747</v>
      </c>
    </row>
    <row r="142" spans="1:9">
      <c r="A142" t="s">
        <v>1896</v>
      </c>
      <c r="B142" t="s">
        <v>960</v>
      </c>
      <c r="C142" t="s">
        <v>1887</v>
      </c>
      <c r="D142">
        <v>39.39</v>
      </c>
      <c r="E142">
        <v>45.64</v>
      </c>
      <c r="F142">
        <v>0.81499999999999995</v>
      </c>
      <c r="G142">
        <v>23.73</v>
      </c>
      <c r="H142">
        <v>0.80400000000000005</v>
      </c>
      <c r="I142">
        <v>1747</v>
      </c>
    </row>
    <row r="143" spans="1:9">
      <c r="A143" t="s">
        <v>1896</v>
      </c>
      <c r="B143" t="s">
        <v>960</v>
      </c>
      <c r="C143" t="s">
        <v>1888</v>
      </c>
      <c r="D143">
        <v>38.03</v>
      </c>
      <c r="E143">
        <v>44.91</v>
      </c>
      <c r="F143">
        <v>0.81200000000000006</v>
      </c>
      <c r="G143">
        <v>21.9</v>
      </c>
      <c r="H143">
        <v>0.80300000000000005</v>
      </c>
      <c r="I143">
        <v>1747</v>
      </c>
    </row>
    <row r="144" spans="1:9">
      <c r="A144" t="s">
        <v>1896</v>
      </c>
      <c r="B144" t="s">
        <v>960</v>
      </c>
      <c r="C144" t="s">
        <v>1889</v>
      </c>
      <c r="D144">
        <v>35.36</v>
      </c>
      <c r="E144">
        <v>41.68</v>
      </c>
      <c r="F144">
        <v>0.81699999999999995</v>
      </c>
      <c r="G144">
        <v>20.309999999999999</v>
      </c>
      <c r="H144">
        <v>0.81799999999999995</v>
      </c>
      <c r="I144">
        <v>1747</v>
      </c>
    </row>
    <row r="145" spans="1:9">
      <c r="A145" t="s">
        <v>1896</v>
      </c>
      <c r="B145" t="s">
        <v>960</v>
      </c>
      <c r="C145" t="s">
        <v>1890</v>
      </c>
      <c r="D145">
        <v>34.619999999999997</v>
      </c>
      <c r="E145">
        <v>40.96</v>
      </c>
      <c r="F145">
        <v>0.82299999999999995</v>
      </c>
      <c r="G145">
        <v>20.350000000000001</v>
      </c>
      <c r="H145">
        <v>0.82599999999999996</v>
      </c>
      <c r="I145">
        <v>1747</v>
      </c>
    </row>
    <row r="146" spans="1:9">
      <c r="A146" t="s">
        <v>33</v>
      </c>
      <c r="B146" t="s">
        <v>1833</v>
      </c>
      <c r="C146" t="s">
        <v>1880</v>
      </c>
      <c r="D146">
        <v>35.840000000000003</v>
      </c>
      <c r="E146">
        <v>42.34</v>
      </c>
      <c r="F146">
        <v>0.75700000000000001</v>
      </c>
      <c r="G146">
        <v>106</v>
      </c>
      <c r="H146">
        <v>0.75600000000000001</v>
      </c>
    </row>
    <row r="147" spans="1:9">
      <c r="A147" t="s">
        <v>33</v>
      </c>
      <c r="B147" t="s">
        <v>1833</v>
      </c>
      <c r="C147" t="s">
        <v>1881</v>
      </c>
      <c r="D147">
        <v>36.299999999999997</v>
      </c>
      <c r="E147">
        <v>43.01</v>
      </c>
      <c r="F147">
        <v>0.755</v>
      </c>
      <c r="G147">
        <v>95.4</v>
      </c>
      <c r="H147">
        <v>0.752</v>
      </c>
    </row>
    <row r="148" spans="1:9">
      <c r="A148" t="s">
        <v>33</v>
      </c>
      <c r="B148" t="s">
        <v>1833</v>
      </c>
      <c r="C148" t="s">
        <v>1854</v>
      </c>
      <c r="D148">
        <v>37.53</v>
      </c>
      <c r="E148">
        <v>42.54</v>
      </c>
      <c r="F148">
        <v>0.76</v>
      </c>
      <c r="G148">
        <v>105.7</v>
      </c>
      <c r="H148">
        <v>0.75800000000000001</v>
      </c>
    </row>
    <row r="149" spans="1:9">
      <c r="A149" t="s">
        <v>33</v>
      </c>
      <c r="B149" t="s">
        <v>1833</v>
      </c>
      <c r="C149" t="s">
        <v>1882</v>
      </c>
      <c r="D149">
        <v>38.049999999999997</v>
      </c>
      <c r="E149">
        <v>43.13</v>
      </c>
      <c r="F149">
        <v>0.76200000000000001</v>
      </c>
      <c r="G149">
        <v>105.6</v>
      </c>
      <c r="H149">
        <v>0.75900000000000001</v>
      </c>
    </row>
    <row r="150" spans="1:9">
      <c r="A150" t="s">
        <v>33</v>
      </c>
      <c r="B150" t="s">
        <v>1833</v>
      </c>
      <c r="C150" t="s">
        <v>1883</v>
      </c>
      <c r="D150">
        <v>37.340000000000003</v>
      </c>
      <c r="E150">
        <v>42.69</v>
      </c>
      <c r="F150">
        <v>0.76800000000000002</v>
      </c>
      <c r="G150">
        <v>109.9</v>
      </c>
      <c r="H150">
        <v>0.76600000000000001</v>
      </c>
    </row>
    <row r="151" spans="1:9">
      <c r="A151" t="s">
        <v>33</v>
      </c>
      <c r="B151" t="s">
        <v>1833</v>
      </c>
      <c r="C151" t="s">
        <v>1884</v>
      </c>
      <c r="D151">
        <v>35.9</v>
      </c>
      <c r="E151">
        <v>40.950000000000003</v>
      </c>
      <c r="F151">
        <v>0.77100000000000002</v>
      </c>
      <c r="G151">
        <v>107.6</v>
      </c>
      <c r="H151">
        <v>0.77400000000000002</v>
      </c>
    </row>
    <row r="152" spans="1:9">
      <c r="A152" t="s">
        <v>33</v>
      </c>
      <c r="B152" t="s">
        <v>1833</v>
      </c>
      <c r="C152" t="s">
        <v>1885</v>
      </c>
      <c r="D152">
        <v>36.39</v>
      </c>
      <c r="E152">
        <v>41.73</v>
      </c>
      <c r="F152">
        <v>0.76700000000000002</v>
      </c>
      <c r="G152">
        <v>112.5</v>
      </c>
      <c r="H152">
        <v>0.76800000000000002</v>
      </c>
    </row>
    <row r="153" spans="1:9">
      <c r="A153" t="s">
        <v>33</v>
      </c>
      <c r="B153" t="s">
        <v>1833</v>
      </c>
      <c r="C153" t="s">
        <v>1886</v>
      </c>
      <c r="D153">
        <v>39.700000000000003</v>
      </c>
      <c r="E153">
        <v>44.42</v>
      </c>
      <c r="F153">
        <v>0.76900000000000002</v>
      </c>
      <c r="G153">
        <v>123.1</v>
      </c>
      <c r="H153">
        <v>0.76100000000000001</v>
      </c>
    </row>
    <row r="154" spans="1:9">
      <c r="A154" t="s">
        <v>33</v>
      </c>
      <c r="B154" t="s">
        <v>1833</v>
      </c>
      <c r="C154" t="s">
        <v>1887</v>
      </c>
      <c r="D154">
        <v>39.549999999999997</v>
      </c>
      <c r="E154">
        <v>45.63</v>
      </c>
      <c r="F154">
        <v>0.76400000000000001</v>
      </c>
      <c r="G154">
        <v>112.7</v>
      </c>
      <c r="H154">
        <v>0.753</v>
      </c>
    </row>
    <row r="155" spans="1:9">
      <c r="A155" t="s">
        <v>33</v>
      </c>
      <c r="B155" t="s">
        <v>1833</v>
      </c>
      <c r="C155" t="s">
        <v>1888</v>
      </c>
      <c r="D155">
        <v>38.47</v>
      </c>
      <c r="E155">
        <v>45.26</v>
      </c>
      <c r="F155">
        <v>0.75700000000000001</v>
      </c>
      <c r="G155">
        <v>106.4</v>
      </c>
      <c r="H155">
        <v>0.748</v>
      </c>
    </row>
    <row r="156" spans="1:9">
      <c r="A156" t="s">
        <v>33</v>
      </c>
      <c r="B156" t="s">
        <v>1833</v>
      </c>
      <c r="C156" t="s">
        <v>1889</v>
      </c>
      <c r="D156">
        <v>35.979999999999997</v>
      </c>
      <c r="E156">
        <v>41.86</v>
      </c>
      <c r="F156">
        <v>0.751</v>
      </c>
      <c r="G156">
        <v>99.9</v>
      </c>
      <c r="H156">
        <v>0.752</v>
      </c>
    </row>
    <row r="157" spans="1:9">
      <c r="A157" t="s">
        <v>33</v>
      </c>
      <c r="B157" t="s">
        <v>1833</v>
      </c>
      <c r="C157" t="s">
        <v>1890</v>
      </c>
      <c r="D157">
        <v>35.270000000000003</v>
      </c>
      <c r="E157">
        <v>42.35</v>
      </c>
      <c r="F157">
        <v>0.75</v>
      </c>
      <c r="G157">
        <v>100.8</v>
      </c>
      <c r="H157">
        <v>0.749</v>
      </c>
    </row>
    <row r="158" spans="1:9">
      <c r="A158" t="s">
        <v>1897</v>
      </c>
      <c r="B158" t="s">
        <v>668</v>
      </c>
      <c r="C158" t="s">
        <v>1880</v>
      </c>
      <c r="D158">
        <v>36.520000000000003</v>
      </c>
      <c r="E158">
        <v>43.61</v>
      </c>
      <c r="F158">
        <v>0.76300000000000001</v>
      </c>
      <c r="G158">
        <v>93</v>
      </c>
      <c r="H158">
        <v>0.76</v>
      </c>
      <c r="I158">
        <v>1639</v>
      </c>
    </row>
    <row r="159" spans="1:9">
      <c r="A159" t="s">
        <v>1897</v>
      </c>
      <c r="B159" t="s">
        <v>668</v>
      </c>
      <c r="C159" t="s">
        <v>1881</v>
      </c>
      <c r="D159">
        <v>37.51</v>
      </c>
      <c r="E159">
        <v>43.15</v>
      </c>
      <c r="F159">
        <v>0.77800000000000002</v>
      </c>
      <c r="G159">
        <v>87.1</v>
      </c>
      <c r="H159">
        <v>0.77700000000000002</v>
      </c>
      <c r="I159">
        <v>1639</v>
      </c>
    </row>
    <row r="160" spans="1:9">
      <c r="A160" t="s">
        <v>1897</v>
      </c>
      <c r="B160" t="s">
        <v>668</v>
      </c>
      <c r="C160" t="s">
        <v>1854</v>
      </c>
      <c r="D160">
        <v>38.270000000000003</v>
      </c>
      <c r="E160">
        <v>44.07</v>
      </c>
      <c r="F160">
        <v>0.76100000000000001</v>
      </c>
      <c r="G160">
        <v>94.4</v>
      </c>
      <c r="H160">
        <v>0.75700000000000001</v>
      </c>
      <c r="I160">
        <v>1639</v>
      </c>
    </row>
    <row r="161" spans="1:9">
      <c r="A161" t="s">
        <v>1897</v>
      </c>
      <c r="B161" t="s">
        <v>668</v>
      </c>
      <c r="C161" t="s">
        <v>1882</v>
      </c>
      <c r="D161">
        <v>38.729999999999997</v>
      </c>
      <c r="E161">
        <v>44.31</v>
      </c>
      <c r="F161">
        <v>0.76100000000000001</v>
      </c>
      <c r="G161">
        <v>91.6</v>
      </c>
      <c r="H161">
        <v>0.75700000000000001</v>
      </c>
      <c r="I161">
        <v>1639</v>
      </c>
    </row>
    <row r="162" spans="1:9">
      <c r="A162" t="s">
        <v>1897</v>
      </c>
      <c r="B162" t="s">
        <v>668</v>
      </c>
      <c r="C162" t="s">
        <v>1883</v>
      </c>
      <c r="D162">
        <v>38.1</v>
      </c>
      <c r="E162">
        <v>43.39</v>
      </c>
      <c r="F162">
        <v>0.76900000000000002</v>
      </c>
      <c r="G162">
        <v>98.4</v>
      </c>
      <c r="H162">
        <v>0.76700000000000002</v>
      </c>
      <c r="I162">
        <v>1639</v>
      </c>
    </row>
    <row r="163" spans="1:9">
      <c r="A163" t="s">
        <v>1897</v>
      </c>
      <c r="B163" t="s">
        <v>668</v>
      </c>
      <c r="C163" t="s">
        <v>1884</v>
      </c>
      <c r="D163">
        <v>36.729999999999997</v>
      </c>
      <c r="E163">
        <v>41.55</v>
      </c>
      <c r="F163">
        <v>0.78</v>
      </c>
      <c r="G163">
        <v>96.9</v>
      </c>
      <c r="H163">
        <v>0.78300000000000003</v>
      </c>
      <c r="I163">
        <v>1639</v>
      </c>
    </row>
    <row r="164" spans="1:9">
      <c r="A164" t="s">
        <v>1897</v>
      </c>
      <c r="B164" t="s">
        <v>668</v>
      </c>
      <c r="C164" t="s">
        <v>1885</v>
      </c>
      <c r="D164">
        <v>36.83</v>
      </c>
      <c r="E164">
        <v>42.01</v>
      </c>
      <c r="F164">
        <v>0.77500000000000002</v>
      </c>
      <c r="G164">
        <v>98.6</v>
      </c>
      <c r="H164">
        <v>0.77700000000000002</v>
      </c>
      <c r="I164">
        <v>1639</v>
      </c>
    </row>
    <row r="165" spans="1:9">
      <c r="A165" t="s">
        <v>1897</v>
      </c>
      <c r="B165" t="s">
        <v>668</v>
      </c>
      <c r="C165" t="s">
        <v>1886</v>
      </c>
      <c r="D165">
        <v>40.17</v>
      </c>
      <c r="E165">
        <v>44.67</v>
      </c>
      <c r="F165">
        <v>0.77200000000000002</v>
      </c>
      <c r="G165">
        <v>105.7</v>
      </c>
      <c r="H165">
        <v>0.76700000000000002</v>
      </c>
      <c r="I165">
        <v>1639</v>
      </c>
    </row>
    <row r="166" spans="1:9">
      <c r="A166" t="s">
        <v>1897</v>
      </c>
      <c r="B166" t="s">
        <v>668</v>
      </c>
      <c r="C166" t="s">
        <v>1887</v>
      </c>
      <c r="D166">
        <v>40.74</v>
      </c>
      <c r="E166">
        <v>46.35</v>
      </c>
      <c r="F166">
        <v>0.76600000000000001</v>
      </c>
      <c r="G166">
        <v>98.5</v>
      </c>
      <c r="H166">
        <v>0.75600000000000001</v>
      </c>
      <c r="I166">
        <v>1639</v>
      </c>
    </row>
    <row r="167" spans="1:9">
      <c r="A167" t="s">
        <v>1897</v>
      </c>
      <c r="B167" t="s">
        <v>668</v>
      </c>
      <c r="C167" t="s">
        <v>1888</v>
      </c>
      <c r="D167">
        <v>39.39</v>
      </c>
      <c r="E167">
        <v>45.17</v>
      </c>
      <c r="F167">
        <v>0.77500000000000002</v>
      </c>
      <c r="G167">
        <v>95.7</v>
      </c>
      <c r="H167">
        <v>0.76800000000000002</v>
      </c>
      <c r="I167">
        <v>1639</v>
      </c>
    </row>
    <row r="168" spans="1:9">
      <c r="A168" t="s">
        <v>1897</v>
      </c>
      <c r="B168" t="s">
        <v>668</v>
      </c>
      <c r="C168" t="s">
        <v>1889</v>
      </c>
      <c r="D168">
        <v>36.840000000000003</v>
      </c>
      <c r="E168">
        <v>42.93</v>
      </c>
      <c r="F168">
        <v>0.76600000000000001</v>
      </c>
      <c r="G168">
        <v>90.5</v>
      </c>
      <c r="H168">
        <v>0.76500000000000001</v>
      </c>
      <c r="I168">
        <v>1639</v>
      </c>
    </row>
    <row r="169" spans="1:9">
      <c r="A169" t="s">
        <v>1897</v>
      </c>
      <c r="B169" t="s">
        <v>668</v>
      </c>
      <c r="C169" t="s">
        <v>1890</v>
      </c>
      <c r="D169">
        <v>36.21</v>
      </c>
      <c r="E169">
        <v>42.79</v>
      </c>
      <c r="F169">
        <v>0.76700000000000002</v>
      </c>
      <c r="G169">
        <v>91.2</v>
      </c>
      <c r="H169">
        <v>0.76700000000000002</v>
      </c>
      <c r="I169">
        <v>1639</v>
      </c>
    </row>
    <row r="170" spans="1:9">
      <c r="A170" t="s">
        <v>1898</v>
      </c>
      <c r="B170" t="s">
        <v>668</v>
      </c>
      <c r="C170" t="s">
        <v>1880</v>
      </c>
      <c r="D170">
        <v>36.549999999999997</v>
      </c>
      <c r="E170">
        <v>43.64</v>
      </c>
      <c r="F170">
        <v>0.76800000000000002</v>
      </c>
      <c r="G170">
        <v>79.53</v>
      </c>
      <c r="H170">
        <v>0.76500000000000001</v>
      </c>
      <c r="I170">
        <v>1650</v>
      </c>
    </row>
    <row r="171" spans="1:9">
      <c r="A171" t="s">
        <v>1898</v>
      </c>
      <c r="B171" t="s">
        <v>668</v>
      </c>
      <c r="C171" t="s">
        <v>1881</v>
      </c>
      <c r="D171">
        <v>37.520000000000003</v>
      </c>
      <c r="E171">
        <v>43.17</v>
      </c>
      <c r="F171">
        <v>0.78100000000000003</v>
      </c>
      <c r="G171">
        <v>74.209999999999994</v>
      </c>
      <c r="H171">
        <v>0.78</v>
      </c>
      <c r="I171">
        <v>1650</v>
      </c>
    </row>
    <row r="172" spans="1:9">
      <c r="A172" t="s">
        <v>1898</v>
      </c>
      <c r="B172" t="s">
        <v>668</v>
      </c>
      <c r="C172" t="s">
        <v>1854</v>
      </c>
      <c r="D172">
        <v>38.299999999999997</v>
      </c>
      <c r="E172">
        <v>44.11</v>
      </c>
      <c r="F172">
        <v>0.76700000000000002</v>
      </c>
      <c r="G172">
        <v>80.739999999999995</v>
      </c>
      <c r="H172">
        <v>0.76300000000000001</v>
      </c>
      <c r="I172">
        <v>1650</v>
      </c>
    </row>
    <row r="173" spans="1:9">
      <c r="A173" t="s">
        <v>1898</v>
      </c>
      <c r="B173" t="s">
        <v>668</v>
      </c>
      <c r="C173" t="s">
        <v>1882</v>
      </c>
      <c r="D173">
        <v>38.75</v>
      </c>
      <c r="E173">
        <v>44.34</v>
      </c>
      <c r="F173">
        <v>0.76700000000000002</v>
      </c>
      <c r="G173">
        <v>78.39</v>
      </c>
      <c r="H173">
        <v>0.76300000000000001</v>
      </c>
      <c r="I173">
        <v>1650</v>
      </c>
    </row>
    <row r="174" spans="1:9">
      <c r="A174" t="s">
        <v>1898</v>
      </c>
      <c r="B174" t="s">
        <v>668</v>
      </c>
      <c r="C174" t="s">
        <v>1883</v>
      </c>
      <c r="D174">
        <v>38.11</v>
      </c>
      <c r="E174">
        <v>43.44</v>
      </c>
      <c r="F174">
        <v>0.77400000000000002</v>
      </c>
      <c r="G174">
        <v>84.15</v>
      </c>
      <c r="H174">
        <v>0.77200000000000002</v>
      </c>
      <c r="I174">
        <v>1650</v>
      </c>
    </row>
    <row r="175" spans="1:9">
      <c r="A175" t="s">
        <v>1898</v>
      </c>
      <c r="B175" t="s">
        <v>668</v>
      </c>
      <c r="C175" t="s">
        <v>1884</v>
      </c>
      <c r="D175">
        <v>36.74</v>
      </c>
      <c r="E175">
        <v>41.6</v>
      </c>
      <c r="F175">
        <v>0.78400000000000003</v>
      </c>
      <c r="G175">
        <v>82.7</v>
      </c>
      <c r="H175">
        <v>0.78700000000000003</v>
      </c>
      <c r="I175">
        <v>1650</v>
      </c>
    </row>
    <row r="176" spans="1:9">
      <c r="A176" t="s">
        <v>1898</v>
      </c>
      <c r="B176" t="s">
        <v>668</v>
      </c>
      <c r="C176" t="s">
        <v>1885</v>
      </c>
      <c r="D176">
        <v>36.869999999999997</v>
      </c>
      <c r="E176">
        <v>42.05</v>
      </c>
      <c r="F176">
        <v>0.78</v>
      </c>
      <c r="G176">
        <v>84.31</v>
      </c>
      <c r="H176">
        <v>0.78200000000000003</v>
      </c>
      <c r="I176">
        <v>1650</v>
      </c>
    </row>
    <row r="177" spans="1:9">
      <c r="A177" t="s">
        <v>1898</v>
      </c>
      <c r="B177" t="s">
        <v>668</v>
      </c>
      <c r="C177" t="s">
        <v>1886</v>
      </c>
      <c r="D177">
        <v>40.200000000000003</v>
      </c>
      <c r="E177">
        <v>44.72</v>
      </c>
      <c r="F177">
        <v>0.77900000000000003</v>
      </c>
      <c r="G177">
        <v>90.54</v>
      </c>
      <c r="H177">
        <v>0.77300000000000002</v>
      </c>
      <c r="I177">
        <v>1650</v>
      </c>
    </row>
    <row r="178" spans="1:9">
      <c r="A178" t="s">
        <v>1898</v>
      </c>
      <c r="B178" t="s">
        <v>668</v>
      </c>
      <c r="C178" t="s">
        <v>1887</v>
      </c>
      <c r="D178">
        <v>40.76</v>
      </c>
      <c r="E178">
        <v>46.39</v>
      </c>
      <c r="F178">
        <v>0.77200000000000002</v>
      </c>
      <c r="G178">
        <v>84.29</v>
      </c>
      <c r="H178">
        <v>0.76200000000000001</v>
      </c>
      <c r="I178">
        <v>1650</v>
      </c>
    </row>
    <row r="179" spans="1:9">
      <c r="A179" t="s">
        <v>1898</v>
      </c>
      <c r="B179" t="s">
        <v>668</v>
      </c>
      <c r="C179" t="s">
        <v>1888</v>
      </c>
      <c r="D179">
        <v>39.409999999999997</v>
      </c>
      <c r="E179">
        <v>45.2</v>
      </c>
      <c r="F179">
        <v>0.77900000000000003</v>
      </c>
      <c r="G179">
        <v>81.64</v>
      </c>
      <c r="H179">
        <v>0.77200000000000002</v>
      </c>
      <c r="I179">
        <v>1650</v>
      </c>
    </row>
    <row r="180" spans="1:9">
      <c r="A180" t="s">
        <v>1898</v>
      </c>
      <c r="B180" t="s">
        <v>668</v>
      </c>
      <c r="C180" t="s">
        <v>1889</v>
      </c>
      <c r="D180">
        <v>36.86</v>
      </c>
      <c r="E180">
        <v>42.96</v>
      </c>
      <c r="F180">
        <v>0.77100000000000002</v>
      </c>
      <c r="G180">
        <v>77.25</v>
      </c>
      <c r="H180">
        <v>0.77</v>
      </c>
      <c r="I180">
        <v>1650</v>
      </c>
    </row>
    <row r="181" spans="1:9">
      <c r="A181" t="s">
        <v>1898</v>
      </c>
      <c r="B181" t="s">
        <v>668</v>
      </c>
      <c r="C181" t="s">
        <v>1890</v>
      </c>
      <c r="D181">
        <v>36.229999999999997</v>
      </c>
      <c r="E181">
        <v>42.83</v>
      </c>
      <c r="F181">
        <v>0.77200000000000002</v>
      </c>
      <c r="G181">
        <v>77.81</v>
      </c>
      <c r="H181">
        <v>0.77200000000000002</v>
      </c>
      <c r="I181">
        <v>1650</v>
      </c>
    </row>
    <row r="182" spans="1:9">
      <c r="A182" t="s">
        <v>1899</v>
      </c>
      <c r="B182" t="s">
        <v>668</v>
      </c>
      <c r="C182" t="s">
        <v>1880</v>
      </c>
      <c r="D182">
        <v>36.51</v>
      </c>
      <c r="E182">
        <v>43.59</v>
      </c>
      <c r="F182">
        <v>0.75</v>
      </c>
      <c r="G182">
        <v>57.43</v>
      </c>
      <c r="H182">
        <v>0.748</v>
      </c>
      <c r="I182">
        <v>1614</v>
      </c>
    </row>
    <row r="183" spans="1:9">
      <c r="A183" t="s">
        <v>1899</v>
      </c>
      <c r="B183" t="s">
        <v>668</v>
      </c>
      <c r="C183" t="s">
        <v>1881</v>
      </c>
      <c r="D183">
        <v>37.51</v>
      </c>
      <c r="E183">
        <v>43.14</v>
      </c>
      <c r="F183">
        <v>0.76600000000000001</v>
      </c>
      <c r="G183">
        <v>53.92</v>
      </c>
      <c r="H183">
        <v>0.76500000000000001</v>
      </c>
      <c r="I183">
        <v>1614</v>
      </c>
    </row>
    <row r="184" spans="1:9">
      <c r="A184" t="s">
        <v>1899</v>
      </c>
      <c r="B184" t="s">
        <v>668</v>
      </c>
      <c r="C184" t="s">
        <v>1854</v>
      </c>
      <c r="D184">
        <v>38.26</v>
      </c>
      <c r="E184">
        <v>44.05</v>
      </c>
      <c r="F184">
        <v>0.75</v>
      </c>
      <c r="G184">
        <v>58.33</v>
      </c>
      <c r="H184">
        <v>0.746</v>
      </c>
      <c r="I184">
        <v>1614</v>
      </c>
    </row>
    <row r="185" spans="1:9">
      <c r="A185" t="s">
        <v>1899</v>
      </c>
      <c r="B185" t="s">
        <v>668</v>
      </c>
      <c r="C185" t="s">
        <v>1882</v>
      </c>
      <c r="D185">
        <v>38.72</v>
      </c>
      <c r="E185">
        <v>44.3</v>
      </c>
      <c r="F185">
        <v>0.749</v>
      </c>
      <c r="G185">
        <v>56.62</v>
      </c>
      <c r="H185">
        <v>0.745</v>
      </c>
      <c r="I185">
        <v>1614</v>
      </c>
    </row>
    <row r="186" spans="1:9">
      <c r="A186" t="s">
        <v>1899</v>
      </c>
      <c r="B186" t="s">
        <v>668</v>
      </c>
      <c r="C186" t="s">
        <v>1883</v>
      </c>
      <c r="D186">
        <v>38.090000000000003</v>
      </c>
      <c r="E186">
        <v>43.35</v>
      </c>
      <c r="F186">
        <v>0.75700000000000001</v>
      </c>
      <c r="G186">
        <v>60.9</v>
      </c>
      <c r="H186">
        <v>0.75600000000000001</v>
      </c>
      <c r="I186">
        <v>1614</v>
      </c>
    </row>
    <row r="187" spans="1:9">
      <c r="A187" t="s">
        <v>1899</v>
      </c>
      <c r="B187" t="s">
        <v>668</v>
      </c>
      <c r="C187" t="s">
        <v>1884</v>
      </c>
      <c r="D187">
        <v>36.729999999999997</v>
      </c>
      <c r="E187">
        <v>41.51</v>
      </c>
      <c r="F187">
        <v>0.76900000000000002</v>
      </c>
      <c r="G187">
        <v>60.05</v>
      </c>
      <c r="H187">
        <v>0.77200000000000002</v>
      </c>
      <c r="I187">
        <v>1614</v>
      </c>
    </row>
    <row r="188" spans="1:9">
      <c r="A188" t="s">
        <v>1899</v>
      </c>
      <c r="B188" t="s">
        <v>668</v>
      </c>
      <c r="C188" t="s">
        <v>1885</v>
      </c>
      <c r="D188">
        <v>36.81</v>
      </c>
      <c r="E188">
        <v>41.99</v>
      </c>
      <c r="F188">
        <v>0.76400000000000001</v>
      </c>
      <c r="G188">
        <v>60.93</v>
      </c>
      <c r="H188">
        <v>0.76600000000000001</v>
      </c>
      <c r="I188">
        <v>1614</v>
      </c>
    </row>
    <row r="189" spans="1:9">
      <c r="A189" t="s">
        <v>1899</v>
      </c>
      <c r="B189" t="s">
        <v>668</v>
      </c>
      <c r="C189" t="s">
        <v>1886</v>
      </c>
      <c r="D189">
        <v>40.15</v>
      </c>
      <c r="E189">
        <v>44.63</v>
      </c>
      <c r="F189">
        <v>0.76100000000000001</v>
      </c>
      <c r="G189">
        <v>65.39</v>
      </c>
      <c r="H189">
        <v>0.75600000000000001</v>
      </c>
      <c r="I189">
        <v>1614</v>
      </c>
    </row>
    <row r="190" spans="1:9">
      <c r="A190" t="s">
        <v>1899</v>
      </c>
      <c r="B190" t="s">
        <v>668</v>
      </c>
      <c r="C190" t="s">
        <v>1887</v>
      </c>
      <c r="D190">
        <v>40.729999999999997</v>
      </c>
      <c r="E190">
        <v>46.33</v>
      </c>
      <c r="F190">
        <v>0.755</v>
      </c>
      <c r="G190">
        <v>60.93</v>
      </c>
      <c r="H190">
        <v>0.745</v>
      </c>
      <c r="I190">
        <v>1614</v>
      </c>
    </row>
    <row r="191" spans="1:9">
      <c r="A191" t="s">
        <v>1899</v>
      </c>
      <c r="B191" t="s">
        <v>668</v>
      </c>
      <c r="C191" t="s">
        <v>1888</v>
      </c>
      <c r="D191">
        <v>39.39</v>
      </c>
      <c r="E191">
        <v>45.16</v>
      </c>
      <c r="F191">
        <v>0.76300000000000001</v>
      </c>
      <c r="G191">
        <v>59.19</v>
      </c>
      <c r="H191">
        <v>0.75600000000000001</v>
      </c>
      <c r="I191">
        <v>1614</v>
      </c>
    </row>
    <row r="192" spans="1:9">
      <c r="A192" t="s">
        <v>1899</v>
      </c>
      <c r="B192" t="s">
        <v>668</v>
      </c>
      <c r="C192" t="s">
        <v>1889</v>
      </c>
      <c r="D192">
        <v>36.840000000000003</v>
      </c>
      <c r="E192">
        <v>42.91</v>
      </c>
      <c r="F192">
        <v>0.754</v>
      </c>
      <c r="G192">
        <v>55.92</v>
      </c>
      <c r="H192">
        <v>0.753</v>
      </c>
      <c r="I192">
        <v>1614</v>
      </c>
    </row>
    <row r="193" spans="1:9">
      <c r="A193" t="s">
        <v>1899</v>
      </c>
      <c r="B193" t="s">
        <v>668</v>
      </c>
      <c r="C193" t="s">
        <v>1890</v>
      </c>
      <c r="D193">
        <v>36.22</v>
      </c>
      <c r="E193">
        <v>42.77</v>
      </c>
      <c r="F193">
        <v>0.754</v>
      </c>
      <c r="G193">
        <v>56.31</v>
      </c>
      <c r="H193">
        <v>0.754</v>
      </c>
      <c r="I193">
        <v>1614</v>
      </c>
    </row>
    <row r="194" spans="1:9">
      <c r="A194" t="s">
        <v>1900</v>
      </c>
      <c r="B194" t="s">
        <v>668</v>
      </c>
      <c r="C194" t="s">
        <v>1880</v>
      </c>
      <c r="D194">
        <v>36.53</v>
      </c>
      <c r="E194">
        <v>43.61</v>
      </c>
      <c r="F194">
        <v>0.75600000000000001</v>
      </c>
      <c r="G194">
        <v>43.9</v>
      </c>
      <c r="H194">
        <v>0.753</v>
      </c>
      <c r="I194">
        <v>1624</v>
      </c>
    </row>
    <row r="195" spans="1:9">
      <c r="A195" t="s">
        <v>1900</v>
      </c>
      <c r="B195" t="s">
        <v>668</v>
      </c>
      <c r="C195" t="s">
        <v>1881</v>
      </c>
      <c r="D195">
        <v>37.54</v>
      </c>
      <c r="E195">
        <v>43.17</v>
      </c>
      <c r="F195">
        <v>0.76900000000000002</v>
      </c>
      <c r="G195">
        <v>41.08</v>
      </c>
      <c r="H195">
        <v>0.76800000000000002</v>
      </c>
      <c r="I195">
        <v>1624</v>
      </c>
    </row>
    <row r="196" spans="1:9">
      <c r="A196" t="s">
        <v>1900</v>
      </c>
      <c r="B196" t="s">
        <v>668</v>
      </c>
      <c r="C196" t="s">
        <v>1854</v>
      </c>
      <c r="D196">
        <v>38.28</v>
      </c>
      <c r="E196">
        <v>44.07</v>
      </c>
      <c r="F196">
        <v>0.75600000000000001</v>
      </c>
      <c r="G196">
        <v>44.66</v>
      </c>
      <c r="H196">
        <v>0.752</v>
      </c>
      <c r="I196">
        <v>1624</v>
      </c>
    </row>
    <row r="197" spans="1:9">
      <c r="A197" t="s">
        <v>1900</v>
      </c>
      <c r="B197" t="s">
        <v>668</v>
      </c>
      <c r="C197" t="s">
        <v>1882</v>
      </c>
      <c r="D197">
        <v>38.74</v>
      </c>
      <c r="E197">
        <v>44.32</v>
      </c>
      <c r="F197">
        <v>0.755</v>
      </c>
      <c r="G197">
        <v>43.31</v>
      </c>
      <c r="H197">
        <v>0.75</v>
      </c>
      <c r="I197">
        <v>1624</v>
      </c>
    </row>
    <row r="198" spans="1:9">
      <c r="A198" t="s">
        <v>1900</v>
      </c>
      <c r="B198" t="s">
        <v>668</v>
      </c>
      <c r="C198" t="s">
        <v>1883</v>
      </c>
      <c r="D198">
        <v>38.11</v>
      </c>
      <c r="E198">
        <v>43.36</v>
      </c>
      <c r="F198">
        <v>0.76300000000000001</v>
      </c>
      <c r="G198">
        <v>46.57</v>
      </c>
      <c r="H198">
        <v>0.76100000000000001</v>
      </c>
      <c r="I198">
        <v>1624</v>
      </c>
    </row>
    <row r="199" spans="1:9">
      <c r="A199" t="s">
        <v>1900</v>
      </c>
      <c r="B199" t="s">
        <v>668</v>
      </c>
      <c r="C199" t="s">
        <v>1884</v>
      </c>
      <c r="D199">
        <v>36.75</v>
      </c>
      <c r="E199">
        <v>41.52</v>
      </c>
      <c r="F199">
        <v>0.77200000000000002</v>
      </c>
      <c r="G199">
        <v>45.76</v>
      </c>
      <c r="H199">
        <v>0.77500000000000002</v>
      </c>
      <c r="I199">
        <v>1624</v>
      </c>
    </row>
    <row r="200" spans="1:9">
      <c r="A200" t="s">
        <v>1900</v>
      </c>
      <c r="B200" t="s">
        <v>668</v>
      </c>
      <c r="C200" t="s">
        <v>1885</v>
      </c>
      <c r="D200">
        <v>36.83</v>
      </c>
      <c r="E200">
        <v>42.01</v>
      </c>
      <c r="F200">
        <v>0.76700000000000002</v>
      </c>
      <c r="G200">
        <v>46.4</v>
      </c>
      <c r="H200">
        <v>0.76900000000000002</v>
      </c>
      <c r="I200">
        <v>1624</v>
      </c>
    </row>
    <row r="201" spans="1:9">
      <c r="A201" t="s">
        <v>1900</v>
      </c>
      <c r="B201" t="s">
        <v>668</v>
      </c>
      <c r="C201" t="s">
        <v>1886</v>
      </c>
      <c r="D201">
        <v>40.17</v>
      </c>
      <c r="E201">
        <v>44.64</v>
      </c>
      <c r="F201">
        <v>0.76800000000000002</v>
      </c>
      <c r="G201">
        <v>50.07</v>
      </c>
      <c r="H201">
        <v>0.76200000000000001</v>
      </c>
      <c r="I201">
        <v>1624</v>
      </c>
    </row>
    <row r="202" spans="1:9">
      <c r="A202" t="s">
        <v>1900</v>
      </c>
      <c r="B202" t="s">
        <v>668</v>
      </c>
      <c r="C202" t="s">
        <v>1887</v>
      </c>
      <c r="D202">
        <v>40.75</v>
      </c>
      <c r="E202">
        <v>46.35</v>
      </c>
      <c r="F202">
        <v>0.76200000000000001</v>
      </c>
      <c r="G202">
        <v>46.68</v>
      </c>
      <c r="H202">
        <v>0.752</v>
      </c>
      <c r="I202">
        <v>1624</v>
      </c>
    </row>
    <row r="203" spans="1:9">
      <c r="A203" t="s">
        <v>1900</v>
      </c>
      <c r="B203" t="s">
        <v>668</v>
      </c>
      <c r="C203" t="s">
        <v>1888</v>
      </c>
      <c r="D203">
        <v>39.42</v>
      </c>
      <c r="E203">
        <v>45.19</v>
      </c>
      <c r="F203">
        <v>0.76700000000000002</v>
      </c>
      <c r="G203">
        <v>45.15</v>
      </c>
      <c r="H203">
        <v>0.76</v>
      </c>
      <c r="I203">
        <v>1624</v>
      </c>
    </row>
    <row r="204" spans="1:9">
      <c r="A204" t="s">
        <v>1900</v>
      </c>
      <c r="B204" t="s">
        <v>668</v>
      </c>
      <c r="C204" t="s">
        <v>1889</v>
      </c>
      <c r="D204">
        <v>36.869999999999997</v>
      </c>
      <c r="E204">
        <v>42.93</v>
      </c>
      <c r="F204">
        <v>0.75800000000000001</v>
      </c>
      <c r="G204">
        <v>42.71</v>
      </c>
      <c r="H204">
        <v>0.75800000000000001</v>
      </c>
      <c r="I204">
        <v>1624</v>
      </c>
    </row>
    <row r="205" spans="1:9">
      <c r="A205" t="s">
        <v>1900</v>
      </c>
      <c r="B205" t="s">
        <v>668</v>
      </c>
      <c r="C205" t="s">
        <v>1890</v>
      </c>
      <c r="D205">
        <v>36.24</v>
      </c>
      <c r="E205">
        <v>42.79</v>
      </c>
      <c r="F205">
        <v>0.75800000000000001</v>
      </c>
      <c r="G205">
        <v>42.99</v>
      </c>
      <c r="H205">
        <v>0.75800000000000001</v>
      </c>
      <c r="I205">
        <v>1624</v>
      </c>
    </row>
    <row r="206" spans="1:9">
      <c r="A206" t="s">
        <v>1901</v>
      </c>
      <c r="B206" t="s">
        <v>668</v>
      </c>
      <c r="C206" t="s">
        <v>1880</v>
      </c>
      <c r="D206">
        <v>36.549999999999997</v>
      </c>
      <c r="E206">
        <v>43.63</v>
      </c>
      <c r="F206">
        <v>0.76300000000000001</v>
      </c>
      <c r="G206">
        <v>49.39</v>
      </c>
      <c r="H206">
        <v>0.76100000000000001</v>
      </c>
      <c r="I206">
        <v>1639</v>
      </c>
    </row>
    <row r="207" spans="1:9">
      <c r="A207" t="s">
        <v>1901</v>
      </c>
      <c r="B207" t="s">
        <v>668</v>
      </c>
      <c r="C207" t="s">
        <v>1881</v>
      </c>
      <c r="D207">
        <v>37.549999999999997</v>
      </c>
      <c r="E207">
        <v>43.18</v>
      </c>
      <c r="F207">
        <v>0.77400000000000002</v>
      </c>
      <c r="G207">
        <v>46.02</v>
      </c>
      <c r="H207">
        <v>0.77200000000000002</v>
      </c>
      <c r="I207">
        <v>1639</v>
      </c>
    </row>
    <row r="208" spans="1:9">
      <c r="A208" t="s">
        <v>1901</v>
      </c>
      <c r="B208" t="s">
        <v>668</v>
      </c>
      <c r="C208" t="s">
        <v>1854</v>
      </c>
      <c r="D208">
        <v>38.299999999999997</v>
      </c>
      <c r="E208">
        <v>44.1</v>
      </c>
      <c r="F208">
        <v>0.76400000000000001</v>
      </c>
      <c r="G208">
        <v>50.25</v>
      </c>
      <c r="H208">
        <v>0.76</v>
      </c>
      <c r="I208">
        <v>1639</v>
      </c>
    </row>
    <row r="209" spans="1:9">
      <c r="A209" t="s">
        <v>1901</v>
      </c>
      <c r="B209" t="s">
        <v>668</v>
      </c>
      <c r="C209" t="s">
        <v>1882</v>
      </c>
      <c r="D209">
        <v>38.76</v>
      </c>
      <c r="E209">
        <v>44.34</v>
      </c>
      <c r="F209">
        <v>0.76300000000000001</v>
      </c>
      <c r="G209">
        <v>48.74</v>
      </c>
      <c r="H209">
        <v>0.75800000000000001</v>
      </c>
      <c r="I209">
        <v>1639</v>
      </c>
    </row>
    <row r="210" spans="1:9">
      <c r="A210" t="s">
        <v>1901</v>
      </c>
      <c r="B210" t="s">
        <v>668</v>
      </c>
      <c r="C210" t="s">
        <v>1883</v>
      </c>
      <c r="D210">
        <v>38.119999999999997</v>
      </c>
      <c r="E210">
        <v>43.4</v>
      </c>
      <c r="F210">
        <v>0.77</v>
      </c>
      <c r="G210">
        <v>52.37</v>
      </c>
      <c r="H210">
        <v>0.76800000000000002</v>
      </c>
      <c r="I210">
        <v>1639</v>
      </c>
    </row>
    <row r="211" spans="1:9">
      <c r="A211" t="s">
        <v>1901</v>
      </c>
      <c r="B211" t="s">
        <v>668</v>
      </c>
      <c r="C211" t="s">
        <v>1884</v>
      </c>
      <c r="D211">
        <v>36.76</v>
      </c>
      <c r="E211">
        <v>41.56</v>
      </c>
      <c r="F211">
        <v>0.77900000000000003</v>
      </c>
      <c r="G211">
        <v>51.38</v>
      </c>
      <c r="H211">
        <v>0.78200000000000003</v>
      </c>
      <c r="I211">
        <v>1639</v>
      </c>
    </row>
    <row r="212" spans="1:9">
      <c r="A212" t="s">
        <v>1901</v>
      </c>
      <c r="B212" t="s">
        <v>668</v>
      </c>
      <c r="C212" t="s">
        <v>1885</v>
      </c>
      <c r="D212">
        <v>36.85</v>
      </c>
      <c r="E212">
        <v>42.04</v>
      </c>
      <c r="F212">
        <v>0.77400000000000002</v>
      </c>
      <c r="G212">
        <v>52.19</v>
      </c>
      <c r="H212">
        <v>0.77600000000000002</v>
      </c>
      <c r="I212">
        <v>1639</v>
      </c>
    </row>
    <row r="213" spans="1:9">
      <c r="A213" t="s">
        <v>1901</v>
      </c>
      <c r="B213" t="s">
        <v>668</v>
      </c>
      <c r="C213" t="s">
        <v>1886</v>
      </c>
      <c r="D213">
        <v>40.19</v>
      </c>
      <c r="E213">
        <v>44.68</v>
      </c>
      <c r="F213">
        <v>0.77600000000000002</v>
      </c>
      <c r="G213">
        <v>56.34</v>
      </c>
      <c r="H213">
        <v>0.77</v>
      </c>
      <c r="I213">
        <v>1639</v>
      </c>
    </row>
    <row r="214" spans="1:9">
      <c r="A214" t="s">
        <v>1901</v>
      </c>
      <c r="B214" t="s">
        <v>668</v>
      </c>
      <c r="C214" t="s">
        <v>1887</v>
      </c>
      <c r="D214">
        <v>40.76</v>
      </c>
      <c r="E214">
        <v>46.38</v>
      </c>
      <c r="F214">
        <v>0.77</v>
      </c>
      <c r="G214">
        <v>52.51</v>
      </c>
      <c r="H214">
        <v>0.76</v>
      </c>
      <c r="I214">
        <v>1639</v>
      </c>
    </row>
    <row r="215" spans="1:9">
      <c r="A215" t="s">
        <v>1901</v>
      </c>
      <c r="B215" t="s">
        <v>668</v>
      </c>
      <c r="C215" t="s">
        <v>1888</v>
      </c>
      <c r="D215">
        <v>39.43</v>
      </c>
      <c r="E215">
        <v>45.21</v>
      </c>
      <c r="F215">
        <v>0.77200000000000002</v>
      </c>
      <c r="G215">
        <v>50.66</v>
      </c>
      <c r="H215">
        <v>0.76500000000000001</v>
      </c>
      <c r="I215">
        <v>1639</v>
      </c>
    </row>
    <row r="216" spans="1:9">
      <c r="A216" t="s">
        <v>1901</v>
      </c>
      <c r="B216" t="s">
        <v>668</v>
      </c>
      <c r="C216" t="s">
        <v>1889</v>
      </c>
      <c r="D216">
        <v>36.869999999999997</v>
      </c>
      <c r="E216">
        <v>42.95</v>
      </c>
      <c r="F216">
        <v>0.76500000000000001</v>
      </c>
      <c r="G216">
        <v>47.98</v>
      </c>
      <c r="H216">
        <v>0.76400000000000001</v>
      </c>
      <c r="I216">
        <v>1639</v>
      </c>
    </row>
    <row r="217" spans="1:9">
      <c r="A217" t="s">
        <v>1901</v>
      </c>
      <c r="B217" t="s">
        <v>668</v>
      </c>
      <c r="C217" t="s">
        <v>1890</v>
      </c>
      <c r="D217">
        <v>36.25</v>
      </c>
      <c r="E217">
        <v>42.82</v>
      </c>
      <c r="F217">
        <v>0.76600000000000001</v>
      </c>
      <c r="G217">
        <v>48.32</v>
      </c>
      <c r="H217">
        <v>0.76600000000000001</v>
      </c>
      <c r="I217">
        <v>1639</v>
      </c>
    </row>
    <row r="218" spans="1:9">
      <c r="A218" t="s">
        <v>1902</v>
      </c>
      <c r="B218" t="s">
        <v>933</v>
      </c>
      <c r="C218" t="s">
        <v>1880</v>
      </c>
      <c r="D218">
        <v>35.659999999999997</v>
      </c>
      <c r="E218">
        <v>41.99</v>
      </c>
      <c r="F218">
        <v>0.79200000000000004</v>
      </c>
      <c r="G218">
        <v>10.4</v>
      </c>
      <c r="H218">
        <v>0.79100000000000004</v>
      </c>
      <c r="I218">
        <v>1694</v>
      </c>
    </row>
    <row r="219" spans="1:9">
      <c r="A219" t="s">
        <v>1902</v>
      </c>
      <c r="B219" t="s">
        <v>933</v>
      </c>
      <c r="C219" t="s">
        <v>1881</v>
      </c>
      <c r="D219">
        <v>35.5</v>
      </c>
      <c r="E219">
        <v>41.76</v>
      </c>
      <c r="F219">
        <v>0.79600000000000004</v>
      </c>
      <c r="G219">
        <v>9.1199999999999992</v>
      </c>
      <c r="H219">
        <v>0.79600000000000004</v>
      </c>
      <c r="I219">
        <v>1694</v>
      </c>
    </row>
    <row r="220" spans="1:9">
      <c r="A220" t="s">
        <v>1902</v>
      </c>
      <c r="B220" t="s">
        <v>933</v>
      </c>
      <c r="C220" t="s">
        <v>1854</v>
      </c>
      <c r="D220">
        <v>36.869999999999997</v>
      </c>
      <c r="E220">
        <v>43.51</v>
      </c>
      <c r="F220">
        <v>0.79</v>
      </c>
      <c r="G220">
        <v>10.26</v>
      </c>
      <c r="H220">
        <v>0.78400000000000003</v>
      </c>
      <c r="I220">
        <v>1694</v>
      </c>
    </row>
    <row r="221" spans="1:9">
      <c r="A221" t="s">
        <v>1902</v>
      </c>
      <c r="B221" t="s">
        <v>933</v>
      </c>
      <c r="C221" t="s">
        <v>1882</v>
      </c>
      <c r="D221">
        <v>37.49</v>
      </c>
      <c r="E221">
        <v>43.06</v>
      </c>
      <c r="F221">
        <v>0.79600000000000004</v>
      </c>
      <c r="G221">
        <v>10.15</v>
      </c>
      <c r="H221">
        <v>0.79100000000000004</v>
      </c>
      <c r="I221">
        <v>1694</v>
      </c>
    </row>
    <row r="222" spans="1:9">
      <c r="A222" t="s">
        <v>1902</v>
      </c>
      <c r="B222" t="s">
        <v>933</v>
      </c>
      <c r="C222" t="s">
        <v>1883</v>
      </c>
      <c r="D222">
        <v>36.729999999999997</v>
      </c>
      <c r="E222">
        <v>41.69</v>
      </c>
      <c r="F222">
        <v>0.8</v>
      </c>
      <c r="G222">
        <v>10.47</v>
      </c>
      <c r="H222">
        <v>0.8</v>
      </c>
      <c r="I222">
        <v>1694</v>
      </c>
    </row>
    <row r="223" spans="1:9">
      <c r="A223" t="s">
        <v>1902</v>
      </c>
      <c r="B223" t="s">
        <v>933</v>
      </c>
      <c r="C223" t="s">
        <v>1884</v>
      </c>
      <c r="D223">
        <v>35.49</v>
      </c>
      <c r="E223">
        <v>40.33</v>
      </c>
      <c r="F223">
        <v>0.80100000000000005</v>
      </c>
      <c r="G223">
        <v>10.43</v>
      </c>
      <c r="H223">
        <v>0.80500000000000005</v>
      </c>
      <c r="I223">
        <v>1694</v>
      </c>
    </row>
    <row r="224" spans="1:9">
      <c r="A224" t="s">
        <v>1902</v>
      </c>
      <c r="B224" t="s">
        <v>933</v>
      </c>
      <c r="C224" t="s">
        <v>1885</v>
      </c>
      <c r="D224">
        <v>35.909999999999997</v>
      </c>
      <c r="E224">
        <v>41.18</v>
      </c>
      <c r="F224">
        <v>0.80200000000000005</v>
      </c>
      <c r="G224">
        <v>10.78</v>
      </c>
      <c r="H224">
        <v>0.80300000000000005</v>
      </c>
      <c r="I224">
        <v>1694</v>
      </c>
    </row>
    <row r="225" spans="1:9">
      <c r="A225" t="s">
        <v>1902</v>
      </c>
      <c r="B225" t="s">
        <v>933</v>
      </c>
      <c r="C225" t="s">
        <v>1886</v>
      </c>
      <c r="D225">
        <v>38.71</v>
      </c>
      <c r="E225">
        <v>43.9</v>
      </c>
      <c r="F225">
        <v>0.79800000000000004</v>
      </c>
      <c r="G225">
        <v>11.48</v>
      </c>
      <c r="H225">
        <v>0.79100000000000004</v>
      </c>
      <c r="I225">
        <v>1694</v>
      </c>
    </row>
    <row r="226" spans="1:9">
      <c r="A226" t="s">
        <v>1902</v>
      </c>
      <c r="B226" t="s">
        <v>933</v>
      </c>
      <c r="C226" t="s">
        <v>1887</v>
      </c>
      <c r="D226">
        <v>38.86</v>
      </c>
      <c r="E226">
        <v>44.87</v>
      </c>
      <c r="F226">
        <v>0.80200000000000005</v>
      </c>
      <c r="G226">
        <v>10.92</v>
      </c>
      <c r="H226">
        <v>0.79200000000000004</v>
      </c>
      <c r="I226">
        <v>1694</v>
      </c>
    </row>
    <row r="227" spans="1:9">
      <c r="A227" t="s">
        <v>1902</v>
      </c>
      <c r="B227" t="s">
        <v>933</v>
      </c>
      <c r="C227" t="s">
        <v>1888</v>
      </c>
      <c r="D227">
        <v>38.67</v>
      </c>
      <c r="E227">
        <v>45.3</v>
      </c>
      <c r="F227">
        <v>0.79400000000000004</v>
      </c>
      <c r="G227">
        <v>10.93</v>
      </c>
      <c r="H227">
        <v>0.78300000000000003</v>
      </c>
      <c r="I227">
        <v>1694</v>
      </c>
    </row>
    <row r="228" spans="1:9">
      <c r="A228" t="s">
        <v>1902</v>
      </c>
      <c r="B228" t="s">
        <v>933</v>
      </c>
      <c r="C228" t="s">
        <v>1889</v>
      </c>
      <c r="D228">
        <v>35.049999999999997</v>
      </c>
      <c r="E228">
        <v>41.09</v>
      </c>
      <c r="F228">
        <v>0.79100000000000004</v>
      </c>
      <c r="G228">
        <v>9.34</v>
      </c>
      <c r="H228">
        <v>0.79300000000000004</v>
      </c>
      <c r="I228">
        <v>1694</v>
      </c>
    </row>
    <row r="229" spans="1:9">
      <c r="A229" t="s">
        <v>1902</v>
      </c>
      <c r="B229" t="s">
        <v>933</v>
      </c>
      <c r="C229" t="s">
        <v>1890</v>
      </c>
      <c r="D229">
        <v>34.28</v>
      </c>
      <c r="E229">
        <v>40.590000000000003</v>
      </c>
      <c r="F229">
        <v>0.79</v>
      </c>
      <c r="G229">
        <v>9.25</v>
      </c>
      <c r="H229">
        <v>0.79300000000000004</v>
      </c>
      <c r="I229">
        <v>1694</v>
      </c>
    </row>
    <row r="230" spans="1:9">
      <c r="A230" t="s">
        <v>1903</v>
      </c>
      <c r="B230" t="s">
        <v>933</v>
      </c>
      <c r="C230" t="s">
        <v>1880</v>
      </c>
      <c r="D230">
        <v>35.43</v>
      </c>
      <c r="E230">
        <v>41.72</v>
      </c>
      <c r="F230">
        <v>0.84</v>
      </c>
      <c r="G230">
        <v>10.09</v>
      </c>
      <c r="H230">
        <v>0.83799999999999997</v>
      </c>
      <c r="I230">
        <v>1764</v>
      </c>
    </row>
    <row r="231" spans="1:9">
      <c r="A231" t="s">
        <v>1903</v>
      </c>
      <c r="B231" t="s">
        <v>933</v>
      </c>
      <c r="C231" t="s">
        <v>1881</v>
      </c>
      <c r="D231">
        <v>35.36</v>
      </c>
      <c r="E231">
        <v>41.48</v>
      </c>
      <c r="F231">
        <v>0.83799999999999997</v>
      </c>
      <c r="G231">
        <v>8.7899999999999991</v>
      </c>
      <c r="H231">
        <v>0.83699999999999997</v>
      </c>
      <c r="I231">
        <v>1764</v>
      </c>
    </row>
    <row r="232" spans="1:9">
      <c r="A232" t="s">
        <v>1903</v>
      </c>
      <c r="B232" t="s">
        <v>933</v>
      </c>
      <c r="C232" t="s">
        <v>1854</v>
      </c>
      <c r="D232">
        <v>36.549999999999997</v>
      </c>
      <c r="E232">
        <v>43.18</v>
      </c>
      <c r="F232">
        <v>0.81299999999999994</v>
      </c>
      <c r="G232">
        <v>9.68</v>
      </c>
      <c r="H232">
        <v>0.80800000000000005</v>
      </c>
      <c r="I232">
        <v>1764</v>
      </c>
    </row>
    <row r="233" spans="1:9">
      <c r="A233" t="s">
        <v>1903</v>
      </c>
      <c r="B233" t="s">
        <v>933</v>
      </c>
      <c r="C233" t="s">
        <v>1882</v>
      </c>
      <c r="D233">
        <v>37.28</v>
      </c>
      <c r="E233">
        <v>42.72</v>
      </c>
      <c r="F233">
        <v>0.81899999999999995</v>
      </c>
      <c r="G233">
        <v>9.57</v>
      </c>
      <c r="H233">
        <v>0.81399999999999995</v>
      </c>
      <c r="I233">
        <v>1764</v>
      </c>
    </row>
    <row r="234" spans="1:9">
      <c r="A234" t="s">
        <v>1903</v>
      </c>
      <c r="B234" t="s">
        <v>933</v>
      </c>
      <c r="C234" t="s">
        <v>1883</v>
      </c>
      <c r="D234">
        <v>36.5</v>
      </c>
      <c r="E234">
        <v>41.34</v>
      </c>
      <c r="F234">
        <v>0.83099999999999996</v>
      </c>
      <c r="G234">
        <v>9.9600000000000009</v>
      </c>
      <c r="H234">
        <v>0.83099999999999996</v>
      </c>
      <c r="I234">
        <v>1764</v>
      </c>
    </row>
    <row r="235" spans="1:9">
      <c r="A235" t="s">
        <v>1903</v>
      </c>
      <c r="B235" t="s">
        <v>933</v>
      </c>
      <c r="C235" t="s">
        <v>1884</v>
      </c>
      <c r="D235">
        <v>35.24</v>
      </c>
      <c r="E235">
        <v>39.979999999999997</v>
      </c>
      <c r="F235">
        <v>0.83299999999999996</v>
      </c>
      <c r="G235">
        <v>9.94</v>
      </c>
      <c r="H235">
        <v>0.83699999999999997</v>
      </c>
      <c r="I235">
        <v>1764</v>
      </c>
    </row>
    <row r="236" spans="1:9">
      <c r="A236" t="s">
        <v>1903</v>
      </c>
      <c r="B236" t="s">
        <v>933</v>
      </c>
      <c r="C236" t="s">
        <v>1885</v>
      </c>
      <c r="D236">
        <v>35.61</v>
      </c>
      <c r="E236">
        <v>40.82</v>
      </c>
      <c r="F236">
        <v>0.82799999999999996</v>
      </c>
      <c r="G236">
        <v>10.199999999999999</v>
      </c>
      <c r="H236">
        <v>0.82899999999999996</v>
      </c>
      <c r="I236">
        <v>1764</v>
      </c>
    </row>
    <row r="237" spans="1:9">
      <c r="A237" t="s">
        <v>1903</v>
      </c>
      <c r="B237" t="s">
        <v>933</v>
      </c>
      <c r="C237" t="s">
        <v>1886</v>
      </c>
      <c r="D237">
        <v>38.479999999999997</v>
      </c>
      <c r="E237">
        <v>43.53</v>
      </c>
      <c r="F237">
        <v>0.82299999999999995</v>
      </c>
      <c r="G237">
        <v>10.84</v>
      </c>
      <c r="H237">
        <v>0.81599999999999995</v>
      </c>
      <c r="I237">
        <v>1764</v>
      </c>
    </row>
    <row r="238" spans="1:9">
      <c r="A238" t="s">
        <v>1903</v>
      </c>
      <c r="B238" t="s">
        <v>933</v>
      </c>
      <c r="C238" t="s">
        <v>1887</v>
      </c>
      <c r="D238">
        <v>38.659999999999997</v>
      </c>
      <c r="E238">
        <v>44.53</v>
      </c>
      <c r="F238">
        <v>0.82599999999999996</v>
      </c>
      <c r="G238">
        <v>10.32</v>
      </c>
      <c r="H238">
        <v>0.81599999999999995</v>
      </c>
      <c r="I238">
        <v>1764</v>
      </c>
    </row>
    <row r="239" spans="1:9">
      <c r="A239" t="s">
        <v>1903</v>
      </c>
      <c r="B239" t="s">
        <v>933</v>
      </c>
      <c r="C239" t="s">
        <v>1888</v>
      </c>
      <c r="D239">
        <v>38.520000000000003</v>
      </c>
      <c r="E239">
        <v>44.98</v>
      </c>
      <c r="F239">
        <v>0.82199999999999995</v>
      </c>
      <c r="G239">
        <v>10.36</v>
      </c>
      <c r="H239">
        <v>0.81100000000000005</v>
      </c>
      <c r="I239">
        <v>1764</v>
      </c>
    </row>
    <row r="240" spans="1:9">
      <c r="A240" t="s">
        <v>1903</v>
      </c>
      <c r="B240" t="s">
        <v>933</v>
      </c>
      <c r="C240" t="s">
        <v>1889</v>
      </c>
      <c r="D240">
        <v>34.94</v>
      </c>
      <c r="E240">
        <v>40.82</v>
      </c>
      <c r="F240">
        <v>0.83499999999999996</v>
      </c>
      <c r="G240">
        <v>9.02</v>
      </c>
      <c r="H240">
        <v>0.83599999999999997</v>
      </c>
      <c r="I240">
        <v>1764</v>
      </c>
    </row>
    <row r="241" spans="1:9">
      <c r="A241" t="s">
        <v>1903</v>
      </c>
      <c r="B241" t="s">
        <v>933</v>
      </c>
      <c r="C241" t="s">
        <v>1890</v>
      </c>
      <c r="D241">
        <v>34.15</v>
      </c>
      <c r="E241">
        <v>40.340000000000003</v>
      </c>
      <c r="F241">
        <v>0.84</v>
      </c>
      <c r="G241">
        <v>9</v>
      </c>
      <c r="H241">
        <v>0.84199999999999997</v>
      </c>
      <c r="I241">
        <v>1764</v>
      </c>
    </row>
    <row r="242" spans="1:9">
      <c r="A242" t="s">
        <v>1904</v>
      </c>
      <c r="B242" t="s">
        <v>933</v>
      </c>
      <c r="C242" t="s">
        <v>1880</v>
      </c>
      <c r="D242">
        <v>35.659999999999997</v>
      </c>
      <c r="E242">
        <v>41.99</v>
      </c>
      <c r="F242">
        <v>0.79200000000000004</v>
      </c>
      <c r="G242">
        <v>10.4</v>
      </c>
      <c r="H242">
        <v>0.79100000000000004</v>
      </c>
      <c r="I242">
        <v>1694</v>
      </c>
    </row>
    <row r="243" spans="1:9">
      <c r="A243" t="s">
        <v>1904</v>
      </c>
      <c r="B243" t="s">
        <v>933</v>
      </c>
      <c r="C243" t="s">
        <v>1881</v>
      </c>
      <c r="D243">
        <v>35.5</v>
      </c>
      <c r="E243">
        <v>41.76</v>
      </c>
      <c r="F243">
        <v>0.79600000000000004</v>
      </c>
      <c r="G243">
        <v>9.1199999999999992</v>
      </c>
      <c r="H243">
        <v>0.79600000000000004</v>
      </c>
      <c r="I243">
        <v>1694</v>
      </c>
    </row>
    <row r="244" spans="1:9">
      <c r="A244" t="s">
        <v>1904</v>
      </c>
      <c r="B244" t="s">
        <v>933</v>
      </c>
      <c r="C244" t="s">
        <v>1854</v>
      </c>
      <c r="D244">
        <v>36.869999999999997</v>
      </c>
      <c r="E244">
        <v>43.51</v>
      </c>
      <c r="F244">
        <v>0.79</v>
      </c>
      <c r="G244">
        <v>10.26</v>
      </c>
      <c r="H244">
        <v>0.78400000000000003</v>
      </c>
      <c r="I244">
        <v>1694</v>
      </c>
    </row>
    <row r="245" spans="1:9">
      <c r="A245" t="s">
        <v>1904</v>
      </c>
      <c r="B245" t="s">
        <v>933</v>
      </c>
      <c r="C245" t="s">
        <v>1882</v>
      </c>
      <c r="D245">
        <v>37.49</v>
      </c>
      <c r="E245">
        <v>43.06</v>
      </c>
      <c r="F245">
        <v>0.79600000000000004</v>
      </c>
      <c r="G245">
        <v>10.15</v>
      </c>
      <c r="H245">
        <v>0.79100000000000004</v>
      </c>
      <c r="I245">
        <v>1694</v>
      </c>
    </row>
    <row r="246" spans="1:9">
      <c r="A246" t="s">
        <v>1904</v>
      </c>
      <c r="B246" t="s">
        <v>933</v>
      </c>
      <c r="C246" t="s">
        <v>1883</v>
      </c>
      <c r="D246">
        <v>36.729999999999997</v>
      </c>
      <c r="E246">
        <v>41.69</v>
      </c>
      <c r="F246">
        <v>0.8</v>
      </c>
      <c r="G246">
        <v>10.47</v>
      </c>
      <c r="H246">
        <v>0.8</v>
      </c>
      <c r="I246">
        <v>1694</v>
      </c>
    </row>
    <row r="247" spans="1:9">
      <c r="A247" t="s">
        <v>1904</v>
      </c>
      <c r="B247" t="s">
        <v>933</v>
      </c>
      <c r="C247" t="s">
        <v>1884</v>
      </c>
      <c r="D247">
        <v>35.49</v>
      </c>
      <c r="E247">
        <v>40.33</v>
      </c>
      <c r="F247">
        <v>0.80100000000000005</v>
      </c>
      <c r="G247">
        <v>10.43</v>
      </c>
      <c r="H247">
        <v>0.80500000000000005</v>
      </c>
      <c r="I247">
        <v>1694</v>
      </c>
    </row>
    <row r="248" spans="1:9">
      <c r="A248" t="s">
        <v>1904</v>
      </c>
      <c r="B248" t="s">
        <v>933</v>
      </c>
      <c r="C248" t="s">
        <v>1885</v>
      </c>
      <c r="D248">
        <v>35.909999999999997</v>
      </c>
      <c r="E248">
        <v>41.18</v>
      </c>
      <c r="F248">
        <v>0.80200000000000005</v>
      </c>
      <c r="G248">
        <v>10.78</v>
      </c>
      <c r="H248">
        <v>0.80300000000000005</v>
      </c>
      <c r="I248">
        <v>1694</v>
      </c>
    </row>
    <row r="249" spans="1:9">
      <c r="A249" t="s">
        <v>1904</v>
      </c>
      <c r="B249" t="s">
        <v>933</v>
      </c>
      <c r="C249" t="s">
        <v>1886</v>
      </c>
      <c r="D249">
        <v>38.71</v>
      </c>
      <c r="E249">
        <v>43.9</v>
      </c>
      <c r="F249">
        <v>0.79800000000000004</v>
      </c>
      <c r="G249">
        <v>11.48</v>
      </c>
      <c r="H249">
        <v>0.79100000000000004</v>
      </c>
      <c r="I249">
        <v>1694</v>
      </c>
    </row>
    <row r="250" spans="1:9">
      <c r="A250" t="s">
        <v>1904</v>
      </c>
      <c r="B250" t="s">
        <v>933</v>
      </c>
      <c r="C250" t="s">
        <v>1887</v>
      </c>
      <c r="D250">
        <v>38.86</v>
      </c>
      <c r="E250">
        <v>44.87</v>
      </c>
      <c r="F250">
        <v>0.80200000000000005</v>
      </c>
      <c r="G250">
        <v>10.92</v>
      </c>
      <c r="H250">
        <v>0.79200000000000004</v>
      </c>
      <c r="I250">
        <v>1694</v>
      </c>
    </row>
    <row r="251" spans="1:9">
      <c r="A251" t="s">
        <v>1904</v>
      </c>
      <c r="B251" t="s">
        <v>933</v>
      </c>
      <c r="C251" t="s">
        <v>1888</v>
      </c>
      <c r="D251">
        <v>38.67</v>
      </c>
      <c r="E251">
        <v>45.3</v>
      </c>
      <c r="F251">
        <v>0.79400000000000004</v>
      </c>
      <c r="G251">
        <v>10.93</v>
      </c>
      <c r="H251">
        <v>0.78300000000000003</v>
      </c>
      <c r="I251">
        <v>1694</v>
      </c>
    </row>
    <row r="252" spans="1:9">
      <c r="A252" t="s">
        <v>1904</v>
      </c>
      <c r="B252" t="s">
        <v>933</v>
      </c>
      <c r="C252" t="s">
        <v>1889</v>
      </c>
      <c r="D252">
        <v>35.049999999999997</v>
      </c>
      <c r="E252">
        <v>41.09</v>
      </c>
      <c r="F252">
        <v>0.79100000000000004</v>
      </c>
      <c r="G252">
        <v>9.34</v>
      </c>
      <c r="H252">
        <v>0.79300000000000004</v>
      </c>
      <c r="I252">
        <v>1694</v>
      </c>
    </row>
    <row r="253" spans="1:9">
      <c r="A253" t="s">
        <v>1904</v>
      </c>
      <c r="B253" t="s">
        <v>933</v>
      </c>
      <c r="C253" t="s">
        <v>1890</v>
      </c>
      <c r="D253">
        <v>34.28</v>
      </c>
      <c r="E253">
        <v>40.590000000000003</v>
      </c>
      <c r="F253">
        <v>0.79</v>
      </c>
      <c r="G253">
        <v>9.25</v>
      </c>
      <c r="H253">
        <v>0.79300000000000004</v>
      </c>
      <c r="I253">
        <v>1694</v>
      </c>
    </row>
    <row r="254" spans="1:9">
      <c r="A254" t="s">
        <v>1905</v>
      </c>
      <c r="B254" t="s">
        <v>1102</v>
      </c>
      <c r="C254" t="s">
        <v>1880</v>
      </c>
      <c r="D254">
        <v>35.659999999999997</v>
      </c>
      <c r="E254">
        <v>41.99</v>
      </c>
      <c r="F254">
        <v>0.79200000000000004</v>
      </c>
      <c r="G254">
        <v>10.4</v>
      </c>
      <c r="H254">
        <v>0.79100000000000004</v>
      </c>
      <c r="I254">
        <v>1694</v>
      </c>
    </row>
    <row r="255" spans="1:9">
      <c r="A255" t="s">
        <v>1905</v>
      </c>
      <c r="B255" t="s">
        <v>1102</v>
      </c>
      <c r="C255" t="s">
        <v>1881</v>
      </c>
      <c r="D255">
        <v>35.5</v>
      </c>
      <c r="E255">
        <v>41.76</v>
      </c>
      <c r="F255">
        <v>0.79600000000000004</v>
      </c>
      <c r="G255">
        <v>9.1199999999999992</v>
      </c>
      <c r="H255">
        <v>0.79600000000000004</v>
      </c>
      <c r="I255">
        <v>1694</v>
      </c>
    </row>
    <row r="256" spans="1:9">
      <c r="A256" t="s">
        <v>1905</v>
      </c>
      <c r="B256" t="s">
        <v>1102</v>
      </c>
      <c r="C256" t="s">
        <v>1854</v>
      </c>
      <c r="D256">
        <v>36.869999999999997</v>
      </c>
      <c r="E256">
        <v>43.51</v>
      </c>
      <c r="F256">
        <v>0.79</v>
      </c>
      <c r="G256">
        <v>10.26</v>
      </c>
      <c r="H256">
        <v>0.78400000000000003</v>
      </c>
      <c r="I256">
        <v>1694</v>
      </c>
    </row>
    <row r="257" spans="1:9">
      <c r="A257" t="s">
        <v>1905</v>
      </c>
      <c r="B257" t="s">
        <v>1102</v>
      </c>
      <c r="C257" t="s">
        <v>1882</v>
      </c>
      <c r="D257">
        <v>37.49</v>
      </c>
      <c r="E257">
        <v>43.06</v>
      </c>
      <c r="F257">
        <v>0.79600000000000004</v>
      </c>
      <c r="G257">
        <v>10.15</v>
      </c>
      <c r="H257">
        <v>0.79100000000000004</v>
      </c>
      <c r="I257">
        <v>1694</v>
      </c>
    </row>
    <row r="258" spans="1:9">
      <c r="A258" t="s">
        <v>1905</v>
      </c>
      <c r="B258" t="s">
        <v>1102</v>
      </c>
      <c r="C258" t="s">
        <v>1883</v>
      </c>
      <c r="D258">
        <v>36.729999999999997</v>
      </c>
      <c r="E258">
        <v>41.69</v>
      </c>
      <c r="F258">
        <v>0.8</v>
      </c>
      <c r="G258">
        <v>10.47</v>
      </c>
      <c r="H258">
        <v>0.8</v>
      </c>
      <c r="I258">
        <v>1694</v>
      </c>
    </row>
    <row r="259" spans="1:9">
      <c r="A259" t="s">
        <v>1905</v>
      </c>
      <c r="B259" t="s">
        <v>1102</v>
      </c>
      <c r="C259" t="s">
        <v>1884</v>
      </c>
      <c r="D259">
        <v>35.49</v>
      </c>
      <c r="E259">
        <v>40.33</v>
      </c>
      <c r="F259">
        <v>0.80100000000000005</v>
      </c>
      <c r="G259">
        <v>10.43</v>
      </c>
      <c r="H259">
        <v>0.80500000000000005</v>
      </c>
      <c r="I259">
        <v>1694</v>
      </c>
    </row>
    <row r="260" spans="1:9">
      <c r="A260" t="s">
        <v>1905</v>
      </c>
      <c r="B260" t="s">
        <v>1102</v>
      </c>
      <c r="C260" t="s">
        <v>1885</v>
      </c>
      <c r="D260">
        <v>35.909999999999997</v>
      </c>
      <c r="E260">
        <v>41.18</v>
      </c>
      <c r="F260">
        <v>0.80200000000000005</v>
      </c>
      <c r="G260">
        <v>10.78</v>
      </c>
      <c r="H260">
        <v>0.80300000000000005</v>
      </c>
      <c r="I260">
        <v>1694</v>
      </c>
    </row>
    <row r="261" spans="1:9">
      <c r="A261" t="s">
        <v>1905</v>
      </c>
      <c r="B261" t="s">
        <v>1102</v>
      </c>
      <c r="C261" t="s">
        <v>1886</v>
      </c>
      <c r="D261">
        <v>38.71</v>
      </c>
      <c r="E261">
        <v>43.9</v>
      </c>
      <c r="F261">
        <v>0.79800000000000004</v>
      </c>
      <c r="G261">
        <v>11.48</v>
      </c>
      <c r="H261">
        <v>0.79100000000000004</v>
      </c>
      <c r="I261">
        <v>1694</v>
      </c>
    </row>
    <row r="262" spans="1:9">
      <c r="A262" t="s">
        <v>1905</v>
      </c>
      <c r="B262" t="s">
        <v>1102</v>
      </c>
      <c r="C262" t="s">
        <v>1887</v>
      </c>
      <c r="D262">
        <v>38.86</v>
      </c>
      <c r="E262">
        <v>44.87</v>
      </c>
      <c r="F262">
        <v>0.80200000000000005</v>
      </c>
      <c r="G262">
        <v>10.92</v>
      </c>
      <c r="H262">
        <v>0.79200000000000004</v>
      </c>
      <c r="I262">
        <v>1694</v>
      </c>
    </row>
    <row r="263" spans="1:9">
      <c r="A263" t="s">
        <v>1905</v>
      </c>
      <c r="B263" t="s">
        <v>1102</v>
      </c>
      <c r="C263" t="s">
        <v>1888</v>
      </c>
      <c r="D263">
        <v>38.67</v>
      </c>
      <c r="E263">
        <v>45.3</v>
      </c>
      <c r="F263">
        <v>0.79400000000000004</v>
      </c>
      <c r="G263">
        <v>10.93</v>
      </c>
      <c r="H263">
        <v>0.78300000000000003</v>
      </c>
      <c r="I263">
        <v>1694</v>
      </c>
    </row>
    <row r="264" spans="1:9">
      <c r="A264" t="s">
        <v>1905</v>
      </c>
      <c r="B264" t="s">
        <v>1102</v>
      </c>
      <c r="C264" t="s">
        <v>1889</v>
      </c>
      <c r="D264">
        <v>35.049999999999997</v>
      </c>
      <c r="E264">
        <v>41.09</v>
      </c>
      <c r="F264">
        <v>0.79100000000000004</v>
      </c>
      <c r="G264">
        <v>9.34</v>
      </c>
      <c r="H264">
        <v>0.79300000000000004</v>
      </c>
      <c r="I264">
        <v>1694</v>
      </c>
    </row>
    <row r="265" spans="1:9">
      <c r="A265" t="s">
        <v>1905</v>
      </c>
      <c r="B265" t="s">
        <v>1102</v>
      </c>
      <c r="C265" t="s">
        <v>1890</v>
      </c>
      <c r="D265">
        <v>34.28</v>
      </c>
      <c r="E265">
        <v>40.590000000000003</v>
      </c>
      <c r="F265">
        <v>0.79</v>
      </c>
      <c r="G265">
        <v>9.25</v>
      </c>
      <c r="H265">
        <v>0.79300000000000004</v>
      </c>
      <c r="I265">
        <v>1694</v>
      </c>
    </row>
    <row r="266" spans="1:9">
      <c r="A266" t="s">
        <v>1906</v>
      </c>
      <c r="B266" t="s">
        <v>1102</v>
      </c>
      <c r="C266" t="s">
        <v>1880</v>
      </c>
      <c r="D266">
        <v>35.43</v>
      </c>
      <c r="E266">
        <v>41.72</v>
      </c>
      <c r="F266">
        <v>0.84</v>
      </c>
      <c r="G266">
        <v>10.09</v>
      </c>
      <c r="H266">
        <v>0.83799999999999997</v>
      </c>
      <c r="I266">
        <v>1764</v>
      </c>
    </row>
    <row r="267" spans="1:9">
      <c r="A267" t="s">
        <v>1906</v>
      </c>
      <c r="B267" t="s">
        <v>1102</v>
      </c>
      <c r="C267" t="s">
        <v>1881</v>
      </c>
      <c r="D267">
        <v>35.36</v>
      </c>
      <c r="E267">
        <v>41.48</v>
      </c>
      <c r="F267">
        <v>0.83799999999999997</v>
      </c>
      <c r="G267">
        <v>8.7899999999999991</v>
      </c>
      <c r="H267">
        <v>0.83699999999999997</v>
      </c>
      <c r="I267">
        <v>1764</v>
      </c>
    </row>
    <row r="268" spans="1:9">
      <c r="A268" t="s">
        <v>1906</v>
      </c>
      <c r="B268" t="s">
        <v>1102</v>
      </c>
      <c r="C268" t="s">
        <v>1854</v>
      </c>
      <c r="D268">
        <v>36.549999999999997</v>
      </c>
      <c r="E268">
        <v>43.18</v>
      </c>
      <c r="F268">
        <v>0.81299999999999994</v>
      </c>
      <c r="G268">
        <v>9.68</v>
      </c>
      <c r="H268">
        <v>0.80800000000000005</v>
      </c>
      <c r="I268">
        <v>1764</v>
      </c>
    </row>
    <row r="269" spans="1:9">
      <c r="A269" t="s">
        <v>1906</v>
      </c>
      <c r="B269" t="s">
        <v>1102</v>
      </c>
      <c r="C269" t="s">
        <v>1882</v>
      </c>
      <c r="D269">
        <v>37.28</v>
      </c>
      <c r="E269">
        <v>42.72</v>
      </c>
      <c r="F269">
        <v>0.81899999999999995</v>
      </c>
      <c r="G269">
        <v>9.57</v>
      </c>
      <c r="H269">
        <v>0.81399999999999995</v>
      </c>
      <c r="I269">
        <v>1764</v>
      </c>
    </row>
    <row r="270" spans="1:9">
      <c r="A270" t="s">
        <v>1906</v>
      </c>
      <c r="B270" t="s">
        <v>1102</v>
      </c>
      <c r="C270" t="s">
        <v>1883</v>
      </c>
      <c r="D270">
        <v>36.5</v>
      </c>
      <c r="E270">
        <v>41.34</v>
      </c>
      <c r="F270">
        <v>0.83099999999999996</v>
      </c>
      <c r="G270">
        <v>9.9600000000000009</v>
      </c>
      <c r="H270">
        <v>0.83099999999999996</v>
      </c>
      <c r="I270">
        <v>1764</v>
      </c>
    </row>
    <row r="271" spans="1:9">
      <c r="A271" t="s">
        <v>1906</v>
      </c>
      <c r="B271" t="s">
        <v>1102</v>
      </c>
      <c r="C271" t="s">
        <v>1884</v>
      </c>
      <c r="D271">
        <v>35.24</v>
      </c>
      <c r="E271">
        <v>39.979999999999997</v>
      </c>
      <c r="F271">
        <v>0.83299999999999996</v>
      </c>
      <c r="G271">
        <v>9.94</v>
      </c>
      <c r="H271">
        <v>0.83699999999999997</v>
      </c>
      <c r="I271">
        <v>1764</v>
      </c>
    </row>
    <row r="272" spans="1:9">
      <c r="A272" t="s">
        <v>1906</v>
      </c>
      <c r="B272" t="s">
        <v>1102</v>
      </c>
      <c r="C272" t="s">
        <v>1885</v>
      </c>
      <c r="D272">
        <v>35.61</v>
      </c>
      <c r="E272">
        <v>40.82</v>
      </c>
      <c r="F272">
        <v>0.82799999999999996</v>
      </c>
      <c r="G272">
        <v>10.199999999999999</v>
      </c>
      <c r="H272">
        <v>0.82899999999999996</v>
      </c>
      <c r="I272">
        <v>1764</v>
      </c>
    </row>
    <row r="273" spans="1:9">
      <c r="A273" t="s">
        <v>1906</v>
      </c>
      <c r="B273" t="s">
        <v>1102</v>
      </c>
      <c r="C273" t="s">
        <v>1886</v>
      </c>
      <c r="D273">
        <v>38.479999999999997</v>
      </c>
      <c r="E273">
        <v>43.53</v>
      </c>
      <c r="F273">
        <v>0.82299999999999995</v>
      </c>
      <c r="G273">
        <v>10.84</v>
      </c>
      <c r="H273">
        <v>0.81599999999999995</v>
      </c>
      <c r="I273">
        <v>1764</v>
      </c>
    </row>
    <row r="274" spans="1:9">
      <c r="A274" t="s">
        <v>1906</v>
      </c>
      <c r="B274" t="s">
        <v>1102</v>
      </c>
      <c r="C274" t="s">
        <v>1887</v>
      </c>
      <c r="D274">
        <v>38.659999999999997</v>
      </c>
      <c r="E274">
        <v>44.53</v>
      </c>
      <c r="F274">
        <v>0.82599999999999996</v>
      </c>
      <c r="G274">
        <v>10.32</v>
      </c>
      <c r="H274">
        <v>0.81599999999999995</v>
      </c>
      <c r="I274">
        <v>1764</v>
      </c>
    </row>
    <row r="275" spans="1:9">
      <c r="A275" t="s">
        <v>1906</v>
      </c>
      <c r="B275" t="s">
        <v>1102</v>
      </c>
      <c r="C275" t="s">
        <v>1888</v>
      </c>
      <c r="D275">
        <v>38.520000000000003</v>
      </c>
      <c r="E275">
        <v>44.98</v>
      </c>
      <c r="F275">
        <v>0.82199999999999995</v>
      </c>
      <c r="G275">
        <v>10.36</v>
      </c>
      <c r="H275">
        <v>0.81100000000000005</v>
      </c>
      <c r="I275">
        <v>1764</v>
      </c>
    </row>
    <row r="276" spans="1:9">
      <c r="A276" t="s">
        <v>1906</v>
      </c>
      <c r="B276" t="s">
        <v>1102</v>
      </c>
      <c r="C276" t="s">
        <v>1889</v>
      </c>
      <c r="D276">
        <v>34.94</v>
      </c>
      <c r="E276">
        <v>40.82</v>
      </c>
      <c r="F276">
        <v>0.83499999999999996</v>
      </c>
      <c r="G276">
        <v>9.02</v>
      </c>
      <c r="H276">
        <v>0.83599999999999997</v>
      </c>
      <c r="I276">
        <v>1764</v>
      </c>
    </row>
    <row r="277" spans="1:9">
      <c r="A277" t="s">
        <v>1906</v>
      </c>
      <c r="B277" t="s">
        <v>1102</v>
      </c>
      <c r="C277" t="s">
        <v>1890</v>
      </c>
      <c r="D277">
        <v>34.15</v>
      </c>
      <c r="E277">
        <v>40.340000000000003</v>
      </c>
      <c r="F277">
        <v>0.84</v>
      </c>
      <c r="G277">
        <v>9</v>
      </c>
      <c r="H277">
        <v>0.84199999999999997</v>
      </c>
      <c r="I277">
        <v>1764</v>
      </c>
    </row>
    <row r="278" spans="1:9">
      <c r="A278" t="s">
        <v>1907</v>
      </c>
      <c r="B278" t="s">
        <v>1102</v>
      </c>
      <c r="C278" t="s">
        <v>1880</v>
      </c>
      <c r="D278">
        <v>35.43</v>
      </c>
      <c r="E278">
        <v>41.72</v>
      </c>
      <c r="F278">
        <v>0.84</v>
      </c>
      <c r="G278">
        <v>10.09</v>
      </c>
      <c r="H278">
        <v>0.83799999999999997</v>
      </c>
      <c r="I278">
        <v>1764</v>
      </c>
    </row>
    <row r="279" spans="1:9">
      <c r="A279" t="s">
        <v>1907</v>
      </c>
      <c r="B279" t="s">
        <v>1102</v>
      </c>
      <c r="C279" t="s">
        <v>1881</v>
      </c>
      <c r="D279">
        <v>35.36</v>
      </c>
      <c r="E279">
        <v>41.48</v>
      </c>
      <c r="F279">
        <v>0.83799999999999997</v>
      </c>
      <c r="G279">
        <v>8.7899999999999991</v>
      </c>
      <c r="H279">
        <v>0.83699999999999997</v>
      </c>
      <c r="I279">
        <v>1764</v>
      </c>
    </row>
    <row r="280" spans="1:9">
      <c r="A280" t="s">
        <v>1907</v>
      </c>
      <c r="B280" t="s">
        <v>1102</v>
      </c>
      <c r="C280" t="s">
        <v>1854</v>
      </c>
      <c r="D280">
        <v>36.549999999999997</v>
      </c>
      <c r="E280">
        <v>43.18</v>
      </c>
      <c r="F280">
        <v>0.81299999999999994</v>
      </c>
      <c r="G280">
        <v>9.68</v>
      </c>
      <c r="H280">
        <v>0.80800000000000005</v>
      </c>
      <c r="I280">
        <v>1764</v>
      </c>
    </row>
    <row r="281" spans="1:9">
      <c r="A281" t="s">
        <v>1907</v>
      </c>
      <c r="B281" t="s">
        <v>1102</v>
      </c>
      <c r="C281" t="s">
        <v>1882</v>
      </c>
      <c r="D281">
        <v>37.28</v>
      </c>
      <c r="E281">
        <v>42.72</v>
      </c>
      <c r="F281">
        <v>0.81899999999999995</v>
      </c>
      <c r="G281">
        <v>9.57</v>
      </c>
      <c r="H281">
        <v>0.81399999999999995</v>
      </c>
      <c r="I281">
        <v>1764</v>
      </c>
    </row>
    <row r="282" spans="1:9">
      <c r="A282" t="s">
        <v>1907</v>
      </c>
      <c r="B282" t="s">
        <v>1102</v>
      </c>
      <c r="C282" t="s">
        <v>1883</v>
      </c>
      <c r="D282">
        <v>36.5</v>
      </c>
      <c r="E282">
        <v>41.34</v>
      </c>
      <c r="F282">
        <v>0.83099999999999996</v>
      </c>
      <c r="G282">
        <v>9.9600000000000009</v>
      </c>
      <c r="H282">
        <v>0.83099999999999996</v>
      </c>
      <c r="I282">
        <v>1764</v>
      </c>
    </row>
    <row r="283" spans="1:9">
      <c r="A283" t="s">
        <v>1907</v>
      </c>
      <c r="B283" t="s">
        <v>1102</v>
      </c>
      <c r="C283" t="s">
        <v>1884</v>
      </c>
      <c r="D283">
        <v>35.24</v>
      </c>
      <c r="E283">
        <v>39.979999999999997</v>
      </c>
      <c r="F283">
        <v>0.83299999999999996</v>
      </c>
      <c r="G283">
        <v>9.94</v>
      </c>
      <c r="H283">
        <v>0.83699999999999997</v>
      </c>
      <c r="I283">
        <v>1764</v>
      </c>
    </row>
    <row r="284" spans="1:9">
      <c r="A284" t="s">
        <v>1907</v>
      </c>
      <c r="B284" t="s">
        <v>1102</v>
      </c>
      <c r="C284" t="s">
        <v>1885</v>
      </c>
      <c r="D284">
        <v>35.61</v>
      </c>
      <c r="E284">
        <v>40.82</v>
      </c>
      <c r="F284">
        <v>0.82799999999999996</v>
      </c>
      <c r="G284">
        <v>10.199999999999999</v>
      </c>
      <c r="H284">
        <v>0.82899999999999996</v>
      </c>
      <c r="I284">
        <v>1764</v>
      </c>
    </row>
    <row r="285" spans="1:9">
      <c r="A285" t="s">
        <v>1907</v>
      </c>
      <c r="B285" t="s">
        <v>1102</v>
      </c>
      <c r="C285" t="s">
        <v>1886</v>
      </c>
      <c r="D285">
        <v>38.479999999999997</v>
      </c>
      <c r="E285">
        <v>43.53</v>
      </c>
      <c r="F285">
        <v>0.82299999999999995</v>
      </c>
      <c r="G285">
        <v>10.84</v>
      </c>
      <c r="H285">
        <v>0.81599999999999995</v>
      </c>
      <c r="I285">
        <v>1764</v>
      </c>
    </row>
    <row r="286" spans="1:9">
      <c r="A286" t="s">
        <v>1907</v>
      </c>
      <c r="B286" t="s">
        <v>1102</v>
      </c>
      <c r="C286" t="s">
        <v>1887</v>
      </c>
      <c r="D286">
        <v>38.659999999999997</v>
      </c>
      <c r="E286">
        <v>44.53</v>
      </c>
      <c r="F286">
        <v>0.82599999999999996</v>
      </c>
      <c r="G286">
        <v>10.32</v>
      </c>
      <c r="H286">
        <v>0.81599999999999995</v>
      </c>
      <c r="I286">
        <v>1764</v>
      </c>
    </row>
    <row r="287" spans="1:9">
      <c r="A287" t="s">
        <v>1907</v>
      </c>
      <c r="B287" t="s">
        <v>1102</v>
      </c>
      <c r="C287" t="s">
        <v>1888</v>
      </c>
      <c r="D287">
        <v>38.520000000000003</v>
      </c>
      <c r="E287">
        <v>44.98</v>
      </c>
      <c r="F287">
        <v>0.82199999999999995</v>
      </c>
      <c r="G287">
        <v>10.36</v>
      </c>
      <c r="H287">
        <v>0.81100000000000005</v>
      </c>
      <c r="I287">
        <v>1764</v>
      </c>
    </row>
    <row r="288" spans="1:9">
      <c r="A288" t="s">
        <v>1907</v>
      </c>
      <c r="B288" t="s">
        <v>1102</v>
      </c>
      <c r="C288" t="s">
        <v>1889</v>
      </c>
      <c r="D288">
        <v>34.94</v>
      </c>
      <c r="E288">
        <v>40.82</v>
      </c>
      <c r="F288">
        <v>0.83499999999999996</v>
      </c>
      <c r="G288">
        <v>9.02</v>
      </c>
      <c r="H288">
        <v>0.83599999999999997</v>
      </c>
      <c r="I288">
        <v>1764</v>
      </c>
    </row>
    <row r="289" spans="1:9">
      <c r="A289" t="s">
        <v>1907</v>
      </c>
      <c r="B289" t="s">
        <v>1102</v>
      </c>
      <c r="C289" t="s">
        <v>1890</v>
      </c>
      <c r="D289">
        <v>34.15</v>
      </c>
      <c r="E289">
        <v>40.340000000000003</v>
      </c>
      <c r="F289">
        <v>0.84</v>
      </c>
      <c r="G289">
        <v>9</v>
      </c>
      <c r="H289">
        <v>0.84199999999999997</v>
      </c>
      <c r="I289">
        <v>1764</v>
      </c>
    </row>
    <row r="290" spans="1:9">
      <c r="A290" t="s">
        <v>1908</v>
      </c>
      <c r="B290" t="s">
        <v>1102</v>
      </c>
      <c r="C290" t="s">
        <v>1880</v>
      </c>
      <c r="D290">
        <v>35.659999999999997</v>
      </c>
      <c r="E290">
        <v>41.99</v>
      </c>
      <c r="F290">
        <v>0.79200000000000004</v>
      </c>
      <c r="G290">
        <v>10.4</v>
      </c>
      <c r="H290">
        <v>0.79100000000000004</v>
      </c>
      <c r="I290">
        <v>1694</v>
      </c>
    </row>
    <row r="291" spans="1:9">
      <c r="A291" t="s">
        <v>1908</v>
      </c>
      <c r="B291" t="s">
        <v>1102</v>
      </c>
      <c r="C291" t="s">
        <v>1881</v>
      </c>
      <c r="D291">
        <v>35.5</v>
      </c>
      <c r="E291">
        <v>41.76</v>
      </c>
      <c r="F291">
        <v>0.79600000000000004</v>
      </c>
      <c r="G291">
        <v>9.1199999999999992</v>
      </c>
      <c r="H291">
        <v>0.79600000000000004</v>
      </c>
      <c r="I291">
        <v>1694</v>
      </c>
    </row>
    <row r="292" spans="1:9">
      <c r="A292" t="s">
        <v>1908</v>
      </c>
      <c r="B292" t="s">
        <v>1102</v>
      </c>
      <c r="C292" t="s">
        <v>1854</v>
      </c>
      <c r="D292">
        <v>36.869999999999997</v>
      </c>
      <c r="E292">
        <v>43.51</v>
      </c>
      <c r="F292">
        <v>0.79</v>
      </c>
      <c r="G292">
        <v>10.26</v>
      </c>
      <c r="H292">
        <v>0.78400000000000003</v>
      </c>
      <c r="I292">
        <v>1694</v>
      </c>
    </row>
    <row r="293" spans="1:9">
      <c r="A293" t="s">
        <v>1908</v>
      </c>
      <c r="B293" t="s">
        <v>1102</v>
      </c>
      <c r="C293" t="s">
        <v>1882</v>
      </c>
      <c r="D293">
        <v>37.49</v>
      </c>
      <c r="E293">
        <v>43.06</v>
      </c>
      <c r="F293">
        <v>0.79600000000000004</v>
      </c>
      <c r="G293">
        <v>10.15</v>
      </c>
      <c r="H293">
        <v>0.79100000000000004</v>
      </c>
      <c r="I293">
        <v>1694</v>
      </c>
    </row>
    <row r="294" spans="1:9">
      <c r="A294" t="s">
        <v>1908</v>
      </c>
      <c r="B294" t="s">
        <v>1102</v>
      </c>
      <c r="C294" t="s">
        <v>1883</v>
      </c>
      <c r="D294">
        <v>36.729999999999997</v>
      </c>
      <c r="E294">
        <v>41.69</v>
      </c>
      <c r="F294">
        <v>0.8</v>
      </c>
      <c r="G294">
        <v>10.47</v>
      </c>
      <c r="H294">
        <v>0.8</v>
      </c>
      <c r="I294">
        <v>1694</v>
      </c>
    </row>
    <row r="295" spans="1:9">
      <c r="A295" t="s">
        <v>1908</v>
      </c>
      <c r="B295" t="s">
        <v>1102</v>
      </c>
      <c r="C295" t="s">
        <v>1884</v>
      </c>
      <c r="D295">
        <v>35.49</v>
      </c>
      <c r="E295">
        <v>40.33</v>
      </c>
      <c r="F295">
        <v>0.80100000000000005</v>
      </c>
      <c r="G295">
        <v>10.43</v>
      </c>
      <c r="H295">
        <v>0.80500000000000005</v>
      </c>
      <c r="I295">
        <v>1694</v>
      </c>
    </row>
    <row r="296" spans="1:9">
      <c r="A296" t="s">
        <v>1908</v>
      </c>
      <c r="B296" t="s">
        <v>1102</v>
      </c>
      <c r="C296" t="s">
        <v>1885</v>
      </c>
      <c r="D296">
        <v>35.909999999999997</v>
      </c>
      <c r="E296">
        <v>41.18</v>
      </c>
      <c r="F296">
        <v>0.80200000000000005</v>
      </c>
      <c r="G296">
        <v>10.78</v>
      </c>
      <c r="H296">
        <v>0.80300000000000005</v>
      </c>
      <c r="I296">
        <v>1694</v>
      </c>
    </row>
    <row r="297" spans="1:9">
      <c r="A297" t="s">
        <v>1908</v>
      </c>
      <c r="B297" t="s">
        <v>1102</v>
      </c>
      <c r="C297" t="s">
        <v>1886</v>
      </c>
      <c r="D297">
        <v>38.71</v>
      </c>
      <c r="E297">
        <v>43.9</v>
      </c>
      <c r="F297">
        <v>0.79800000000000004</v>
      </c>
      <c r="G297">
        <v>11.48</v>
      </c>
      <c r="H297">
        <v>0.79100000000000004</v>
      </c>
      <c r="I297">
        <v>1694</v>
      </c>
    </row>
    <row r="298" spans="1:9">
      <c r="A298" t="s">
        <v>1908</v>
      </c>
      <c r="B298" t="s">
        <v>1102</v>
      </c>
      <c r="C298" t="s">
        <v>1887</v>
      </c>
      <c r="D298">
        <v>38.86</v>
      </c>
      <c r="E298">
        <v>44.87</v>
      </c>
      <c r="F298">
        <v>0.80200000000000005</v>
      </c>
      <c r="G298">
        <v>10.92</v>
      </c>
      <c r="H298">
        <v>0.79200000000000004</v>
      </c>
      <c r="I298">
        <v>1694</v>
      </c>
    </row>
    <row r="299" spans="1:9">
      <c r="A299" t="s">
        <v>1908</v>
      </c>
      <c r="B299" t="s">
        <v>1102</v>
      </c>
      <c r="C299" t="s">
        <v>1888</v>
      </c>
      <c r="D299">
        <v>38.67</v>
      </c>
      <c r="E299">
        <v>45.3</v>
      </c>
      <c r="F299">
        <v>0.79400000000000004</v>
      </c>
      <c r="G299">
        <v>10.93</v>
      </c>
      <c r="H299">
        <v>0.78300000000000003</v>
      </c>
      <c r="I299">
        <v>1694</v>
      </c>
    </row>
    <row r="300" spans="1:9">
      <c r="A300" t="s">
        <v>1908</v>
      </c>
      <c r="B300" t="s">
        <v>1102</v>
      </c>
      <c r="C300" t="s">
        <v>1889</v>
      </c>
      <c r="D300">
        <v>35.049999999999997</v>
      </c>
      <c r="E300">
        <v>41.09</v>
      </c>
      <c r="F300">
        <v>0.79100000000000004</v>
      </c>
      <c r="G300">
        <v>9.34</v>
      </c>
      <c r="H300">
        <v>0.79300000000000004</v>
      </c>
      <c r="I300">
        <v>1694</v>
      </c>
    </row>
    <row r="301" spans="1:9">
      <c r="A301" t="s">
        <v>1908</v>
      </c>
      <c r="B301" t="s">
        <v>1102</v>
      </c>
      <c r="C301" t="s">
        <v>1890</v>
      </c>
      <c r="D301">
        <v>34.28</v>
      </c>
      <c r="E301">
        <v>40.590000000000003</v>
      </c>
      <c r="F301">
        <v>0.79</v>
      </c>
      <c r="G301">
        <v>9.25</v>
      </c>
      <c r="H301">
        <v>0.79300000000000004</v>
      </c>
      <c r="I301">
        <v>1694</v>
      </c>
    </row>
    <row r="302" spans="1:9">
      <c r="A302" t="s">
        <v>34</v>
      </c>
      <c r="B302" t="s">
        <v>965</v>
      </c>
      <c r="C302" t="s">
        <v>1880</v>
      </c>
      <c r="D302">
        <v>35.03</v>
      </c>
      <c r="E302">
        <v>41.33</v>
      </c>
      <c r="F302">
        <v>0.80700000000000005</v>
      </c>
      <c r="G302">
        <v>58.93</v>
      </c>
      <c r="H302">
        <v>0.80700000000000005</v>
      </c>
    </row>
    <row r="303" spans="1:9">
      <c r="A303" t="s">
        <v>34</v>
      </c>
      <c r="B303" t="s">
        <v>965</v>
      </c>
      <c r="C303" t="s">
        <v>1881</v>
      </c>
      <c r="D303">
        <v>34.68</v>
      </c>
      <c r="E303">
        <v>41.74</v>
      </c>
      <c r="F303">
        <v>0.79100000000000004</v>
      </c>
      <c r="G303">
        <v>48.88</v>
      </c>
      <c r="H303">
        <v>0.79</v>
      </c>
    </row>
    <row r="304" spans="1:9">
      <c r="A304" t="s">
        <v>34</v>
      </c>
      <c r="B304" t="s">
        <v>965</v>
      </c>
      <c r="C304" t="s">
        <v>1854</v>
      </c>
      <c r="D304">
        <v>36.64</v>
      </c>
      <c r="E304">
        <v>42.66</v>
      </c>
      <c r="F304">
        <v>0.78700000000000003</v>
      </c>
      <c r="G304">
        <v>57.76</v>
      </c>
      <c r="H304">
        <v>0.78400000000000003</v>
      </c>
    </row>
    <row r="305" spans="1:9">
      <c r="A305" t="s">
        <v>34</v>
      </c>
      <c r="B305" t="s">
        <v>965</v>
      </c>
      <c r="C305" t="s">
        <v>1882</v>
      </c>
      <c r="D305">
        <v>37.090000000000003</v>
      </c>
      <c r="E305">
        <v>42.27</v>
      </c>
      <c r="F305">
        <v>0.77800000000000002</v>
      </c>
      <c r="G305">
        <v>55.94</v>
      </c>
      <c r="H305">
        <v>0.77600000000000002</v>
      </c>
    </row>
    <row r="306" spans="1:9">
      <c r="A306" t="s">
        <v>34</v>
      </c>
      <c r="B306" t="s">
        <v>965</v>
      </c>
      <c r="C306" t="s">
        <v>1883</v>
      </c>
      <c r="D306">
        <v>37.39</v>
      </c>
      <c r="E306">
        <v>42.72</v>
      </c>
      <c r="F306">
        <v>0.77800000000000002</v>
      </c>
      <c r="G306">
        <v>61.49</v>
      </c>
      <c r="H306">
        <v>0.77500000000000002</v>
      </c>
    </row>
    <row r="307" spans="1:9">
      <c r="A307" t="s">
        <v>34</v>
      </c>
      <c r="B307" t="s">
        <v>965</v>
      </c>
      <c r="C307" t="s">
        <v>1884</v>
      </c>
      <c r="D307">
        <v>36.19</v>
      </c>
      <c r="E307">
        <v>41.1</v>
      </c>
      <c r="F307">
        <v>0.78100000000000003</v>
      </c>
      <c r="G307">
        <v>61.91</v>
      </c>
      <c r="H307">
        <v>0.78200000000000003</v>
      </c>
    </row>
    <row r="308" spans="1:9">
      <c r="A308" t="s">
        <v>34</v>
      </c>
      <c r="B308" t="s">
        <v>965</v>
      </c>
      <c r="C308" t="s">
        <v>1885</v>
      </c>
      <c r="D308">
        <v>36.74</v>
      </c>
      <c r="E308">
        <v>41.51</v>
      </c>
      <c r="F308">
        <v>0.78</v>
      </c>
      <c r="G308">
        <v>65.319999999999993</v>
      </c>
      <c r="H308">
        <v>0.78</v>
      </c>
    </row>
    <row r="309" spans="1:9">
      <c r="A309" t="s">
        <v>34</v>
      </c>
      <c r="B309" t="s">
        <v>965</v>
      </c>
      <c r="C309" t="s">
        <v>1886</v>
      </c>
      <c r="D309">
        <v>39.75</v>
      </c>
      <c r="E309">
        <v>44.21</v>
      </c>
      <c r="F309">
        <v>0.77300000000000002</v>
      </c>
      <c r="G309">
        <v>69</v>
      </c>
      <c r="H309">
        <v>0.76600000000000001</v>
      </c>
    </row>
    <row r="310" spans="1:9">
      <c r="A310" t="s">
        <v>34</v>
      </c>
      <c r="B310" t="s">
        <v>965</v>
      </c>
      <c r="C310" t="s">
        <v>1887</v>
      </c>
      <c r="D310">
        <v>39.090000000000003</v>
      </c>
      <c r="E310">
        <v>45.19</v>
      </c>
      <c r="F310">
        <v>0.78600000000000003</v>
      </c>
      <c r="G310">
        <v>63.48</v>
      </c>
      <c r="H310">
        <v>0.77600000000000002</v>
      </c>
    </row>
    <row r="311" spans="1:9">
      <c r="A311" t="s">
        <v>34</v>
      </c>
      <c r="B311" t="s">
        <v>965</v>
      </c>
      <c r="C311" t="s">
        <v>1888</v>
      </c>
      <c r="D311">
        <v>37.6</v>
      </c>
      <c r="E311">
        <v>44.29</v>
      </c>
      <c r="F311">
        <v>0.78700000000000003</v>
      </c>
      <c r="G311">
        <v>57.99</v>
      </c>
      <c r="H311">
        <v>0.78</v>
      </c>
    </row>
    <row r="312" spans="1:9">
      <c r="A312" t="s">
        <v>34</v>
      </c>
      <c r="B312" t="s">
        <v>965</v>
      </c>
      <c r="C312" t="s">
        <v>1889</v>
      </c>
      <c r="D312">
        <v>34.83</v>
      </c>
      <c r="E312">
        <v>40.92</v>
      </c>
      <c r="F312">
        <v>0.79900000000000004</v>
      </c>
      <c r="G312">
        <v>53.56</v>
      </c>
      <c r="H312">
        <v>0.8</v>
      </c>
    </row>
    <row r="313" spans="1:9">
      <c r="A313" t="s">
        <v>34</v>
      </c>
      <c r="B313" t="s">
        <v>965</v>
      </c>
      <c r="C313" t="s">
        <v>1890</v>
      </c>
      <c r="D313">
        <v>34.06</v>
      </c>
      <c r="E313">
        <v>40.159999999999997</v>
      </c>
      <c r="F313">
        <v>0.80900000000000005</v>
      </c>
      <c r="G313">
        <v>53.49</v>
      </c>
      <c r="H313">
        <v>0.81200000000000006</v>
      </c>
    </row>
    <row r="314" spans="1:9">
      <c r="A314" t="s">
        <v>1909</v>
      </c>
      <c r="B314" t="s">
        <v>1272</v>
      </c>
      <c r="C314" t="s">
        <v>1880</v>
      </c>
      <c r="D314">
        <v>37.479999999999997</v>
      </c>
      <c r="E314">
        <v>43.82</v>
      </c>
      <c r="F314">
        <v>0.76900000000000002</v>
      </c>
      <c r="G314">
        <v>13.5</v>
      </c>
      <c r="H314">
        <v>0.76800000000000002</v>
      </c>
      <c r="I314">
        <v>1581</v>
      </c>
    </row>
    <row r="315" spans="1:9">
      <c r="A315" t="s">
        <v>1909</v>
      </c>
      <c r="B315" t="s">
        <v>1272</v>
      </c>
      <c r="C315" t="s">
        <v>1881</v>
      </c>
      <c r="D315">
        <v>38.07</v>
      </c>
      <c r="E315">
        <v>43.72</v>
      </c>
      <c r="F315">
        <v>0.76500000000000001</v>
      </c>
      <c r="G315">
        <v>11.83</v>
      </c>
      <c r="H315">
        <v>0.76500000000000001</v>
      </c>
      <c r="I315">
        <v>1581</v>
      </c>
    </row>
    <row r="316" spans="1:9">
      <c r="A316" t="s">
        <v>1909</v>
      </c>
      <c r="B316" t="s">
        <v>1272</v>
      </c>
      <c r="C316" t="s">
        <v>1854</v>
      </c>
      <c r="D316">
        <v>39.22</v>
      </c>
      <c r="E316">
        <v>44.57</v>
      </c>
      <c r="F316">
        <v>0.76400000000000001</v>
      </c>
      <c r="G316">
        <v>13.55</v>
      </c>
      <c r="H316">
        <v>0.76100000000000001</v>
      </c>
      <c r="I316">
        <v>1581</v>
      </c>
    </row>
    <row r="317" spans="1:9">
      <c r="A317" t="s">
        <v>1909</v>
      </c>
      <c r="B317" t="s">
        <v>1272</v>
      </c>
      <c r="C317" t="s">
        <v>1882</v>
      </c>
      <c r="D317">
        <v>39.200000000000003</v>
      </c>
      <c r="E317">
        <v>45.42</v>
      </c>
      <c r="F317">
        <v>0.754</v>
      </c>
      <c r="G317">
        <v>12.68</v>
      </c>
      <c r="H317">
        <v>0.749</v>
      </c>
      <c r="I317">
        <v>1581</v>
      </c>
    </row>
    <row r="318" spans="1:9">
      <c r="A318" t="s">
        <v>1909</v>
      </c>
      <c r="B318" t="s">
        <v>1272</v>
      </c>
      <c r="C318" t="s">
        <v>1883</v>
      </c>
      <c r="D318">
        <v>39.61</v>
      </c>
      <c r="E318">
        <v>45.02</v>
      </c>
      <c r="F318">
        <v>0.755</v>
      </c>
      <c r="G318">
        <v>14.57</v>
      </c>
      <c r="H318">
        <v>0.751</v>
      </c>
      <c r="I318">
        <v>1581</v>
      </c>
    </row>
    <row r="319" spans="1:9">
      <c r="A319" t="s">
        <v>1909</v>
      </c>
      <c r="B319" t="s">
        <v>1272</v>
      </c>
      <c r="C319" t="s">
        <v>1884</v>
      </c>
      <c r="D319">
        <v>38.82</v>
      </c>
      <c r="E319">
        <v>43.2</v>
      </c>
      <c r="F319">
        <v>0.76300000000000001</v>
      </c>
      <c r="G319">
        <v>14.53</v>
      </c>
      <c r="H319">
        <v>0.76400000000000001</v>
      </c>
      <c r="I319">
        <v>1581</v>
      </c>
    </row>
    <row r="320" spans="1:9">
      <c r="A320" t="s">
        <v>1909</v>
      </c>
      <c r="B320" t="s">
        <v>1272</v>
      </c>
      <c r="C320" t="s">
        <v>1885</v>
      </c>
      <c r="D320">
        <v>39.06</v>
      </c>
      <c r="E320">
        <v>44.07</v>
      </c>
      <c r="F320">
        <v>0.76300000000000001</v>
      </c>
      <c r="G320">
        <v>15.19</v>
      </c>
      <c r="H320">
        <v>0.76100000000000001</v>
      </c>
      <c r="I320">
        <v>1581</v>
      </c>
    </row>
    <row r="321" spans="1:9">
      <c r="A321" t="s">
        <v>1909</v>
      </c>
      <c r="B321" t="s">
        <v>1272</v>
      </c>
      <c r="C321" t="s">
        <v>1886</v>
      </c>
      <c r="D321">
        <v>42.56</v>
      </c>
      <c r="E321">
        <v>46.82</v>
      </c>
      <c r="F321">
        <v>0.76500000000000001</v>
      </c>
      <c r="G321">
        <v>16.010000000000002</v>
      </c>
      <c r="H321">
        <v>0.75600000000000001</v>
      </c>
      <c r="I321">
        <v>1581</v>
      </c>
    </row>
    <row r="322" spans="1:9">
      <c r="A322" t="s">
        <v>1909</v>
      </c>
      <c r="B322" t="s">
        <v>1272</v>
      </c>
      <c r="C322" t="s">
        <v>1887</v>
      </c>
      <c r="D322">
        <v>42.27</v>
      </c>
      <c r="E322">
        <v>47.25</v>
      </c>
      <c r="F322">
        <v>0.76800000000000002</v>
      </c>
      <c r="G322">
        <v>14.42</v>
      </c>
      <c r="H322">
        <v>0.75800000000000001</v>
      </c>
      <c r="I322">
        <v>1581</v>
      </c>
    </row>
    <row r="323" spans="1:9">
      <c r="A323" t="s">
        <v>1909</v>
      </c>
      <c r="B323" t="s">
        <v>1272</v>
      </c>
      <c r="C323" t="s">
        <v>1888</v>
      </c>
      <c r="D323">
        <v>40.270000000000003</v>
      </c>
      <c r="E323">
        <v>45.66</v>
      </c>
      <c r="F323">
        <v>0.77100000000000002</v>
      </c>
      <c r="G323">
        <v>13.52</v>
      </c>
      <c r="H323">
        <v>0.76500000000000001</v>
      </c>
      <c r="I323">
        <v>1581</v>
      </c>
    </row>
    <row r="324" spans="1:9">
      <c r="A324" t="s">
        <v>1909</v>
      </c>
      <c r="B324" t="s">
        <v>1272</v>
      </c>
      <c r="C324" t="s">
        <v>1889</v>
      </c>
      <c r="D324">
        <v>37.270000000000003</v>
      </c>
      <c r="E324">
        <v>42.51</v>
      </c>
      <c r="F324">
        <v>0.77400000000000002</v>
      </c>
      <c r="G324">
        <v>12.18</v>
      </c>
      <c r="H324">
        <v>0.77700000000000002</v>
      </c>
      <c r="I324">
        <v>1581</v>
      </c>
    </row>
    <row r="325" spans="1:9">
      <c r="A325" t="s">
        <v>1909</v>
      </c>
      <c r="B325" t="s">
        <v>1272</v>
      </c>
      <c r="C325" t="s">
        <v>1890</v>
      </c>
      <c r="D325">
        <v>36.75</v>
      </c>
      <c r="E325">
        <v>42.64</v>
      </c>
      <c r="F325">
        <v>0.76800000000000002</v>
      </c>
      <c r="G325">
        <v>11.94</v>
      </c>
      <c r="H325">
        <v>0.77100000000000002</v>
      </c>
      <c r="I325">
        <v>1581</v>
      </c>
    </row>
    <row r="326" spans="1:9">
      <c r="A326" t="s">
        <v>1910</v>
      </c>
      <c r="B326" t="s">
        <v>1272</v>
      </c>
      <c r="C326" t="s">
        <v>1880</v>
      </c>
      <c r="D326">
        <v>37.450000000000003</v>
      </c>
      <c r="E326">
        <v>43.79</v>
      </c>
      <c r="F326">
        <v>0.77800000000000002</v>
      </c>
      <c r="G326">
        <v>51.29</v>
      </c>
      <c r="H326">
        <v>0.77800000000000002</v>
      </c>
      <c r="I326">
        <v>1608</v>
      </c>
    </row>
    <row r="327" spans="1:9">
      <c r="A327" t="s">
        <v>1910</v>
      </c>
      <c r="B327" t="s">
        <v>1272</v>
      </c>
      <c r="C327" t="s">
        <v>1881</v>
      </c>
      <c r="D327">
        <v>38.049999999999997</v>
      </c>
      <c r="E327">
        <v>43.69</v>
      </c>
      <c r="F327">
        <v>0.77600000000000002</v>
      </c>
      <c r="G327">
        <v>45</v>
      </c>
      <c r="H327">
        <v>0.77600000000000002</v>
      </c>
      <c r="I327">
        <v>1608</v>
      </c>
    </row>
    <row r="328" spans="1:9">
      <c r="A328" t="s">
        <v>1910</v>
      </c>
      <c r="B328" t="s">
        <v>1272</v>
      </c>
      <c r="C328" t="s">
        <v>1854</v>
      </c>
      <c r="D328">
        <v>39.200000000000003</v>
      </c>
      <c r="E328">
        <v>44.54</v>
      </c>
      <c r="F328">
        <v>0.77600000000000002</v>
      </c>
      <c r="G328">
        <v>51.59</v>
      </c>
      <c r="H328">
        <v>0.77300000000000002</v>
      </c>
      <c r="I328">
        <v>1608</v>
      </c>
    </row>
    <row r="329" spans="1:9">
      <c r="A329" t="s">
        <v>1910</v>
      </c>
      <c r="B329" t="s">
        <v>1272</v>
      </c>
      <c r="C329" t="s">
        <v>1882</v>
      </c>
      <c r="D329">
        <v>39.19</v>
      </c>
      <c r="E329">
        <v>45.4</v>
      </c>
      <c r="F329">
        <v>0.77100000000000002</v>
      </c>
      <c r="G329">
        <v>48.63</v>
      </c>
      <c r="H329">
        <v>0.76600000000000001</v>
      </c>
      <c r="I329">
        <v>1608</v>
      </c>
    </row>
    <row r="330" spans="1:9">
      <c r="A330" t="s">
        <v>1910</v>
      </c>
      <c r="B330" t="s">
        <v>1272</v>
      </c>
      <c r="C330" t="s">
        <v>1883</v>
      </c>
      <c r="D330">
        <v>39.58</v>
      </c>
      <c r="E330">
        <v>45</v>
      </c>
      <c r="F330">
        <v>0.77200000000000002</v>
      </c>
      <c r="G330">
        <v>55.81</v>
      </c>
      <c r="H330">
        <v>0.76800000000000002</v>
      </c>
      <c r="I330">
        <v>1608</v>
      </c>
    </row>
    <row r="331" spans="1:9">
      <c r="A331" t="s">
        <v>1910</v>
      </c>
      <c r="B331" t="s">
        <v>1272</v>
      </c>
      <c r="C331" t="s">
        <v>1884</v>
      </c>
      <c r="D331">
        <v>38.79</v>
      </c>
      <c r="E331">
        <v>43.18</v>
      </c>
      <c r="F331">
        <v>0.77500000000000002</v>
      </c>
      <c r="G331">
        <v>55.35</v>
      </c>
      <c r="H331">
        <v>0.77600000000000002</v>
      </c>
      <c r="I331">
        <v>1608</v>
      </c>
    </row>
    <row r="332" spans="1:9">
      <c r="A332" t="s">
        <v>1910</v>
      </c>
      <c r="B332" t="s">
        <v>1272</v>
      </c>
      <c r="C332" t="s">
        <v>1885</v>
      </c>
      <c r="D332">
        <v>39.04</v>
      </c>
      <c r="E332">
        <v>44.05</v>
      </c>
      <c r="F332">
        <v>0.77700000000000002</v>
      </c>
      <c r="G332">
        <v>58.06</v>
      </c>
      <c r="H332">
        <v>0.77600000000000002</v>
      </c>
      <c r="I332">
        <v>1608</v>
      </c>
    </row>
    <row r="333" spans="1:9">
      <c r="A333" t="s">
        <v>1910</v>
      </c>
      <c r="B333" t="s">
        <v>1272</v>
      </c>
      <c r="C333" t="s">
        <v>1886</v>
      </c>
      <c r="D333">
        <v>42.55</v>
      </c>
      <c r="E333">
        <v>46.8</v>
      </c>
      <c r="F333">
        <v>0.78300000000000003</v>
      </c>
      <c r="G333">
        <v>61.51</v>
      </c>
      <c r="H333">
        <v>0.77400000000000002</v>
      </c>
      <c r="I333">
        <v>1608</v>
      </c>
    </row>
    <row r="334" spans="1:9">
      <c r="A334" t="s">
        <v>1910</v>
      </c>
      <c r="B334" t="s">
        <v>1272</v>
      </c>
      <c r="C334" t="s">
        <v>1887</v>
      </c>
      <c r="D334">
        <v>42.25</v>
      </c>
      <c r="E334">
        <v>47.23</v>
      </c>
      <c r="F334">
        <v>0.78300000000000003</v>
      </c>
      <c r="G334">
        <v>55.19</v>
      </c>
      <c r="H334">
        <v>0.77300000000000002</v>
      </c>
      <c r="I334">
        <v>1608</v>
      </c>
    </row>
    <row r="335" spans="1:9">
      <c r="A335" t="s">
        <v>1910</v>
      </c>
      <c r="B335" t="s">
        <v>1272</v>
      </c>
      <c r="C335" t="s">
        <v>1888</v>
      </c>
      <c r="D335">
        <v>40.24</v>
      </c>
      <c r="E335">
        <v>45.64</v>
      </c>
      <c r="F335">
        <v>0.78100000000000003</v>
      </c>
      <c r="G335">
        <v>51.39</v>
      </c>
      <c r="H335">
        <v>0.77500000000000002</v>
      </c>
      <c r="I335">
        <v>1608</v>
      </c>
    </row>
    <row r="336" spans="1:9">
      <c r="A336" t="s">
        <v>1910</v>
      </c>
      <c r="B336" t="s">
        <v>1272</v>
      </c>
      <c r="C336" t="s">
        <v>1889</v>
      </c>
      <c r="D336">
        <v>37.24</v>
      </c>
      <c r="E336">
        <v>42.48</v>
      </c>
      <c r="F336">
        <v>0.77900000000000003</v>
      </c>
      <c r="G336">
        <v>45.98</v>
      </c>
      <c r="H336">
        <v>0.78200000000000003</v>
      </c>
      <c r="I336">
        <v>1608</v>
      </c>
    </row>
    <row r="337" spans="1:9">
      <c r="A337" t="s">
        <v>1910</v>
      </c>
      <c r="B337" t="s">
        <v>1272</v>
      </c>
      <c r="C337" t="s">
        <v>1890</v>
      </c>
      <c r="D337">
        <v>36.729999999999997</v>
      </c>
      <c r="E337">
        <v>42.61</v>
      </c>
      <c r="F337">
        <v>0.77600000000000002</v>
      </c>
      <c r="G337">
        <v>45.27</v>
      </c>
      <c r="H337">
        <v>0.77900000000000003</v>
      </c>
      <c r="I337">
        <v>1608</v>
      </c>
    </row>
    <row r="338" spans="1:9">
      <c r="A338" t="s">
        <v>1911</v>
      </c>
      <c r="B338" t="s">
        <v>1272</v>
      </c>
      <c r="C338" t="s">
        <v>1880</v>
      </c>
      <c r="D338">
        <v>37.46</v>
      </c>
      <c r="E338">
        <v>43.8</v>
      </c>
      <c r="F338">
        <v>0.77900000000000003</v>
      </c>
      <c r="G338">
        <v>51.34</v>
      </c>
      <c r="H338">
        <v>0.77900000000000003</v>
      </c>
      <c r="I338">
        <v>1609</v>
      </c>
    </row>
    <row r="339" spans="1:9">
      <c r="A339" t="s">
        <v>1911</v>
      </c>
      <c r="B339" t="s">
        <v>1272</v>
      </c>
      <c r="C339" t="s">
        <v>1881</v>
      </c>
      <c r="D339">
        <v>38.06</v>
      </c>
      <c r="E339">
        <v>43.7</v>
      </c>
      <c r="F339">
        <v>0.77700000000000002</v>
      </c>
      <c r="G339">
        <v>45.04</v>
      </c>
      <c r="H339">
        <v>0.77700000000000002</v>
      </c>
      <c r="I339">
        <v>1609</v>
      </c>
    </row>
    <row r="340" spans="1:9">
      <c r="A340" t="s">
        <v>1911</v>
      </c>
      <c r="B340" t="s">
        <v>1272</v>
      </c>
      <c r="C340" t="s">
        <v>1854</v>
      </c>
      <c r="D340">
        <v>39.21</v>
      </c>
      <c r="E340">
        <v>44.55</v>
      </c>
      <c r="F340">
        <v>0.77600000000000002</v>
      </c>
      <c r="G340">
        <v>51.64</v>
      </c>
      <c r="H340">
        <v>0.77400000000000002</v>
      </c>
      <c r="I340">
        <v>1609</v>
      </c>
    </row>
    <row r="341" spans="1:9">
      <c r="A341" t="s">
        <v>1911</v>
      </c>
      <c r="B341" t="s">
        <v>1272</v>
      </c>
      <c r="C341" t="s">
        <v>1882</v>
      </c>
      <c r="D341">
        <v>39.19</v>
      </c>
      <c r="E341">
        <v>45.41</v>
      </c>
      <c r="F341">
        <v>0.77100000000000002</v>
      </c>
      <c r="G341">
        <v>48.66</v>
      </c>
      <c r="H341">
        <v>0.76600000000000001</v>
      </c>
      <c r="I341">
        <v>1609</v>
      </c>
    </row>
    <row r="342" spans="1:9">
      <c r="A342" t="s">
        <v>1911</v>
      </c>
      <c r="B342" t="s">
        <v>1272</v>
      </c>
      <c r="C342" t="s">
        <v>1883</v>
      </c>
      <c r="D342">
        <v>39.590000000000003</v>
      </c>
      <c r="E342">
        <v>45.01</v>
      </c>
      <c r="F342">
        <v>0.77300000000000002</v>
      </c>
      <c r="G342">
        <v>55.9</v>
      </c>
      <c r="H342">
        <v>0.76900000000000002</v>
      </c>
      <c r="I342">
        <v>1609</v>
      </c>
    </row>
    <row r="343" spans="1:9">
      <c r="A343" t="s">
        <v>1911</v>
      </c>
      <c r="B343" t="s">
        <v>1272</v>
      </c>
      <c r="C343" t="s">
        <v>1884</v>
      </c>
      <c r="D343">
        <v>38.79</v>
      </c>
      <c r="E343">
        <v>43.19</v>
      </c>
      <c r="F343">
        <v>0.77600000000000002</v>
      </c>
      <c r="G343">
        <v>55.47</v>
      </c>
      <c r="H343">
        <v>0.77800000000000002</v>
      </c>
      <c r="I343">
        <v>1609</v>
      </c>
    </row>
    <row r="344" spans="1:9">
      <c r="A344" t="s">
        <v>1911</v>
      </c>
      <c r="B344" t="s">
        <v>1272</v>
      </c>
      <c r="C344" t="s">
        <v>1885</v>
      </c>
      <c r="D344">
        <v>39.049999999999997</v>
      </c>
      <c r="E344">
        <v>44.06</v>
      </c>
      <c r="F344">
        <v>0.77800000000000002</v>
      </c>
      <c r="G344">
        <v>58.15</v>
      </c>
      <c r="H344">
        <v>0.77700000000000002</v>
      </c>
      <c r="I344">
        <v>1609</v>
      </c>
    </row>
    <row r="345" spans="1:9">
      <c r="A345" t="s">
        <v>1911</v>
      </c>
      <c r="B345" t="s">
        <v>1272</v>
      </c>
      <c r="C345" t="s">
        <v>1886</v>
      </c>
      <c r="D345">
        <v>42.55</v>
      </c>
      <c r="E345">
        <v>46.81</v>
      </c>
      <c r="F345">
        <v>0.78400000000000003</v>
      </c>
      <c r="G345">
        <v>61.58</v>
      </c>
      <c r="H345">
        <v>0.77500000000000002</v>
      </c>
      <c r="I345">
        <v>1609</v>
      </c>
    </row>
    <row r="346" spans="1:9">
      <c r="A346" t="s">
        <v>1911</v>
      </c>
      <c r="B346" t="s">
        <v>1272</v>
      </c>
      <c r="C346" t="s">
        <v>1887</v>
      </c>
      <c r="D346">
        <v>42.26</v>
      </c>
      <c r="E346">
        <v>47.24</v>
      </c>
      <c r="F346">
        <v>0.78400000000000003</v>
      </c>
      <c r="G346">
        <v>55.22</v>
      </c>
      <c r="H346">
        <v>0.77400000000000002</v>
      </c>
      <c r="I346">
        <v>1609</v>
      </c>
    </row>
    <row r="347" spans="1:9">
      <c r="A347" t="s">
        <v>1911</v>
      </c>
      <c r="B347" t="s">
        <v>1272</v>
      </c>
      <c r="C347" t="s">
        <v>1888</v>
      </c>
      <c r="D347">
        <v>40.25</v>
      </c>
      <c r="E347">
        <v>45.65</v>
      </c>
      <c r="F347">
        <v>0.78200000000000003</v>
      </c>
      <c r="G347">
        <v>51.44</v>
      </c>
      <c r="H347">
        <v>0.77600000000000002</v>
      </c>
      <c r="I347">
        <v>1609</v>
      </c>
    </row>
    <row r="348" spans="1:9">
      <c r="A348" t="s">
        <v>1911</v>
      </c>
      <c r="B348" t="s">
        <v>1272</v>
      </c>
      <c r="C348" t="s">
        <v>1889</v>
      </c>
      <c r="D348">
        <v>37.25</v>
      </c>
      <c r="E348">
        <v>42.49</v>
      </c>
      <c r="F348">
        <v>0.77900000000000003</v>
      </c>
      <c r="G348">
        <v>46.02</v>
      </c>
      <c r="H348">
        <v>0.78300000000000003</v>
      </c>
      <c r="I348">
        <v>1609</v>
      </c>
    </row>
    <row r="349" spans="1:9">
      <c r="A349" t="s">
        <v>1911</v>
      </c>
      <c r="B349" t="s">
        <v>1272</v>
      </c>
      <c r="C349" t="s">
        <v>1890</v>
      </c>
      <c r="D349">
        <v>36.74</v>
      </c>
      <c r="E349">
        <v>42.62</v>
      </c>
      <c r="F349">
        <v>0.77700000000000002</v>
      </c>
      <c r="G349">
        <v>45.31</v>
      </c>
      <c r="H349">
        <v>0.78</v>
      </c>
      <c r="I349">
        <v>1609</v>
      </c>
    </row>
    <row r="350" spans="1:9">
      <c r="A350" t="s">
        <v>1912</v>
      </c>
      <c r="B350" t="s">
        <v>1213</v>
      </c>
      <c r="C350" t="s">
        <v>1880</v>
      </c>
      <c r="D350">
        <v>39.07</v>
      </c>
      <c r="E350">
        <v>46.28</v>
      </c>
      <c r="F350">
        <v>0.75800000000000001</v>
      </c>
      <c r="G350">
        <v>254.7</v>
      </c>
      <c r="H350">
        <v>0.75</v>
      </c>
      <c r="I350">
        <v>2091</v>
      </c>
    </row>
    <row r="351" spans="1:9">
      <c r="A351" t="s">
        <v>1912</v>
      </c>
      <c r="B351" t="s">
        <v>1213</v>
      </c>
      <c r="C351" t="s">
        <v>1881</v>
      </c>
      <c r="D351">
        <v>38.340000000000003</v>
      </c>
      <c r="E351">
        <v>44.99</v>
      </c>
      <c r="F351">
        <v>0.78</v>
      </c>
      <c r="G351">
        <v>222</v>
      </c>
      <c r="H351">
        <v>0.77600000000000002</v>
      </c>
      <c r="I351">
        <v>2091</v>
      </c>
    </row>
    <row r="352" spans="1:9">
      <c r="A352" t="s">
        <v>1912</v>
      </c>
      <c r="B352" t="s">
        <v>1213</v>
      </c>
      <c r="C352" t="s">
        <v>1854</v>
      </c>
      <c r="D352">
        <v>39.57</v>
      </c>
      <c r="E352">
        <v>44.56</v>
      </c>
      <c r="F352">
        <v>0.78800000000000003</v>
      </c>
      <c r="G352">
        <v>237.1</v>
      </c>
      <c r="H352">
        <v>0.78500000000000003</v>
      </c>
      <c r="I352">
        <v>2091</v>
      </c>
    </row>
    <row r="353" spans="1:9">
      <c r="A353" t="s">
        <v>1912</v>
      </c>
      <c r="B353" t="s">
        <v>1213</v>
      </c>
      <c r="C353" t="s">
        <v>1882</v>
      </c>
      <c r="D353">
        <v>39.69</v>
      </c>
      <c r="E353">
        <v>43.82</v>
      </c>
      <c r="F353">
        <v>0.80500000000000005</v>
      </c>
      <c r="G353">
        <v>235.8</v>
      </c>
      <c r="H353">
        <v>0.80300000000000005</v>
      </c>
      <c r="I353">
        <v>2091</v>
      </c>
    </row>
    <row r="354" spans="1:9">
      <c r="A354" t="s">
        <v>1912</v>
      </c>
      <c r="B354" t="s">
        <v>1213</v>
      </c>
      <c r="C354" t="s">
        <v>1883</v>
      </c>
      <c r="D354">
        <v>38.229999999999997</v>
      </c>
      <c r="E354">
        <v>41.69</v>
      </c>
      <c r="F354">
        <v>0.82699999999999996</v>
      </c>
      <c r="G354">
        <v>240.3</v>
      </c>
      <c r="H354">
        <v>0.83099999999999996</v>
      </c>
      <c r="I354">
        <v>2091</v>
      </c>
    </row>
    <row r="355" spans="1:9">
      <c r="A355" t="s">
        <v>1912</v>
      </c>
      <c r="B355" t="s">
        <v>1213</v>
      </c>
      <c r="C355" t="s">
        <v>1884</v>
      </c>
      <c r="D355">
        <v>36.49</v>
      </c>
      <c r="E355">
        <v>40.03</v>
      </c>
      <c r="F355">
        <v>0.83</v>
      </c>
      <c r="G355">
        <v>230.7</v>
      </c>
      <c r="H355">
        <v>0.83899999999999997</v>
      </c>
      <c r="I355">
        <v>2091</v>
      </c>
    </row>
    <row r="356" spans="1:9">
      <c r="A356" t="s">
        <v>1912</v>
      </c>
      <c r="B356" t="s">
        <v>1213</v>
      </c>
      <c r="C356" t="s">
        <v>1885</v>
      </c>
      <c r="D356">
        <v>37.22</v>
      </c>
      <c r="E356">
        <v>40.83</v>
      </c>
      <c r="F356">
        <v>0.82799999999999996</v>
      </c>
      <c r="G356">
        <v>245.4</v>
      </c>
      <c r="H356">
        <v>0.83499999999999996</v>
      </c>
      <c r="I356">
        <v>2091</v>
      </c>
    </row>
    <row r="357" spans="1:9">
      <c r="A357" t="s">
        <v>1912</v>
      </c>
      <c r="B357" t="s">
        <v>1213</v>
      </c>
      <c r="C357" t="s">
        <v>1886</v>
      </c>
      <c r="D357">
        <v>41.67</v>
      </c>
      <c r="E357">
        <v>44.06</v>
      </c>
      <c r="F357">
        <v>0.82299999999999995</v>
      </c>
      <c r="G357">
        <v>281.2</v>
      </c>
      <c r="H357">
        <v>0.82099999999999995</v>
      </c>
      <c r="I357">
        <v>2091</v>
      </c>
    </row>
    <row r="358" spans="1:9">
      <c r="A358" t="s">
        <v>1912</v>
      </c>
      <c r="B358" t="s">
        <v>1213</v>
      </c>
      <c r="C358" t="s">
        <v>1887</v>
      </c>
      <c r="D358">
        <v>41.95</v>
      </c>
      <c r="E358">
        <v>46.34</v>
      </c>
      <c r="F358">
        <v>0.80400000000000005</v>
      </c>
      <c r="G358">
        <v>265.5</v>
      </c>
      <c r="H358">
        <v>0.79500000000000004</v>
      </c>
      <c r="I358">
        <v>2091</v>
      </c>
    </row>
    <row r="359" spans="1:9">
      <c r="A359" t="s">
        <v>1912</v>
      </c>
      <c r="B359" t="s">
        <v>1213</v>
      </c>
      <c r="C359" t="s">
        <v>1888</v>
      </c>
      <c r="D359">
        <v>40.950000000000003</v>
      </c>
      <c r="E359">
        <v>46.26</v>
      </c>
      <c r="F359">
        <v>0.80500000000000005</v>
      </c>
      <c r="G359">
        <v>255.8</v>
      </c>
      <c r="H359">
        <v>0.79700000000000004</v>
      </c>
      <c r="I359">
        <v>2091</v>
      </c>
    </row>
    <row r="360" spans="1:9">
      <c r="A360" t="s">
        <v>1912</v>
      </c>
      <c r="B360" t="s">
        <v>1213</v>
      </c>
      <c r="C360" t="s">
        <v>1889</v>
      </c>
      <c r="D360">
        <v>39.42</v>
      </c>
      <c r="E360">
        <v>45.6</v>
      </c>
      <c r="F360">
        <v>0.77100000000000002</v>
      </c>
      <c r="G360">
        <v>246.5</v>
      </c>
      <c r="H360">
        <v>0.76500000000000001</v>
      </c>
      <c r="I360">
        <v>2091</v>
      </c>
    </row>
    <row r="361" spans="1:9">
      <c r="A361" t="s">
        <v>1912</v>
      </c>
      <c r="B361" t="s">
        <v>1213</v>
      </c>
      <c r="C361" t="s">
        <v>1890</v>
      </c>
      <c r="D361">
        <v>38.74</v>
      </c>
      <c r="E361">
        <v>45.42</v>
      </c>
      <c r="F361">
        <v>0.77</v>
      </c>
      <c r="G361">
        <v>252.1</v>
      </c>
      <c r="H361">
        <v>0.76400000000000001</v>
      </c>
      <c r="I361">
        <v>2091</v>
      </c>
    </row>
    <row r="362" spans="1:9">
      <c r="A362" t="s">
        <v>1913</v>
      </c>
      <c r="B362" t="s">
        <v>1215</v>
      </c>
      <c r="C362" t="s">
        <v>1880</v>
      </c>
      <c r="D362">
        <v>39.07</v>
      </c>
      <c r="E362">
        <v>46.27</v>
      </c>
      <c r="F362">
        <v>0.755</v>
      </c>
      <c r="G362">
        <v>253.7</v>
      </c>
      <c r="H362">
        <v>0.747</v>
      </c>
      <c r="I362">
        <v>2082</v>
      </c>
    </row>
    <row r="363" spans="1:9">
      <c r="A363" t="s">
        <v>1913</v>
      </c>
      <c r="B363" t="s">
        <v>1215</v>
      </c>
      <c r="C363" t="s">
        <v>1881</v>
      </c>
      <c r="D363">
        <v>38.33</v>
      </c>
      <c r="E363">
        <v>44.99</v>
      </c>
      <c r="F363">
        <v>0.77700000000000002</v>
      </c>
      <c r="G363">
        <v>221.1</v>
      </c>
      <c r="H363">
        <v>0.77300000000000002</v>
      </c>
      <c r="I363">
        <v>2082</v>
      </c>
    </row>
    <row r="364" spans="1:9">
      <c r="A364" t="s">
        <v>1913</v>
      </c>
      <c r="B364" t="s">
        <v>1215</v>
      </c>
      <c r="C364" t="s">
        <v>1854</v>
      </c>
      <c r="D364">
        <v>39.56</v>
      </c>
      <c r="E364">
        <v>44.56</v>
      </c>
      <c r="F364">
        <v>0.78400000000000003</v>
      </c>
      <c r="G364">
        <v>236</v>
      </c>
      <c r="H364">
        <v>0.78100000000000003</v>
      </c>
      <c r="I364">
        <v>2082</v>
      </c>
    </row>
    <row r="365" spans="1:9">
      <c r="A365" t="s">
        <v>1913</v>
      </c>
      <c r="B365" t="s">
        <v>1215</v>
      </c>
      <c r="C365" t="s">
        <v>1882</v>
      </c>
      <c r="D365">
        <v>39.68</v>
      </c>
      <c r="E365">
        <v>43.81</v>
      </c>
      <c r="F365">
        <v>0.80100000000000005</v>
      </c>
      <c r="G365">
        <v>234.7</v>
      </c>
      <c r="H365">
        <v>0.79900000000000004</v>
      </c>
      <c r="I365">
        <v>2082</v>
      </c>
    </row>
    <row r="366" spans="1:9">
      <c r="A366" t="s">
        <v>1913</v>
      </c>
      <c r="B366" t="s">
        <v>1215</v>
      </c>
      <c r="C366" t="s">
        <v>1883</v>
      </c>
      <c r="D366">
        <v>38.22</v>
      </c>
      <c r="E366">
        <v>41.68</v>
      </c>
      <c r="F366">
        <v>0.82199999999999995</v>
      </c>
      <c r="G366">
        <v>238.9</v>
      </c>
      <c r="H366">
        <v>0.82599999999999996</v>
      </c>
      <c r="I366">
        <v>2082</v>
      </c>
    </row>
    <row r="367" spans="1:9">
      <c r="A367" t="s">
        <v>1913</v>
      </c>
      <c r="B367" t="s">
        <v>1215</v>
      </c>
      <c r="C367" t="s">
        <v>1884</v>
      </c>
      <c r="D367">
        <v>36.479999999999997</v>
      </c>
      <c r="E367">
        <v>40.03</v>
      </c>
      <c r="F367">
        <v>0.82499999999999996</v>
      </c>
      <c r="G367">
        <v>229.4</v>
      </c>
      <c r="H367">
        <v>0.83399999999999996</v>
      </c>
      <c r="I367">
        <v>2082</v>
      </c>
    </row>
    <row r="368" spans="1:9">
      <c r="A368" t="s">
        <v>1913</v>
      </c>
      <c r="B368" t="s">
        <v>1215</v>
      </c>
      <c r="C368" t="s">
        <v>1885</v>
      </c>
      <c r="D368">
        <v>37.22</v>
      </c>
      <c r="E368">
        <v>40.83</v>
      </c>
      <c r="F368">
        <v>0.82499999999999996</v>
      </c>
      <c r="G368">
        <v>244.6</v>
      </c>
      <c r="H368">
        <v>0.83199999999999996</v>
      </c>
      <c r="I368">
        <v>2082</v>
      </c>
    </row>
    <row r="369" spans="1:9">
      <c r="A369" t="s">
        <v>1913</v>
      </c>
      <c r="B369" t="s">
        <v>1215</v>
      </c>
      <c r="C369" t="s">
        <v>1886</v>
      </c>
      <c r="D369">
        <v>41.66</v>
      </c>
      <c r="E369">
        <v>44.06</v>
      </c>
      <c r="F369">
        <v>0.82</v>
      </c>
      <c r="G369">
        <v>280</v>
      </c>
      <c r="H369">
        <v>0.81799999999999995</v>
      </c>
      <c r="I369">
        <v>2082</v>
      </c>
    </row>
    <row r="370" spans="1:9">
      <c r="A370" t="s">
        <v>1913</v>
      </c>
      <c r="B370" t="s">
        <v>1215</v>
      </c>
      <c r="C370" t="s">
        <v>1887</v>
      </c>
      <c r="D370">
        <v>41.95</v>
      </c>
      <c r="E370">
        <v>46.34</v>
      </c>
      <c r="F370">
        <v>0.8</v>
      </c>
      <c r="G370">
        <v>264.3</v>
      </c>
      <c r="H370">
        <v>0.79200000000000004</v>
      </c>
      <c r="I370">
        <v>2082</v>
      </c>
    </row>
    <row r="371" spans="1:9">
      <c r="A371" t="s">
        <v>1913</v>
      </c>
      <c r="B371" t="s">
        <v>1215</v>
      </c>
      <c r="C371" t="s">
        <v>1888</v>
      </c>
      <c r="D371">
        <v>40.950000000000003</v>
      </c>
      <c r="E371">
        <v>46.25</v>
      </c>
      <c r="F371">
        <v>0.80300000000000005</v>
      </c>
      <c r="G371">
        <v>255.2</v>
      </c>
      <c r="H371">
        <v>0.79500000000000004</v>
      </c>
      <c r="I371">
        <v>2082</v>
      </c>
    </row>
    <row r="372" spans="1:9">
      <c r="A372" t="s">
        <v>1913</v>
      </c>
      <c r="B372" t="s">
        <v>1215</v>
      </c>
      <c r="C372" t="s">
        <v>1889</v>
      </c>
      <c r="D372">
        <v>39.42</v>
      </c>
      <c r="E372">
        <v>45.59</v>
      </c>
      <c r="F372">
        <v>0.76800000000000002</v>
      </c>
      <c r="G372">
        <v>245.7</v>
      </c>
      <c r="H372">
        <v>0.76200000000000001</v>
      </c>
      <c r="I372">
        <v>2082</v>
      </c>
    </row>
    <row r="373" spans="1:9">
      <c r="A373" t="s">
        <v>1913</v>
      </c>
      <c r="B373" t="s">
        <v>1215</v>
      </c>
      <c r="C373" t="s">
        <v>1890</v>
      </c>
      <c r="D373">
        <v>38.729999999999997</v>
      </c>
      <c r="E373">
        <v>45.42</v>
      </c>
      <c r="F373">
        <v>0.76700000000000002</v>
      </c>
      <c r="G373">
        <v>251.3</v>
      </c>
      <c r="H373">
        <v>0.76200000000000001</v>
      </c>
      <c r="I373">
        <v>2082</v>
      </c>
    </row>
    <row r="374" spans="1:9">
      <c r="A374" t="s">
        <v>1914</v>
      </c>
      <c r="B374" t="s">
        <v>635</v>
      </c>
      <c r="C374" t="s">
        <v>1880</v>
      </c>
      <c r="D374">
        <v>39.06</v>
      </c>
      <c r="E374">
        <v>46.27</v>
      </c>
      <c r="F374">
        <v>0.752</v>
      </c>
      <c r="G374">
        <v>252.8</v>
      </c>
      <c r="H374">
        <v>0.745</v>
      </c>
      <c r="I374">
        <v>2078</v>
      </c>
    </row>
    <row r="375" spans="1:9">
      <c r="A375" t="s">
        <v>1914</v>
      </c>
      <c r="B375" t="s">
        <v>635</v>
      </c>
      <c r="C375" t="s">
        <v>1881</v>
      </c>
      <c r="D375">
        <v>38.33</v>
      </c>
      <c r="E375">
        <v>44.99</v>
      </c>
      <c r="F375">
        <v>0.77400000000000002</v>
      </c>
      <c r="G375">
        <v>220.3</v>
      </c>
      <c r="H375">
        <v>0.77</v>
      </c>
      <c r="I375">
        <v>2078</v>
      </c>
    </row>
    <row r="376" spans="1:9">
      <c r="A376" t="s">
        <v>1914</v>
      </c>
      <c r="B376" t="s">
        <v>635</v>
      </c>
      <c r="C376" t="s">
        <v>1854</v>
      </c>
      <c r="D376">
        <v>39.56</v>
      </c>
      <c r="E376">
        <v>44.55</v>
      </c>
      <c r="F376">
        <v>0.78200000000000003</v>
      </c>
      <c r="G376">
        <v>235.2</v>
      </c>
      <c r="H376">
        <v>0.77800000000000002</v>
      </c>
      <c r="I376">
        <v>2078</v>
      </c>
    </row>
    <row r="377" spans="1:9">
      <c r="A377" t="s">
        <v>1914</v>
      </c>
      <c r="B377" t="s">
        <v>635</v>
      </c>
      <c r="C377" t="s">
        <v>1882</v>
      </c>
      <c r="D377">
        <v>39.68</v>
      </c>
      <c r="E377">
        <v>43.81</v>
      </c>
      <c r="F377">
        <v>0.79800000000000004</v>
      </c>
      <c r="G377">
        <v>234</v>
      </c>
      <c r="H377">
        <v>0.79700000000000004</v>
      </c>
      <c r="I377">
        <v>2078</v>
      </c>
    </row>
    <row r="378" spans="1:9">
      <c r="A378" t="s">
        <v>1914</v>
      </c>
      <c r="B378" t="s">
        <v>635</v>
      </c>
      <c r="C378" t="s">
        <v>1883</v>
      </c>
      <c r="D378">
        <v>38.22</v>
      </c>
      <c r="E378">
        <v>41.68</v>
      </c>
      <c r="F378">
        <v>0.82</v>
      </c>
      <c r="G378">
        <v>238.5</v>
      </c>
      <c r="H378">
        <v>0.82499999999999996</v>
      </c>
      <c r="I378">
        <v>2078</v>
      </c>
    </row>
    <row r="379" spans="1:9">
      <c r="A379" t="s">
        <v>1914</v>
      </c>
      <c r="B379" t="s">
        <v>635</v>
      </c>
      <c r="C379" t="s">
        <v>1884</v>
      </c>
      <c r="D379">
        <v>36.479999999999997</v>
      </c>
      <c r="E379">
        <v>40.03</v>
      </c>
      <c r="F379">
        <v>0.82399999999999995</v>
      </c>
      <c r="G379">
        <v>229.2</v>
      </c>
      <c r="H379">
        <v>0.83299999999999996</v>
      </c>
      <c r="I379">
        <v>2078</v>
      </c>
    </row>
    <row r="380" spans="1:9">
      <c r="A380" t="s">
        <v>1914</v>
      </c>
      <c r="B380" t="s">
        <v>635</v>
      </c>
      <c r="C380" t="s">
        <v>1885</v>
      </c>
      <c r="D380">
        <v>37.21</v>
      </c>
      <c r="E380">
        <v>40.83</v>
      </c>
      <c r="F380">
        <v>0.82499999999999996</v>
      </c>
      <c r="G380">
        <v>244.4</v>
      </c>
      <c r="H380">
        <v>0.83099999999999996</v>
      </c>
      <c r="I380">
        <v>2078</v>
      </c>
    </row>
    <row r="381" spans="1:9">
      <c r="A381" t="s">
        <v>1914</v>
      </c>
      <c r="B381" t="s">
        <v>635</v>
      </c>
      <c r="C381" t="s">
        <v>1886</v>
      </c>
      <c r="D381">
        <v>41.66</v>
      </c>
      <c r="E381">
        <v>44.06</v>
      </c>
      <c r="F381">
        <v>0.81899999999999995</v>
      </c>
      <c r="G381">
        <v>279.60000000000002</v>
      </c>
      <c r="H381">
        <v>0.81599999999999995</v>
      </c>
      <c r="I381">
        <v>2078</v>
      </c>
    </row>
    <row r="382" spans="1:9">
      <c r="A382" t="s">
        <v>1914</v>
      </c>
      <c r="B382" t="s">
        <v>635</v>
      </c>
      <c r="C382" t="s">
        <v>1887</v>
      </c>
      <c r="D382">
        <v>41.95</v>
      </c>
      <c r="E382">
        <v>46.33</v>
      </c>
      <c r="F382">
        <v>0.79700000000000004</v>
      </c>
      <c r="G382">
        <v>263.2</v>
      </c>
      <c r="H382">
        <v>0.78800000000000003</v>
      </c>
      <c r="I382">
        <v>2078</v>
      </c>
    </row>
    <row r="383" spans="1:9">
      <c r="A383" t="s">
        <v>1914</v>
      </c>
      <c r="B383" t="s">
        <v>635</v>
      </c>
      <c r="C383" t="s">
        <v>1888</v>
      </c>
      <c r="D383">
        <v>40.950000000000003</v>
      </c>
      <c r="E383">
        <v>46.25</v>
      </c>
      <c r="F383">
        <v>0.80200000000000005</v>
      </c>
      <c r="G383">
        <v>255</v>
      </c>
      <c r="H383">
        <v>0.79400000000000004</v>
      </c>
      <c r="I383">
        <v>2078</v>
      </c>
    </row>
    <row r="384" spans="1:9">
      <c r="A384" t="s">
        <v>1914</v>
      </c>
      <c r="B384" t="s">
        <v>635</v>
      </c>
      <c r="C384" t="s">
        <v>1889</v>
      </c>
      <c r="D384">
        <v>39.409999999999997</v>
      </c>
      <c r="E384">
        <v>45.59</v>
      </c>
      <c r="F384">
        <v>0.76800000000000002</v>
      </c>
      <c r="G384">
        <v>245.4</v>
      </c>
      <c r="H384">
        <v>0.76200000000000001</v>
      </c>
      <c r="I384">
        <v>2078</v>
      </c>
    </row>
    <row r="385" spans="1:9">
      <c r="A385" t="s">
        <v>1914</v>
      </c>
      <c r="B385" t="s">
        <v>635</v>
      </c>
      <c r="C385" t="s">
        <v>1890</v>
      </c>
      <c r="D385">
        <v>38.729999999999997</v>
      </c>
      <c r="E385">
        <v>45.42</v>
      </c>
      <c r="F385">
        <v>0.76700000000000002</v>
      </c>
      <c r="G385">
        <v>251.2</v>
      </c>
      <c r="H385">
        <v>0.76100000000000001</v>
      </c>
      <c r="I385">
        <v>2078</v>
      </c>
    </row>
    <row r="386" spans="1:9">
      <c r="A386" t="s">
        <v>1915</v>
      </c>
      <c r="B386" t="s">
        <v>1218</v>
      </c>
      <c r="C386" t="s">
        <v>1880</v>
      </c>
      <c r="D386">
        <v>39.090000000000003</v>
      </c>
      <c r="E386">
        <v>46.3</v>
      </c>
      <c r="F386">
        <v>0.748</v>
      </c>
      <c r="G386">
        <v>251.8</v>
      </c>
      <c r="H386">
        <v>0.74099999999999999</v>
      </c>
      <c r="I386">
        <v>2070</v>
      </c>
    </row>
    <row r="387" spans="1:9">
      <c r="A387" t="s">
        <v>1915</v>
      </c>
      <c r="B387" t="s">
        <v>1218</v>
      </c>
      <c r="C387" t="s">
        <v>1881</v>
      </c>
      <c r="D387">
        <v>38.340000000000003</v>
      </c>
      <c r="E387">
        <v>44.99</v>
      </c>
      <c r="F387">
        <v>0.77100000000000002</v>
      </c>
      <c r="G387">
        <v>219.5</v>
      </c>
      <c r="H387">
        <v>0.76700000000000002</v>
      </c>
      <c r="I387">
        <v>2070</v>
      </c>
    </row>
    <row r="388" spans="1:9">
      <c r="A388" t="s">
        <v>1915</v>
      </c>
      <c r="B388" t="s">
        <v>1218</v>
      </c>
      <c r="C388" t="s">
        <v>1854</v>
      </c>
      <c r="D388">
        <v>39.549999999999997</v>
      </c>
      <c r="E388">
        <v>44.54</v>
      </c>
      <c r="F388">
        <v>0.78</v>
      </c>
      <c r="G388">
        <v>234.5</v>
      </c>
      <c r="H388">
        <v>0.77700000000000002</v>
      </c>
      <c r="I388">
        <v>2070</v>
      </c>
    </row>
    <row r="389" spans="1:9">
      <c r="A389" t="s">
        <v>1915</v>
      </c>
      <c r="B389" t="s">
        <v>1218</v>
      </c>
      <c r="C389" t="s">
        <v>1882</v>
      </c>
      <c r="D389">
        <v>39.64</v>
      </c>
      <c r="E389">
        <v>43.77</v>
      </c>
      <c r="F389">
        <v>0.79800000000000004</v>
      </c>
      <c r="G389">
        <v>233.3</v>
      </c>
      <c r="H389">
        <v>0.79700000000000004</v>
      </c>
      <c r="I389">
        <v>2070</v>
      </c>
    </row>
    <row r="390" spans="1:9">
      <c r="A390" t="s">
        <v>1915</v>
      </c>
      <c r="B390" t="s">
        <v>1218</v>
      </c>
      <c r="C390" t="s">
        <v>1883</v>
      </c>
      <c r="D390">
        <v>38.15</v>
      </c>
      <c r="E390">
        <v>41.61</v>
      </c>
      <c r="F390">
        <v>0.81799999999999995</v>
      </c>
      <c r="G390">
        <v>236.7</v>
      </c>
      <c r="H390">
        <v>0.82299999999999995</v>
      </c>
      <c r="I390">
        <v>2070</v>
      </c>
    </row>
    <row r="391" spans="1:9">
      <c r="A391" t="s">
        <v>1915</v>
      </c>
      <c r="B391" t="s">
        <v>1218</v>
      </c>
      <c r="C391" t="s">
        <v>1884</v>
      </c>
      <c r="D391">
        <v>36.39</v>
      </c>
      <c r="E391">
        <v>39.950000000000003</v>
      </c>
      <c r="F391">
        <v>0.82199999999999995</v>
      </c>
      <c r="G391">
        <v>227.1</v>
      </c>
      <c r="H391">
        <v>0.83099999999999996</v>
      </c>
      <c r="I391">
        <v>2070</v>
      </c>
    </row>
    <row r="392" spans="1:9">
      <c r="A392" t="s">
        <v>1915</v>
      </c>
      <c r="B392" t="s">
        <v>1218</v>
      </c>
      <c r="C392" t="s">
        <v>1885</v>
      </c>
      <c r="D392">
        <v>37.14</v>
      </c>
      <c r="E392">
        <v>40.76</v>
      </c>
      <c r="F392">
        <v>0.82299999999999995</v>
      </c>
      <c r="G392">
        <v>242.8</v>
      </c>
      <c r="H392">
        <v>0.83</v>
      </c>
      <c r="I392">
        <v>2070</v>
      </c>
    </row>
    <row r="393" spans="1:9">
      <c r="A393" t="s">
        <v>1915</v>
      </c>
      <c r="B393" t="s">
        <v>1218</v>
      </c>
      <c r="C393" t="s">
        <v>1886</v>
      </c>
      <c r="D393">
        <v>41.59</v>
      </c>
      <c r="E393">
        <v>44.01</v>
      </c>
      <c r="F393">
        <v>0.81899999999999995</v>
      </c>
      <c r="G393">
        <v>278.60000000000002</v>
      </c>
      <c r="H393">
        <v>0.81699999999999995</v>
      </c>
      <c r="I393">
        <v>2070</v>
      </c>
    </row>
    <row r="394" spans="1:9">
      <c r="A394" t="s">
        <v>1915</v>
      </c>
      <c r="B394" t="s">
        <v>1218</v>
      </c>
      <c r="C394" t="s">
        <v>1887</v>
      </c>
      <c r="D394">
        <v>41.91</v>
      </c>
      <c r="E394">
        <v>46.3</v>
      </c>
      <c r="F394">
        <v>0.79500000000000004</v>
      </c>
      <c r="G394">
        <v>262</v>
      </c>
      <c r="H394">
        <v>0.78700000000000003</v>
      </c>
      <c r="I394">
        <v>2070</v>
      </c>
    </row>
    <row r="395" spans="1:9">
      <c r="A395" t="s">
        <v>1915</v>
      </c>
      <c r="B395" t="s">
        <v>1218</v>
      </c>
      <c r="C395" t="s">
        <v>1888</v>
      </c>
      <c r="D395">
        <v>40.950000000000003</v>
      </c>
      <c r="E395">
        <v>46.25</v>
      </c>
      <c r="F395">
        <v>0.80100000000000005</v>
      </c>
      <c r="G395">
        <v>254.6</v>
      </c>
      <c r="H395">
        <v>0.79300000000000004</v>
      </c>
      <c r="I395">
        <v>2070</v>
      </c>
    </row>
    <row r="396" spans="1:9">
      <c r="A396" t="s">
        <v>1915</v>
      </c>
      <c r="B396" t="s">
        <v>1218</v>
      </c>
      <c r="C396" t="s">
        <v>1889</v>
      </c>
      <c r="D396">
        <v>39.43</v>
      </c>
      <c r="E396">
        <v>45.61</v>
      </c>
      <c r="F396">
        <v>0.76600000000000001</v>
      </c>
      <c r="G396">
        <v>245.1</v>
      </c>
      <c r="H396">
        <v>0.76</v>
      </c>
      <c r="I396">
        <v>2070</v>
      </c>
    </row>
    <row r="397" spans="1:9">
      <c r="A397" t="s">
        <v>1915</v>
      </c>
      <c r="B397" t="s">
        <v>1218</v>
      </c>
      <c r="C397" t="s">
        <v>1890</v>
      </c>
      <c r="D397">
        <v>38.76</v>
      </c>
      <c r="E397">
        <v>45.45</v>
      </c>
      <c r="F397">
        <v>0.76500000000000001</v>
      </c>
      <c r="G397">
        <v>250.8</v>
      </c>
      <c r="H397">
        <v>0.75900000000000001</v>
      </c>
      <c r="I397">
        <v>2070</v>
      </c>
    </row>
    <row r="398" spans="1:9">
      <c r="A398" t="s">
        <v>1916</v>
      </c>
      <c r="B398" t="s">
        <v>611</v>
      </c>
      <c r="C398" t="s">
        <v>1880</v>
      </c>
      <c r="D398">
        <v>39.07</v>
      </c>
      <c r="E398">
        <v>46.28</v>
      </c>
      <c r="F398">
        <v>0.748</v>
      </c>
      <c r="G398">
        <v>251.7</v>
      </c>
      <c r="H398">
        <v>0.74</v>
      </c>
      <c r="I398">
        <v>2066</v>
      </c>
    </row>
    <row r="399" spans="1:9">
      <c r="A399" t="s">
        <v>1916</v>
      </c>
      <c r="B399" t="s">
        <v>611</v>
      </c>
      <c r="C399" t="s">
        <v>1881</v>
      </c>
      <c r="D399">
        <v>38.32</v>
      </c>
      <c r="E399">
        <v>44.98</v>
      </c>
      <c r="F399">
        <v>0.77100000000000002</v>
      </c>
      <c r="G399">
        <v>219.4</v>
      </c>
      <c r="H399">
        <v>0.76600000000000001</v>
      </c>
      <c r="I399">
        <v>2066</v>
      </c>
    </row>
    <row r="400" spans="1:9">
      <c r="A400" t="s">
        <v>1916</v>
      </c>
      <c r="B400" t="s">
        <v>611</v>
      </c>
      <c r="C400" t="s">
        <v>1854</v>
      </c>
      <c r="D400">
        <v>39.53</v>
      </c>
      <c r="E400">
        <v>44.52</v>
      </c>
      <c r="F400">
        <v>0.78</v>
      </c>
      <c r="G400">
        <v>234.2</v>
      </c>
      <c r="H400">
        <v>0.77600000000000002</v>
      </c>
      <c r="I400">
        <v>2066</v>
      </c>
    </row>
    <row r="401" spans="1:9">
      <c r="A401" t="s">
        <v>1916</v>
      </c>
      <c r="B401" t="s">
        <v>611</v>
      </c>
      <c r="C401" t="s">
        <v>1882</v>
      </c>
      <c r="D401">
        <v>39.619999999999997</v>
      </c>
      <c r="E401">
        <v>43.75</v>
      </c>
      <c r="F401">
        <v>0.79700000000000004</v>
      </c>
      <c r="G401">
        <v>233</v>
      </c>
      <c r="H401">
        <v>0.79600000000000004</v>
      </c>
      <c r="I401">
        <v>2066</v>
      </c>
    </row>
    <row r="402" spans="1:9">
      <c r="A402" t="s">
        <v>1916</v>
      </c>
      <c r="B402" t="s">
        <v>611</v>
      </c>
      <c r="C402" t="s">
        <v>1883</v>
      </c>
      <c r="D402">
        <v>38.14</v>
      </c>
      <c r="E402">
        <v>41.59</v>
      </c>
      <c r="F402">
        <v>0.81499999999999995</v>
      </c>
      <c r="G402">
        <v>235.8</v>
      </c>
      <c r="H402">
        <v>0.81899999999999995</v>
      </c>
      <c r="I402">
        <v>2066</v>
      </c>
    </row>
    <row r="403" spans="1:9">
      <c r="A403" t="s">
        <v>1916</v>
      </c>
      <c r="B403" t="s">
        <v>611</v>
      </c>
      <c r="C403" t="s">
        <v>1884</v>
      </c>
      <c r="D403">
        <v>36.380000000000003</v>
      </c>
      <c r="E403">
        <v>39.93</v>
      </c>
      <c r="F403">
        <v>0.81799999999999995</v>
      </c>
      <c r="G403">
        <v>226.2</v>
      </c>
      <c r="H403">
        <v>0.82699999999999996</v>
      </c>
      <c r="I403">
        <v>2066</v>
      </c>
    </row>
    <row r="404" spans="1:9">
      <c r="A404" t="s">
        <v>1916</v>
      </c>
      <c r="B404" t="s">
        <v>611</v>
      </c>
      <c r="C404" t="s">
        <v>1885</v>
      </c>
      <c r="D404">
        <v>37.130000000000003</v>
      </c>
      <c r="E404">
        <v>40.74</v>
      </c>
      <c r="F404">
        <v>0.82</v>
      </c>
      <c r="G404">
        <v>242</v>
      </c>
      <c r="H404">
        <v>0.82699999999999996</v>
      </c>
      <c r="I404">
        <v>2066</v>
      </c>
    </row>
    <row r="405" spans="1:9">
      <c r="A405" t="s">
        <v>1916</v>
      </c>
      <c r="B405" t="s">
        <v>611</v>
      </c>
      <c r="C405" t="s">
        <v>1886</v>
      </c>
      <c r="D405">
        <v>41.57</v>
      </c>
      <c r="E405">
        <v>43.99</v>
      </c>
      <c r="F405">
        <v>0.81799999999999995</v>
      </c>
      <c r="G405">
        <v>278.2</v>
      </c>
      <c r="H405">
        <v>0.81599999999999995</v>
      </c>
      <c r="I405">
        <v>2066</v>
      </c>
    </row>
    <row r="406" spans="1:9">
      <c r="A406" t="s">
        <v>1916</v>
      </c>
      <c r="B406" t="s">
        <v>611</v>
      </c>
      <c r="C406" t="s">
        <v>1887</v>
      </c>
      <c r="D406">
        <v>41.9</v>
      </c>
      <c r="E406">
        <v>46.29</v>
      </c>
      <c r="F406">
        <v>0.79600000000000004</v>
      </c>
      <c r="G406">
        <v>262.3</v>
      </c>
      <c r="H406">
        <v>0.78700000000000003</v>
      </c>
      <c r="I406">
        <v>2066</v>
      </c>
    </row>
    <row r="407" spans="1:9">
      <c r="A407" t="s">
        <v>1916</v>
      </c>
      <c r="B407" t="s">
        <v>611</v>
      </c>
      <c r="C407" t="s">
        <v>1888</v>
      </c>
      <c r="D407">
        <v>40.93</v>
      </c>
      <c r="E407">
        <v>46.23</v>
      </c>
      <c r="F407">
        <v>0.80100000000000005</v>
      </c>
      <c r="G407">
        <v>254.5</v>
      </c>
      <c r="H407">
        <v>0.79300000000000004</v>
      </c>
      <c r="I407">
        <v>2066</v>
      </c>
    </row>
    <row r="408" spans="1:9">
      <c r="A408" t="s">
        <v>1916</v>
      </c>
      <c r="B408" t="s">
        <v>611</v>
      </c>
      <c r="C408" t="s">
        <v>1889</v>
      </c>
      <c r="D408">
        <v>39.42</v>
      </c>
      <c r="E408">
        <v>45.59</v>
      </c>
      <c r="F408">
        <v>0.76400000000000001</v>
      </c>
      <c r="G408">
        <v>244.6</v>
      </c>
      <c r="H408">
        <v>0.75800000000000001</v>
      </c>
      <c r="I408">
        <v>2066</v>
      </c>
    </row>
    <row r="409" spans="1:9">
      <c r="A409" t="s">
        <v>1916</v>
      </c>
      <c r="B409" t="s">
        <v>611</v>
      </c>
      <c r="C409" t="s">
        <v>1890</v>
      </c>
      <c r="D409">
        <v>38.74</v>
      </c>
      <c r="E409">
        <v>45.43</v>
      </c>
      <c r="F409">
        <v>0.76300000000000001</v>
      </c>
      <c r="G409">
        <v>250.2</v>
      </c>
      <c r="H409">
        <v>0.75700000000000001</v>
      </c>
      <c r="I409">
        <v>2066</v>
      </c>
    </row>
    <row r="410" spans="1:9">
      <c r="A410" t="s">
        <v>1917</v>
      </c>
      <c r="B410" t="s">
        <v>768</v>
      </c>
      <c r="C410" t="s">
        <v>1880</v>
      </c>
      <c r="D410">
        <v>35.25</v>
      </c>
      <c r="E410">
        <v>42.12</v>
      </c>
      <c r="F410">
        <v>0.76700000000000002</v>
      </c>
      <c r="G410">
        <v>92.5</v>
      </c>
      <c r="H410">
        <v>0.76400000000000001</v>
      </c>
      <c r="I410">
        <v>1657</v>
      </c>
    </row>
    <row r="411" spans="1:9">
      <c r="A411" t="s">
        <v>1917</v>
      </c>
      <c r="B411" t="s">
        <v>768</v>
      </c>
      <c r="C411" t="s">
        <v>1881</v>
      </c>
      <c r="D411">
        <v>35.78</v>
      </c>
      <c r="E411">
        <v>42.88</v>
      </c>
      <c r="F411">
        <v>0.77100000000000002</v>
      </c>
      <c r="G411">
        <v>85.8</v>
      </c>
      <c r="H411">
        <v>0.76600000000000001</v>
      </c>
      <c r="I411">
        <v>1657</v>
      </c>
    </row>
    <row r="412" spans="1:9">
      <c r="A412" t="s">
        <v>1917</v>
      </c>
      <c r="B412" t="s">
        <v>768</v>
      </c>
      <c r="C412" t="s">
        <v>1854</v>
      </c>
      <c r="D412">
        <v>35.58</v>
      </c>
      <c r="E412">
        <v>42.02</v>
      </c>
      <c r="F412">
        <v>0.77</v>
      </c>
      <c r="G412">
        <v>91.2</v>
      </c>
      <c r="H412">
        <v>0.76800000000000002</v>
      </c>
      <c r="I412">
        <v>1657</v>
      </c>
    </row>
    <row r="413" spans="1:9">
      <c r="A413" t="s">
        <v>1917</v>
      </c>
      <c r="B413" t="s">
        <v>768</v>
      </c>
      <c r="C413" t="s">
        <v>1882</v>
      </c>
      <c r="D413">
        <v>36.24</v>
      </c>
      <c r="E413">
        <v>42.5</v>
      </c>
      <c r="F413">
        <v>0.77900000000000003</v>
      </c>
      <c r="G413">
        <v>91.1</v>
      </c>
      <c r="H413">
        <v>0.77600000000000002</v>
      </c>
      <c r="I413">
        <v>1657</v>
      </c>
    </row>
    <row r="414" spans="1:9">
      <c r="A414" t="s">
        <v>1917</v>
      </c>
      <c r="B414" t="s">
        <v>768</v>
      </c>
      <c r="C414" t="s">
        <v>1883</v>
      </c>
      <c r="D414">
        <v>36.299999999999997</v>
      </c>
      <c r="E414">
        <v>41.58</v>
      </c>
      <c r="F414">
        <v>0.78400000000000003</v>
      </c>
      <c r="G414">
        <v>94.9</v>
      </c>
      <c r="H414">
        <v>0.78400000000000003</v>
      </c>
      <c r="I414">
        <v>1657</v>
      </c>
    </row>
    <row r="415" spans="1:9">
      <c r="A415" t="s">
        <v>1917</v>
      </c>
      <c r="B415" t="s">
        <v>768</v>
      </c>
      <c r="C415" t="s">
        <v>1884</v>
      </c>
      <c r="D415">
        <v>35.49</v>
      </c>
      <c r="E415">
        <v>40.08</v>
      </c>
      <c r="F415">
        <v>0.79100000000000004</v>
      </c>
      <c r="G415">
        <v>96.7</v>
      </c>
      <c r="H415">
        <v>0.79400000000000004</v>
      </c>
      <c r="I415">
        <v>1657</v>
      </c>
    </row>
    <row r="416" spans="1:9">
      <c r="A416" t="s">
        <v>1917</v>
      </c>
      <c r="B416" t="s">
        <v>768</v>
      </c>
      <c r="C416" t="s">
        <v>1885</v>
      </c>
      <c r="D416">
        <v>36.11</v>
      </c>
      <c r="E416">
        <v>40.619999999999997</v>
      </c>
      <c r="F416">
        <v>0.79200000000000004</v>
      </c>
      <c r="G416">
        <v>103.9</v>
      </c>
      <c r="H416">
        <v>0.79400000000000004</v>
      </c>
      <c r="I416">
        <v>1657</v>
      </c>
    </row>
    <row r="417" spans="1:9">
      <c r="A417" t="s">
        <v>1917</v>
      </c>
      <c r="B417" t="s">
        <v>768</v>
      </c>
      <c r="C417" t="s">
        <v>1886</v>
      </c>
      <c r="D417">
        <v>39.08</v>
      </c>
      <c r="E417">
        <v>43.82</v>
      </c>
      <c r="F417">
        <v>0.78700000000000003</v>
      </c>
      <c r="G417">
        <v>111.6</v>
      </c>
      <c r="H417">
        <v>0.78</v>
      </c>
      <c r="I417">
        <v>1657</v>
      </c>
    </row>
    <row r="418" spans="1:9">
      <c r="A418" t="s">
        <v>1917</v>
      </c>
      <c r="B418" t="s">
        <v>768</v>
      </c>
      <c r="C418" t="s">
        <v>1887</v>
      </c>
      <c r="D418">
        <v>39</v>
      </c>
      <c r="E418">
        <v>45.28</v>
      </c>
      <c r="F418">
        <v>0.77600000000000002</v>
      </c>
      <c r="G418">
        <v>104.5</v>
      </c>
      <c r="H418">
        <v>0.76500000000000001</v>
      </c>
      <c r="I418">
        <v>1657</v>
      </c>
    </row>
    <row r="419" spans="1:9">
      <c r="A419" t="s">
        <v>1917</v>
      </c>
      <c r="B419" t="s">
        <v>768</v>
      </c>
      <c r="C419" t="s">
        <v>1888</v>
      </c>
      <c r="D419">
        <v>38.32</v>
      </c>
      <c r="E419">
        <v>44.91</v>
      </c>
      <c r="F419">
        <v>0.77200000000000002</v>
      </c>
      <c r="G419">
        <v>96.9</v>
      </c>
      <c r="H419">
        <v>0.76200000000000001</v>
      </c>
      <c r="I419">
        <v>1657</v>
      </c>
    </row>
    <row r="420" spans="1:9">
      <c r="A420" t="s">
        <v>1917</v>
      </c>
      <c r="B420" t="s">
        <v>768</v>
      </c>
      <c r="C420" t="s">
        <v>1889</v>
      </c>
      <c r="D420">
        <v>34.619999999999997</v>
      </c>
      <c r="E420">
        <v>40.380000000000003</v>
      </c>
      <c r="F420">
        <v>0.76900000000000002</v>
      </c>
      <c r="G420">
        <v>83.9</v>
      </c>
      <c r="H420">
        <v>0.77200000000000002</v>
      </c>
      <c r="I420">
        <v>1657</v>
      </c>
    </row>
    <row r="421" spans="1:9">
      <c r="A421" t="s">
        <v>1917</v>
      </c>
      <c r="B421" t="s">
        <v>768</v>
      </c>
      <c r="C421" t="s">
        <v>1890</v>
      </c>
      <c r="D421">
        <v>34.85</v>
      </c>
      <c r="E421">
        <v>40.840000000000003</v>
      </c>
      <c r="F421">
        <v>0.77200000000000002</v>
      </c>
      <c r="G421">
        <v>88.8</v>
      </c>
      <c r="H421">
        <v>0.77300000000000002</v>
      </c>
      <c r="I421">
        <v>1657</v>
      </c>
    </row>
    <row r="422" spans="1:9">
      <c r="A422" t="s">
        <v>1918</v>
      </c>
      <c r="B422" t="s">
        <v>768</v>
      </c>
      <c r="C422" t="s">
        <v>1880</v>
      </c>
      <c r="D422">
        <v>35.270000000000003</v>
      </c>
      <c r="E422">
        <v>42.12</v>
      </c>
      <c r="F422">
        <v>0.74099999999999999</v>
      </c>
      <c r="G422">
        <v>50.77</v>
      </c>
      <c r="H422">
        <v>0.73799999999999999</v>
      </c>
      <c r="I422">
        <v>1604</v>
      </c>
    </row>
    <row r="423" spans="1:9">
      <c r="A423" t="s">
        <v>1918</v>
      </c>
      <c r="B423" t="s">
        <v>768</v>
      </c>
      <c r="C423" t="s">
        <v>1881</v>
      </c>
      <c r="D423">
        <v>35.79</v>
      </c>
      <c r="E423">
        <v>42.9</v>
      </c>
      <c r="F423">
        <v>0.747</v>
      </c>
      <c r="G423">
        <v>47.26</v>
      </c>
      <c r="H423">
        <v>0.74199999999999999</v>
      </c>
      <c r="I423">
        <v>1604</v>
      </c>
    </row>
    <row r="424" spans="1:9">
      <c r="A424" t="s">
        <v>1918</v>
      </c>
      <c r="B424" t="s">
        <v>768</v>
      </c>
      <c r="C424" t="s">
        <v>1854</v>
      </c>
      <c r="D424">
        <v>35.590000000000003</v>
      </c>
      <c r="E424">
        <v>42.03</v>
      </c>
      <c r="F424">
        <v>0.746</v>
      </c>
      <c r="G424">
        <v>50.16</v>
      </c>
      <c r="H424">
        <v>0.74399999999999999</v>
      </c>
      <c r="I424">
        <v>1604</v>
      </c>
    </row>
    <row r="425" spans="1:9">
      <c r="A425" t="s">
        <v>1918</v>
      </c>
      <c r="B425" t="s">
        <v>768</v>
      </c>
      <c r="C425" t="s">
        <v>1882</v>
      </c>
      <c r="D425">
        <v>36.25</v>
      </c>
      <c r="E425">
        <v>42.5</v>
      </c>
      <c r="F425">
        <v>0.754</v>
      </c>
      <c r="G425">
        <v>50.07</v>
      </c>
      <c r="H425">
        <v>0.751</v>
      </c>
      <c r="I425">
        <v>1604</v>
      </c>
    </row>
    <row r="426" spans="1:9">
      <c r="A426" t="s">
        <v>1918</v>
      </c>
      <c r="B426" t="s">
        <v>768</v>
      </c>
      <c r="C426" t="s">
        <v>1883</v>
      </c>
      <c r="D426">
        <v>36.31</v>
      </c>
      <c r="E426">
        <v>41.58</v>
      </c>
      <c r="F426">
        <v>0.76</v>
      </c>
      <c r="G426">
        <v>52.25</v>
      </c>
      <c r="H426">
        <v>0.75900000000000001</v>
      </c>
      <c r="I426">
        <v>1604</v>
      </c>
    </row>
    <row r="427" spans="1:9">
      <c r="A427" t="s">
        <v>1918</v>
      </c>
      <c r="B427" t="s">
        <v>768</v>
      </c>
      <c r="C427" t="s">
        <v>1884</v>
      </c>
      <c r="D427">
        <v>35.49</v>
      </c>
      <c r="E427">
        <v>40.08</v>
      </c>
      <c r="F427">
        <v>0.76800000000000002</v>
      </c>
      <c r="G427">
        <v>53.42</v>
      </c>
      <c r="H427">
        <v>0.77200000000000002</v>
      </c>
      <c r="I427">
        <v>1604</v>
      </c>
    </row>
    <row r="428" spans="1:9">
      <c r="A428" t="s">
        <v>1918</v>
      </c>
      <c r="B428" t="s">
        <v>768</v>
      </c>
      <c r="C428" t="s">
        <v>1885</v>
      </c>
      <c r="D428">
        <v>36.119999999999997</v>
      </c>
      <c r="E428">
        <v>40.619999999999997</v>
      </c>
      <c r="F428">
        <v>0.77</v>
      </c>
      <c r="G428">
        <v>57.43</v>
      </c>
      <c r="H428">
        <v>0.77200000000000002</v>
      </c>
      <c r="I428">
        <v>1604</v>
      </c>
    </row>
    <row r="429" spans="1:9">
      <c r="A429" t="s">
        <v>1918</v>
      </c>
      <c r="B429" t="s">
        <v>768</v>
      </c>
      <c r="C429" t="s">
        <v>1886</v>
      </c>
      <c r="D429">
        <v>39.090000000000003</v>
      </c>
      <c r="E429">
        <v>43.82</v>
      </c>
      <c r="F429">
        <v>0.75900000000000001</v>
      </c>
      <c r="G429">
        <v>61.2</v>
      </c>
      <c r="H429">
        <v>0.752</v>
      </c>
      <c r="I429">
        <v>1604</v>
      </c>
    </row>
    <row r="430" spans="1:9">
      <c r="A430" t="s">
        <v>1918</v>
      </c>
      <c r="B430" t="s">
        <v>768</v>
      </c>
      <c r="C430" t="s">
        <v>1887</v>
      </c>
      <c r="D430">
        <v>39</v>
      </c>
      <c r="E430">
        <v>45.28</v>
      </c>
      <c r="F430">
        <v>0.748</v>
      </c>
      <c r="G430">
        <v>57.16</v>
      </c>
      <c r="H430">
        <v>0.73699999999999999</v>
      </c>
      <c r="I430">
        <v>1604</v>
      </c>
    </row>
    <row r="431" spans="1:9">
      <c r="A431" t="s">
        <v>1918</v>
      </c>
      <c r="B431" t="s">
        <v>768</v>
      </c>
      <c r="C431" t="s">
        <v>1888</v>
      </c>
      <c r="D431">
        <v>38.33</v>
      </c>
      <c r="E431">
        <v>44.91</v>
      </c>
      <c r="F431">
        <v>0.745</v>
      </c>
      <c r="G431">
        <v>53.12</v>
      </c>
      <c r="H431">
        <v>0.73499999999999999</v>
      </c>
      <c r="I431">
        <v>1604</v>
      </c>
    </row>
    <row r="432" spans="1:9">
      <c r="A432" t="s">
        <v>1918</v>
      </c>
      <c r="B432" t="s">
        <v>768</v>
      </c>
      <c r="C432" t="s">
        <v>1889</v>
      </c>
      <c r="D432">
        <v>34.630000000000003</v>
      </c>
      <c r="E432">
        <v>40.39</v>
      </c>
      <c r="F432">
        <v>0.746</v>
      </c>
      <c r="G432">
        <v>46.18</v>
      </c>
      <c r="H432">
        <v>0.748</v>
      </c>
      <c r="I432">
        <v>1604</v>
      </c>
    </row>
    <row r="433" spans="1:9">
      <c r="A433" t="s">
        <v>1918</v>
      </c>
      <c r="B433" t="s">
        <v>768</v>
      </c>
      <c r="C433" t="s">
        <v>1890</v>
      </c>
      <c r="D433">
        <v>34.869999999999997</v>
      </c>
      <c r="E433">
        <v>40.85</v>
      </c>
      <c r="F433">
        <v>0.748</v>
      </c>
      <c r="G433">
        <v>48.92</v>
      </c>
      <c r="H433">
        <v>0.75</v>
      </c>
      <c r="I433">
        <v>1604</v>
      </c>
    </row>
    <row r="434" spans="1:9">
      <c r="A434" t="s">
        <v>1919</v>
      </c>
      <c r="B434" t="s">
        <v>768</v>
      </c>
      <c r="C434" t="s">
        <v>1880</v>
      </c>
      <c r="D434">
        <v>35.26</v>
      </c>
      <c r="E434">
        <v>42.12</v>
      </c>
      <c r="F434">
        <v>0.755</v>
      </c>
      <c r="G434">
        <v>55.89</v>
      </c>
      <c r="H434">
        <v>0.753</v>
      </c>
      <c r="I434">
        <v>1634</v>
      </c>
    </row>
    <row r="435" spans="1:9">
      <c r="A435" t="s">
        <v>1919</v>
      </c>
      <c r="B435" t="s">
        <v>768</v>
      </c>
      <c r="C435" t="s">
        <v>1881</v>
      </c>
      <c r="D435">
        <v>35.78</v>
      </c>
      <c r="E435">
        <v>42.89</v>
      </c>
      <c r="F435">
        <v>0.76</v>
      </c>
      <c r="G435">
        <v>51.92</v>
      </c>
      <c r="H435">
        <v>0.755</v>
      </c>
      <c r="I435">
        <v>1634</v>
      </c>
    </row>
    <row r="436" spans="1:9">
      <c r="A436" t="s">
        <v>1919</v>
      </c>
      <c r="B436" t="s">
        <v>768</v>
      </c>
      <c r="C436" t="s">
        <v>1854</v>
      </c>
      <c r="D436">
        <v>35.58</v>
      </c>
      <c r="E436">
        <v>42.03</v>
      </c>
      <c r="F436">
        <v>0.75900000000000001</v>
      </c>
      <c r="G436">
        <v>55.16</v>
      </c>
      <c r="H436">
        <v>0.75700000000000001</v>
      </c>
      <c r="I436">
        <v>1634</v>
      </c>
    </row>
    <row r="437" spans="1:9">
      <c r="A437" t="s">
        <v>1919</v>
      </c>
      <c r="B437" t="s">
        <v>768</v>
      </c>
      <c r="C437" t="s">
        <v>1882</v>
      </c>
      <c r="D437">
        <v>36.25</v>
      </c>
      <c r="E437">
        <v>42.5</v>
      </c>
      <c r="F437">
        <v>0.76900000000000002</v>
      </c>
      <c r="G437">
        <v>55.13</v>
      </c>
      <c r="H437">
        <v>0.76500000000000001</v>
      </c>
      <c r="I437">
        <v>1634</v>
      </c>
    </row>
    <row r="438" spans="1:9">
      <c r="A438" t="s">
        <v>1919</v>
      </c>
      <c r="B438" t="s">
        <v>768</v>
      </c>
      <c r="C438" t="s">
        <v>1883</v>
      </c>
      <c r="D438">
        <v>36.31</v>
      </c>
      <c r="E438">
        <v>41.58</v>
      </c>
      <c r="F438">
        <v>0.77400000000000002</v>
      </c>
      <c r="G438">
        <v>57.44</v>
      </c>
      <c r="H438">
        <v>0.77300000000000002</v>
      </c>
      <c r="I438">
        <v>1634</v>
      </c>
    </row>
    <row r="439" spans="1:9">
      <c r="A439" t="s">
        <v>1919</v>
      </c>
      <c r="B439" t="s">
        <v>768</v>
      </c>
      <c r="C439" t="s">
        <v>1884</v>
      </c>
      <c r="D439">
        <v>35.49</v>
      </c>
      <c r="E439">
        <v>40.090000000000003</v>
      </c>
      <c r="F439">
        <v>0.78</v>
      </c>
      <c r="G439">
        <v>58.58</v>
      </c>
      <c r="H439">
        <v>0.78400000000000003</v>
      </c>
      <c r="I439">
        <v>1634</v>
      </c>
    </row>
    <row r="440" spans="1:9">
      <c r="A440" t="s">
        <v>1919</v>
      </c>
      <c r="B440" t="s">
        <v>768</v>
      </c>
      <c r="C440" t="s">
        <v>1885</v>
      </c>
      <c r="D440">
        <v>36.11</v>
      </c>
      <c r="E440">
        <v>40.630000000000003</v>
      </c>
      <c r="F440">
        <v>0.78200000000000003</v>
      </c>
      <c r="G440">
        <v>62.94</v>
      </c>
      <c r="H440">
        <v>0.78400000000000003</v>
      </c>
      <c r="I440">
        <v>1634</v>
      </c>
    </row>
    <row r="441" spans="1:9">
      <c r="A441" t="s">
        <v>1919</v>
      </c>
      <c r="B441" t="s">
        <v>768</v>
      </c>
      <c r="C441" t="s">
        <v>1886</v>
      </c>
      <c r="D441">
        <v>39.090000000000003</v>
      </c>
      <c r="E441">
        <v>43.83</v>
      </c>
      <c r="F441">
        <v>0.77800000000000002</v>
      </c>
      <c r="G441">
        <v>67.66</v>
      </c>
      <c r="H441">
        <v>0.77</v>
      </c>
      <c r="I441">
        <v>1634</v>
      </c>
    </row>
    <row r="442" spans="1:9">
      <c r="A442" t="s">
        <v>1919</v>
      </c>
      <c r="B442" t="s">
        <v>768</v>
      </c>
      <c r="C442" t="s">
        <v>1887</v>
      </c>
      <c r="D442">
        <v>39</v>
      </c>
      <c r="E442">
        <v>45.28</v>
      </c>
      <c r="F442">
        <v>0.76600000000000001</v>
      </c>
      <c r="G442">
        <v>63.28</v>
      </c>
      <c r="H442">
        <v>0.755</v>
      </c>
      <c r="I442">
        <v>1634</v>
      </c>
    </row>
    <row r="443" spans="1:9">
      <c r="A443" t="s">
        <v>1919</v>
      </c>
      <c r="B443" t="s">
        <v>768</v>
      </c>
      <c r="C443" t="s">
        <v>1888</v>
      </c>
      <c r="D443">
        <v>38.32</v>
      </c>
      <c r="E443">
        <v>44.91</v>
      </c>
      <c r="F443">
        <v>0.76</v>
      </c>
      <c r="G443">
        <v>58.54</v>
      </c>
      <c r="H443">
        <v>0.75</v>
      </c>
      <c r="I443">
        <v>1634</v>
      </c>
    </row>
    <row r="444" spans="1:9">
      <c r="A444" t="s">
        <v>1919</v>
      </c>
      <c r="B444" t="s">
        <v>768</v>
      </c>
      <c r="C444" t="s">
        <v>1889</v>
      </c>
      <c r="D444">
        <v>34.630000000000003</v>
      </c>
      <c r="E444">
        <v>40.39</v>
      </c>
      <c r="F444">
        <v>0.75700000000000001</v>
      </c>
      <c r="G444">
        <v>50.63</v>
      </c>
      <c r="H444">
        <v>0.75900000000000001</v>
      </c>
      <c r="I444">
        <v>1634</v>
      </c>
    </row>
    <row r="445" spans="1:9">
      <c r="A445" t="s">
        <v>1919</v>
      </c>
      <c r="B445" t="s">
        <v>768</v>
      </c>
      <c r="C445" t="s">
        <v>1890</v>
      </c>
      <c r="D445">
        <v>34.86</v>
      </c>
      <c r="E445">
        <v>40.85</v>
      </c>
      <c r="F445">
        <v>0.76</v>
      </c>
      <c r="G445">
        <v>53.63</v>
      </c>
      <c r="H445">
        <v>0.76100000000000001</v>
      </c>
      <c r="I445">
        <v>1634</v>
      </c>
    </row>
    <row r="446" spans="1:9">
      <c r="A446" t="s">
        <v>1920</v>
      </c>
      <c r="B446" t="s">
        <v>768</v>
      </c>
      <c r="C446" t="s">
        <v>1880</v>
      </c>
      <c r="D446">
        <v>35.479999999999997</v>
      </c>
      <c r="E446">
        <v>42.41</v>
      </c>
      <c r="F446">
        <v>0.77800000000000002</v>
      </c>
      <c r="G446">
        <v>63.79</v>
      </c>
      <c r="H446">
        <v>0.77600000000000002</v>
      </c>
      <c r="I446">
        <v>1674</v>
      </c>
    </row>
    <row r="447" spans="1:9">
      <c r="A447" t="s">
        <v>1920</v>
      </c>
      <c r="B447" t="s">
        <v>768</v>
      </c>
      <c r="C447" t="s">
        <v>1881</v>
      </c>
      <c r="D447">
        <v>35.99</v>
      </c>
      <c r="E447">
        <v>43.2</v>
      </c>
      <c r="F447">
        <v>0.78200000000000003</v>
      </c>
      <c r="G447">
        <v>59.14</v>
      </c>
      <c r="H447">
        <v>0.77700000000000002</v>
      </c>
      <c r="I447">
        <v>1674</v>
      </c>
    </row>
    <row r="448" spans="1:9">
      <c r="A448" t="s">
        <v>1920</v>
      </c>
      <c r="B448" t="s">
        <v>768</v>
      </c>
      <c r="C448" t="s">
        <v>1854</v>
      </c>
      <c r="D448">
        <v>35.81</v>
      </c>
      <c r="E448">
        <v>42.33</v>
      </c>
      <c r="F448">
        <v>0.77800000000000002</v>
      </c>
      <c r="G448">
        <v>62.58</v>
      </c>
      <c r="H448">
        <v>0.77600000000000002</v>
      </c>
      <c r="I448">
        <v>1674</v>
      </c>
    </row>
    <row r="449" spans="1:9">
      <c r="A449" t="s">
        <v>1920</v>
      </c>
      <c r="B449" t="s">
        <v>768</v>
      </c>
      <c r="C449" t="s">
        <v>1882</v>
      </c>
      <c r="D449">
        <v>36.36</v>
      </c>
      <c r="E449">
        <v>42.8</v>
      </c>
      <c r="F449">
        <v>0.78500000000000003</v>
      </c>
      <c r="G449">
        <v>62.35</v>
      </c>
      <c r="H449">
        <v>0.78200000000000003</v>
      </c>
      <c r="I449">
        <v>1674</v>
      </c>
    </row>
    <row r="450" spans="1:9">
      <c r="A450" t="s">
        <v>1920</v>
      </c>
      <c r="B450" t="s">
        <v>768</v>
      </c>
      <c r="C450" t="s">
        <v>1883</v>
      </c>
      <c r="D450">
        <v>36.549999999999997</v>
      </c>
      <c r="E450">
        <v>41.86</v>
      </c>
      <c r="F450">
        <v>0.78900000000000003</v>
      </c>
      <c r="G450">
        <v>64.849999999999994</v>
      </c>
      <c r="H450">
        <v>0.78900000000000003</v>
      </c>
      <c r="I450">
        <v>1674</v>
      </c>
    </row>
    <row r="451" spans="1:9">
      <c r="A451" t="s">
        <v>1920</v>
      </c>
      <c r="B451" t="s">
        <v>768</v>
      </c>
      <c r="C451" t="s">
        <v>1884</v>
      </c>
      <c r="D451">
        <v>35.74</v>
      </c>
      <c r="E451">
        <v>40.36</v>
      </c>
      <c r="F451">
        <v>0.79500000000000004</v>
      </c>
      <c r="G451">
        <v>66.08</v>
      </c>
      <c r="H451">
        <v>0.79900000000000004</v>
      </c>
      <c r="I451">
        <v>1674</v>
      </c>
    </row>
    <row r="452" spans="1:9">
      <c r="A452" t="s">
        <v>1920</v>
      </c>
      <c r="B452" t="s">
        <v>768</v>
      </c>
      <c r="C452" t="s">
        <v>1885</v>
      </c>
      <c r="D452">
        <v>36.380000000000003</v>
      </c>
      <c r="E452">
        <v>40.909999999999997</v>
      </c>
      <c r="F452">
        <v>0.79700000000000004</v>
      </c>
      <c r="G452">
        <v>71.069999999999993</v>
      </c>
      <c r="H452">
        <v>0.79900000000000004</v>
      </c>
      <c r="I452">
        <v>1674</v>
      </c>
    </row>
    <row r="453" spans="1:9">
      <c r="A453" t="s">
        <v>1920</v>
      </c>
      <c r="B453" t="s">
        <v>768</v>
      </c>
      <c r="C453" t="s">
        <v>1886</v>
      </c>
      <c r="D453">
        <v>39.29</v>
      </c>
      <c r="E453">
        <v>44.12</v>
      </c>
      <c r="F453">
        <v>0.79100000000000004</v>
      </c>
      <c r="G453">
        <v>76.260000000000005</v>
      </c>
      <c r="H453">
        <v>0.78400000000000003</v>
      </c>
      <c r="I453">
        <v>1674</v>
      </c>
    </row>
    <row r="454" spans="1:9">
      <c r="A454" t="s">
        <v>1920</v>
      </c>
      <c r="B454" t="s">
        <v>768</v>
      </c>
      <c r="C454" t="s">
        <v>1887</v>
      </c>
      <c r="D454">
        <v>39.25</v>
      </c>
      <c r="E454">
        <v>45.59</v>
      </c>
      <c r="F454">
        <v>0.78100000000000003</v>
      </c>
      <c r="G454">
        <v>71.42</v>
      </c>
      <c r="H454">
        <v>0.77</v>
      </c>
      <c r="I454">
        <v>1674</v>
      </c>
    </row>
    <row r="455" spans="1:9">
      <c r="A455" t="s">
        <v>1920</v>
      </c>
      <c r="B455" t="s">
        <v>768</v>
      </c>
      <c r="C455" t="s">
        <v>1888</v>
      </c>
      <c r="D455">
        <v>38.56</v>
      </c>
      <c r="E455">
        <v>45.21</v>
      </c>
      <c r="F455">
        <v>0.78</v>
      </c>
      <c r="G455">
        <v>66.53</v>
      </c>
      <c r="H455">
        <v>0.77</v>
      </c>
      <c r="I455">
        <v>1674</v>
      </c>
    </row>
    <row r="456" spans="1:9">
      <c r="A456" t="s">
        <v>1920</v>
      </c>
      <c r="B456" t="s">
        <v>768</v>
      </c>
      <c r="C456" t="s">
        <v>1889</v>
      </c>
      <c r="D456">
        <v>34.840000000000003</v>
      </c>
      <c r="E456">
        <v>40.67</v>
      </c>
      <c r="F456">
        <v>0.78100000000000003</v>
      </c>
      <c r="G456">
        <v>57.86</v>
      </c>
      <c r="H456">
        <v>0.78400000000000003</v>
      </c>
      <c r="I456">
        <v>1674</v>
      </c>
    </row>
    <row r="457" spans="1:9">
      <c r="A457" t="s">
        <v>1920</v>
      </c>
      <c r="B457" t="s">
        <v>768</v>
      </c>
      <c r="C457" t="s">
        <v>1890</v>
      </c>
      <c r="D457">
        <v>35.049999999999997</v>
      </c>
      <c r="E457">
        <v>41.12</v>
      </c>
      <c r="F457">
        <v>0.78600000000000003</v>
      </c>
      <c r="G457">
        <v>61.45</v>
      </c>
      <c r="H457">
        <v>0.78800000000000003</v>
      </c>
      <c r="I457">
        <v>1674</v>
      </c>
    </row>
    <row r="458" spans="1:9">
      <c r="A458" t="s">
        <v>1921</v>
      </c>
      <c r="B458" t="s">
        <v>768</v>
      </c>
      <c r="C458" t="s">
        <v>1880</v>
      </c>
      <c r="D458">
        <v>35.46</v>
      </c>
      <c r="E458">
        <v>42.37</v>
      </c>
      <c r="F458">
        <v>0.752</v>
      </c>
      <c r="G458">
        <v>28.7</v>
      </c>
      <c r="H458">
        <v>0.75</v>
      </c>
      <c r="I458">
        <v>1621</v>
      </c>
    </row>
    <row r="459" spans="1:9">
      <c r="A459" t="s">
        <v>1921</v>
      </c>
      <c r="B459" t="s">
        <v>768</v>
      </c>
      <c r="C459" t="s">
        <v>1881</v>
      </c>
      <c r="D459">
        <v>35.97</v>
      </c>
      <c r="E459">
        <v>43.17</v>
      </c>
      <c r="F459">
        <v>0.75700000000000001</v>
      </c>
      <c r="G459">
        <v>26.65</v>
      </c>
      <c r="H459">
        <v>0.752</v>
      </c>
      <c r="I459">
        <v>1621</v>
      </c>
    </row>
    <row r="460" spans="1:9">
      <c r="A460" t="s">
        <v>1921</v>
      </c>
      <c r="B460" t="s">
        <v>768</v>
      </c>
      <c r="C460" t="s">
        <v>1854</v>
      </c>
      <c r="D460">
        <v>35.78</v>
      </c>
      <c r="E460">
        <v>42.29</v>
      </c>
      <c r="F460">
        <v>0.752</v>
      </c>
      <c r="G460">
        <v>28.15</v>
      </c>
      <c r="H460">
        <v>0.75</v>
      </c>
      <c r="I460">
        <v>1621</v>
      </c>
    </row>
    <row r="461" spans="1:9">
      <c r="A461" t="s">
        <v>1921</v>
      </c>
      <c r="B461" t="s">
        <v>768</v>
      </c>
      <c r="C461" t="s">
        <v>1882</v>
      </c>
      <c r="D461">
        <v>36.33</v>
      </c>
      <c r="E461">
        <v>42.75</v>
      </c>
      <c r="F461">
        <v>0.76100000000000001</v>
      </c>
      <c r="G461">
        <v>28.09</v>
      </c>
      <c r="H461">
        <v>0.75700000000000001</v>
      </c>
      <c r="I461">
        <v>1621</v>
      </c>
    </row>
    <row r="462" spans="1:9">
      <c r="A462" t="s">
        <v>1921</v>
      </c>
      <c r="B462" t="s">
        <v>768</v>
      </c>
      <c r="C462" t="s">
        <v>1883</v>
      </c>
      <c r="D462">
        <v>36.479999999999997</v>
      </c>
      <c r="E462">
        <v>41.82</v>
      </c>
      <c r="F462">
        <v>0.76500000000000001</v>
      </c>
      <c r="G462">
        <v>29.24</v>
      </c>
      <c r="H462">
        <v>0.76400000000000001</v>
      </c>
      <c r="I462">
        <v>1621</v>
      </c>
    </row>
    <row r="463" spans="1:9">
      <c r="A463" t="s">
        <v>1921</v>
      </c>
      <c r="B463" t="s">
        <v>768</v>
      </c>
      <c r="C463" t="s">
        <v>1884</v>
      </c>
      <c r="D463">
        <v>35.72</v>
      </c>
      <c r="E463">
        <v>40.31</v>
      </c>
      <c r="F463">
        <v>0.77</v>
      </c>
      <c r="G463">
        <v>29.78</v>
      </c>
      <c r="H463">
        <v>0.77400000000000002</v>
      </c>
      <c r="I463">
        <v>1621</v>
      </c>
    </row>
    <row r="464" spans="1:9">
      <c r="A464" t="s">
        <v>1921</v>
      </c>
      <c r="B464" t="s">
        <v>768</v>
      </c>
      <c r="C464" t="s">
        <v>1885</v>
      </c>
      <c r="D464">
        <v>36.35</v>
      </c>
      <c r="E464">
        <v>40.85</v>
      </c>
      <c r="F464">
        <v>0.77300000000000002</v>
      </c>
      <c r="G464">
        <v>32.090000000000003</v>
      </c>
      <c r="H464">
        <v>0.77500000000000002</v>
      </c>
      <c r="I464">
        <v>1621</v>
      </c>
    </row>
    <row r="465" spans="1:9">
      <c r="A465" t="s">
        <v>1921</v>
      </c>
      <c r="B465" t="s">
        <v>768</v>
      </c>
      <c r="C465" t="s">
        <v>1886</v>
      </c>
      <c r="D465">
        <v>39.26</v>
      </c>
      <c r="E465">
        <v>44.07</v>
      </c>
      <c r="F465">
        <v>0.77200000000000002</v>
      </c>
      <c r="G465">
        <v>34.619999999999997</v>
      </c>
      <c r="H465">
        <v>0.76500000000000001</v>
      </c>
      <c r="I465">
        <v>1621</v>
      </c>
    </row>
    <row r="466" spans="1:9">
      <c r="A466" t="s">
        <v>1921</v>
      </c>
      <c r="B466" t="s">
        <v>768</v>
      </c>
      <c r="C466" t="s">
        <v>1887</v>
      </c>
      <c r="D466">
        <v>39.22</v>
      </c>
      <c r="E466">
        <v>45.55</v>
      </c>
      <c r="F466">
        <v>0.76200000000000001</v>
      </c>
      <c r="G466">
        <v>32.4</v>
      </c>
      <c r="H466">
        <v>0.751</v>
      </c>
      <c r="I466">
        <v>1621</v>
      </c>
    </row>
    <row r="467" spans="1:9">
      <c r="A467" t="s">
        <v>1921</v>
      </c>
      <c r="B467" t="s">
        <v>768</v>
      </c>
      <c r="C467" t="s">
        <v>1888</v>
      </c>
      <c r="D467">
        <v>38.54</v>
      </c>
      <c r="E467">
        <v>45.17</v>
      </c>
      <c r="F467">
        <v>0.755</v>
      </c>
      <c r="G467">
        <v>29.96</v>
      </c>
      <c r="H467">
        <v>0.745</v>
      </c>
      <c r="I467">
        <v>1621</v>
      </c>
    </row>
    <row r="468" spans="1:9">
      <c r="A468" t="s">
        <v>1921</v>
      </c>
      <c r="B468" t="s">
        <v>768</v>
      </c>
      <c r="C468" t="s">
        <v>1889</v>
      </c>
      <c r="D468">
        <v>34.81</v>
      </c>
      <c r="E468">
        <v>40.64</v>
      </c>
      <c r="F468">
        <v>0.751</v>
      </c>
      <c r="G468">
        <v>25.87</v>
      </c>
      <c r="H468">
        <v>0.754</v>
      </c>
      <c r="I468">
        <v>1621</v>
      </c>
    </row>
    <row r="469" spans="1:9">
      <c r="A469" t="s">
        <v>1921</v>
      </c>
      <c r="B469" t="s">
        <v>768</v>
      </c>
      <c r="C469" t="s">
        <v>1890</v>
      </c>
      <c r="D469">
        <v>35.049999999999997</v>
      </c>
      <c r="E469">
        <v>41.09</v>
      </c>
      <c r="F469">
        <v>0.755</v>
      </c>
      <c r="G469">
        <v>27.47</v>
      </c>
      <c r="H469">
        <v>0.75700000000000001</v>
      </c>
      <c r="I469">
        <v>1621</v>
      </c>
    </row>
    <row r="470" spans="1:9">
      <c r="A470" t="s">
        <v>1922</v>
      </c>
      <c r="B470" t="s">
        <v>768</v>
      </c>
      <c r="C470" t="s">
        <v>1880</v>
      </c>
      <c r="D470">
        <v>35.46</v>
      </c>
      <c r="E470">
        <v>42.37</v>
      </c>
      <c r="F470">
        <v>0.752</v>
      </c>
      <c r="G470">
        <v>28.69</v>
      </c>
      <c r="H470">
        <v>0.75</v>
      </c>
      <c r="I470">
        <v>1620</v>
      </c>
    </row>
    <row r="471" spans="1:9">
      <c r="A471" t="s">
        <v>1922</v>
      </c>
      <c r="B471" t="s">
        <v>768</v>
      </c>
      <c r="C471" t="s">
        <v>1881</v>
      </c>
      <c r="D471">
        <v>35.97</v>
      </c>
      <c r="E471">
        <v>43.17</v>
      </c>
      <c r="F471">
        <v>0.75700000000000001</v>
      </c>
      <c r="G471">
        <v>26.64</v>
      </c>
      <c r="H471">
        <v>0.752</v>
      </c>
      <c r="I471">
        <v>1620</v>
      </c>
    </row>
    <row r="472" spans="1:9">
      <c r="A472" t="s">
        <v>1922</v>
      </c>
      <c r="B472" t="s">
        <v>768</v>
      </c>
      <c r="C472" t="s">
        <v>1854</v>
      </c>
      <c r="D472">
        <v>35.78</v>
      </c>
      <c r="E472">
        <v>42.29</v>
      </c>
      <c r="F472">
        <v>0.752</v>
      </c>
      <c r="G472">
        <v>28.14</v>
      </c>
      <c r="H472">
        <v>0.75</v>
      </c>
      <c r="I472">
        <v>1620</v>
      </c>
    </row>
    <row r="473" spans="1:9">
      <c r="A473" t="s">
        <v>1922</v>
      </c>
      <c r="B473" t="s">
        <v>768</v>
      </c>
      <c r="C473" t="s">
        <v>1882</v>
      </c>
      <c r="D473">
        <v>36.33</v>
      </c>
      <c r="E473">
        <v>42.75</v>
      </c>
      <c r="F473">
        <v>0.76</v>
      </c>
      <c r="G473">
        <v>28.09</v>
      </c>
      <c r="H473">
        <v>0.75700000000000001</v>
      </c>
      <c r="I473">
        <v>1620</v>
      </c>
    </row>
    <row r="474" spans="1:9">
      <c r="A474" t="s">
        <v>1922</v>
      </c>
      <c r="B474" t="s">
        <v>768</v>
      </c>
      <c r="C474" t="s">
        <v>1883</v>
      </c>
      <c r="D474">
        <v>36.479999999999997</v>
      </c>
      <c r="E474">
        <v>41.82</v>
      </c>
      <c r="F474">
        <v>0.76400000000000001</v>
      </c>
      <c r="G474">
        <v>29.23</v>
      </c>
      <c r="H474">
        <v>0.76400000000000001</v>
      </c>
      <c r="I474">
        <v>1620</v>
      </c>
    </row>
    <row r="475" spans="1:9">
      <c r="A475" t="s">
        <v>1922</v>
      </c>
      <c r="B475" t="s">
        <v>768</v>
      </c>
      <c r="C475" t="s">
        <v>1884</v>
      </c>
      <c r="D475">
        <v>35.72</v>
      </c>
      <c r="E475">
        <v>40.31</v>
      </c>
      <c r="F475">
        <v>0.77</v>
      </c>
      <c r="G475">
        <v>29.78</v>
      </c>
      <c r="H475">
        <v>0.77300000000000002</v>
      </c>
      <c r="I475">
        <v>1620</v>
      </c>
    </row>
    <row r="476" spans="1:9">
      <c r="A476" t="s">
        <v>1922</v>
      </c>
      <c r="B476" t="s">
        <v>768</v>
      </c>
      <c r="C476" t="s">
        <v>1885</v>
      </c>
      <c r="D476">
        <v>36.35</v>
      </c>
      <c r="E476">
        <v>40.85</v>
      </c>
      <c r="F476">
        <v>0.77300000000000002</v>
      </c>
      <c r="G476">
        <v>32.08</v>
      </c>
      <c r="H476">
        <v>0.77500000000000002</v>
      </c>
      <c r="I476">
        <v>1620</v>
      </c>
    </row>
    <row r="477" spans="1:9">
      <c r="A477" t="s">
        <v>1922</v>
      </c>
      <c r="B477" t="s">
        <v>768</v>
      </c>
      <c r="C477" t="s">
        <v>1886</v>
      </c>
      <c r="D477">
        <v>39.26</v>
      </c>
      <c r="E477">
        <v>44.07</v>
      </c>
      <c r="F477">
        <v>0.77200000000000002</v>
      </c>
      <c r="G477">
        <v>34.61</v>
      </c>
      <c r="H477">
        <v>0.76500000000000001</v>
      </c>
      <c r="I477">
        <v>1620</v>
      </c>
    </row>
    <row r="478" spans="1:9">
      <c r="A478" t="s">
        <v>1922</v>
      </c>
      <c r="B478" t="s">
        <v>768</v>
      </c>
      <c r="C478" t="s">
        <v>1887</v>
      </c>
      <c r="D478">
        <v>39.21</v>
      </c>
      <c r="E478">
        <v>45.55</v>
      </c>
      <c r="F478">
        <v>0.76200000000000001</v>
      </c>
      <c r="G478">
        <v>32.4</v>
      </c>
      <c r="H478">
        <v>0.751</v>
      </c>
      <c r="I478">
        <v>1620</v>
      </c>
    </row>
    <row r="479" spans="1:9">
      <c r="A479" t="s">
        <v>1922</v>
      </c>
      <c r="B479" t="s">
        <v>768</v>
      </c>
      <c r="C479" t="s">
        <v>1888</v>
      </c>
      <c r="D479">
        <v>38.54</v>
      </c>
      <c r="E479">
        <v>45.17</v>
      </c>
      <c r="F479">
        <v>0.755</v>
      </c>
      <c r="G479">
        <v>29.95</v>
      </c>
      <c r="H479">
        <v>0.745</v>
      </c>
      <c r="I479">
        <v>1620</v>
      </c>
    </row>
    <row r="480" spans="1:9">
      <c r="A480" t="s">
        <v>1922</v>
      </c>
      <c r="B480" t="s">
        <v>768</v>
      </c>
      <c r="C480" t="s">
        <v>1889</v>
      </c>
      <c r="D480">
        <v>34.81</v>
      </c>
      <c r="E480">
        <v>40.64</v>
      </c>
      <c r="F480">
        <v>0.751</v>
      </c>
      <c r="G480">
        <v>25.86</v>
      </c>
      <c r="H480">
        <v>0.753</v>
      </c>
      <c r="I480">
        <v>1620</v>
      </c>
    </row>
    <row r="481" spans="1:9">
      <c r="A481" t="s">
        <v>1922</v>
      </c>
      <c r="B481" t="s">
        <v>768</v>
      </c>
      <c r="C481" t="s">
        <v>1890</v>
      </c>
      <c r="D481">
        <v>35.049999999999997</v>
      </c>
      <c r="E481">
        <v>41.09</v>
      </c>
      <c r="F481">
        <v>0.755</v>
      </c>
      <c r="G481">
        <v>27.47</v>
      </c>
      <c r="H481">
        <v>0.75700000000000001</v>
      </c>
      <c r="I481">
        <v>1620</v>
      </c>
    </row>
    <row r="482" spans="1:9">
      <c r="A482" t="s">
        <v>1923</v>
      </c>
      <c r="B482" t="s">
        <v>768</v>
      </c>
      <c r="C482" t="s">
        <v>1880</v>
      </c>
      <c r="D482">
        <v>35.479999999999997</v>
      </c>
      <c r="E482">
        <v>42.42</v>
      </c>
      <c r="F482">
        <v>0.77700000000000002</v>
      </c>
      <c r="G482">
        <v>64.62</v>
      </c>
      <c r="H482">
        <v>0.77400000000000002</v>
      </c>
      <c r="I482">
        <v>1671</v>
      </c>
    </row>
    <row r="483" spans="1:9">
      <c r="A483" t="s">
        <v>1923</v>
      </c>
      <c r="B483" t="s">
        <v>768</v>
      </c>
      <c r="C483" t="s">
        <v>1881</v>
      </c>
      <c r="D483">
        <v>35.99</v>
      </c>
      <c r="E483">
        <v>43.19</v>
      </c>
      <c r="F483">
        <v>0.78</v>
      </c>
      <c r="G483">
        <v>59.94</v>
      </c>
      <c r="H483">
        <v>0.77600000000000002</v>
      </c>
      <c r="I483">
        <v>1671</v>
      </c>
    </row>
    <row r="484" spans="1:9">
      <c r="A484" t="s">
        <v>1923</v>
      </c>
      <c r="B484" t="s">
        <v>768</v>
      </c>
      <c r="C484" t="s">
        <v>1854</v>
      </c>
      <c r="D484">
        <v>35.81</v>
      </c>
      <c r="E484">
        <v>42.32</v>
      </c>
      <c r="F484">
        <v>0.77700000000000002</v>
      </c>
      <c r="G484">
        <v>63.43</v>
      </c>
      <c r="H484">
        <v>0.77500000000000002</v>
      </c>
      <c r="I484">
        <v>1671</v>
      </c>
    </row>
    <row r="485" spans="1:9">
      <c r="A485" t="s">
        <v>1923</v>
      </c>
      <c r="B485" t="s">
        <v>768</v>
      </c>
      <c r="C485" t="s">
        <v>1882</v>
      </c>
      <c r="D485">
        <v>36.36</v>
      </c>
      <c r="E485">
        <v>42.8</v>
      </c>
      <c r="F485">
        <v>0.78400000000000003</v>
      </c>
      <c r="G485">
        <v>63.21</v>
      </c>
      <c r="H485">
        <v>0.78100000000000003</v>
      </c>
      <c r="I485">
        <v>1671</v>
      </c>
    </row>
    <row r="486" spans="1:9">
      <c r="A486" t="s">
        <v>1923</v>
      </c>
      <c r="B486" t="s">
        <v>768</v>
      </c>
      <c r="C486" t="s">
        <v>1883</v>
      </c>
      <c r="D486">
        <v>36.549999999999997</v>
      </c>
      <c r="E486">
        <v>41.87</v>
      </c>
      <c r="F486">
        <v>0.78800000000000003</v>
      </c>
      <c r="G486">
        <v>65.760000000000005</v>
      </c>
      <c r="H486">
        <v>0.78800000000000003</v>
      </c>
      <c r="I486">
        <v>1671</v>
      </c>
    </row>
    <row r="487" spans="1:9">
      <c r="A487" t="s">
        <v>1923</v>
      </c>
      <c r="B487" t="s">
        <v>768</v>
      </c>
      <c r="C487" t="s">
        <v>1884</v>
      </c>
      <c r="D487">
        <v>35.74</v>
      </c>
      <c r="E487">
        <v>40.369999999999997</v>
      </c>
      <c r="F487">
        <v>0.79500000000000004</v>
      </c>
      <c r="G487">
        <v>67.05</v>
      </c>
      <c r="H487">
        <v>0.79800000000000004</v>
      </c>
      <c r="I487">
        <v>1671</v>
      </c>
    </row>
    <row r="488" spans="1:9">
      <c r="A488" t="s">
        <v>1923</v>
      </c>
      <c r="B488" t="s">
        <v>768</v>
      </c>
      <c r="C488" t="s">
        <v>1885</v>
      </c>
      <c r="D488">
        <v>36.369999999999997</v>
      </c>
      <c r="E488">
        <v>40.92</v>
      </c>
      <c r="F488">
        <v>0.79700000000000004</v>
      </c>
      <c r="G488">
        <v>72.11</v>
      </c>
      <c r="H488">
        <v>0.79900000000000004</v>
      </c>
      <c r="I488">
        <v>1671</v>
      </c>
    </row>
    <row r="489" spans="1:9">
      <c r="A489" t="s">
        <v>1923</v>
      </c>
      <c r="B489" t="s">
        <v>768</v>
      </c>
      <c r="C489" t="s">
        <v>1886</v>
      </c>
      <c r="D489">
        <v>39.29</v>
      </c>
      <c r="E489">
        <v>44.13</v>
      </c>
      <c r="F489">
        <v>0.79</v>
      </c>
      <c r="G489">
        <v>77.260000000000005</v>
      </c>
      <c r="H489">
        <v>0.78300000000000003</v>
      </c>
      <c r="I489">
        <v>1671</v>
      </c>
    </row>
    <row r="490" spans="1:9">
      <c r="A490" t="s">
        <v>1923</v>
      </c>
      <c r="B490" t="s">
        <v>768</v>
      </c>
      <c r="C490" t="s">
        <v>1887</v>
      </c>
      <c r="D490">
        <v>39.25</v>
      </c>
      <c r="E490">
        <v>45.59</v>
      </c>
      <c r="F490">
        <v>0.77900000000000003</v>
      </c>
      <c r="G490">
        <v>72.319999999999993</v>
      </c>
      <c r="H490">
        <v>0.76800000000000002</v>
      </c>
      <c r="I490">
        <v>1671</v>
      </c>
    </row>
    <row r="491" spans="1:9">
      <c r="A491" t="s">
        <v>1923</v>
      </c>
      <c r="B491" t="s">
        <v>768</v>
      </c>
      <c r="C491" t="s">
        <v>1888</v>
      </c>
      <c r="D491">
        <v>38.549999999999997</v>
      </c>
      <c r="E491">
        <v>45.21</v>
      </c>
      <c r="F491">
        <v>0.77900000000000003</v>
      </c>
      <c r="G491">
        <v>67.400000000000006</v>
      </c>
      <c r="H491">
        <v>0.76900000000000002</v>
      </c>
      <c r="I491">
        <v>1671</v>
      </c>
    </row>
    <row r="492" spans="1:9">
      <c r="A492" t="s">
        <v>1923</v>
      </c>
      <c r="B492" t="s">
        <v>768</v>
      </c>
      <c r="C492" t="s">
        <v>1889</v>
      </c>
      <c r="D492">
        <v>34.83</v>
      </c>
      <c r="E492">
        <v>40.67</v>
      </c>
      <c r="F492">
        <v>0.78</v>
      </c>
      <c r="G492">
        <v>58.67</v>
      </c>
      <c r="H492">
        <v>0.78300000000000003</v>
      </c>
      <c r="I492">
        <v>1671</v>
      </c>
    </row>
    <row r="493" spans="1:9">
      <c r="A493" t="s">
        <v>1923</v>
      </c>
      <c r="B493" t="s">
        <v>768</v>
      </c>
      <c r="C493" t="s">
        <v>1890</v>
      </c>
      <c r="D493">
        <v>35.04</v>
      </c>
      <c r="E493">
        <v>41.13</v>
      </c>
      <c r="F493">
        <v>0.78500000000000003</v>
      </c>
      <c r="G493">
        <v>62.33</v>
      </c>
      <c r="H493">
        <v>0.78700000000000003</v>
      </c>
      <c r="I493">
        <v>1671</v>
      </c>
    </row>
    <row r="494" spans="1:9">
      <c r="A494" t="s">
        <v>1924</v>
      </c>
      <c r="B494" t="s">
        <v>768</v>
      </c>
      <c r="C494" t="s">
        <v>1880</v>
      </c>
      <c r="D494">
        <v>35.270000000000003</v>
      </c>
      <c r="E494">
        <v>42.13</v>
      </c>
      <c r="F494">
        <v>0.71499999999999997</v>
      </c>
      <c r="G494">
        <v>30.38</v>
      </c>
      <c r="H494">
        <v>0.71299999999999997</v>
      </c>
      <c r="I494">
        <v>1553</v>
      </c>
    </row>
    <row r="495" spans="1:9">
      <c r="A495" t="s">
        <v>1924</v>
      </c>
      <c r="B495" t="s">
        <v>768</v>
      </c>
      <c r="C495" t="s">
        <v>1881</v>
      </c>
      <c r="D495">
        <v>35.79</v>
      </c>
      <c r="E495">
        <v>42.9</v>
      </c>
      <c r="F495">
        <v>0.72299999999999998</v>
      </c>
      <c r="G495">
        <v>28.37</v>
      </c>
      <c r="H495">
        <v>0.71899999999999997</v>
      </c>
      <c r="I495">
        <v>1553</v>
      </c>
    </row>
    <row r="496" spans="1:9">
      <c r="A496" t="s">
        <v>1924</v>
      </c>
      <c r="B496" t="s">
        <v>768</v>
      </c>
      <c r="C496" t="s">
        <v>1854</v>
      </c>
      <c r="D496">
        <v>35.590000000000003</v>
      </c>
      <c r="E496">
        <v>42.04</v>
      </c>
      <c r="F496">
        <v>0.72099999999999997</v>
      </c>
      <c r="G496">
        <v>30.06</v>
      </c>
      <c r="H496">
        <v>0.71899999999999997</v>
      </c>
      <c r="I496">
        <v>1553</v>
      </c>
    </row>
    <row r="497" spans="1:9">
      <c r="A497" t="s">
        <v>1924</v>
      </c>
      <c r="B497" t="s">
        <v>768</v>
      </c>
      <c r="C497" t="s">
        <v>1882</v>
      </c>
      <c r="D497">
        <v>36.26</v>
      </c>
      <c r="E497">
        <v>42.51</v>
      </c>
      <c r="F497">
        <v>0.73</v>
      </c>
      <c r="G497">
        <v>30.05</v>
      </c>
      <c r="H497">
        <v>0.72699999999999998</v>
      </c>
      <c r="I497">
        <v>1553</v>
      </c>
    </row>
    <row r="498" spans="1:9">
      <c r="A498" t="s">
        <v>1924</v>
      </c>
      <c r="B498" t="s">
        <v>768</v>
      </c>
      <c r="C498" t="s">
        <v>1883</v>
      </c>
      <c r="D498">
        <v>36.32</v>
      </c>
      <c r="E498">
        <v>41.58</v>
      </c>
      <c r="F498">
        <v>0.73699999999999999</v>
      </c>
      <c r="G498">
        <v>31.4</v>
      </c>
      <c r="H498">
        <v>0.73599999999999999</v>
      </c>
      <c r="I498">
        <v>1553</v>
      </c>
    </row>
    <row r="499" spans="1:9">
      <c r="A499" t="s">
        <v>1924</v>
      </c>
      <c r="B499" t="s">
        <v>768</v>
      </c>
      <c r="C499" t="s">
        <v>1884</v>
      </c>
      <c r="D499">
        <v>35.5</v>
      </c>
      <c r="E499">
        <v>40.08</v>
      </c>
      <c r="F499">
        <v>0.747</v>
      </c>
      <c r="G499">
        <v>32.19</v>
      </c>
      <c r="H499">
        <v>0.75</v>
      </c>
      <c r="I499">
        <v>1553</v>
      </c>
    </row>
    <row r="500" spans="1:9">
      <c r="A500" t="s">
        <v>1924</v>
      </c>
      <c r="B500" t="s">
        <v>768</v>
      </c>
      <c r="C500" t="s">
        <v>1885</v>
      </c>
      <c r="D500">
        <v>36.130000000000003</v>
      </c>
      <c r="E500">
        <v>40.619999999999997</v>
      </c>
      <c r="F500">
        <v>0.749</v>
      </c>
      <c r="G500">
        <v>34.64</v>
      </c>
      <c r="H500">
        <v>0.751</v>
      </c>
      <c r="I500">
        <v>1553</v>
      </c>
    </row>
    <row r="501" spans="1:9">
      <c r="A501" t="s">
        <v>1924</v>
      </c>
      <c r="B501" t="s">
        <v>768</v>
      </c>
      <c r="C501" t="s">
        <v>1886</v>
      </c>
      <c r="D501">
        <v>39.1</v>
      </c>
      <c r="E501">
        <v>43.82</v>
      </c>
      <c r="F501">
        <v>0.73699999999999999</v>
      </c>
      <c r="G501">
        <v>36.799999999999997</v>
      </c>
      <c r="H501">
        <v>0.73</v>
      </c>
      <c r="I501">
        <v>1553</v>
      </c>
    </row>
    <row r="502" spans="1:9">
      <c r="A502" t="s">
        <v>1924</v>
      </c>
      <c r="B502" t="s">
        <v>768</v>
      </c>
      <c r="C502" t="s">
        <v>1887</v>
      </c>
      <c r="D502">
        <v>39.01</v>
      </c>
      <c r="E502">
        <v>45.29</v>
      </c>
      <c r="F502">
        <v>0.72299999999999998</v>
      </c>
      <c r="G502">
        <v>34.29</v>
      </c>
      <c r="H502">
        <v>0.71299999999999997</v>
      </c>
      <c r="I502">
        <v>1553</v>
      </c>
    </row>
    <row r="503" spans="1:9">
      <c r="A503" t="s">
        <v>1924</v>
      </c>
      <c r="B503" t="s">
        <v>768</v>
      </c>
      <c r="C503" t="s">
        <v>1888</v>
      </c>
      <c r="D503">
        <v>38.340000000000003</v>
      </c>
      <c r="E503">
        <v>44.92</v>
      </c>
      <c r="F503">
        <v>0.72</v>
      </c>
      <c r="G503">
        <v>31.81</v>
      </c>
      <c r="H503">
        <v>0.71</v>
      </c>
      <c r="I503">
        <v>1553</v>
      </c>
    </row>
    <row r="504" spans="1:9">
      <c r="A504" t="s">
        <v>1924</v>
      </c>
      <c r="B504" t="s">
        <v>768</v>
      </c>
      <c r="C504" t="s">
        <v>1889</v>
      </c>
      <c r="D504">
        <v>34.630000000000003</v>
      </c>
      <c r="E504">
        <v>40.4</v>
      </c>
      <c r="F504">
        <v>0.72</v>
      </c>
      <c r="G504">
        <v>27.64</v>
      </c>
      <c r="H504">
        <v>0.72199999999999998</v>
      </c>
      <c r="I504">
        <v>1553</v>
      </c>
    </row>
    <row r="505" spans="1:9">
      <c r="A505" t="s">
        <v>1924</v>
      </c>
      <c r="B505" t="s">
        <v>768</v>
      </c>
      <c r="C505" t="s">
        <v>1890</v>
      </c>
      <c r="D505">
        <v>34.869999999999997</v>
      </c>
      <c r="E505">
        <v>40.85</v>
      </c>
      <c r="F505">
        <v>0.72299999999999998</v>
      </c>
      <c r="G505">
        <v>29.29</v>
      </c>
      <c r="H505">
        <v>0.72399999999999998</v>
      </c>
      <c r="I505">
        <v>1553</v>
      </c>
    </row>
    <row r="506" spans="1:9">
      <c r="A506" t="s">
        <v>1925</v>
      </c>
      <c r="B506" t="s">
        <v>871</v>
      </c>
      <c r="C506" t="s">
        <v>1880</v>
      </c>
      <c r="D506">
        <v>40.22</v>
      </c>
      <c r="E506">
        <v>45.93</v>
      </c>
      <c r="F506">
        <v>0.76400000000000001</v>
      </c>
      <c r="G506">
        <v>242.8</v>
      </c>
      <c r="H506">
        <v>0.75800000000000001</v>
      </c>
      <c r="I506">
        <v>2012</v>
      </c>
    </row>
    <row r="507" spans="1:9">
      <c r="A507" t="s">
        <v>1925</v>
      </c>
      <c r="B507" t="s">
        <v>871</v>
      </c>
      <c r="C507" t="s">
        <v>1881</v>
      </c>
      <c r="D507">
        <v>39.43</v>
      </c>
      <c r="E507">
        <v>46.55</v>
      </c>
      <c r="F507">
        <v>0.754</v>
      </c>
      <c r="G507">
        <v>201.1</v>
      </c>
      <c r="H507">
        <v>0.747</v>
      </c>
      <c r="I507">
        <v>2012</v>
      </c>
    </row>
    <row r="508" spans="1:9">
      <c r="A508" t="s">
        <v>1925</v>
      </c>
      <c r="B508" t="s">
        <v>871</v>
      </c>
      <c r="C508" t="s">
        <v>1854</v>
      </c>
      <c r="D508">
        <v>39.21</v>
      </c>
      <c r="E508">
        <v>46.36</v>
      </c>
      <c r="F508">
        <v>0.746</v>
      </c>
      <c r="G508">
        <v>208.9</v>
      </c>
      <c r="H508">
        <v>0.73899999999999999</v>
      </c>
      <c r="I508">
        <v>2012</v>
      </c>
    </row>
    <row r="509" spans="1:9">
      <c r="A509" t="s">
        <v>1925</v>
      </c>
      <c r="B509" t="s">
        <v>871</v>
      </c>
      <c r="C509" t="s">
        <v>1882</v>
      </c>
      <c r="D509">
        <v>38.619999999999997</v>
      </c>
      <c r="E509">
        <v>45.1</v>
      </c>
      <c r="F509">
        <v>0.753</v>
      </c>
      <c r="G509">
        <v>196.5</v>
      </c>
      <c r="H509">
        <v>0.749</v>
      </c>
      <c r="I509">
        <v>2012</v>
      </c>
    </row>
    <row r="510" spans="1:9">
      <c r="A510" t="s">
        <v>1925</v>
      </c>
      <c r="B510" t="s">
        <v>871</v>
      </c>
      <c r="C510" t="s">
        <v>1883</v>
      </c>
      <c r="D510">
        <v>38.19</v>
      </c>
      <c r="E510">
        <v>41.28</v>
      </c>
      <c r="F510">
        <v>0.78900000000000003</v>
      </c>
      <c r="G510">
        <v>205.2</v>
      </c>
      <c r="H510">
        <v>0.79600000000000004</v>
      </c>
      <c r="I510">
        <v>2012</v>
      </c>
    </row>
    <row r="511" spans="1:9">
      <c r="A511" t="s">
        <v>1925</v>
      </c>
      <c r="B511" t="s">
        <v>871</v>
      </c>
      <c r="C511" t="s">
        <v>1884</v>
      </c>
      <c r="D511">
        <v>37.590000000000003</v>
      </c>
      <c r="E511">
        <v>39.35</v>
      </c>
      <c r="F511">
        <v>0.79300000000000004</v>
      </c>
      <c r="G511">
        <v>204</v>
      </c>
      <c r="H511">
        <v>0.80600000000000005</v>
      </c>
      <c r="I511">
        <v>2012</v>
      </c>
    </row>
    <row r="512" spans="1:9">
      <c r="A512" t="s">
        <v>1925</v>
      </c>
      <c r="B512" t="s">
        <v>871</v>
      </c>
      <c r="C512" t="s">
        <v>1885</v>
      </c>
      <c r="D512">
        <v>37.44</v>
      </c>
      <c r="E512">
        <v>40.909999999999997</v>
      </c>
      <c r="F512">
        <v>0.79300000000000004</v>
      </c>
      <c r="G512">
        <v>221</v>
      </c>
      <c r="H512">
        <v>0.80100000000000005</v>
      </c>
      <c r="I512">
        <v>2012</v>
      </c>
    </row>
    <row r="513" spans="1:9">
      <c r="A513" t="s">
        <v>1925</v>
      </c>
      <c r="B513" t="s">
        <v>871</v>
      </c>
      <c r="C513" t="s">
        <v>1886</v>
      </c>
      <c r="D513">
        <v>40.98</v>
      </c>
      <c r="E513">
        <v>44.17</v>
      </c>
      <c r="F513">
        <v>0.78900000000000003</v>
      </c>
      <c r="G513">
        <v>246.4</v>
      </c>
      <c r="H513">
        <v>0.78700000000000003</v>
      </c>
      <c r="I513">
        <v>2012</v>
      </c>
    </row>
    <row r="514" spans="1:9">
      <c r="A514" t="s">
        <v>1925</v>
      </c>
      <c r="B514" t="s">
        <v>871</v>
      </c>
      <c r="C514" t="s">
        <v>1887</v>
      </c>
      <c r="D514">
        <v>41.24</v>
      </c>
      <c r="E514">
        <v>46.91</v>
      </c>
      <c r="F514">
        <v>0.77200000000000002</v>
      </c>
      <c r="G514">
        <v>237.1</v>
      </c>
      <c r="H514">
        <v>0.76300000000000001</v>
      </c>
      <c r="I514">
        <v>2012</v>
      </c>
    </row>
    <row r="515" spans="1:9">
      <c r="A515" t="s">
        <v>1925</v>
      </c>
      <c r="B515" t="s">
        <v>871</v>
      </c>
      <c r="C515" t="s">
        <v>1888</v>
      </c>
      <c r="D515">
        <v>42.8</v>
      </c>
      <c r="E515">
        <v>47.83</v>
      </c>
      <c r="F515">
        <v>0.75800000000000001</v>
      </c>
      <c r="G515">
        <v>247</v>
      </c>
      <c r="H515">
        <v>0.746</v>
      </c>
      <c r="I515">
        <v>2012</v>
      </c>
    </row>
    <row r="516" spans="1:9">
      <c r="A516" t="s">
        <v>1925</v>
      </c>
      <c r="B516" t="s">
        <v>871</v>
      </c>
      <c r="C516" t="s">
        <v>1889</v>
      </c>
      <c r="D516">
        <v>38.729999999999997</v>
      </c>
      <c r="E516">
        <v>45.05</v>
      </c>
      <c r="F516">
        <v>0.76200000000000001</v>
      </c>
      <c r="G516">
        <v>212.1</v>
      </c>
      <c r="H516">
        <v>0.75800000000000001</v>
      </c>
      <c r="I516">
        <v>2012</v>
      </c>
    </row>
    <row r="517" spans="1:9">
      <c r="A517" t="s">
        <v>1925</v>
      </c>
      <c r="B517" t="s">
        <v>871</v>
      </c>
      <c r="C517" t="s">
        <v>1890</v>
      </c>
      <c r="D517">
        <v>38.82</v>
      </c>
      <c r="E517">
        <v>44.95</v>
      </c>
      <c r="F517">
        <v>0.75900000000000001</v>
      </c>
      <c r="G517">
        <v>217.9</v>
      </c>
      <c r="H517">
        <v>0.75600000000000001</v>
      </c>
      <c r="I517">
        <v>2012</v>
      </c>
    </row>
    <row r="518" spans="1:9">
      <c r="A518" t="s">
        <v>1926</v>
      </c>
      <c r="B518" t="s">
        <v>890</v>
      </c>
      <c r="C518" t="s">
        <v>1880</v>
      </c>
      <c r="D518">
        <v>40.020000000000003</v>
      </c>
      <c r="E518">
        <v>45.71</v>
      </c>
      <c r="F518">
        <v>0.75900000000000001</v>
      </c>
      <c r="G518">
        <v>241</v>
      </c>
      <c r="H518">
        <v>0.753</v>
      </c>
      <c r="I518">
        <v>1998</v>
      </c>
    </row>
    <row r="519" spans="1:9">
      <c r="A519" t="s">
        <v>1926</v>
      </c>
      <c r="B519" t="s">
        <v>890</v>
      </c>
      <c r="C519" t="s">
        <v>1881</v>
      </c>
      <c r="D519">
        <v>39.270000000000003</v>
      </c>
      <c r="E519">
        <v>46.35</v>
      </c>
      <c r="F519">
        <v>0.747</v>
      </c>
      <c r="G519">
        <v>199.2</v>
      </c>
      <c r="H519">
        <v>0.73899999999999999</v>
      </c>
      <c r="I519">
        <v>1998</v>
      </c>
    </row>
    <row r="520" spans="1:9">
      <c r="A520" t="s">
        <v>1926</v>
      </c>
      <c r="B520" t="s">
        <v>890</v>
      </c>
      <c r="C520" t="s">
        <v>1854</v>
      </c>
      <c r="D520">
        <v>39.07</v>
      </c>
      <c r="E520">
        <v>46.19</v>
      </c>
      <c r="F520">
        <v>0.73899999999999999</v>
      </c>
      <c r="G520">
        <v>207.2</v>
      </c>
      <c r="H520">
        <v>0.73199999999999998</v>
      </c>
      <c r="I520">
        <v>1998</v>
      </c>
    </row>
    <row r="521" spans="1:9">
      <c r="A521" t="s">
        <v>1926</v>
      </c>
      <c r="B521" t="s">
        <v>890</v>
      </c>
      <c r="C521" t="s">
        <v>1882</v>
      </c>
      <c r="D521">
        <v>38.51</v>
      </c>
      <c r="E521">
        <v>44.96</v>
      </c>
      <c r="F521">
        <v>0.745</v>
      </c>
      <c r="G521">
        <v>195.1</v>
      </c>
      <c r="H521">
        <v>0.74099999999999999</v>
      </c>
      <c r="I521">
        <v>1998</v>
      </c>
    </row>
    <row r="522" spans="1:9">
      <c r="A522" t="s">
        <v>1926</v>
      </c>
      <c r="B522" t="s">
        <v>890</v>
      </c>
      <c r="C522" t="s">
        <v>1883</v>
      </c>
      <c r="D522">
        <v>38.130000000000003</v>
      </c>
      <c r="E522">
        <v>41.21</v>
      </c>
      <c r="F522">
        <v>0.78</v>
      </c>
      <c r="G522">
        <v>204.3</v>
      </c>
      <c r="H522">
        <v>0.78700000000000003</v>
      </c>
      <c r="I522">
        <v>1998</v>
      </c>
    </row>
    <row r="523" spans="1:9">
      <c r="A523" t="s">
        <v>1926</v>
      </c>
      <c r="B523" t="s">
        <v>890</v>
      </c>
      <c r="C523" t="s">
        <v>1884</v>
      </c>
      <c r="D523">
        <v>37.56</v>
      </c>
      <c r="E523">
        <v>39.29</v>
      </c>
      <c r="F523">
        <v>0.78600000000000003</v>
      </c>
      <c r="G523">
        <v>203.7</v>
      </c>
      <c r="H523">
        <v>0.79800000000000004</v>
      </c>
      <c r="I523">
        <v>1998</v>
      </c>
    </row>
    <row r="524" spans="1:9">
      <c r="A524" t="s">
        <v>1926</v>
      </c>
      <c r="B524" t="s">
        <v>890</v>
      </c>
      <c r="C524" t="s">
        <v>1885</v>
      </c>
      <c r="D524">
        <v>37.4</v>
      </c>
      <c r="E524">
        <v>40.840000000000003</v>
      </c>
      <c r="F524">
        <v>0.78700000000000003</v>
      </c>
      <c r="G524">
        <v>220.8</v>
      </c>
      <c r="H524">
        <v>0.79400000000000004</v>
      </c>
      <c r="I524">
        <v>1998</v>
      </c>
    </row>
    <row r="525" spans="1:9">
      <c r="A525" t="s">
        <v>1926</v>
      </c>
      <c r="B525" t="s">
        <v>890</v>
      </c>
      <c r="C525" t="s">
        <v>1886</v>
      </c>
      <c r="D525">
        <v>40.880000000000003</v>
      </c>
      <c r="E525">
        <v>44.06</v>
      </c>
      <c r="F525">
        <v>0.78100000000000003</v>
      </c>
      <c r="G525">
        <v>245</v>
      </c>
      <c r="H525">
        <v>0.77900000000000003</v>
      </c>
      <c r="I525">
        <v>1998</v>
      </c>
    </row>
    <row r="526" spans="1:9">
      <c r="A526" t="s">
        <v>1926</v>
      </c>
      <c r="B526" t="s">
        <v>890</v>
      </c>
      <c r="C526" t="s">
        <v>1887</v>
      </c>
      <c r="D526">
        <v>41.11</v>
      </c>
      <c r="E526">
        <v>46.75</v>
      </c>
      <c r="F526">
        <v>0.76600000000000001</v>
      </c>
      <c r="G526">
        <v>235.9</v>
      </c>
      <c r="H526">
        <v>0.75700000000000001</v>
      </c>
      <c r="I526">
        <v>1998</v>
      </c>
    </row>
    <row r="527" spans="1:9">
      <c r="A527" t="s">
        <v>1926</v>
      </c>
      <c r="B527" t="s">
        <v>890</v>
      </c>
      <c r="C527" t="s">
        <v>1888</v>
      </c>
      <c r="D527">
        <v>42.63</v>
      </c>
      <c r="E527">
        <v>47.64</v>
      </c>
      <c r="F527">
        <v>0.753</v>
      </c>
      <c r="G527">
        <v>245.7</v>
      </c>
      <c r="H527">
        <v>0.74099999999999999</v>
      </c>
      <c r="I527">
        <v>1998</v>
      </c>
    </row>
    <row r="528" spans="1:9">
      <c r="A528" t="s">
        <v>1926</v>
      </c>
      <c r="B528" t="s">
        <v>890</v>
      </c>
      <c r="C528" t="s">
        <v>1889</v>
      </c>
      <c r="D528">
        <v>38.549999999999997</v>
      </c>
      <c r="E528">
        <v>44.84</v>
      </c>
      <c r="F528">
        <v>0.755</v>
      </c>
      <c r="G528">
        <v>210.4</v>
      </c>
      <c r="H528">
        <v>0.752</v>
      </c>
      <c r="I528">
        <v>1998</v>
      </c>
    </row>
    <row r="529" spans="1:9">
      <c r="A529" t="s">
        <v>1926</v>
      </c>
      <c r="B529" t="s">
        <v>890</v>
      </c>
      <c r="C529" t="s">
        <v>1890</v>
      </c>
      <c r="D529">
        <v>38.630000000000003</v>
      </c>
      <c r="E529">
        <v>44.72</v>
      </c>
      <c r="F529">
        <v>0.754</v>
      </c>
      <c r="G529">
        <v>216.1</v>
      </c>
      <c r="H529">
        <v>0.75</v>
      </c>
      <c r="I529">
        <v>1998</v>
      </c>
    </row>
    <row r="530" spans="1:9">
      <c r="A530" t="s">
        <v>1927</v>
      </c>
      <c r="B530" t="s">
        <v>863</v>
      </c>
      <c r="C530" t="s">
        <v>1880</v>
      </c>
      <c r="D530">
        <v>40</v>
      </c>
      <c r="E530">
        <v>45.69</v>
      </c>
      <c r="F530">
        <v>0.74</v>
      </c>
      <c r="G530">
        <v>117.2</v>
      </c>
      <c r="H530">
        <v>0.73399999999999999</v>
      </c>
      <c r="I530">
        <v>1948</v>
      </c>
    </row>
    <row r="531" spans="1:9">
      <c r="A531" t="s">
        <v>1927</v>
      </c>
      <c r="B531" t="s">
        <v>863</v>
      </c>
      <c r="C531" t="s">
        <v>1881</v>
      </c>
      <c r="D531">
        <v>39.25</v>
      </c>
      <c r="E531">
        <v>46.35</v>
      </c>
      <c r="F531">
        <v>0.72699999999999998</v>
      </c>
      <c r="G531">
        <v>96.9</v>
      </c>
      <c r="H531">
        <v>0.72</v>
      </c>
      <c r="I531">
        <v>1948</v>
      </c>
    </row>
    <row r="532" spans="1:9">
      <c r="A532" t="s">
        <v>1927</v>
      </c>
      <c r="B532" t="s">
        <v>863</v>
      </c>
      <c r="C532" t="s">
        <v>1854</v>
      </c>
      <c r="D532">
        <v>39.08</v>
      </c>
      <c r="E532">
        <v>46.22</v>
      </c>
      <c r="F532">
        <v>0.71799999999999997</v>
      </c>
      <c r="G532">
        <v>100.7</v>
      </c>
      <c r="H532">
        <v>0.71099999999999997</v>
      </c>
      <c r="I532">
        <v>1948</v>
      </c>
    </row>
    <row r="533" spans="1:9">
      <c r="A533" t="s">
        <v>1927</v>
      </c>
      <c r="B533" t="s">
        <v>863</v>
      </c>
      <c r="C533" t="s">
        <v>1882</v>
      </c>
      <c r="D533">
        <v>38.549999999999997</v>
      </c>
      <c r="E533">
        <v>45.02</v>
      </c>
      <c r="F533">
        <v>0.72399999999999998</v>
      </c>
      <c r="G533">
        <v>94.9</v>
      </c>
      <c r="H533">
        <v>0.72</v>
      </c>
      <c r="I533">
        <v>1948</v>
      </c>
    </row>
    <row r="534" spans="1:9">
      <c r="A534" t="s">
        <v>1927</v>
      </c>
      <c r="B534" t="s">
        <v>863</v>
      </c>
      <c r="C534" t="s">
        <v>1883</v>
      </c>
      <c r="D534">
        <v>38.200000000000003</v>
      </c>
      <c r="E534">
        <v>41.28</v>
      </c>
      <c r="F534">
        <v>0.75900000000000001</v>
      </c>
      <c r="G534">
        <v>99.6</v>
      </c>
      <c r="H534">
        <v>0.76500000000000001</v>
      </c>
      <c r="I534">
        <v>1948</v>
      </c>
    </row>
    <row r="535" spans="1:9">
      <c r="A535" t="s">
        <v>1927</v>
      </c>
      <c r="B535" t="s">
        <v>863</v>
      </c>
      <c r="C535" t="s">
        <v>1884</v>
      </c>
      <c r="D535">
        <v>37.65</v>
      </c>
      <c r="E535">
        <v>39.369999999999997</v>
      </c>
      <c r="F535">
        <v>0.76500000000000001</v>
      </c>
      <c r="G535">
        <v>99.5</v>
      </c>
      <c r="H535">
        <v>0.77600000000000002</v>
      </c>
      <c r="I535">
        <v>1948</v>
      </c>
    </row>
    <row r="536" spans="1:9">
      <c r="A536" t="s">
        <v>1927</v>
      </c>
      <c r="B536" t="s">
        <v>863</v>
      </c>
      <c r="C536" t="s">
        <v>1885</v>
      </c>
      <c r="D536">
        <v>37.53</v>
      </c>
      <c r="E536">
        <v>40.93</v>
      </c>
      <c r="F536">
        <v>0.76600000000000001</v>
      </c>
      <c r="G536">
        <v>107.8</v>
      </c>
      <c r="H536">
        <v>0.77300000000000002</v>
      </c>
      <c r="I536">
        <v>1948</v>
      </c>
    </row>
    <row r="537" spans="1:9">
      <c r="A537" t="s">
        <v>1927</v>
      </c>
      <c r="B537" t="s">
        <v>863</v>
      </c>
      <c r="C537" t="s">
        <v>1886</v>
      </c>
      <c r="D537">
        <v>40.950000000000003</v>
      </c>
      <c r="E537">
        <v>44.13</v>
      </c>
      <c r="F537">
        <v>0.76300000000000001</v>
      </c>
      <c r="G537">
        <v>119.9</v>
      </c>
      <c r="H537">
        <v>0.76100000000000001</v>
      </c>
      <c r="I537">
        <v>1948</v>
      </c>
    </row>
    <row r="538" spans="1:9">
      <c r="A538" t="s">
        <v>1927</v>
      </c>
      <c r="B538" t="s">
        <v>863</v>
      </c>
      <c r="C538" t="s">
        <v>1887</v>
      </c>
      <c r="D538">
        <v>41.14</v>
      </c>
      <c r="E538">
        <v>46.79</v>
      </c>
      <c r="F538">
        <v>0.749</v>
      </c>
      <c r="G538">
        <v>115.4</v>
      </c>
      <c r="H538">
        <v>0.74</v>
      </c>
      <c r="I538">
        <v>1948</v>
      </c>
    </row>
    <row r="539" spans="1:9">
      <c r="A539" t="s">
        <v>1927</v>
      </c>
      <c r="B539" t="s">
        <v>863</v>
      </c>
      <c r="C539" t="s">
        <v>1888</v>
      </c>
      <c r="D539">
        <v>42.63</v>
      </c>
      <c r="E539">
        <v>47.65</v>
      </c>
      <c r="F539">
        <v>0.73299999999999998</v>
      </c>
      <c r="G539">
        <v>119.5</v>
      </c>
      <c r="H539">
        <v>0.72199999999999998</v>
      </c>
      <c r="I539">
        <v>1948</v>
      </c>
    </row>
    <row r="540" spans="1:9">
      <c r="A540" t="s">
        <v>1927</v>
      </c>
      <c r="B540" t="s">
        <v>863</v>
      </c>
      <c r="C540" t="s">
        <v>1889</v>
      </c>
      <c r="D540">
        <v>38.53</v>
      </c>
      <c r="E540">
        <v>44.83</v>
      </c>
      <c r="F540">
        <v>0.73299999999999998</v>
      </c>
      <c r="G540">
        <v>101.8</v>
      </c>
      <c r="H540">
        <v>0.72899999999999998</v>
      </c>
      <c r="I540">
        <v>1948</v>
      </c>
    </row>
    <row r="541" spans="1:9">
      <c r="A541" t="s">
        <v>1927</v>
      </c>
      <c r="B541" t="s">
        <v>863</v>
      </c>
      <c r="C541" t="s">
        <v>1890</v>
      </c>
      <c r="D541">
        <v>38.6</v>
      </c>
      <c r="E541">
        <v>44.7</v>
      </c>
      <c r="F541">
        <v>0.73099999999999998</v>
      </c>
      <c r="G541">
        <v>104.6</v>
      </c>
      <c r="H541">
        <v>0.72799999999999998</v>
      </c>
      <c r="I541">
        <v>1948</v>
      </c>
    </row>
    <row r="542" spans="1:9" ht="15">
      <c r="A542" t="s">
        <v>1853</v>
      </c>
      <c r="B542" t="s">
        <v>1853</v>
      </c>
      <c r="C542" t="s">
        <v>1880</v>
      </c>
      <c r="G542" s="1">
        <v>804</v>
      </c>
    </row>
    <row r="543" spans="1:9" ht="15">
      <c r="A543" t="s">
        <v>1853</v>
      </c>
      <c r="B543" t="s">
        <v>1853</v>
      </c>
      <c r="C543" t="s">
        <v>1881</v>
      </c>
      <c r="G543" s="1">
        <v>843</v>
      </c>
    </row>
    <row r="544" spans="1:9" ht="15">
      <c r="A544" t="s">
        <v>1853</v>
      </c>
      <c r="B544" t="s">
        <v>1853</v>
      </c>
      <c r="C544" t="s">
        <v>1854</v>
      </c>
      <c r="G544" s="1">
        <v>926</v>
      </c>
    </row>
    <row r="545" spans="1:7" ht="15">
      <c r="A545" t="s">
        <v>1853</v>
      </c>
      <c r="B545" t="s">
        <v>1853</v>
      </c>
      <c r="C545" t="s">
        <v>1882</v>
      </c>
      <c r="G545" s="1">
        <v>809</v>
      </c>
    </row>
    <row r="546" spans="1:7" ht="15">
      <c r="A546" t="s">
        <v>1853</v>
      </c>
      <c r="B546" t="s">
        <v>1853</v>
      </c>
      <c r="C546" t="s">
        <v>1883</v>
      </c>
      <c r="G546" s="1">
        <v>380</v>
      </c>
    </row>
    <row r="547" spans="1:7" ht="15">
      <c r="A547" t="s">
        <v>1853</v>
      </c>
      <c r="B547" t="s">
        <v>1853</v>
      </c>
      <c r="C547" t="s">
        <v>1884</v>
      </c>
      <c r="G547" s="1">
        <v>176</v>
      </c>
    </row>
    <row r="548" spans="1:7" ht="15">
      <c r="A548" t="s">
        <v>1853</v>
      </c>
      <c r="B548" t="s">
        <v>1853</v>
      </c>
      <c r="C548" t="s">
        <v>1885</v>
      </c>
      <c r="G548" s="1">
        <v>131</v>
      </c>
    </row>
    <row r="549" spans="1:7" ht="15">
      <c r="A549" t="s">
        <v>1853</v>
      </c>
      <c r="B549" t="s">
        <v>1853</v>
      </c>
      <c r="C549" t="s">
        <v>1886</v>
      </c>
      <c r="G549" s="1">
        <v>40</v>
      </c>
    </row>
    <row r="550" spans="1:7" ht="15">
      <c r="A550" t="s">
        <v>1853</v>
      </c>
      <c r="B550" t="s">
        <v>1853</v>
      </c>
      <c r="C550" t="s">
        <v>1887</v>
      </c>
      <c r="G550" s="1">
        <v>68</v>
      </c>
    </row>
    <row r="551" spans="1:7" ht="15">
      <c r="A551" t="s">
        <v>1853</v>
      </c>
      <c r="B551" t="s">
        <v>1853</v>
      </c>
      <c r="C551" t="s">
        <v>1888</v>
      </c>
      <c r="G551" s="1">
        <v>170</v>
      </c>
    </row>
    <row r="552" spans="1:7" ht="15">
      <c r="A552" t="s">
        <v>1853</v>
      </c>
      <c r="B552" t="s">
        <v>1853</v>
      </c>
      <c r="C552" t="s">
        <v>1889</v>
      </c>
      <c r="G552" s="1">
        <v>295</v>
      </c>
    </row>
    <row r="553" spans="1:7" ht="15">
      <c r="A553" t="s">
        <v>1853</v>
      </c>
      <c r="B553" t="s">
        <v>1853</v>
      </c>
      <c r="C553" t="s">
        <v>1890</v>
      </c>
      <c r="G553" s="1">
        <v>533</v>
      </c>
    </row>
    <row r="554" spans="1:7">
      <c r="A554" t="s">
        <v>1928</v>
      </c>
      <c r="B554" t="s">
        <v>823</v>
      </c>
      <c r="C554" t="s">
        <v>1880</v>
      </c>
      <c r="G554">
        <v>241.5411</v>
      </c>
    </row>
    <row r="555" spans="1:7">
      <c r="A555" t="s">
        <v>1928</v>
      </c>
      <c r="B555" t="s">
        <v>823</v>
      </c>
      <c r="C555" t="s">
        <v>1881</v>
      </c>
      <c r="G555">
        <v>215.9581</v>
      </c>
    </row>
    <row r="556" spans="1:7">
      <c r="A556" t="s">
        <v>1928</v>
      </c>
      <c r="B556" t="s">
        <v>823</v>
      </c>
      <c r="C556" t="s">
        <v>1854</v>
      </c>
      <c r="G556">
        <v>228.2638</v>
      </c>
    </row>
    <row r="557" spans="1:7">
      <c r="A557" t="s">
        <v>1928</v>
      </c>
      <c r="B557" t="s">
        <v>823</v>
      </c>
      <c r="C557" t="s">
        <v>1882</v>
      </c>
      <c r="G557">
        <v>212.80070000000001</v>
      </c>
    </row>
    <row r="558" spans="1:7">
      <c r="A558" t="s">
        <v>1928</v>
      </c>
      <c r="B558" t="s">
        <v>823</v>
      </c>
      <c r="C558" t="s">
        <v>1883</v>
      </c>
      <c r="G558">
        <v>218.91309999999999</v>
      </c>
    </row>
    <row r="559" spans="1:7">
      <c r="A559" t="s">
        <v>1928</v>
      </c>
      <c r="B559" t="s">
        <v>823</v>
      </c>
      <c r="C559" t="s">
        <v>1884</v>
      </c>
      <c r="G559">
        <v>209.279</v>
      </c>
    </row>
    <row r="560" spans="1:7">
      <c r="A560" t="s">
        <v>1928</v>
      </c>
      <c r="B560" t="s">
        <v>823</v>
      </c>
      <c r="C560" t="s">
        <v>1885</v>
      </c>
      <c r="G560">
        <v>223.3253</v>
      </c>
    </row>
    <row r="561" spans="1:7">
      <c r="A561" t="s">
        <v>1928</v>
      </c>
      <c r="B561" t="s">
        <v>823</v>
      </c>
      <c r="C561" t="s">
        <v>1886</v>
      </c>
      <c r="G561">
        <v>250.2037</v>
      </c>
    </row>
    <row r="562" spans="1:7">
      <c r="A562" t="s">
        <v>1928</v>
      </c>
      <c r="B562" t="s">
        <v>823</v>
      </c>
      <c r="C562" t="s">
        <v>1887</v>
      </c>
      <c r="G562">
        <v>246.1962</v>
      </c>
    </row>
    <row r="563" spans="1:7">
      <c r="A563" t="s">
        <v>1928</v>
      </c>
      <c r="B563" t="s">
        <v>823</v>
      </c>
      <c r="C563" t="s">
        <v>1888</v>
      </c>
      <c r="G563">
        <v>238.86949999999999</v>
      </c>
    </row>
    <row r="564" spans="1:7">
      <c r="A564" t="s">
        <v>1928</v>
      </c>
      <c r="B564" t="s">
        <v>823</v>
      </c>
      <c r="C564" t="s">
        <v>1889</v>
      </c>
      <c r="G564">
        <v>221.38229999999999</v>
      </c>
    </row>
    <row r="565" spans="1:7">
      <c r="A565" t="s">
        <v>1928</v>
      </c>
      <c r="B565" t="s">
        <v>823</v>
      </c>
      <c r="C565" t="s">
        <v>1890</v>
      </c>
      <c r="G565">
        <v>244.4151</v>
      </c>
    </row>
    <row r="566" spans="1:7">
      <c r="A566" t="s">
        <v>1929</v>
      </c>
      <c r="B566" t="s">
        <v>831</v>
      </c>
      <c r="C566" t="s">
        <v>1880</v>
      </c>
      <c r="G566">
        <v>234.43700000000001</v>
      </c>
    </row>
    <row r="567" spans="1:7">
      <c r="A567" t="s">
        <v>1929</v>
      </c>
      <c r="B567" t="s">
        <v>831</v>
      </c>
      <c r="C567" t="s">
        <v>1881</v>
      </c>
      <c r="G567">
        <v>209.60640000000001</v>
      </c>
    </row>
    <row r="568" spans="1:7">
      <c r="A568" t="s">
        <v>1929</v>
      </c>
      <c r="B568" t="s">
        <v>831</v>
      </c>
      <c r="C568" t="s">
        <v>1854</v>
      </c>
      <c r="G568">
        <v>221.55019999999999</v>
      </c>
    </row>
    <row r="569" spans="1:7">
      <c r="A569" t="s">
        <v>1929</v>
      </c>
      <c r="B569" t="s">
        <v>831</v>
      </c>
      <c r="C569" t="s">
        <v>1882</v>
      </c>
      <c r="G569">
        <v>206.54179999999999</v>
      </c>
    </row>
    <row r="570" spans="1:7">
      <c r="A570" t="s">
        <v>1929</v>
      </c>
      <c r="B570" t="s">
        <v>831</v>
      </c>
      <c r="C570" t="s">
        <v>1883</v>
      </c>
      <c r="G570">
        <v>212.47450000000001</v>
      </c>
    </row>
    <row r="571" spans="1:7">
      <c r="A571" t="s">
        <v>1929</v>
      </c>
      <c r="B571" t="s">
        <v>831</v>
      </c>
      <c r="C571" t="s">
        <v>1884</v>
      </c>
      <c r="G571">
        <v>203.12370000000001</v>
      </c>
    </row>
    <row r="572" spans="1:7">
      <c r="A572" t="s">
        <v>1929</v>
      </c>
      <c r="B572" t="s">
        <v>831</v>
      </c>
      <c r="C572" t="s">
        <v>1885</v>
      </c>
      <c r="G572">
        <v>216.7569</v>
      </c>
    </row>
    <row r="573" spans="1:7">
      <c r="A573" t="s">
        <v>1929</v>
      </c>
      <c r="B573" t="s">
        <v>831</v>
      </c>
      <c r="C573" t="s">
        <v>1886</v>
      </c>
      <c r="G573">
        <v>242.84479999999999</v>
      </c>
    </row>
    <row r="574" spans="1:7">
      <c r="A574" t="s">
        <v>1929</v>
      </c>
      <c r="B574" t="s">
        <v>831</v>
      </c>
      <c r="C574" t="s">
        <v>1887</v>
      </c>
      <c r="G574">
        <v>238.95519999999999</v>
      </c>
    </row>
    <row r="575" spans="1:7">
      <c r="A575" t="s">
        <v>1929</v>
      </c>
      <c r="B575" t="s">
        <v>831</v>
      </c>
      <c r="C575" t="s">
        <v>1888</v>
      </c>
      <c r="G575">
        <v>231.84389999999999</v>
      </c>
    </row>
    <row r="576" spans="1:7">
      <c r="A576" t="s">
        <v>1929</v>
      </c>
      <c r="B576" t="s">
        <v>831</v>
      </c>
      <c r="C576" t="s">
        <v>1889</v>
      </c>
      <c r="G576">
        <v>214.87110000000001</v>
      </c>
    </row>
    <row r="577" spans="1:7">
      <c r="A577" t="s">
        <v>1929</v>
      </c>
      <c r="B577" t="s">
        <v>831</v>
      </c>
      <c r="C577" t="s">
        <v>1890</v>
      </c>
      <c r="G577">
        <v>237.22649999999999</v>
      </c>
    </row>
    <row r="578" spans="1:7">
      <c r="A578" t="s">
        <v>1930</v>
      </c>
      <c r="B578" t="s">
        <v>837</v>
      </c>
      <c r="C578" t="s">
        <v>1880</v>
      </c>
      <c r="G578">
        <v>120.7706</v>
      </c>
    </row>
    <row r="579" spans="1:7">
      <c r="A579" t="s">
        <v>1930</v>
      </c>
      <c r="B579" t="s">
        <v>837</v>
      </c>
      <c r="C579" t="s">
        <v>1881</v>
      </c>
      <c r="G579">
        <v>107.979</v>
      </c>
    </row>
    <row r="580" spans="1:7">
      <c r="A580" t="s">
        <v>1930</v>
      </c>
      <c r="B580" t="s">
        <v>837</v>
      </c>
      <c r="C580" t="s">
        <v>1854</v>
      </c>
      <c r="G580">
        <v>114.1319</v>
      </c>
    </row>
    <row r="581" spans="1:7">
      <c r="A581" t="s">
        <v>1930</v>
      </c>
      <c r="B581" t="s">
        <v>837</v>
      </c>
      <c r="C581" t="s">
        <v>1882</v>
      </c>
      <c r="G581">
        <v>106.4003</v>
      </c>
    </row>
    <row r="582" spans="1:7">
      <c r="A582" t="s">
        <v>1930</v>
      </c>
      <c r="B582" t="s">
        <v>837</v>
      </c>
      <c r="C582" t="s">
        <v>1883</v>
      </c>
      <c r="G582">
        <v>109.45650000000001</v>
      </c>
    </row>
    <row r="583" spans="1:7">
      <c r="A583" t="s">
        <v>1930</v>
      </c>
      <c r="B583" t="s">
        <v>837</v>
      </c>
      <c r="C583" t="s">
        <v>1884</v>
      </c>
      <c r="G583">
        <v>104.6395</v>
      </c>
    </row>
    <row r="584" spans="1:7">
      <c r="A584" t="s">
        <v>1930</v>
      </c>
      <c r="B584" t="s">
        <v>837</v>
      </c>
      <c r="C584" t="s">
        <v>1885</v>
      </c>
      <c r="G584">
        <v>111.6627</v>
      </c>
    </row>
    <row r="585" spans="1:7">
      <c r="A585" t="s">
        <v>1930</v>
      </c>
      <c r="B585" t="s">
        <v>837</v>
      </c>
      <c r="C585" t="s">
        <v>1886</v>
      </c>
      <c r="G585">
        <v>125.1019</v>
      </c>
    </row>
    <row r="586" spans="1:7">
      <c r="A586" t="s">
        <v>1930</v>
      </c>
      <c r="B586" t="s">
        <v>837</v>
      </c>
      <c r="C586" t="s">
        <v>1887</v>
      </c>
      <c r="G586">
        <v>123.0981</v>
      </c>
    </row>
    <row r="587" spans="1:7">
      <c r="A587" t="s">
        <v>1930</v>
      </c>
      <c r="B587" t="s">
        <v>837</v>
      </c>
      <c r="C587" t="s">
        <v>1888</v>
      </c>
      <c r="G587">
        <v>119.43470000000001</v>
      </c>
    </row>
    <row r="588" spans="1:7">
      <c r="A588" t="s">
        <v>1930</v>
      </c>
      <c r="B588" t="s">
        <v>837</v>
      </c>
      <c r="C588" t="s">
        <v>1889</v>
      </c>
      <c r="G588">
        <v>110.69119999999999</v>
      </c>
    </row>
    <row r="589" spans="1:7">
      <c r="A589" t="s">
        <v>1930</v>
      </c>
      <c r="B589" t="s">
        <v>837</v>
      </c>
      <c r="C589" t="s">
        <v>1890</v>
      </c>
      <c r="G589">
        <v>122.2076</v>
      </c>
    </row>
    <row r="590" spans="1:7">
      <c r="A590" t="s">
        <v>1931</v>
      </c>
      <c r="B590" t="s">
        <v>841</v>
      </c>
      <c r="C590" t="s">
        <v>1880</v>
      </c>
      <c r="G590">
        <v>243.34286</v>
      </c>
    </row>
    <row r="591" spans="1:7">
      <c r="A591" t="s">
        <v>1931</v>
      </c>
      <c r="B591" t="s">
        <v>841</v>
      </c>
      <c r="C591" t="s">
        <v>1881</v>
      </c>
      <c r="G591">
        <v>217.31666999999999</v>
      </c>
    </row>
    <row r="592" spans="1:7">
      <c r="A592" t="s">
        <v>1931</v>
      </c>
      <c r="B592" t="s">
        <v>841</v>
      </c>
      <c r="C592" t="s">
        <v>1854</v>
      </c>
      <c r="G592">
        <v>228.60952</v>
      </c>
    </row>
    <row r="593" spans="1:7">
      <c r="A593" t="s">
        <v>1931</v>
      </c>
      <c r="B593" t="s">
        <v>841</v>
      </c>
      <c r="C593" t="s">
        <v>1882</v>
      </c>
      <c r="G593">
        <v>211.81190000000001</v>
      </c>
    </row>
    <row r="594" spans="1:7">
      <c r="A594" t="s">
        <v>1931</v>
      </c>
      <c r="B594" t="s">
        <v>841</v>
      </c>
      <c r="C594" t="s">
        <v>1883</v>
      </c>
      <c r="G594">
        <v>216.14286000000001</v>
      </c>
    </row>
    <row r="595" spans="1:7">
      <c r="A595" t="s">
        <v>1931</v>
      </c>
      <c r="B595" t="s">
        <v>841</v>
      </c>
      <c r="C595" t="s">
        <v>1884</v>
      </c>
      <c r="G595">
        <v>205.57857000000001</v>
      </c>
    </row>
    <row r="596" spans="1:7">
      <c r="A596" t="s">
        <v>1931</v>
      </c>
      <c r="B596" t="s">
        <v>841</v>
      </c>
      <c r="C596" t="s">
        <v>1885</v>
      </c>
      <c r="G596">
        <v>219.62380999999999</v>
      </c>
    </row>
    <row r="597" spans="1:7">
      <c r="A597" t="s">
        <v>1931</v>
      </c>
      <c r="B597" t="s">
        <v>841</v>
      </c>
      <c r="C597" t="s">
        <v>1886</v>
      </c>
      <c r="G597">
        <v>247.87619000000001</v>
      </c>
    </row>
    <row r="598" spans="1:7">
      <c r="A598" t="s">
        <v>1931</v>
      </c>
      <c r="B598" t="s">
        <v>841</v>
      </c>
      <c r="C598" t="s">
        <v>1887</v>
      </c>
      <c r="G598">
        <v>245.93333000000001</v>
      </c>
    </row>
    <row r="599" spans="1:7">
      <c r="A599" t="s">
        <v>1931</v>
      </c>
      <c r="B599" t="s">
        <v>841</v>
      </c>
      <c r="C599" t="s">
        <v>1888</v>
      </c>
      <c r="G599">
        <v>239.7</v>
      </c>
    </row>
    <row r="600" spans="1:7">
      <c r="A600" t="s">
        <v>1931</v>
      </c>
      <c r="B600" t="s">
        <v>841</v>
      </c>
      <c r="C600" t="s">
        <v>1889</v>
      </c>
      <c r="G600">
        <v>222.74047999999999</v>
      </c>
    </row>
    <row r="601" spans="1:7">
      <c r="A601" t="s">
        <v>1931</v>
      </c>
      <c r="B601" t="s">
        <v>841</v>
      </c>
      <c r="C601" t="s">
        <v>1890</v>
      </c>
      <c r="G601">
        <v>246.13570999999999</v>
      </c>
    </row>
    <row r="602" spans="1:7">
      <c r="A602" t="s">
        <v>1932</v>
      </c>
      <c r="B602" t="s">
        <v>844</v>
      </c>
      <c r="C602" t="s">
        <v>1880</v>
      </c>
      <c r="G602">
        <v>236.18571</v>
      </c>
    </row>
    <row r="603" spans="1:7">
      <c r="A603" t="s">
        <v>1932</v>
      </c>
      <c r="B603" t="s">
        <v>844</v>
      </c>
      <c r="C603" t="s">
        <v>1881</v>
      </c>
      <c r="G603">
        <v>210.92500000000001</v>
      </c>
    </row>
    <row r="604" spans="1:7">
      <c r="A604" t="s">
        <v>1932</v>
      </c>
      <c r="B604" t="s">
        <v>844</v>
      </c>
      <c r="C604" t="s">
        <v>1854</v>
      </c>
      <c r="G604">
        <v>221.88570999999999</v>
      </c>
    </row>
    <row r="605" spans="1:7">
      <c r="A605" t="s">
        <v>1932</v>
      </c>
      <c r="B605" t="s">
        <v>844</v>
      </c>
      <c r="C605" t="s">
        <v>1882</v>
      </c>
      <c r="G605">
        <v>205.58214000000001</v>
      </c>
    </row>
    <row r="606" spans="1:7">
      <c r="A606" t="s">
        <v>1932</v>
      </c>
      <c r="B606" t="s">
        <v>844</v>
      </c>
      <c r="C606" t="s">
        <v>1883</v>
      </c>
      <c r="G606">
        <v>209.78570999999999</v>
      </c>
    </row>
    <row r="607" spans="1:7">
      <c r="A607" t="s">
        <v>1932</v>
      </c>
      <c r="B607" t="s">
        <v>844</v>
      </c>
      <c r="C607" t="s">
        <v>1884</v>
      </c>
      <c r="G607">
        <v>199.53214</v>
      </c>
    </row>
    <row r="608" spans="1:7">
      <c r="A608" t="s">
        <v>1932</v>
      </c>
      <c r="B608" t="s">
        <v>844</v>
      </c>
      <c r="C608" t="s">
        <v>1885</v>
      </c>
      <c r="G608">
        <v>213.16428999999999</v>
      </c>
    </row>
    <row r="609" spans="1:7">
      <c r="A609" t="s">
        <v>1932</v>
      </c>
      <c r="B609" t="s">
        <v>844</v>
      </c>
      <c r="C609" t="s">
        <v>1886</v>
      </c>
      <c r="G609">
        <v>240.58571000000001</v>
      </c>
    </row>
    <row r="610" spans="1:7">
      <c r="A610" t="s">
        <v>1932</v>
      </c>
      <c r="B610" t="s">
        <v>844</v>
      </c>
      <c r="C610" t="s">
        <v>1887</v>
      </c>
      <c r="G610">
        <v>238.7</v>
      </c>
    </row>
    <row r="611" spans="1:7">
      <c r="A611" t="s">
        <v>1932</v>
      </c>
      <c r="B611" t="s">
        <v>844</v>
      </c>
      <c r="C611" t="s">
        <v>1888</v>
      </c>
      <c r="G611">
        <v>232.65</v>
      </c>
    </row>
    <row r="612" spans="1:7">
      <c r="A612" t="s">
        <v>1932</v>
      </c>
      <c r="B612" t="s">
        <v>844</v>
      </c>
      <c r="C612" t="s">
        <v>1889</v>
      </c>
      <c r="G612">
        <v>216.18929</v>
      </c>
    </row>
    <row r="613" spans="1:7">
      <c r="A613" t="s">
        <v>1932</v>
      </c>
      <c r="B613" t="s">
        <v>844</v>
      </c>
      <c r="C613" t="s">
        <v>1890</v>
      </c>
      <c r="G613">
        <v>238.89643000000001</v>
      </c>
    </row>
    <row r="614" spans="1:7">
      <c r="A614" t="s">
        <v>1933</v>
      </c>
      <c r="B614" t="s">
        <v>845</v>
      </c>
      <c r="C614" t="s">
        <v>1880</v>
      </c>
      <c r="G614">
        <v>121.67143</v>
      </c>
    </row>
    <row r="615" spans="1:7">
      <c r="A615" t="s">
        <v>1933</v>
      </c>
      <c r="B615" t="s">
        <v>845</v>
      </c>
      <c r="C615" t="s">
        <v>1881</v>
      </c>
      <c r="G615">
        <v>108.65833000000001</v>
      </c>
    </row>
    <row r="616" spans="1:7">
      <c r="A616" t="s">
        <v>1933</v>
      </c>
      <c r="B616" t="s">
        <v>845</v>
      </c>
      <c r="C616" t="s">
        <v>1854</v>
      </c>
      <c r="G616">
        <v>114.30476</v>
      </c>
    </row>
    <row r="617" spans="1:7">
      <c r="A617" t="s">
        <v>1933</v>
      </c>
      <c r="B617" t="s">
        <v>845</v>
      </c>
      <c r="C617" t="s">
        <v>1882</v>
      </c>
      <c r="G617">
        <v>105.90595</v>
      </c>
    </row>
    <row r="618" spans="1:7">
      <c r="A618" t="s">
        <v>1933</v>
      </c>
      <c r="B618" t="s">
        <v>845</v>
      </c>
      <c r="C618" t="s">
        <v>1883</v>
      </c>
      <c r="G618">
        <v>108.07143000000001</v>
      </c>
    </row>
    <row r="619" spans="1:7">
      <c r="A619" t="s">
        <v>1933</v>
      </c>
      <c r="B619" t="s">
        <v>845</v>
      </c>
      <c r="C619" t="s">
        <v>1884</v>
      </c>
      <c r="G619">
        <v>102.78928999999999</v>
      </c>
    </row>
    <row r="620" spans="1:7">
      <c r="A620" t="s">
        <v>1933</v>
      </c>
      <c r="B620" t="s">
        <v>845</v>
      </c>
      <c r="C620" t="s">
        <v>1885</v>
      </c>
      <c r="G620">
        <v>109.81189999999999</v>
      </c>
    </row>
    <row r="621" spans="1:7">
      <c r="A621" t="s">
        <v>1933</v>
      </c>
      <c r="B621" t="s">
        <v>845</v>
      </c>
      <c r="C621" t="s">
        <v>1886</v>
      </c>
      <c r="G621">
        <v>123.93810000000001</v>
      </c>
    </row>
    <row r="622" spans="1:7">
      <c r="A622" t="s">
        <v>1933</v>
      </c>
      <c r="B622" t="s">
        <v>845</v>
      </c>
      <c r="C622" t="s">
        <v>1887</v>
      </c>
      <c r="G622">
        <v>122.96666999999999</v>
      </c>
    </row>
    <row r="623" spans="1:7">
      <c r="A623" t="s">
        <v>1933</v>
      </c>
      <c r="B623" t="s">
        <v>845</v>
      </c>
      <c r="C623" t="s">
        <v>1888</v>
      </c>
      <c r="G623">
        <v>119.85</v>
      </c>
    </row>
    <row r="624" spans="1:7">
      <c r="A624" t="s">
        <v>1933</v>
      </c>
      <c r="B624" t="s">
        <v>845</v>
      </c>
      <c r="C624" t="s">
        <v>1889</v>
      </c>
      <c r="G624">
        <v>111.37024</v>
      </c>
    </row>
    <row r="625" spans="1:7">
      <c r="A625" t="s">
        <v>1933</v>
      </c>
      <c r="B625" t="s">
        <v>845</v>
      </c>
      <c r="C625" t="s">
        <v>1890</v>
      </c>
      <c r="G625">
        <v>123.06786</v>
      </c>
    </row>
    <row r="626" spans="1:7">
      <c r="A626" t="s">
        <v>1934</v>
      </c>
      <c r="B626" t="s">
        <v>664</v>
      </c>
      <c r="C626" t="s">
        <v>1880</v>
      </c>
      <c r="G626">
        <v>233.26</v>
      </c>
    </row>
    <row r="627" spans="1:7">
      <c r="A627" t="s">
        <v>1934</v>
      </c>
      <c r="B627" t="s">
        <v>664</v>
      </c>
      <c r="C627" t="s">
        <v>1881</v>
      </c>
      <c r="G627">
        <v>213.17</v>
      </c>
    </row>
    <row r="628" spans="1:7">
      <c r="A628" t="s">
        <v>1934</v>
      </c>
      <c r="B628" t="s">
        <v>664</v>
      </c>
      <c r="C628" t="s">
        <v>1854</v>
      </c>
      <c r="G628">
        <v>222.03</v>
      </c>
    </row>
    <row r="629" spans="1:7">
      <c r="A629" t="s">
        <v>1934</v>
      </c>
      <c r="B629" t="s">
        <v>664</v>
      </c>
      <c r="C629" t="s">
        <v>1882</v>
      </c>
      <c r="G629">
        <v>208.59</v>
      </c>
    </row>
    <row r="630" spans="1:7">
      <c r="A630" t="s">
        <v>1934</v>
      </c>
      <c r="B630" t="s">
        <v>664</v>
      </c>
      <c r="C630" t="s">
        <v>1883</v>
      </c>
      <c r="G630">
        <v>211.38</v>
      </c>
    </row>
    <row r="631" spans="1:7">
      <c r="A631" t="s">
        <v>1934</v>
      </c>
      <c r="B631" t="s">
        <v>664</v>
      </c>
      <c r="C631" t="s">
        <v>1884</v>
      </c>
      <c r="G631">
        <v>201.74</v>
      </c>
    </row>
    <row r="632" spans="1:7">
      <c r="A632" t="s">
        <v>1934</v>
      </c>
      <c r="B632" t="s">
        <v>664</v>
      </c>
      <c r="C632" t="s">
        <v>1885</v>
      </c>
      <c r="G632">
        <v>205.3</v>
      </c>
    </row>
    <row r="633" spans="1:7">
      <c r="A633" t="s">
        <v>1934</v>
      </c>
      <c r="B633" t="s">
        <v>664</v>
      </c>
      <c r="C633" t="s">
        <v>1886</v>
      </c>
      <c r="G633">
        <v>232.99</v>
      </c>
    </row>
    <row r="634" spans="1:7">
      <c r="A634" t="s">
        <v>1934</v>
      </c>
      <c r="B634" t="s">
        <v>664</v>
      </c>
      <c r="C634" t="s">
        <v>1887</v>
      </c>
      <c r="G634">
        <v>231.8</v>
      </c>
    </row>
    <row r="635" spans="1:7">
      <c r="A635" t="s">
        <v>1934</v>
      </c>
      <c r="B635" t="s">
        <v>664</v>
      </c>
      <c r="C635" t="s">
        <v>1888</v>
      </c>
      <c r="G635">
        <v>234.51</v>
      </c>
    </row>
    <row r="636" spans="1:7">
      <c r="A636" t="s">
        <v>1934</v>
      </c>
      <c r="B636" t="s">
        <v>664</v>
      </c>
      <c r="C636" t="s">
        <v>1889</v>
      </c>
      <c r="G636">
        <v>226.47</v>
      </c>
    </row>
    <row r="637" spans="1:7">
      <c r="A637" t="s">
        <v>1934</v>
      </c>
      <c r="B637" t="s">
        <v>664</v>
      </c>
      <c r="C637" t="s">
        <v>1890</v>
      </c>
      <c r="G637">
        <v>232.78</v>
      </c>
    </row>
    <row r="638" spans="1:7">
      <c r="A638" t="s">
        <v>1935</v>
      </c>
      <c r="B638" t="s">
        <v>698</v>
      </c>
      <c r="C638" t="s">
        <v>1880</v>
      </c>
      <c r="G638">
        <v>223.12</v>
      </c>
    </row>
    <row r="639" spans="1:7">
      <c r="A639" t="s">
        <v>1935</v>
      </c>
      <c r="B639" t="s">
        <v>698</v>
      </c>
      <c r="C639" t="s">
        <v>1881</v>
      </c>
      <c r="G639">
        <v>203.91</v>
      </c>
    </row>
    <row r="640" spans="1:7">
      <c r="A640" t="s">
        <v>1935</v>
      </c>
      <c r="B640" t="s">
        <v>698</v>
      </c>
      <c r="C640" t="s">
        <v>1854</v>
      </c>
      <c r="G640">
        <v>212.37</v>
      </c>
    </row>
    <row r="641" spans="1:7">
      <c r="A641" t="s">
        <v>1935</v>
      </c>
      <c r="B641" t="s">
        <v>698</v>
      </c>
      <c r="C641" t="s">
        <v>1882</v>
      </c>
      <c r="G641">
        <v>199.53</v>
      </c>
    </row>
    <row r="642" spans="1:7">
      <c r="A642" t="s">
        <v>1935</v>
      </c>
      <c r="B642" t="s">
        <v>698</v>
      </c>
      <c r="C642" t="s">
        <v>1883</v>
      </c>
      <c r="G642">
        <v>202.19</v>
      </c>
    </row>
    <row r="643" spans="1:7">
      <c r="A643" t="s">
        <v>1935</v>
      </c>
      <c r="B643" t="s">
        <v>698</v>
      </c>
      <c r="C643" t="s">
        <v>1884</v>
      </c>
      <c r="G643">
        <v>192.97</v>
      </c>
    </row>
    <row r="644" spans="1:7">
      <c r="A644" t="s">
        <v>1935</v>
      </c>
      <c r="B644" t="s">
        <v>698</v>
      </c>
      <c r="C644" t="s">
        <v>1885</v>
      </c>
      <c r="G644">
        <v>196.38</v>
      </c>
    </row>
    <row r="645" spans="1:7">
      <c r="A645" t="s">
        <v>1935</v>
      </c>
      <c r="B645" t="s">
        <v>698</v>
      </c>
      <c r="C645" t="s">
        <v>1886</v>
      </c>
      <c r="G645">
        <v>222.86</v>
      </c>
    </row>
    <row r="646" spans="1:7">
      <c r="A646" t="s">
        <v>1935</v>
      </c>
      <c r="B646" t="s">
        <v>698</v>
      </c>
      <c r="C646" t="s">
        <v>1887</v>
      </c>
      <c r="G646">
        <v>221.72</v>
      </c>
    </row>
    <row r="647" spans="1:7">
      <c r="A647" t="s">
        <v>1935</v>
      </c>
      <c r="B647" t="s">
        <v>698</v>
      </c>
      <c r="C647" t="s">
        <v>1888</v>
      </c>
      <c r="G647">
        <v>224.32</v>
      </c>
    </row>
    <row r="648" spans="1:7">
      <c r="A648" t="s">
        <v>1935</v>
      </c>
      <c r="B648" t="s">
        <v>698</v>
      </c>
      <c r="C648" t="s">
        <v>1889</v>
      </c>
      <c r="G648">
        <v>216.63</v>
      </c>
    </row>
    <row r="649" spans="1:7">
      <c r="A649" t="s">
        <v>1935</v>
      </c>
      <c r="B649" t="s">
        <v>698</v>
      </c>
      <c r="C649" t="s">
        <v>1890</v>
      </c>
      <c r="G649">
        <v>222.66</v>
      </c>
    </row>
    <row r="650" spans="1:7">
      <c r="A650" t="s">
        <v>1936</v>
      </c>
      <c r="B650" t="s">
        <v>699</v>
      </c>
      <c r="C650" t="s">
        <v>1880</v>
      </c>
      <c r="G650">
        <v>231.23</v>
      </c>
    </row>
    <row r="651" spans="1:7">
      <c r="A651" t="s">
        <v>1936</v>
      </c>
      <c r="B651" t="s">
        <v>699</v>
      </c>
      <c r="C651" t="s">
        <v>1881</v>
      </c>
      <c r="G651">
        <v>211.32</v>
      </c>
    </row>
    <row r="652" spans="1:7">
      <c r="A652" t="s">
        <v>1936</v>
      </c>
      <c r="B652" t="s">
        <v>699</v>
      </c>
      <c r="C652" t="s">
        <v>1854</v>
      </c>
      <c r="G652">
        <v>220.1</v>
      </c>
    </row>
    <row r="653" spans="1:7">
      <c r="A653" t="s">
        <v>1936</v>
      </c>
      <c r="B653" t="s">
        <v>699</v>
      </c>
      <c r="C653" t="s">
        <v>1882</v>
      </c>
      <c r="G653">
        <v>206.78</v>
      </c>
    </row>
    <row r="654" spans="1:7">
      <c r="A654" t="s">
        <v>1936</v>
      </c>
      <c r="B654" t="s">
        <v>699</v>
      </c>
      <c r="C654" t="s">
        <v>1883</v>
      </c>
      <c r="G654">
        <v>209.54</v>
      </c>
    </row>
    <row r="655" spans="1:7">
      <c r="A655" t="s">
        <v>1936</v>
      </c>
      <c r="B655" t="s">
        <v>699</v>
      </c>
      <c r="C655" t="s">
        <v>1884</v>
      </c>
      <c r="G655">
        <v>199.99</v>
      </c>
    </row>
    <row r="656" spans="1:7">
      <c r="A656" t="s">
        <v>1936</v>
      </c>
      <c r="B656" t="s">
        <v>699</v>
      </c>
      <c r="C656" t="s">
        <v>1885</v>
      </c>
      <c r="G656">
        <v>203.52</v>
      </c>
    </row>
    <row r="657" spans="1:7">
      <c r="A657" t="s">
        <v>1936</v>
      </c>
      <c r="B657" t="s">
        <v>699</v>
      </c>
      <c r="C657" t="s">
        <v>1886</v>
      </c>
      <c r="G657">
        <v>230.96</v>
      </c>
    </row>
    <row r="658" spans="1:7">
      <c r="A658" t="s">
        <v>1936</v>
      </c>
      <c r="B658" t="s">
        <v>699</v>
      </c>
      <c r="C658" t="s">
        <v>1887</v>
      </c>
      <c r="G658">
        <v>229.78</v>
      </c>
    </row>
    <row r="659" spans="1:7">
      <c r="A659" t="s">
        <v>1936</v>
      </c>
      <c r="B659" t="s">
        <v>699</v>
      </c>
      <c r="C659" t="s">
        <v>1888</v>
      </c>
      <c r="G659">
        <v>232.47</v>
      </c>
    </row>
    <row r="660" spans="1:7">
      <c r="A660" t="s">
        <v>1936</v>
      </c>
      <c r="B660" t="s">
        <v>699</v>
      </c>
      <c r="C660" t="s">
        <v>1889</v>
      </c>
      <c r="G660">
        <v>224.5</v>
      </c>
    </row>
    <row r="661" spans="1:7">
      <c r="A661" t="s">
        <v>1936</v>
      </c>
      <c r="B661" t="s">
        <v>699</v>
      </c>
      <c r="C661" t="s">
        <v>1890</v>
      </c>
      <c r="G661">
        <v>230.76</v>
      </c>
    </row>
    <row r="662" spans="1:7">
      <c r="A662" t="s">
        <v>1937</v>
      </c>
      <c r="B662" t="s">
        <v>650</v>
      </c>
      <c r="C662" t="s">
        <v>1880</v>
      </c>
      <c r="G662">
        <v>227.75</v>
      </c>
    </row>
    <row r="663" spans="1:7">
      <c r="A663" t="s">
        <v>1937</v>
      </c>
      <c r="B663" t="s">
        <v>650</v>
      </c>
      <c r="C663" t="s">
        <v>1881</v>
      </c>
      <c r="G663">
        <v>197.94</v>
      </c>
    </row>
    <row r="664" spans="1:7">
      <c r="A664" t="s">
        <v>1937</v>
      </c>
      <c r="B664" t="s">
        <v>650</v>
      </c>
      <c r="C664" t="s">
        <v>1854</v>
      </c>
      <c r="G664">
        <v>203.84</v>
      </c>
    </row>
    <row r="665" spans="1:7">
      <c r="A665" t="s">
        <v>1937</v>
      </c>
      <c r="B665" t="s">
        <v>650</v>
      </c>
      <c r="C665" t="s">
        <v>1882</v>
      </c>
      <c r="G665">
        <v>195.71</v>
      </c>
    </row>
    <row r="666" spans="1:7">
      <c r="A666" t="s">
        <v>1937</v>
      </c>
      <c r="B666" t="s">
        <v>650</v>
      </c>
      <c r="C666" t="s">
        <v>1883</v>
      </c>
      <c r="G666">
        <v>194.89</v>
      </c>
    </row>
    <row r="667" spans="1:7">
      <c r="A667" t="s">
        <v>1937</v>
      </c>
      <c r="B667" t="s">
        <v>650</v>
      </c>
      <c r="C667" t="s">
        <v>1884</v>
      </c>
      <c r="G667">
        <v>187.65</v>
      </c>
    </row>
    <row r="668" spans="1:7">
      <c r="A668" t="s">
        <v>1937</v>
      </c>
      <c r="B668" t="s">
        <v>650</v>
      </c>
      <c r="C668" t="s">
        <v>1885</v>
      </c>
      <c r="G668">
        <v>198.96</v>
      </c>
    </row>
    <row r="669" spans="1:7">
      <c r="A669" t="s">
        <v>1937</v>
      </c>
      <c r="B669" t="s">
        <v>650</v>
      </c>
      <c r="C669" t="s">
        <v>1886</v>
      </c>
      <c r="G669">
        <v>226.6</v>
      </c>
    </row>
    <row r="670" spans="1:7">
      <c r="A670" t="s">
        <v>1937</v>
      </c>
      <c r="B670" t="s">
        <v>650</v>
      </c>
      <c r="C670" t="s">
        <v>1887</v>
      </c>
      <c r="G670">
        <v>224.23</v>
      </c>
    </row>
    <row r="671" spans="1:7">
      <c r="A671" t="s">
        <v>1937</v>
      </c>
      <c r="B671" t="s">
        <v>650</v>
      </c>
      <c r="C671" t="s">
        <v>1888</v>
      </c>
      <c r="G671">
        <v>222.67</v>
      </c>
    </row>
    <row r="672" spans="1:7">
      <c r="A672" t="s">
        <v>1937</v>
      </c>
      <c r="B672" t="s">
        <v>650</v>
      </c>
      <c r="C672" t="s">
        <v>1889</v>
      </c>
      <c r="G672">
        <v>213.45</v>
      </c>
    </row>
    <row r="673" spans="1:7">
      <c r="A673" t="s">
        <v>1937</v>
      </c>
      <c r="B673" t="s">
        <v>650</v>
      </c>
      <c r="C673" t="s">
        <v>1890</v>
      </c>
      <c r="G673">
        <v>222.26</v>
      </c>
    </row>
    <row r="674" spans="1:7">
      <c r="A674" t="s">
        <v>1938</v>
      </c>
      <c r="B674" t="s">
        <v>661</v>
      </c>
      <c r="C674" t="s">
        <v>1880</v>
      </c>
      <c r="G674">
        <v>108.45</v>
      </c>
    </row>
    <row r="675" spans="1:7">
      <c r="A675" t="s">
        <v>1938</v>
      </c>
      <c r="B675" t="s">
        <v>661</v>
      </c>
      <c r="C675" t="s">
        <v>1881</v>
      </c>
      <c r="G675">
        <v>94.26</v>
      </c>
    </row>
    <row r="676" spans="1:7">
      <c r="A676" t="s">
        <v>1938</v>
      </c>
      <c r="B676" t="s">
        <v>661</v>
      </c>
      <c r="C676" t="s">
        <v>1854</v>
      </c>
      <c r="G676">
        <v>97.06</v>
      </c>
    </row>
    <row r="677" spans="1:7">
      <c r="A677" t="s">
        <v>1938</v>
      </c>
      <c r="B677" t="s">
        <v>661</v>
      </c>
      <c r="C677" t="s">
        <v>1882</v>
      </c>
      <c r="G677">
        <v>93.19</v>
      </c>
    </row>
    <row r="678" spans="1:7">
      <c r="A678" t="s">
        <v>1938</v>
      </c>
      <c r="B678" t="s">
        <v>661</v>
      </c>
      <c r="C678" t="s">
        <v>1883</v>
      </c>
      <c r="G678">
        <v>92.81</v>
      </c>
    </row>
    <row r="679" spans="1:7">
      <c r="A679" t="s">
        <v>1938</v>
      </c>
      <c r="B679" t="s">
        <v>661</v>
      </c>
      <c r="C679" t="s">
        <v>1884</v>
      </c>
      <c r="G679">
        <v>89.35</v>
      </c>
    </row>
    <row r="680" spans="1:7">
      <c r="A680" t="s">
        <v>1938</v>
      </c>
      <c r="B680" t="s">
        <v>661</v>
      </c>
      <c r="C680" t="s">
        <v>1885</v>
      </c>
      <c r="G680">
        <v>94.74</v>
      </c>
    </row>
    <row r="681" spans="1:7">
      <c r="A681" t="s">
        <v>1938</v>
      </c>
      <c r="B681" t="s">
        <v>661</v>
      </c>
      <c r="C681" t="s">
        <v>1886</v>
      </c>
      <c r="G681">
        <v>107.9</v>
      </c>
    </row>
    <row r="682" spans="1:7">
      <c r="A682" t="s">
        <v>1938</v>
      </c>
      <c r="B682" t="s">
        <v>661</v>
      </c>
      <c r="C682" t="s">
        <v>1887</v>
      </c>
      <c r="G682">
        <v>106.77</v>
      </c>
    </row>
    <row r="683" spans="1:7">
      <c r="A683" t="s">
        <v>1938</v>
      </c>
      <c r="B683" t="s">
        <v>661</v>
      </c>
      <c r="C683" t="s">
        <v>1888</v>
      </c>
      <c r="G683">
        <v>106.03</v>
      </c>
    </row>
    <row r="684" spans="1:7">
      <c r="A684" t="s">
        <v>1938</v>
      </c>
      <c r="B684" t="s">
        <v>661</v>
      </c>
      <c r="C684" t="s">
        <v>1889</v>
      </c>
      <c r="G684">
        <v>101.65</v>
      </c>
    </row>
    <row r="685" spans="1:7">
      <c r="A685" t="s">
        <v>1938</v>
      </c>
      <c r="B685" t="s">
        <v>661</v>
      </c>
      <c r="C685" t="s">
        <v>1890</v>
      </c>
      <c r="G685">
        <v>105.84</v>
      </c>
    </row>
    <row r="686" spans="1:7">
      <c r="A686" t="s">
        <v>1939</v>
      </c>
      <c r="B686" t="s">
        <v>862</v>
      </c>
      <c r="C686" t="s">
        <v>1880</v>
      </c>
      <c r="G686">
        <v>46.48</v>
      </c>
    </row>
    <row r="687" spans="1:7">
      <c r="A687" t="s">
        <v>1939</v>
      </c>
      <c r="B687" t="s">
        <v>862</v>
      </c>
      <c r="C687" t="s">
        <v>1881</v>
      </c>
      <c r="G687">
        <v>40.96</v>
      </c>
    </row>
    <row r="688" spans="1:7">
      <c r="A688" t="s">
        <v>1939</v>
      </c>
      <c r="B688" t="s">
        <v>862</v>
      </c>
      <c r="C688" t="s">
        <v>1854</v>
      </c>
      <c r="G688">
        <v>42.839999999999996</v>
      </c>
    </row>
    <row r="689" spans="1:7">
      <c r="A689" t="s">
        <v>1939</v>
      </c>
      <c r="B689" t="s">
        <v>862</v>
      </c>
      <c r="C689" t="s">
        <v>1882</v>
      </c>
      <c r="G689">
        <v>41.980000000000004</v>
      </c>
    </row>
    <row r="690" spans="1:7">
      <c r="A690" t="s">
        <v>1939</v>
      </c>
      <c r="B690" t="s">
        <v>862</v>
      </c>
      <c r="C690" t="s">
        <v>1883</v>
      </c>
      <c r="G690">
        <v>44.56</v>
      </c>
    </row>
    <row r="691" spans="1:7">
      <c r="A691" t="s">
        <v>1939</v>
      </c>
      <c r="B691" t="s">
        <v>862</v>
      </c>
      <c r="C691" t="s">
        <v>1884</v>
      </c>
      <c r="G691">
        <v>44.04</v>
      </c>
    </row>
    <row r="692" spans="1:7">
      <c r="A692" t="s">
        <v>1939</v>
      </c>
      <c r="B692" t="s">
        <v>862</v>
      </c>
      <c r="C692" t="s">
        <v>1885</v>
      </c>
      <c r="G692">
        <v>44.4</v>
      </c>
    </row>
    <row r="693" spans="1:7">
      <c r="A693" t="s">
        <v>1939</v>
      </c>
      <c r="B693" t="s">
        <v>862</v>
      </c>
      <c r="C693" t="s">
        <v>1886</v>
      </c>
      <c r="G693">
        <v>50.86</v>
      </c>
    </row>
    <row r="694" spans="1:7">
      <c r="A694" t="s">
        <v>1939</v>
      </c>
      <c r="B694" t="s">
        <v>862</v>
      </c>
      <c r="C694" t="s">
        <v>1887</v>
      </c>
      <c r="G694">
        <v>48.1</v>
      </c>
    </row>
    <row r="695" spans="1:7">
      <c r="A695" t="s">
        <v>1939</v>
      </c>
      <c r="B695" t="s">
        <v>862</v>
      </c>
      <c r="C695" t="s">
        <v>1888</v>
      </c>
      <c r="G695">
        <v>41.18</v>
      </c>
    </row>
    <row r="696" spans="1:7">
      <c r="A696" t="s">
        <v>1939</v>
      </c>
      <c r="B696" t="s">
        <v>862</v>
      </c>
      <c r="C696" t="s">
        <v>1889</v>
      </c>
      <c r="G696">
        <v>39.799999999999997</v>
      </c>
    </row>
    <row r="697" spans="1:7">
      <c r="A697" t="s">
        <v>1939</v>
      </c>
      <c r="B697" t="s">
        <v>862</v>
      </c>
      <c r="C697" t="s">
        <v>1890</v>
      </c>
      <c r="G697">
        <v>45.699999999999996</v>
      </c>
    </row>
    <row r="698" spans="1:7">
      <c r="A698" t="s">
        <v>1940</v>
      </c>
      <c r="B698" t="s">
        <v>870</v>
      </c>
      <c r="C698" t="s">
        <v>1880</v>
      </c>
      <c r="G698">
        <v>46.48</v>
      </c>
    </row>
    <row r="699" spans="1:7">
      <c r="A699" t="s">
        <v>1940</v>
      </c>
      <c r="B699" t="s">
        <v>870</v>
      </c>
      <c r="C699" t="s">
        <v>1881</v>
      </c>
      <c r="G699">
        <v>40.96</v>
      </c>
    </row>
    <row r="700" spans="1:7">
      <c r="A700" t="s">
        <v>1940</v>
      </c>
      <c r="B700" t="s">
        <v>870</v>
      </c>
      <c r="C700" t="s">
        <v>1854</v>
      </c>
      <c r="G700">
        <v>42.839999999999996</v>
      </c>
    </row>
    <row r="701" spans="1:7">
      <c r="A701" t="s">
        <v>1940</v>
      </c>
      <c r="B701" t="s">
        <v>870</v>
      </c>
      <c r="C701" t="s">
        <v>1882</v>
      </c>
      <c r="G701">
        <v>41.980000000000004</v>
      </c>
    </row>
    <row r="702" spans="1:7">
      <c r="A702" t="s">
        <v>1940</v>
      </c>
      <c r="B702" t="s">
        <v>870</v>
      </c>
      <c r="C702" t="s">
        <v>1883</v>
      </c>
      <c r="G702">
        <v>44.56</v>
      </c>
    </row>
    <row r="703" spans="1:7">
      <c r="A703" t="s">
        <v>1940</v>
      </c>
      <c r="B703" t="s">
        <v>870</v>
      </c>
      <c r="C703" t="s">
        <v>1884</v>
      </c>
      <c r="G703">
        <v>44.04</v>
      </c>
    </row>
    <row r="704" spans="1:7">
      <c r="A704" t="s">
        <v>1940</v>
      </c>
      <c r="B704" t="s">
        <v>870</v>
      </c>
      <c r="C704" t="s">
        <v>1885</v>
      </c>
      <c r="G704">
        <v>44.4</v>
      </c>
    </row>
    <row r="705" spans="1:7">
      <c r="A705" t="s">
        <v>1940</v>
      </c>
      <c r="B705" t="s">
        <v>870</v>
      </c>
      <c r="C705" t="s">
        <v>1886</v>
      </c>
      <c r="G705">
        <v>50.86</v>
      </c>
    </row>
    <row r="706" spans="1:7">
      <c r="A706" t="s">
        <v>1940</v>
      </c>
      <c r="B706" t="s">
        <v>870</v>
      </c>
      <c r="C706" t="s">
        <v>1887</v>
      </c>
      <c r="G706">
        <v>48.1</v>
      </c>
    </row>
    <row r="707" spans="1:7">
      <c r="A707" t="s">
        <v>1940</v>
      </c>
      <c r="B707" t="s">
        <v>870</v>
      </c>
      <c r="C707" t="s">
        <v>1888</v>
      </c>
      <c r="G707">
        <v>41.18</v>
      </c>
    </row>
    <row r="708" spans="1:7">
      <c r="A708" t="s">
        <v>1940</v>
      </c>
      <c r="B708" t="s">
        <v>870</v>
      </c>
      <c r="C708" t="s">
        <v>1889</v>
      </c>
      <c r="G708">
        <v>39.799999999999997</v>
      </c>
    </row>
    <row r="709" spans="1:7">
      <c r="A709" t="s">
        <v>1940</v>
      </c>
      <c r="B709" t="s">
        <v>870</v>
      </c>
      <c r="C709" t="s">
        <v>1890</v>
      </c>
      <c r="G709">
        <v>45.699999999999996</v>
      </c>
    </row>
    <row r="710" spans="1:7">
      <c r="A710" t="s">
        <v>1941</v>
      </c>
      <c r="B710" t="s">
        <v>643</v>
      </c>
      <c r="C710" t="s">
        <v>1880</v>
      </c>
      <c r="G710">
        <v>46.48</v>
      </c>
    </row>
    <row r="711" spans="1:7">
      <c r="A711" t="s">
        <v>1941</v>
      </c>
      <c r="B711" t="s">
        <v>643</v>
      </c>
      <c r="C711" t="s">
        <v>1881</v>
      </c>
      <c r="G711">
        <v>40.96</v>
      </c>
    </row>
    <row r="712" spans="1:7">
      <c r="A712" t="s">
        <v>1941</v>
      </c>
      <c r="B712" t="s">
        <v>643</v>
      </c>
      <c r="C712" t="s">
        <v>1854</v>
      </c>
      <c r="G712">
        <v>42.839999999999996</v>
      </c>
    </row>
    <row r="713" spans="1:7">
      <c r="A713" t="s">
        <v>1941</v>
      </c>
      <c r="B713" t="s">
        <v>643</v>
      </c>
      <c r="C713" t="s">
        <v>1882</v>
      </c>
      <c r="G713">
        <v>41.980000000000004</v>
      </c>
    </row>
    <row r="714" spans="1:7">
      <c r="A714" t="s">
        <v>1941</v>
      </c>
      <c r="B714" t="s">
        <v>643</v>
      </c>
      <c r="C714" t="s">
        <v>1883</v>
      </c>
      <c r="G714">
        <v>44.56</v>
      </c>
    </row>
    <row r="715" spans="1:7">
      <c r="A715" t="s">
        <v>1941</v>
      </c>
      <c r="B715" t="s">
        <v>643</v>
      </c>
      <c r="C715" t="s">
        <v>1884</v>
      </c>
      <c r="G715">
        <v>44.04</v>
      </c>
    </row>
    <row r="716" spans="1:7">
      <c r="A716" t="s">
        <v>1941</v>
      </c>
      <c r="B716" t="s">
        <v>643</v>
      </c>
      <c r="C716" t="s">
        <v>1885</v>
      </c>
      <c r="G716">
        <v>44.4</v>
      </c>
    </row>
    <row r="717" spans="1:7">
      <c r="A717" t="s">
        <v>1941</v>
      </c>
      <c r="B717" t="s">
        <v>643</v>
      </c>
      <c r="C717" t="s">
        <v>1886</v>
      </c>
      <c r="G717">
        <v>50.86</v>
      </c>
    </row>
    <row r="718" spans="1:7">
      <c r="A718" t="s">
        <v>1941</v>
      </c>
      <c r="B718" t="s">
        <v>643</v>
      </c>
      <c r="C718" t="s">
        <v>1887</v>
      </c>
      <c r="G718">
        <v>48.1</v>
      </c>
    </row>
    <row r="719" spans="1:7">
      <c r="A719" t="s">
        <v>1941</v>
      </c>
      <c r="B719" t="s">
        <v>643</v>
      </c>
      <c r="C719" t="s">
        <v>1888</v>
      </c>
      <c r="G719">
        <v>41.18</v>
      </c>
    </row>
    <row r="720" spans="1:7">
      <c r="A720" t="s">
        <v>1941</v>
      </c>
      <c r="B720" t="s">
        <v>643</v>
      </c>
      <c r="C720" t="s">
        <v>1889</v>
      </c>
      <c r="G720">
        <v>39.799999999999997</v>
      </c>
    </row>
    <row r="721" spans="1:7">
      <c r="A721" t="s">
        <v>1941</v>
      </c>
      <c r="B721" t="s">
        <v>643</v>
      </c>
      <c r="C721" t="s">
        <v>1890</v>
      </c>
      <c r="G721">
        <v>45.699999999999996</v>
      </c>
    </row>
    <row r="722" spans="1:7">
      <c r="A722" t="s">
        <v>1942</v>
      </c>
      <c r="B722" t="s">
        <v>759</v>
      </c>
      <c r="C722" t="s">
        <v>1880</v>
      </c>
      <c r="G722">
        <v>46.48</v>
      </c>
    </row>
    <row r="723" spans="1:7">
      <c r="A723" t="s">
        <v>1942</v>
      </c>
      <c r="B723" t="s">
        <v>759</v>
      </c>
      <c r="C723" t="s">
        <v>1881</v>
      </c>
      <c r="G723">
        <v>40.96</v>
      </c>
    </row>
    <row r="724" spans="1:7">
      <c r="A724" t="s">
        <v>1942</v>
      </c>
      <c r="B724" t="s">
        <v>759</v>
      </c>
      <c r="C724" t="s">
        <v>1854</v>
      </c>
      <c r="G724">
        <v>42.839999999999996</v>
      </c>
    </row>
    <row r="725" spans="1:7">
      <c r="A725" t="s">
        <v>1942</v>
      </c>
      <c r="B725" t="s">
        <v>759</v>
      </c>
      <c r="C725" t="s">
        <v>1882</v>
      </c>
      <c r="G725">
        <v>41.980000000000004</v>
      </c>
    </row>
    <row r="726" spans="1:7">
      <c r="A726" t="s">
        <v>1942</v>
      </c>
      <c r="B726" t="s">
        <v>759</v>
      </c>
      <c r="C726" t="s">
        <v>1883</v>
      </c>
      <c r="G726">
        <v>44.56</v>
      </c>
    </row>
    <row r="727" spans="1:7">
      <c r="A727" t="s">
        <v>1942</v>
      </c>
      <c r="B727" t="s">
        <v>759</v>
      </c>
      <c r="C727" t="s">
        <v>1884</v>
      </c>
      <c r="G727">
        <v>44.04</v>
      </c>
    </row>
    <row r="728" spans="1:7">
      <c r="A728" t="s">
        <v>1942</v>
      </c>
      <c r="B728" t="s">
        <v>759</v>
      </c>
      <c r="C728" t="s">
        <v>1885</v>
      </c>
      <c r="G728">
        <v>44.4</v>
      </c>
    </row>
    <row r="729" spans="1:7">
      <c r="A729" t="s">
        <v>1942</v>
      </c>
      <c r="B729" t="s">
        <v>759</v>
      </c>
      <c r="C729" t="s">
        <v>1886</v>
      </c>
      <c r="G729">
        <v>50.86</v>
      </c>
    </row>
    <row r="730" spans="1:7">
      <c r="A730" t="s">
        <v>1942</v>
      </c>
      <c r="B730" t="s">
        <v>759</v>
      </c>
      <c r="C730" t="s">
        <v>1887</v>
      </c>
      <c r="G730">
        <v>48.1</v>
      </c>
    </row>
    <row r="731" spans="1:7">
      <c r="A731" t="s">
        <v>1942</v>
      </c>
      <c r="B731" t="s">
        <v>759</v>
      </c>
      <c r="C731" t="s">
        <v>1888</v>
      </c>
      <c r="G731">
        <v>41.18</v>
      </c>
    </row>
    <row r="732" spans="1:7">
      <c r="A732" t="s">
        <v>1942</v>
      </c>
      <c r="B732" t="s">
        <v>759</v>
      </c>
      <c r="C732" t="s">
        <v>1889</v>
      </c>
      <c r="G732">
        <v>39.799999999999997</v>
      </c>
    </row>
    <row r="733" spans="1:7">
      <c r="A733" t="s">
        <v>1942</v>
      </c>
      <c r="B733" t="s">
        <v>759</v>
      </c>
      <c r="C733" t="s">
        <v>1890</v>
      </c>
      <c r="G733">
        <v>45.699999999999996</v>
      </c>
    </row>
    <row r="734" spans="1:7">
      <c r="A734" t="s">
        <v>1943</v>
      </c>
      <c r="B734" t="s">
        <v>850</v>
      </c>
      <c r="C734" t="s">
        <v>1880</v>
      </c>
      <c r="G734">
        <v>46.48</v>
      </c>
    </row>
    <row r="735" spans="1:7">
      <c r="A735" t="s">
        <v>1943</v>
      </c>
      <c r="B735" t="s">
        <v>850</v>
      </c>
      <c r="C735" t="s">
        <v>1881</v>
      </c>
      <c r="G735">
        <v>40.96</v>
      </c>
    </row>
    <row r="736" spans="1:7">
      <c r="A736" t="s">
        <v>1943</v>
      </c>
      <c r="B736" t="s">
        <v>850</v>
      </c>
      <c r="C736" t="s">
        <v>1854</v>
      </c>
      <c r="G736">
        <v>42.839999999999996</v>
      </c>
    </row>
    <row r="737" spans="1:7">
      <c r="A737" t="s">
        <v>1943</v>
      </c>
      <c r="B737" t="s">
        <v>850</v>
      </c>
      <c r="C737" t="s">
        <v>1882</v>
      </c>
      <c r="G737">
        <v>41.980000000000004</v>
      </c>
    </row>
    <row r="738" spans="1:7">
      <c r="A738" t="s">
        <v>1943</v>
      </c>
      <c r="B738" t="s">
        <v>850</v>
      </c>
      <c r="C738" t="s">
        <v>1883</v>
      </c>
      <c r="G738">
        <v>44.56</v>
      </c>
    </row>
    <row r="739" spans="1:7">
      <c r="A739" t="s">
        <v>1943</v>
      </c>
      <c r="B739" t="s">
        <v>850</v>
      </c>
      <c r="C739" t="s">
        <v>1884</v>
      </c>
      <c r="G739">
        <v>44.04</v>
      </c>
    </row>
    <row r="740" spans="1:7">
      <c r="A740" t="s">
        <v>1943</v>
      </c>
      <c r="B740" t="s">
        <v>850</v>
      </c>
      <c r="C740" t="s">
        <v>1885</v>
      </c>
      <c r="G740">
        <v>44.4</v>
      </c>
    </row>
    <row r="741" spans="1:7">
      <c r="A741" t="s">
        <v>1943</v>
      </c>
      <c r="B741" t="s">
        <v>850</v>
      </c>
      <c r="C741" t="s">
        <v>1886</v>
      </c>
      <c r="G741">
        <v>50.86</v>
      </c>
    </row>
    <row r="742" spans="1:7">
      <c r="A742" t="s">
        <v>1943</v>
      </c>
      <c r="B742" t="s">
        <v>850</v>
      </c>
      <c r="C742" t="s">
        <v>1887</v>
      </c>
      <c r="G742">
        <v>48.1</v>
      </c>
    </row>
    <row r="743" spans="1:7">
      <c r="A743" t="s">
        <v>1943</v>
      </c>
      <c r="B743" t="s">
        <v>850</v>
      </c>
      <c r="C743" t="s">
        <v>1888</v>
      </c>
      <c r="G743">
        <v>41.18</v>
      </c>
    </row>
    <row r="744" spans="1:7">
      <c r="A744" t="s">
        <v>1943</v>
      </c>
      <c r="B744" t="s">
        <v>850</v>
      </c>
      <c r="C744" t="s">
        <v>1889</v>
      </c>
      <c r="G744">
        <v>39.799999999999997</v>
      </c>
    </row>
    <row r="745" spans="1:7">
      <c r="A745" t="s">
        <v>1943</v>
      </c>
      <c r="B745" t="s">
        <v>850</v>
      </c>
      <c r="C745" t="s">
        <v>1890</v>
      </c>
      <c r="G745">
        <v>45.699999999999996</v>
      </c>
    </row>
    <row r="746" spans="1:7">
      <c r="A746" t="s">
        <v>1944</v>
      </c>
      <c r="B746" t="s">
        <v>1834</v>
      </c>
      <c r="C746" t="s">
        <v>1880</v>
      </c>
      <c r="G746">
        <v>238.85</v>
      </c>
    </row>
    <row r="747" spans="1:7">
      <c r="A747" t="s">
        <v>1944</v>
      </c>
      <c r="B747" t="s">
        <v>1834</v>
      </c>
      <c r="C747" t="s">
        <v>1881</v>
      </c>
      <c r="G747">
        <v>194.05000000000004</v>
      </c>
    </row>
    <row r="748" spans="1:7">
      <c r="A748" t="s">
        <v>1944</v>
      </c>
      <c r="B748" t="s">
        <v>1834</v>
      </c>
      <c r="C748" t="s">
        <v>1854</v>
      </c>
      <c r="G748">
        <v>225.85000000000002</v>
      </c>
    </row>
    <row r="749" spans="1:7">
      <c r="A749" t="s">
        <v>1944</v>
      </c>
      <c r="B749" t="s">
        <v>1834</v>
      </c>
      <c r="C749" t="s">
        <v>1882</v>
      </c>
      <c r="G749">
        <v>216.95</v>
      </c>
    </row>
    <row r="750" spans="1:7">
      <c r="A750" t="s">
        <v>1944</v>
      </c>
      <c r="B750" t="s">
        <v>1834</v>
      </c>
      <c r="C750" t="s">
        <v>1883</v>
      </c>
      <c r="G750">
        <v>185.85</v>
      </c>
    </row>
    <row r="751" spans="1:7">
      <c r="A751" t="s">
        <v>1944</v>
      </c>
      <c r="B751" t="s">
        <v>1834</v>
      </c>
      <c r="C751" t="s">
        <v>1884</v>
      </c>
      <c r="G751">
        <v>174.6</v>
      </c>
    </row>
    <row r="752" spans="1:7">
      <c r="A752" t="s">
        <v>1944</v>
      </c>
      <c r="B752" t="s">
        <v>1834</v>
      </c>
      <c r="C752" t="s">
        <v>1885</v>
      </c>
      <c r="G752">
        <v>196.85</v>
      </c>
    </row>
    <row r="753" spans="1:7">
      <c r="A753" t="s">
        <v>1944</v>
      </c>
      <c r="B753" t="s">
        <v>1834</v>
      </c>
      <c r="C753" t="s">
        <v>1886</v>
      </c>
      <c r="G753">
        <v>206.5</v>
      </c>
    </row>
    <row r="754" spans="1:7">
      <c r="A754" t="s">
        <v>1944</v>
      </c>
      <c r="B754" t="s">
        <v>1834</v>
      </c>
      <c r="C754" t="s">
        <v>1887</v>
      </c>
      <c r="G754">
        <v>199.3</v>
      </c>
    </row>
    <row r="755" spans="1:7">
      <c r="A755" t="s">
        <v>1944</v>
      </c>
      <c r="B755" t="s">
        <v>1834</v>
      </c>
      <c r="C755" t="s">
        <v>1888</v>
      </c>
      <c r="G755">
        <v>218.7</v>
      </c>
    </row>
    <row r="756" spans="1:7">
      <c r="A756" t="s">
        <v>1944</v>
      </c>
      <c r="B756" t="s">
        <v>1834</v>
      </c>
      <c r="C756" t="s">
        <v>1889</v>
      </c>
      <c r="G756">
        <v>229.84999999999997</v>
      </c>
    </row>
    <row r="757" spans="1:7">
      <c r="A757" t="s">
        <v>1944</v>
      </c>
      <c r="B757" t="s">
        <v>1834</v>
      </c>
      <c r="C757" t="s">
        <v>1890</v>
      </c>
      <c r="G757">
        <v>243.5</v>
      </c>
    </row>
    <row r="758" spans="1:7">
      <c r="A758" t="s">
        <v>1945</v>
      </c>
      <c r="B758" t="s">
        <v>1835</v>
      </c>
      <c r="C758" t="s">
        <v>1880</v>
      </c>
      <c r="G758">
        <v>238.85</v>
      </c>
    </row>
    <row r="759" spans="1:7">
      <c r="A759" t="s">
        <v>1945</v>
      </c>
      <c r="B759" t="s">
        <v>1835</v>
      </c>
      <c r="C759" t="s">
        <v>1881</v>
      </c>
      <c r="G759">
        <v>194.05000000000004</v>
      </c>
    </row>
    <row r="760" spans="1:7">
      <c r="A760" t="s">
        <v>1945</v>
      </c>
      <c r="B760" t="s">
        <v>1835</v>
      </c>
      <c r="C760" t="s">
        <v>1854</v>
      </c>
      <c r="G760">
        <v>225.85000000000002</v>
      </c>
    </row>
    <row r="761" spans="1:7">
      <c r="A761" t="s">
        <v>1945</v>
      </c>
      <c r="B761" t="s">
        <v>1835</v>
      </c>
      <c r="C761" t="s">
        <v>1882</v>
      </c>
      <c r="G761">
        <v>216.95</v>
      </c>
    </row>
    <row r="762" spans="1:7">
      <c r="A762" t="s">
        <v>1945</v>
      </c>
      <c r="B762" t="s">
        <v>1835</v>
      </c>
      <c r="C762" t="s">
        <v>1883</v>
      </c>
      <c r="G762">
        <v>185.85</v>
      </c>
    </row>
    <row r="763" spans="1:7">
      <c r="A763" t="s">
        <v>1945</v>
      </c>
      <c r="B763" t="s">
        <v>1835</v>
      </c>
      <c r="C763" t="s">
        <v>1884</v>
      </c>
      <c r="G763">
        <v>174.6</v>
      </c>
    </row>
    <row r="764" spans="1:7">
      <c r="A764" t="s">
        <v>1945</v>
      </c>
      <c r="B764" t="s">
        <v>1835</v>
      </c>
      <c r="C764" t="s">
        <v>1885</v>
      </c>
      <c r="G764">
        <v>196.85</v>
      </c>
    </row>
    <row r="765" spans="1:7">
      <c r="A765" t="s">
        <v>1945</v>
      </c>
      <c r="B765" t="s">
        <v>1835</v>
      </c>
      <c r="C765" t="s">
        <v>1886</v>
      </c>
      <c r="G765">
        <v>206.5</v>
      </c>
    </row>
    <row r="766" spans="1:7">
      <c r="A766" t="s">
        <v>1945</v>
      </c>
      <c r="B766" t="s">
        <v>1835</v>
      </c>
      <c r="C766" t="s">
        <v>1887</v>
      </c>
      <c r="G766">
        <v>199.3</v>
      </c>
    </row>
    <row r="767" spans="1:7">
      <c r="A767" t="s">
        <v>1945</v>
      </c>
      <c r="B767" t="s">
        <v>1835</v>
      </c>
      <c r="C767" t="s">
        <v>1888</v>
      </c>
      <c r="G767">
        <v>218.7</v>
      </c>
    </row>
    <row r="768" spans="1:7">
      <c r="A768" t="s">
        <v>1945</v>
      </c>
      <c r="B768" t="s">
        <v>1835</v>
      </c>
      <c r="C768" t="s">
        <v>1889</v>
      </c>
      <c r="G768">
        <v>229.84999999999997</v>
      </c>
    </row>
    <row r="769" spans="1:7">
      <c r="A769" t="s">
        <v>1945</v>
      </c>
      <c r="B769" t="s">
        <v>1835</v>
      </c>
      <c r="C769" t="s">
        <v>1890</v>
      </c>
      <c r="G769">
        <v>243.5</v>
      </c>
    </row>
    <row r="770" spans="1:7">
      <c r="A770" t="s">
        <v>1946</v>
      </c>
      <c r="B770" t="s">
        <v>1261</v>
      </c>
      <c r="C770" t="s">
        <v>1880</v>
      </c>
      <c r="G770">
        <v>247.79999999999998</v>
      </c>
    </row>
    <row r="771" spans="1:7">
      <c r="A771" t="s">
        <v>1946</v>
      </c>
      <c r="B771" t="s">
        <v>1261</v>
      </c>
      <c r="C771" t="s">
        <v>1881</v>
      </c>
      <c r="G771">
        <v>212.79999999999998</v>
      </c>
    </row>
    <row r="772" spans="1:7">
      <c r="A772" t="s">
        <v>1946</v>
      </c>
      <c r="B772" t="s">
        <v>1261</v>
      </c>
      <c r="C772" t="s">
        <v>1854</v>
      </c>
      <c r="G772">
        <v>236.6</v>
      </c>
    </row>
    <row r="773" spans="1:7">
      <c r="A773" t="s">
        <v>1946</v>
      </c>
      <c r="B773" t="s">
        <v>1261</v>
      </c>
      <c r="C773" t="s">
        <v>1882</v>
      </c>
      <c r="G773">
        <v>199.60000000000002</v>
      </c>
    </row>
    <row r="774" spans="1:7">
      <c r="A774" t="s">
        <v>1946</v>
      </c>
      <c r="B774" t="s">
        <v>1261</v>
      </c>
      <c r="C774" t="s">
        <v>1883</v>
      </c>
      <c r="G774">
        <v>232.2</v>
      </c>
    </row>
    <row r="775" spans="1:7">
      <c r="A775" t="s">
        <v>1946</v>
      </c>
      <c r="B775" t="s">
        <v>1261</v>
      </c>
      <c r="C775" t="s">
        <v>1884</v>
      </c>
      <c r="G775">
        <v>225</v>
      </c>
    </row>
    <row r="776" spans="1:7">
      <c r="A776" t="s">
        <v>1946</v>
      </c>
      <c r="B776" t="s">
        <v>1261</v>
      </c>
      <c r="C776" t="s">
        <v>1885</v>
      </c>
      <c r="G776">
        <v>209.00000000000003</v>
      </c>
    </row>
    <row r="777" spans="1:7">
      <c r="A777" t="s">
        <v>1946</v>
      </c>
      <c r="B777" t="s">
        <v>1261</v>
      </c>
      <c r="C777" t="s">
        <v>1886</v>
      </c>
      <c r="G777">
        <v>266.60000000000002</v>
      </c>
    </row>
    <row r="778" spans="1:7">
      <c r="A778" t="s">
        <v>1946</v>
      </c>
      <c r="B778" t="s">
        <v>1261</v>
      </c>
      <c r="C778" t="s">
        <v>1887</v>
      </c>
      <c r="G778">
        <v>247.6</v>
      </c>
    </row>
    <row r="779" spans="1:7">
      <c r="A779" t="s">
        <v>1946</v>
      </c>
      <c r="B779" t="s">
        <v>1261</v>
      </c>
      <c r="C779" t="s">
        <v>1888</v>
      </c>
      <c r="G779">
        <v>251.20000000000002</v>
      </c>
    </row>
    <row r="780" spans="1:7">
      <c r="A780" t="s">
        <v>1946</v>
      </c>
      <c r="B780" t="s">
        <v>1261</v>
      </c>
      <c r="C780" t="s">
        <v>1889</v>
      </c>
      <c r="G780">
        <v>236.8</v>
      </c>
    </row>
    <row r="781" spans="1:7">
      <c r="A781" t="s">
        <v>1946</v>
      </c>
      <c r="B781" t="s">
        <v>1261</v>
      </c>
      <c r="C781" t="s">
        <v>1890</v>
      </c>
      <c r="G781">
        <v>247</v>
      </c>
    </row>
    <row r="782" spans="1:7">
      <c r="A782" t="s">
        <v>1947</v>
      </c>
      <c r="B782" t="s">
        <v>1263</v>
      </c>
      <c r="C782" t="s">
        <v>1880</v>
      </c>
      <c r="G782">
        <v>247.79999999999998</v>
      </c>
    </row>
    <row r="783" spans="1:7">
      <c r="A783" t="s">
        <v>1947</v>
      </c>
      <c r="B783" t="s">
        <v>1263</v>
      </c>
      <c r="C783" t="s">
        <v>1881</v>
      </c>
      <c r="G783">
        <v>212.79999999999998</v>
      </c>
    </row>
    <row r="784" spans="1:7">
      <c r="A784" t="s">
        <v>1947</v>
      </c>
      <c r="B784" t="s">
        <v>1263</v>
      </c>
      <c r="C784" t="s">
        <v>1854</v>
      </c>
      <c r="G784">
        <v>236.6</v>
      </c>
    </row>
    <row r="785" spans="1:7">
      <c r="A785" t="s">
        <v>1947</v>
      </c>
      <c r="B785" t="s">
        <v>1263</v>
      </c>
      <c r="C785" t="s">
        <v>1882</v>
      </c>
      <c r="G785">
        <v>199.60000000000002</v>
      </c>
    </row>
    <row r="786" spans="1:7">
      <c r="A786" t="s">
        <v>1947</v>
      </c>
      <c r="B786" t="s">
        <v>1263</v>
      </c>
      <c r="C786" t="s">
        <v>1883</v>
      </c>
      <c r="G786">
        <v>232.2</v>
      </c>
    </row>
    <row r="787" spans="1:7">
      <c r="A787" t="s">
        <v>1947</v>
      </c>
      <c r="B787" t="s">
        <v>1263</v>
      </c>
      <c r="C787" t="s">
        <v>1884</v>
      </c>
      <c r="G787">
        <v>225</v>
      </c>
    </row>
    <row r="788" spans="1:7">
      <c r="A788" t="s">
        <v>1947</v>
      </c>
      <c r="B788" t="s">
        <v>1263</v>
      </c>
      <c r="C788" t="s">
        <v>1885</v>
      </c>
      <c r="G788">
        <v>209.00000000000003</v>
      </c>
    </row>
    <row r="789" spans="1:7">
      <c r="A789" t="s">
        <v>1947</v>
      </c>
      <c r="B789" t="s">
        <v>1263</v>
      </c>
      <c r="C789" t="s">
        <v>1886</v>
      </c>
      <c r="G789">
        <v>266.60000000000002</v>
      </c>
    </row>
    <row r="790" spans="1:7">
      <c r="A790" t="s">
        <v>1947</v>
      </c>
      <c r="B790" t="s">
        <v>1263</v>
      </c>
      <c r="C790" t="s">
        <v>1887</v>
      </c>
      <c r="G790">
        <v>247.6</v>
      </c>
    </row>
    <row r="791" spans="1:7">
      <c r="A791" t="s">
        <v>1947</v>
      </c>
      <c r="B791" t="s">
        <v>1263</v>
      </c>
      <c r="C791" t="s">
        <v>1888</v>
      </c>
      <c r="G791">
        <v>251.20000000000002</v>
      </c>
    </row>
    <row r="792" spans="1:7">
      <c r="A792" t="s">
        <v>1947</v>
      </c>
      <c r="B792" t="s">
        <v>1263</v>
      </c>
      <c r="C792" t="s">
        <v>1889</v>
      </c>
      <c r="G792">
        <v>236.8</v>
      </c>
    </row>
    <row r="793" spans="1:7">
      <c r="A793" t="s">
        <v>1947</v>
      </c>
      <c r="B793" t="s">
        <v>1263</v>
      </c>
      <c r="C793" t="s">
        <v>1890</v>
      </c>
      <c r="G793">
        <v>247</v>
      </c>
    </row>
    <row r="794" spans="1:7">
      <c r="A794" t="s">
        <v>1948</v>
      </c>
      <c r="B794" t="s">
        <v>816</v>
      </c>
      <c r="C794" t="s">
        <v>1880</v>
      </c>
      <c r="G794">
        <v>247.79999999999998</v>
      </c>
    </row>
    <row r="795" spans="1:7">
      <c r="A795" t="s">
        <v>1948</v>
      </c>
      <c r="B795" t="s">
        <v>816</v>
      </c>
      <c r="C795" t="s">
        <v>1881</v>
      </c>
      <c r="G795">
        <v>212.79999999999998</v>
      </c>
    </row>
    <row r="796" spans="1:7">
      <c r="A796" t="s">
        <v>1948</v>
      </c>
      <c r="B796" t="s">
        <v>816</v>
      </c>
      <c r="C796" t="s">
        <v>1854</v>
      </c>
      <c r="G796">
        <v>236.6</v>
      </c>
    </row>
    <row r="797" spans="1:7">
      <c r="A797" t="s">
        <v>1948</v>
      </c>
      <c r="B797" t="s">
        <v>816</v>
      </c>
      <c r="C797" t="s">
        <v>1882</v>
      </c>
      <c r="G797">
        <v>199.60000000000002</v>
      </c>
    </row>
    <row r="798" spans="1:7">
      <c r="A798" t="s">
        <v>1948</v>
      </c>
      <c r="B798" t="s">
        <v>816</v>
      </c>
      <c r="C798" t="s">
        <v>1883</v>
      </c>
      <c r="G798">
        <v>232.2</v>
      </c>
    </row>
    <row r="799" spans="1:7">
      <c r="A799" t="s">
        <v>1948</v>
      </c>
      <c r="B799" t="s">
        <v>816</v>
      </c>
      <c r="C799" t="s">
        <v>1884</v>
      </c>
      <c r="G799">
        <v>225</v>
      </c>
    </row>
    <row r="800" spans="1:7">
      <c r="A800" t="s">
        <v>1948</v>
      </c>
      <c r="B800" t="s">
        <v>816</v>
      </c>
      <c r="C800" t="s">
        <v>1885</v>
      </c>
      <c r="G800">
        <v>209.00000000000003</v>
      </c>
    </row>
    <row r="801" spans="1:7">
      <c r="A801" t="s">
        <v>1948</v>
      </c>
      <c r="B801" t="s">
        <v>816</v>
      </c>
      <c r="C801" t="s">
        <v>1886</v>
      </c>
      <c r="G801">
        <v>266.60000000000002</v>
      </c>
    </row>
    <row r="802" spans="1:7">
      <c r="A802" t="s">
        <v>1948</v>
      </c>
      <c r="B802" t="s">
        <v>816</v>
      </c>
      <c r="C802" t="s">
        <v>1887</v>
      </c>
      <c r="G802">
        <v>247.6</v>
      </c>
    </row>
    <row r="803" spans="1:7">
      <c r="A803" t="s">
        <v>1948</v>
      </c>
      <c r="B803" t="s">
        <v>816</v>
      </c>
      <c r="C803" t="s">
        <v>1888</v>
      </c>
      <c r="G803">
        <v>251.20000000000002</v>
      </c>
    </row>
    <row r="804" spans="1:7">
      <c r="A804" t="s">
        <v>1948</v>
      </c>
      <c r="B804" t="s">
        <v>816</v>
      </c>
      <c r="C804" t="s">
        <v>1889</v>
      </c>
      <c r="G804">
        <v>236.8</v>
      </c>
    </row>
    <row r="805" spans="1:7">
      <c r="A805" t="s">
        <v>1948</v>
      </c>
      <c r="B805" t="s">
        <v>816</v>
      </c>
      <c r="C805" t="s">
        <v>1890</v>
      </c>
      <c r="G805">
        <v>247</v>
      </c>
    </row>
    <row r="806" spans="1:7">
      <c r="A806" t="s">
        <v>1949</v>
      </c>
      <c r="B806" t="s">
        <v>1200</v>
      </c>
      <c r="C806" t="s">
        <v>1880</v>
      </c>
      <c r="G806">
        <v>247.79999999999998</v>
      </c>
    </row>
    <row r="807" spans="1:7">
      <c r="A807" t="s">
        <v>1949</v>
      </c>
      <c r="B807" t="s">
        <v>1200</v>
      </c>
      <c r="C807" t="s">
        <v>1881</v>
      </c>
      <c r="G807">
        <v>212.79999999999998</v>
      </c>
    </row>
    <row r="808" spans="1:7">
      <c r="A808" t="s">
        <v>1949</v>
      </c>
      <c r="B808" t="s">
        <v>1200</v>
      </c>
      <c r="C808" t="s">
        <v>1854</v>
      </c>
      <c r="G808">
        <v>236.6</v>
      </c>
    </row>
    <row r="809" spans="1:7">
      <c r="A809" t="s">
        <v>1949</v>
      </c>
      <c r="B809" t="s">
        <v>1200</v>
      </c>
      <c r="C809" t="s">
        <v>1882</v>
      </c>
      <c r="G809">
        <v>199.60000000000002</v>
      </c>
    </row>
    <row r="810" spans="1:7">
      <c r="A810" t="s">
        <v>1949</v>
      </c>
      <c r="B810" t="s">
        <v>1200</v>
      </c>
      <c r="C810" t="s">
        <v>1883</v>
      </c>
      <c r="G810">
        <v>232.2</v>
      </c>
    </row>
    <row r="811" spans="1:7">
      <c r="A811" t="s">
        <v>1949</v>
      </c>
      <c r="B811" t="s">
        <v>1200</v>
      </c>
      <c r="C811" t="s">
        <v>1884</v>
      </c>
      <c r="G811">
        <v>225</v>
      </c>
    </row>
    <row r="812" spans="1:7">
      <c r="A812" t="s">
        <v>1949</v>
      </c>
      <c r="B812" t="s">
        <v>1200</v>
      </c>
      <c r="C812" t="s">
        <v>1885</v>
      </c>
      <c r="G812">
        <v>209.00000000000003</v>
      </c>
    </row>
    <row r="813" spans="1:7">
      <c r="A813" t="s">
        <v>1949</v>
      </c>
      <c r="B813" t="s">
        <v>1200</v>
      </c>
      <c r="C813" t="s">
        <v>1886</v>
      </c>
      <c r="G813">
        <v>266.60000000000002</v>
      </c>
    </row>
    <row r="814" spans="1:7">
      <c r="A814" t="s">
        <v>1949</v>
      </c>
      <c r="B814" t="s">
        <v>1200</v>
      </c>
      <c r="C814" t="s">
        <v>1887</v>
      </c>
      <c r="G814">
        <v>247.6</v>
      </c>
    </row>
    <row r="815" spans="1:7">
      <c r="A815" t="s">
        <v>1949</v>
      </c>
      <c r="B815" t="s">
        <v>1200</v>
      </c>
      <c r="C815" t="s">
        <v>1888</v>
      </c>
      <c r="G815">
        <v>251.20000000000002</v>
      </c>
    </row>
    <row r="816" spans="1:7">
      <c r="A816" t="s">
        <v>1949</v>
      </c>
      <c r="B816" t="s">
        <v>1200</v>
      </c>
      <c r="C816" t="s">
        <v>1889</v>
      </c>
      <c r="G816">
        <v>236.8</v>
      </c>
    </row>
    <row r="817" spans="1:7">
      <c r="A817" t="s">
        <v>1949</v>
      </c>
      <c r="B817" t="s">
        <v>1200</v>
      </c>
      <c r="C817" t="s">
        <v>1890</v>
      </c>
      <c r="G817">
        <v>247</v>
      </c>
    </row>
    <row r="818" spans="1:7">
      <c r="A818" t="s">
        <v>1950</v>
      </c>
      <c r="B818" t="s">
        <v>1204</v>
      </c>
      <c r="C818" t="s">
        <v>1880</v>
      </c>
      <c r="G818">
        <v>247.79999999999998</v>
      </c>
    </row>
    <row r="819" spans="1:7">
      <c r="A819" t="s">
        <v>1950</v>
      </c>
      <c r="B819" t="s">
        <v>1204</v>
      </c>
      <c r="C819" t="s">
        <v>1881</v>
      </c>
      <c r="G819">
        <v>212.79999999999998</v>
      </c>
    </row>
    <row r="820" spans="1:7">
      <c r="A820" t="s">
        <v>1950</v>
      </c>
      <c r="B820" t="s">
        <v>1204</v>
      </c>
      <c r="C820" t="s">
        <v>1854</v>
      </c>
      <c r="G820">
        <v>236.6</v>
      </c>
    </row>
    <row r="821" spans="1:7">
      <c r="A821" t="s">
        <v>1950</v>
      </c>
      <c r="B821" t="s">
        <v>1204</v>
      </c>
      <c r="C821" t="s">
        <v>1882</v>
      </c>
      <c r="G821">
        <v>199.60000000000002</v>
      </c>
    </row>
    <row r="822" spans="1:7">
      <c r="A822" t="s">
        <v>1950</v>
      </c>
      <c r="B822" t="s">
        <v>1204</v>
      </c>
      <c r="C822" t="s">
        <v>1883</v>
      </c>
      <c r="G822">
        <v>232.2</v>
      </c>
    </row>
    <row r="823" spans="1:7">
      <c r="A823" t="s">
        <v>1950</v>
      </c>
      <c r="B823" t="s">
        <v>1204</v>
      </c>
      <c r="C823" t="s">
        <v>1884</v>
      </c>
      <c r="G823">
        <v>225</v>
      </c>
    </row>
    <row r="824" spans="1:7">
      <c r="A824" t="s">
        <v>1950</v>
      </c>
      <c r="B824" t="s">
        <v>1204</v>
      </c>
      <c r="C824" t="s">
        <v>1885</v>
      </c>
      <c r="G824">
        <v>209.00000000000003</v>
      </c>
    </row>
    <row r="825" spans="1:7">
      <c r="A825" t="s">
        <v>1950</v>
      </c>
      <c r="B825" t="s">
        <v>1204</v>
      </c>
      <c r="C825" t="s">
        <v>1886</v>
      </c>
      <c r="G825">
        <v>266.60000000000002</v>
      </c>
    </row>
    <row r="826" spans="1:7">
      <c r="A826" t="s">
        <v>1950</v>
      </c>
      <c r="B826" t="s">
        <v>1204</v>
      </c>
      <c r="C826" t="s">
        <v>1887</v>
      </c>
      <c r="G826">
        <v>247.6</v>
      </c>
    </row>
    <row r="827" spans="1:7">
      <c r="A827" t="s">
        <v>1950</v>
      </c>
      <c r="B827" t="s">
        <v>1204</v>
      </c>
      <c r="C827" t="s">
        <v>1888</v>
      </c>
      <c r="G827">
        <v>251.20000000000002</v>
      </c>
    </row>
    <row r="828" spans="1:7">
      <c r="A828" t="s">
        <v>1950</v>
      </c>
      <c r="B828" t="s">
        <v>1204</v>
      </c>
      <c r="C828" t="s">
        <v>1889</v>
      </c>
      <c r="G828">
        <v>236.8</v>
      </c>
    </row>
    <row r="829" spans="1:7">
      <c r="A829" t="s">
        <v>1950</v>
      </c>
      <c r="B829" t="s">
        <v>1204</v>
      </c>
      <c r="C829" t="s">
        <v>1890</v>
      </c>
      <c r="G829">
        <v>247</v>
      </c>
    </row>
    <row r="830" spans="1:7">
      <c r="A830" t="s">
        <v>1951</v>
      </c>
      <c r="B830" t="s">
        <v>1036</v>
      </c>
      <c r="C830" t="s">
        <v>1880</v>
      </c>
      <c r="G830">
        <v>253.8</v>
      </c>
    </row>
    <row r="831" spans="1:7">
      <c r="A831" t="s">
        <v>1951</v>
      </c>
      <c r="B831" t="s">
        <v>1036</v>
      </c>
      <c r="C831" t="s">
        <v>1881</v>
      </c>
      <c r="G831">
        <v>210.1</v>
      </c>
    </row>
    <row r="832" spans="1:7">
      <c r="A832" t="s">
        <v>1951</v>
      </c>
      <c r="B832" t="s">
        <v>1036</v>
      </c>
      <c r="C832" t="s">
        <v>1854</v>
      </c>
      <c r="G832">
        <v>236.8</v>
      </c>
    </row>
    <row r="833" spans="1:7">
      <c r="A833" t="s">
        <v>1951</v>
      </c>
      <c r="B833" t="s">
        <v>1036</v>
      </c>
      <c r="C833" t="s">
        <v>1882</v>
      </c>
      <c r="G833">
        <v>218.3</v>
      </c>
    </row>
    <row r="834" spans="1:7">
      <c r="A834" t="s">
        <v>1951</v>
      </c>
      <c r="B834" t="s">
        <v>1036</v>
      </c>
      <c r="C834" t="s">
        <v>1883</v>
      </c>
      <c r="G834">
        <v>212.9</v>
      </c>
    </row>
    <row r="835" spans="1:7">
      <c r="A835" t="s">
        <v>1951</v>
      </c>
      <c r="B835" t="s">
        <v>1036</v>
      </c>
      <c r="C835" t="s">
        <v>1884</v>
      </c>
      <c r="G835">
        <v>196.2</v>
      </c>
    </row>
    <row r="836" spans="1:7">
      <c r="A836" t="s">
        <v>1951</v>
      </c>
      <c r="B836" t="s">
        <v>1036</v>
      </c>
      <c r="C836" t="s">
        <v>1885</v>
      </c>
      <c r="G836">
        <v>228.2</v>
      </c>
    </row>
    <row r="837" spans="1:7">
      <c r="A837" t="s">
        <v>1951</v>
      </c>
      <c r="B837" t="s">
        <v>1036</v>
      </c>
      <c r="C837" t="s">
        <v>1886</v>
      </c>
      <c r="G837">
        <v>219</v>
      </c>
    </row>
    <row r="838" spans="1:7">
      <c r="A838" t="s">
        <v>1951</v>
      </c>
      <c r="B838" t="s">
        <v>1036</v>
      </c>
      <c r="C838" t="s">
        <v>1887</v>
      </c>
      <c r="G838">
        <v>224.2</v>
      </c>
    </row>
    <row r="839" spans="1:7">
      <c r="A839" t="s">
        <v>1951</v>
      </c>
      <c r="B839" t="s">
        <v>1036</v>
      </c>
      <c r="C839" t="s">
        <v>1888</v>
      </c>
      <c r="G839">
        <v>255.5</v>
      </c>
    </row>
    <row r="840" spans="1:7">
      <c r="A840" t="s">
        <v>1951</v>
      </c>
      <c r="B840" t="s">
        <v>1036</v>
      </c>
      <c r="C840" t="s">
        <v>1889</v>
      </c>
      <c r="G840">
        <v>250.4</v>
      </c>
    </row>
    <row r="841" spans="1:7">
      <c r="A841" t="s">
        <v>1951</v>
      </c>
      <c r="B841" t="s">
        <v>1036</v>
      </c>
      <c r="C841" t="s">
        <v>1890</v>
      </c>
      <c r="G841">
        <v>238.6</v>
      </c>
    </row>
    <row r="842" spans="1:7">
      <c r="A842" t="s">
        <v>1952</v>
      </c>
      <c r="B842" t="s">
        <v>857</v>
      </c>
      <c r="C842" t="s">
        <v>1880</v>
      </c>
      <c r="G842">
        <v>190.76</v>
      </c>
    </row>
    <row r="843" spans="1:7">
      <c r="A843" t="s">
        <v>1952</v>
      </c>
      <c r="B843" t="s">
        <v>857</v>
      </c>
      <c r="C843" t="s">
        <v>1881</v>
      </c>
      <c r="G843">
        <v>202.64000000000001</v>
      </c>
    </row>
    <row r="844" spans="1:7">
      <c r="A844" t="s">
        <v>1952</v>
      </c>
      <c r="B844" t="s">
        <v>857</v>
      </c>
      <c r="C844" t="s">
        <v>1854</v>
      </c>
      <c r="G844">
        <v>220.72</v>
      </c>
    </row>
    <row r="845" spans="1:7">
      <c r="A845" t="s">
        <v>1952</v>
      </c>
      <c r="B845" t="s">
        <v>857</v>
      </c>
      <c r="C845" t="s">
        <v>1882</v>
      </c>
      <c r="G845">
        <v>227.51999999999998</v>
      </c>
    </row>
    <row r="846" spans="1:7">
      <c r="A846" t="s">
        <v>1952</v>
      </c>
      <c r="B846" t="s">
        <v>857</v>
      </c>
      <c r="C846" t="s">
        <v>1883</v>
      </c>
      <c r="G846">
        <v>246.44000000000003</v>
      </c>
    </row>
    <row r="847" spans="1:7">
      <c r="A847" t="s">
        <v>1952</v>
      </c>
      <c r="B847" t="s">
        <v>857</v>
      </c>
      <c r="C847" t="s">
        <v>1884</v>
      </c>
      <c r="G847">
        <v>246.35999999999999</v>
      </c>
    </row>
    <row r="848" spans="1:7">
      <c r="A848" t="s">
        <v>1952</v>
      </c>
      <c r="B848" t="s">
        <v>857</v>
      </c>
      <c r="C848" t="s">
        <v>1885</v>
      </c>
      <c r="G848">
        <v>263.40000000000003</v>
      </c>
    </row>
    <row r="849" spans="1:7">
      <c r="A849" t="s">
        <v>1952</v>
      </c>
      <c r="B849" t="s">
        <v>857</v>
      </c>
      <c r="C849" t="s">
        <v>1886</v>
      </c>
      <c r="G849">
        <v>279.96000000000004</v>
      </c>
    </row>
    <row r="850" spans="1:7">
      <c r="A850" t="s">
        <v>1952</v>
      </c>
      <c r="B850" t="s">
        <v>857</v>
      </c>
      <c r="C850" t="s">
        <v>1887</v>
      </c>
      <c r="G850">
        <v>261.28000000000003</v>
      </c>
    </row>
    <row r="851" spans="1:7">
      <c r="A851" t="s">
        <v>1952</v>
      </c>
      <c r="B851" t="s">
        <v>857</v>
      </c>
      <c r="C851" t="s">
        <v>1888</v>
      </c>
      <c r="G851">
        <v>222.84</v>
      </c>
    </row>
    <row r="852" spans="1:7">
      <c r="A852" t="s">
        <v>1952</v>
      </c>
      <c r="B852" t="s">
        <v>857</v>
      </c>
      <c r="C852" t="s">
        <v>1889</v>
      </c>
      <c r="G852">
        <v>227.32</v>
      </c>
    </row>
    <row r="853" spans="1:7">
      <c r="A853" t="s">
        <v>1952</v>
      </c>
      <c r="B853" t="s">
        <v>857</v>
      </c>
      <c r="C853" t="s">
        <v>1890</v>
      </c>
      <c r="G853">
        <v>227.51999999999998</v>
      </c>
    </row>
    <row r="854" spans="1:7">
      <c r="A854" t="s">
        <v>1953</v>
      </c>
      <c r="B854" t="s">
        <v>860</v>
      </c>
      <c r="C854" t="s">
        <v>1880</v>
      </c>
      <c r="G854">
        <v>190.76</v>
      </c>
    </row>
    <row r="855" spans="1:7">
      <c r="A855" t="s">
        <v>1953</v>
      </c>
      <c r="B855" t="s">
        <v>860</v>
      </c>
      <c r="C855" t="s">
        <v>1881</v>
      </c>
      <c r="G855">
        <v>202.64000000000001</v>
      </c>
    </row>
    <row r="856" spans="1:7">
      <c r="A856" t="s">
        <v>1953</v>
      </c>
      <c r="B856" t="s">
        <v>860</v>
      </c>
      <c r="C856" t="s">
        <v>1854</v>
      </c>
      <c r="G856">
        <v>220.72</v>
      </c>
    </row>
    <row r="857" spans="1:7">
      <c r="A857" t="s">
        <v>1953</v>
      </c>
      <c r="B857" t="s">
        <v>860</v>
      </c>
      <c r="C857" t="s">
        <v>1882</v>
      </c>
      <c r="G857">
        <v>227.51999999999998</v>
      </c>
    </row>
    <row r="858" spans="1:7">
      <c r="A858" t="s">
        <v>1953</v>
      </c>
      <c r="B858" t="s">
        <v>860</v>
      </c>
      <c r="C858" t="s">
        <v>1883</v>
      </c>
      <c r="G858">
        <v>246.44000000000003</v>
      </c>
    </row>
    <row r="859" spans="1:7">
      <c r="A859" t="s">
        <v>1953</v>
      </c>
      <c r="B859" t="s">
        <v>860</v>
      </c>
      <c r="C859" t="s">
        <v>1884</v>
      </c>
      <c r="G859">
        <v>246.35999999999999</v>
      </c>
    </row>
    <row r="860" spans="1:7">
      <c r="A860" t="s">
        <v>1953</v>
      </c>
      <c r="B860" t="s">
        <v>860</v>
      </c>
      <c r="C860" t="s">
        <v>1885</v>
      </c>
      <c r="G860">
        <v>263.40000000000003</v>
      </c>
    </row>
    <row r="861" spans="1:7">
      <c r="A861" t="s">
        <v>1953</v>
      </c>
      <c r="B861" t="s">
        <v>860</v>
      </c>
      <c r="C861" t="s">
        <v>1886</v>
      </c>
      <c r="G861">
        <v>279.96000000000004</v>
      </c>
    </row>
    <row r="862" spans="1:7">
      <c r="A862" t="s">
        <v>1953</v>
      </c>
      <c r="B862" t="s">
        <v>860</v>
      </c>
      <c r="C862" t="s">
        <v>1887</v>
      </c>
      <c r="G862">
        <v>261.28000000000003</v>
      </c>
    </row>
    <row r="863" spans="1:7">
      <c r="A863" t="s">
        <v>1953</v>
      </c>
      <c r="B863" t="s">
        <v>860</v>
      </c>
      <c r="C863" t="s">
        <v>1888</v>
      </c>
      <c r="G863">
        <v>222.84</v>
      </c>
    </row>
    <row r="864" spans="1:7">
      <c r="A864" t="s">
        <v>1953</v>
      </c>
      <c r="B864" t="s">
        <v>860</v>
      </c>
      <c r="C864" t="s">
        <v>1889</v>
      </c>
      <c r="G864">
        <v>227.32</v>
      </c>
    </row>
    <row r="865" spans="1:7">
      <c r="A865" t="s">
        <v>1953</v>
      </c>
      <c r="B865" t="s">
        <v>860</v>
      </c>
      <c r="C865" t="s">
        <v>1890</v>
      </c>
      <c r="G865">
        <v>227.51999999999998</v>
      </c>
    </row>
    <row r="866" spans="1:7">
      <c r="A866" t="s">
        <v>1954</v>
      </c>
      <c r="B866" t="s">
        <v>861</v>
      </c>
      <c r="C866" t="s">
        <v>1880</v>
      </c>
      <c r="G866">
        <v>95.38</v>
      </c>
    </row>
    <row r="867" spans="1:7">
      <c r="A867" t="s">
        <v>1954</v>
      </c>
      <c r="B867" t="s">
        <v>861</v>
      </c>
      <c r="C867" t="s">
        <v>1881</v>
      </c>
      <c r="G867">
        <v>101.32000000000001</v>
      </c>
    </row>
    <row r="868" spans="1:7">
      <c r="A868" t="s">
        <v>1954</v>
      </c>
      <c r="B868" t="s">
        <v>861</v>
      </c>
      <c r="C868" t="s">
        <v>1854</v>
      </c>
      <c r="G868">
        <v>110.36</v>
      </c>
    </row>
    <row r="869" spans="1:7">
      <c r="A869" t="s">
        <v>1954</v>
      </c>
      <c r="B869" t="s">
        <v>861</v>
      </c>
      <c r="C869" t="s">
        <v>1882</v>
      </c>
      <c r="G869">
        <v>113.75999999999999</v>
      </c>
    </row>
    <row r="870" spans="1:7">
      <c r="A870" t="s">
        <v>1954</v>
      </c>
      <c r="B870" t="s">
        <v>861</v>
      </c>
      <c r="C870" t="s">
        <v>1883</v>
      </c>
      <c r="G870">
        <v>123.22000000000001</v>
      </c>
    </row>
    <row r="871" spans="1:7">
      <c r="A871" t="s">
        <v>1954</v>
      </c>
      <c r="B871" t="s">
        <v>861</v>
      </c>
      <c r="C871" t="s">
        <v>1884</v>
      </c>
      <c r="G871">
        <v>123.17999999999999</v>
      </c>
    </row>
    <row r="872" spans="1:7">
      <c r="A872" t="s">
        <v>1954</v>
      </c>
      <c r="B872" t="s">
        <v>861</v>
      </c>
      <c r="C872" t="s">
        <v>1885</v>
      </c>
      <c r="G872">
        <v>131.70000000000002</v>
      </c>
    </row>
    <row r="873" spans="1:7">
      <c r="A873" t="s">
        <v>1954</v>
      </c>
      <c r="B873" t="s">
        <v>861</v>
      </c>
      <c r="C873" t="s">
        <v>1886</v>
      </c>
      <c r="G873">
        <v>139.98000000000002</v>
      </c>
    </row>
    <row r="874" spans="1:7">
      <c r="A874" t="s">
        <v>1954</v>
      </c>
      <c r="B874" t="s">
        <v>861</v>
      </c>
      <c r="C874" t="s">
        <v>1887</v>
      </c>
      <c r="G874">
        <v>130.64000000000001</v>
      </c>
    </row>
    <row r="875" spans="1:7">
      <c r="A875" t="s">
        <v>1954</v>
      </c>
      <c r="B875" t="s">
        <v>861</v>
      </c>
      <c r="C875" t="s">
        <v>1888</v>
      </c>
      <c r="G875">
        <v>111.42</v>
      </c>
    </row>
    <row r="876" spans="1:7">
      <c r="A876" t="s">
        <v>1954</v>
      </c>
      <c r="B876" t="s">
        <v>861</v>
      </c>
      <c r="C876" t="s">
        <v>1889</v>
      </c>
      <c r="G876">
        <v>113.66</v>
      </c>
    </row>
    <row r="877" spans="1:7">
      <c r="A877" t="s">
        <v>1954</v>
      </c>
      <c r="B877" t="s">
        <v>861</v>
      </c>
      <c r="C877" t="s">
        <v>1890</v>
      </c>
      <c r="G877">
        <v>113.75999999999999</v>
      </c>
    </row>
    <row r="878" spans="1:7">
      <c r="A878" t="s">
        <v>1955</v>
      </c>
      <c r="B878" t="s">
        <v>704</v>
      </c>
      <c r="C878" t="s">
        <v>1880</v>
      </c>
      <c r="G878">
        <v>189.92000000000002</v>
      </c>
    </row>
    <row r="879" spans="1:7">
      <c r="A879" t="s">
        <v>1955</v>
      </c>
      <c r="B879" t="s">
        <v>704</v>
      </c>
      <c r="C879" t="s">
        <v>1881</v>
      </c>
      <c r="G879">
        <v>201.8</v>
      </c>
    </row>
    <row r="880" spans="1:7">
      <c r="A880" t="s">
        <v>1955</v>
      </c>
      <c r="B880" t="s">
        <v>704</v>
      </c>
      <c r="C880" t="s">
        <v>1854</v>
      </c>
      <c r="G880">
        <v>219.84</v>
      </c>
    </row>
    <row r="881" spans="1:7">
      <c r="A881" t="s">
        <v>1955</v>
      </c>
      <c r="B881" t="s">
        <v>704</v>
      </c>
      <c r="C881" t="s">
        <v>1882</v>
      </c>
      <c r="G881">
        <v>227.04000000000002</v>
      </c>
    </row>
    <row r="882" spans="1:7">
      <c r="A882" t="s">
        <v>1955</v>
      </c>
      <c r="B882" t="s">
        <v>704</v>
      </c>
      <c r="C882" t="s">
        <v>1883</v>
      </c>
      <c r="G882">
        <v>246.44000000000003</v>
      </c>
    </row>
    <row r="883" spans="1:7">
      <c r="A883" t="s">
        <v>1955</v>
      </c>
      <c r="B883" t="s">
        <v>704</v>
      </c>
      <c r="C883" t="s">
        <v>1884</v>
      </c>
      <c r="G883">
        <v>246.96</v>
      </c>
    </row>
    <row r="884" spans="1:7">
      <c r="A884" t="s">
        <v>1955</v>
      </c>
      <c r="B884" t="s">
        <v>704</v>
      </c>
      <c r="C884" t="s">
        <v>1885</v>
      </c>
      <c r="G884">
        <v>264.24</v>
      </c>
    </row>
    <row r="885" spans="1:7">
      <c r="A885" t="s">
        <v>1955</v>
      </c>
      <c r="B885" t="s">
        <v>704</v>
      </c>
      <c r="C885" t="s">
        <v>1886</v>
      </c>
      <c r="G885">
        <v>280.28000000000003</v>
      </c>
    </row>
    <row r="886" spans="1:7">
      <c r="A886" t="s">
        <v>1955</v>
      </c>
      <c r="B886" t="s">
        <v>704</v>
      </c>
      <c r="C886" t="s">
        <v>1887</v>
      </c>
      <c r="G886">
        <v>260.91999999999996</v>
      </c>
    </row>
    <row r="887" spans="1:7">
      <c r="A887" t="s">
        <v>1955</v>
      </c>
      <c r="B887" t="s">
        <v>704</v>
      </c>
      <c r="C887" t="s">
        <v>1888</v>
      </c>
      <c r="G887">
        <v>221.88000000000005</v>
      </c>
    </row>
    <row r="888" spans="1:7">
      <c r="A888" t="s">
        <v>1955</v>
      </c>
      <c r="B888" t="s">
        <v>704</v>
      </c>
      <c r="C888" t="s">
        <v>1889</v>
      </c>
      <c r="G888">
        <v>226.12</v>
      </c>
    </row>
    <row r="889" spans="1:7">
      <c r="A889" t="s">
        <v>1955</v>
      </c>
      <c r="B889" t="s">
        <v>704</v>
      </c>
      <c r="C889" t="s">
        <v>1890</v>
      </c>
      <c r="G889">
        <v>226.16</v>
      </c>
    </row>
    <row r="890" spans="1:7">
      <c r="A890" t="s">
        <v>1956</v>
      </c>
      <c r="B890" t="s">
        <v>855</v>
      </c>
      <c r="C890" t="s">
        <v>1880</v>
      </c>
      <c r="G890">
        <v>189.92000000000002</v>
      </c>
    </row>
    <row r="891" spans="1:7">
      <c r="A891" t="s">
        <v>1956</v>
      </c>
      <c r="B891" t="s">
        <v>855</v>
      </c>
      <c r="C891" t="s">
        <v>1881</v>
      </c>
      <c r="G891">
        <v>201.8</v>
      </c>
    </row>
    <row r="892" spans="1:7">
      <c r="A892" t="s">
        <v>1956</v>
      </c>
      <c r="B892" t="s">
        <v>855</v>
      </c>
      <c r="C892" t="s">
        <v>1854</v>
      </c>
      <c r="G892">
        <v>219.84</v>
      </c>
    </row>
    <row r="893" spans="1:7">
      <c r="A893" t="s">
        <v>1956</v>
      </c>
      <c r="B893" t="s">
        <v>855</v>
      </c>
      <c r="C893" t="s">
        <v>1882</v>
      </c>
      <c r="G893">
        <v>227.04000000000002</v>
      </c>
    </row>
    <row r="894" spans="1:7">
      <c r="A894" t="s">
        <v>1956</v>
      </c>
      <c r="B894" t="s">
        <v>855</v>
      </c>
      <c r="C894" t="s">
        <v>1883</v>
      </c>
      <c r="G894">
        <v>246.44000000000003</v>
      </c>
    </row>
    <row r="895" spans="1:7">
      <c r="A895" t="s">
        <v>1956</v>
      </c>
      <c r="B895" t="s">
        <v>855</v>
      </c>
      <c r="C895" t="s">
        <v>1884</v>
      </c>
      <c r="G895">
        <v>246.96</v>
      </c>
    </row>
    <row r="896" spans="1:7">
      <c r="A896" t="s">
        <v>1956</v>
      </c>
      <c r="B896" t="s">
        <v>855</v>
      </c>
      <c r="C896" t="s">
        <v>1885</v>
      </c>
      <c r="G896">
        <v>264.24</v>
      </c>
    </row>
    <row r="897" spans="1:7">
      <c r="A897" t="s">
        <v>1956</v>
      </c>
      <c r="B897" t="s">
        <v>855</v>
      </c>
      <c r="C897" t="s">
        <v>1886</v>
      </c>
      <c r="G897">
        <v>280.28000000000003</v>
      </c>
    </row>
    <row r="898" spans="1:7">
      <c r="A898" t="s">
        <v>1956</v>
      </c>
      <c r="B898" t="s">
        <v>855</v>
      </c>
      <c r="C898" t="s">
        <v>1887</v>
      </c>
      <c r="G898">
        <v>260.91999999999996</v>
      </c>
    </row>
    <row r="899" spans="1:7">
      <c r="A899" t="s">
        <v>1956</v>
      </c>
      <c r="B899" t="s">
        <v>855</v>
      </c>
      <c r="C899" t="s">
        <v>1888</v>
      </c>
      <c r="G899">
        <v>221.88000000000005</v>
      </c>
    </row>
    <row r="900" spans="1:7">
      <c r="A900" t="s">
        <v>1956</v>
      </c>
      <c r="B900" t="s">
        <v>855</v>
      </c>
      <c r="C900" t="s">
        <v>1889</v>
      </c>
      <c r="G900">
        <v>226.12</v>
      </c>
    </row>
    <row r="901" spans="1:7">
      <c r="A901" t="s">
        <v>1956</v>
      </c>
      <c r="B901" t="s">
        <v>855</v>
      </c>
      <c r="C901" t="s">
        <v>1890</v>
      </c>
      <c r="G901">
        <v>226.16</v>
      </c>
    </row>
    <row r="902" spans="1:7">
      <c r="A902" t="s">
        <v>1957</v>
      </c>
      <c r="B902" t="s">
        <v>856</v>
      </c>
      <c r="C902" t="s">
        <v>1880</v>
      </c>
      <c r="G902">
        <v>94.960000000000008</v>
      </c>
    </row>
    <row r="903" spans="1:7">
      <c r="A903" t="s">
        <v>1957</v>
      </c>
      <c r="B903" t="s">
        <v>856</v>
      </c>
      <c r="C903" t="s">
        <v>1881</v>
      </c>
      <c r="G903">
        <v>100.9</v>
      </c>
    </row>
    <row r="904" spans="1:7">
      <c r="A904" t="s">
        <v>1957</v>
      </c>
      <c r="B904" t="s">
        <v>856</v>
      </c>
      <c r="C904" t="s">
        <v>1854</v>
      </c>
      <c r="G904">
        <v>109.92</v>
      </c>
    </row>
    <row r="905" spans="1:7">
      <c r="A905" t="s">
        <v>1957</v>
      </c>
      <c r="B905" t="s">
        <v>856</v>
      </c>
      <c r="C905" t="s">
        <v>1882</v>
      </c>
      <c r="G905">
        <v>113.52000000000001</v>
      </c>
    </row>
    <row r="906" spans="1:7">
      <c r="A906" t="s">
        <v>1957</v>
      </c>
      <c r="B906" t="s">
        <v>856</v>
      </c>
      <c r="C906" t="s">
        <v>1883</v>
      </c>
      <c r="G906">
        <v>123.22000000000001</v>
      </c>
    </row>
    <row r="907" spans="1:7">
      <c r="A907" t="s">
        <v>1957</v>
      </c>
      <c r="B907" t="s">
        <v>856</v>
      </c>
      <c r="C907" t="s">
        <v>1884</v>
      </c>
      <c r="G907">
        <v>123.48</v>
      </c>
    </row>
    <row r="908" spans="1:7">
      <c r="A908" t="s">
        <v>1957</v>
      </c>
      <c r="B908" t="s">
        <v>856</v>
      </c>
      <c r="C908" t="s">
        <v>1885</v>
      </c>
      <c r="G908">
        <v>132.12</v>
      </c>
    </row>
    <row r="909" spans="1:7">
      <c r="A909" t="s">
        <v>1957</v>
      </c>
      <c r="B909" t="s">
        <v>856</v>
      </c>
      <c r="C909" t="s">
        <v>1886</v>
      </c>
      <c r="G909">
        <v>140.14000000000001</v>
      </c>
    </row>
    <row r="910" spans="1:7">
      <c r="A910" t="s">
        <v>1957</v>
      </c>
      <c r="B910" t="s">
        <v>856</v>
      </c>
      <c r="C910" t="s">
        <v>1887</v>
      </c>
      <c r="G910">
        <v>130.45999999999998</v>
      </c>
    </row>
    <row r="911" spans="1:7">
      <c r="A911" t="s">
        <v>1957</v>
      </c>
      <c r="B911" t="s">
        <v>856</v>
      </c>
      <c r="C911" t="s">
        <v>1888</v>
      </c>
      <c r="G911">
        <v>110.94000000000003</v>
      </c>
    </row>
    <row r="912" spans="1:7">
      <c r="A912" t="s">
        <v>1957</v>
      </c>
      <c r="B912" t="s">
        <v>856</v>
      </c>
      <c r="C912" t="s">
        <v>1889</v>
      </c>
      <c r="G912">
        <v>113.06</v>
      </c>
    </row>
    <row r="913" spans="1:7">
      <c r="A913" t="s">
        <v>1957</v>
      </c>
      <c r="B913" t="s">
        <v>856</v>
      </c>
      <c r="C913" t="s">
        <v>1890</v>
      </c>
      <c r="G913">
        <v>113.08</v>
      </c>
    </row>
    <row r="914" spans="1:7">
      <c r="A914" t="s">
        <v>1958</v>
      </c>
      <c r="B914" t="s">
        <v>1406</v>
      </c>
      <c r="C914" t="s">
        <v>1880</v>
      </c>
      <c r="G914">
        <v>204.56</v>
      </c>
    </row>
    <row r="915" spans="1:7">
      <c r="A915" t="s">
        <v>1958</v>
      </c>
      <c r="B915" t="s">
        <v>1406</v>
      </c>
      <c r="C915" t="s">
        <v>1881</v>
      </c>
      <c r="G915">
        <v>193.12</v>
      </c>
    </row>
    <row r="916" spans="1:7">
      <c r="A916" t="s">
        <v>1958</v>
      </c>
      <c r="B916" t="s">
        <v>1406</v>
      </c>
      <c r="C916" t="s">
        <v>1854</v>
      </c>
      <c r="G916">
        <v>219.20000000000002</v>
      </c>
    </row>
    <row r="917" spans="1:7">
      <c r="A917" t="s">
        <v>1958</v>
      </c>
      <c r="B917" t="s">
        <v>1406</v>
      </c>
      <c r="C917" t="s">
        <v>1882</v>
      </c>
      <c r="G917">
        <v>217.51999999999998</v>
      </c>
    </row>
    <row r="918" spans="1:7">
      <c r="A918" t="s">
        <v>1958</v>
      </c>
      <c r="B918" t="s">
        <v>1406</v>
      </c>
      <c r="C918" t="s">
        <v>1883</v>
      </c>
      <c r="G918">
        <v>245.4</v>
      </c>
    </row>
    <row r="919" spans="1:7">
      <c r="A919" t="s">
        <v>1958</v>
      </c>
      <c r="B919" t="s">
        <v>1406</v>
      </c>
      <c r="C919" t="s">
        <v>1884</v>
      </c>
      <c r="G919">
        <v>254.16</v>
      </c>
    </row>
    <row r="920" spans="1:7">
      <c r="A920" t="s">
        <v>1958</v>
      </c>
      <c r="B920" t="s">
        <v>1406</v>
      </c>
      <c r="C920" t="s">
        <v>1885</v>
      </c>
      <c r="G920">
        <v>258.68</v>
      </c>
    </row>
    <row r="921" spans="1:7">
      <c r="A921" t="s">
        <v>1958</v>
      </c>
      <c r="B921" t="s">
        <v>1406</v>
      </c>
      <c r="C921" t="s">
        <v>1886</v>
      </c>
      <c r="G921">
        <v>277.32</v>
      </c>
    </row>
    <row r="922" spans="1:7">
      <c r="A922" t="s">
        <v>1958</v>
      </c>
      <c r="B922" t="s">
        <v>1406</v>
      </c>
      <c r="C922" t="s">
        <v>1887</v>
      </c>
      <c r="G922">
        <v>235.48000000000002</v>
      </c>
    </row>
    <row r="923" spans="1:7">
      <c r="A923" t="s">
        <v>1958</v>
      </c>
      <c r="B923" t="s">
        <v>1406</v>
      </c>
      <c r="C923" t="s">
        <v>1888</v>
      </c>
      <c r="G923">
        <v>203.84</v>
      </c>
    </row>
    <row r="924" spans="1:7">
      <c r="A924" t="s">
        <v>1958</v>
      </c>
      <c r="B924" t="s">
        <v>1406</v>
      </c>
      <c r="C924" t="s">
        <v>1889</v>
      </c>
      <c r="G924">
        <v>193.00000000000003</v>
      </c>
    </row>
    <row r="925" spans="1:7">
      <c r="A925" t="s">
        <v>1958</v>
      </c>
      <c r="B925" t="s">
        <v>1406</v>
      </c>
      <c r="C925" t="s">
        <v>1890</v>
      </c>
      <c r="G925">
        <v>197.79999999999998</v>
      </c>
    </row>
    <row r="926" spans="1:7">
      <c r="A926" t="s">
        <v>1959</v>
      </c>
      <c r="B926" t="s">
        <v>1408</v>
      </c>
      <c r="C926" t="s">
        <v>1880</v>
      </c>
      <c r="G926">
        <v>204.56</v>
      </c>
    </row>
    <row r="927" spans="1:7">
      <c r="A927" t="s">
        <v>1959</v>
      </c>
      <c r="B927" t="s">
        <v>1408</v>
      </c>
      <c r="C927" t="s">
        <v>1881</v>
      </c>
      <c r="G927">
        <v>193.12</v>
      </c>
    </row>
    <row r="928" spans="1:7">
      <c r="A928" t="s">
        <v>1959</v>
      </c>
      <c r="B928" t="s">
        <v>1408</v>
      </c>
      <c r="C928" t="s">
        <v>1854</v>
      </c>
      <c r="G928">
        <v>219.20000000000002</v>
      </c>
    </row>
    <row r="929" spans="1:7">
      <c r="A929" t="s">
        <v>1959</v>
      </c>
      <c r="B929" t="s">
        <v>1408</v>
      </c>
      <c r="C929" t="s">
        <v>1882</v>
      </c>
      <c r="G929">
        <v>217.51999999999998</v>
      </c>
    </row>
    <row r="930" spans="1:7">
      <c r="A930" t="s">
        <v>1959</v>
      </c>
      <c r="B930" t="s">
        <v>1408</v>
      </c>
      <c r="C930" t="s">
        <v>1883</v>
      </c>
      <c r="G930">
        <v>245.4</v>
      </c>
    </row>
    <row r="931" spans="1:7">
      <c r="A931" t="s">
        <v>1959</v>
      </c>
      <c r="B931" t="s">
        <v>1408</v>
      </c>
      <c r="C931" t="s">
        <v>1884</v>
      </c>
      <c r="G931">
        <v>254.16</v>
      </c>
    </row>
    <row r="932" spans="1:7">
      <c r="A932" t="s">
        <v>1959</v>
      </c>
      <c r="B932" t="s">
        <v>1408</v>
      </c>
      <c r="C932" t="s">
        <v>1885</v>
      </c>
      <c r="G932">
        <v>258.68</v>
      </c>
    </row>
    <row r="933" spans="1:7">
      <c r="A933" t="s">
        <v>1959</v>
      </c>
      <c r="B933" t="s">
        <v>1408</v>
      </c>
      <c r="C933" t="s">
        <v>1886</v>
      </c>
      <c r="G933">
        <v>277.32</v>
      </c>
    </row>
    <row r="934" spans="1:7">
      <c r="A934" t="s">
        <v>1959</v>
      </c>
      <c r="B934" t="s">
        <v>1408</v>
      </c>
      <c r="C934" t="s">
        <v>1887</v>
      </c>
      <c r="G934">
        <v>235.48000000000002</v>
      </c>
    </row>
    <row r="935" spans="1:7">
      <c r="A935" t="s">
        <v>1959</v>
      </c>
      <c r="B935" t="s">
        <v>1408</v>
      </c>
      <c r="C935" t="s">
        <v>1888</v>
      </c>
      <c r="G935">
        <v>203.84</v>
      </c>
    </row>
    <row r="936" spans="1:7">
      <c r="A936" t="s">
        <v>1959</v>
      </c>
      <c r="B936" t="s">
        <v>1408</v>
      </c>
      <c r="C936" t="s">
        <v>1889</v>
      </c>
      <c r="G936">
        <v>193.00000000000003</v>
      </c>
    </row>
    <row r="937" spans="1:7">
      <c r="A937" t="s">
        <v>1959</v>
      </c>
      <c r="B937" t="s">
        <v>1408</v>
      </c>
      <c r="C937" t="s">
        <v>1890</v>
      </c>
      <c r="G937">
        <v>197.79999999999998</v>
      </c>
    </row>
    <row r="938" spans="1:7">
      <c r="A938" t="s">
        <v>1960</v>
      </c>
      <c r="B938" t="s">
        <v>1409</v>
      </c>
      <c r="C938" t="s">
        <v>1880</v>
      </c>
      <c r="G938">
        <v>102.28</v>
      </c>
    </row>
    <row r="939" spans="1:7">
      <c r="A939" t="s">
        <v>1960</v>
      </c>
      <c r="B939" t="s">
        <v>1409</v>
      </c>
      <c r="C939" t="s">
        <v>1881</v>
      </c>
      <c r="G939">
        <v>96.56</v>
      </c>
    </row>
    <row r="940" spans="1:7">
      <c r="A940" t="s">
        <v>1960</v>
      </c>
      <c r="B940" t="s">
        <v>1409</v>
      </c>
      <c r="C940" t="s">
        <v>1854</v>
      </c>
      <c r="G940">
        <v>109.60000000000001</v>
      </c>
    </row>
    <row r="941" spans="1:7">
      <c r="A941" t="s">
        <v>1960</v>
      </c>
      <c r="B941" t="s">
        <v>1409</v>
      </c>
      <c r="C941" t="s">
        <v>1882</v>
      </c>
      <c r="G941">
        <v>108.75999999999999</v>
      </c>
    </row>
    <row r="942" spans="1:7">
      <c r="A942" t="s">
        <v>1960</v>
      </c>
      <c r="B942" t="s">
        <v>1409</v>
      </c>
      <c r="C942" t="s">
        <v>1883</v>
      </c>
      <c r="G942">
        <v>122.7</v>
      </c>
    </row>
    <row r="943" spans="1:7">
      <c r="A943" t="s">
        <v>1960</v>
      </c>
      <c r="B943" t="s">
        <v>1409</v>
      </c>
      <c r="C943" t="s">
        <v>1884</v>
      </c>
      <c r="G943">
        <v>127.08</v>
      </c>
    </row>
    <row r="944" spans="1:7">
      <c r="A944" t="s">
        <v>1960</v>
      </c>
      <c r="B944" t="s">
        <v>1409</v>
      </c>
      <c r="C944" t="s">
        <v>1885</v>
      </c>
      <c r="G944">
        <v>129.34</v>
      </c>
    </row>
    <row r="945" spans="1:7">
      <c r="A945" t="s">
        <v>1960</v>
      </c>
      <c r="B945" t="s">
        <v>1409</v>
      </c>
      <c r="C945" t="s">
        <v>1886</v>
      </c>
      <c r="G945">
        <v>138.66</v>
      </c>
    </row>
    <row r="946" spans="1:7">
      <c r="A946" t="s">
        <v>1960</v>
      </c>
      <c r="B946" t="s">
        <v>1409</v>
      </c>
      <c r="C946" t="s">
        <v>1887</v>
      </c>
      <c r="G946">
        <v>117.74000000000001</v>
      </c>
    </row>
    <row r="947" spans="1:7">
      <c r="A947" t="s">
        <v>1960</v>
      </c>
      <c r="B947" t="s">
        <v>1409</v>
      </c>
      <c r="C947" t="s">
        <v>1888</v>
      </c>
      <c r="G947">
        <v>101.92</v>
      </c>
    </row>
    <row r="948" spans="1:7">
      <c r="A948" t="s">
        <v>1960</v>
      </c>
      <c r="B948" t="s">
        <v>1409</v>
      </c>
      <c r="C948" t="s">
        <v>1889</v>
      </c>
      <c r="G948">
        <v>96.500000000000014</v>
      </c>
    </row>
    <row r="949" spans="1:7">
      <c r="A949" t="s">
        <v>1960</v>
      </c>
      <c r="B949" t="s">
        <v>1409</v>
      </c>
      <c r="C949" t="s">
        <v>1890</v>
      </c>
      <c r="G949">
        <v>98.899999999999991</v>
      </c>
    </row>
    <row r="950" spans="1:7">
      <c r="A950" t="s">
        <v>1961</v>
      </c>
      <c r="B950" t="s">
        <v>1411</v>
      </c>
      <c r="C950" t="s">
        <v>1880</v>
      </c>
      <c r="G950">
        <v>204.64000000000001</v>
      </c>
    </row>
    <row r="951" spans="1:7">
      <c r="A951" t="s">
        <v>1961</v>
      </c>
      <c r="B951" t="s">
        <v>1411</v>
      </c>
      <c r="C951" t="s">
        <v>1881</v>
      </c>
      <c r="G951">
        <v>194.00000000000003</v>
      </c>
    </row>
    <row r="952" spans="1:7">
      <c r="A952" t="s">
        <v>1961</v>
      </c>
      <c r="B952" t="s">
        <v>1411</v>
      </c>
      <c r="C952" t="s">
        <v>1854</v>
      </c>
      <c r="G952">
        <v>220.52</v>
      </c>
    </row>
    <row r="953" spans="1:7">
      <c r="A953" t="s">
        <v>1961</v>
      </c>
      <c r="B953" t="s">
        <v>1411</v>
      </c>
      <c r="C953" t="s">
        <v>1882</v>
      </c>
      <c r="G953">
        <v>217.96</v>
      </c>
    </row>
    <row r="954" spans="1:7">
      <c r="A954" t="s">
        <v>1961</v>
      </c>
      <c r="B954" t="s">
        <v>1411</v>
      </c>
      <c r="C954" t="s">
        <v>1883</v>
      </c>
      <c r="G954">
        <v>245.12</v>
      </c>
    </row>
    <row r="955" spans="1:7">
      <c r="A955" t="s">
        <v>1961</v>
      </c>
      <c r="B955" t="s">
        <v>1411</v>
      </c>
      <c r="C955" t="s">
        <v>1884</v>
      </c>
      <c r="G955">
        <v>253.84</v>
      </c>
    </row>
    <row r="956" spans="1:7">
      <c r="A956" t="s">
        <v>1961</v>
      </c>
      <c r="B956" t="s">
        <v>1411</v>
      </c>
      <c r="C956" t="s">
        <v>1885</v>
      </c>
      <c r="G956">
        <v>258.84000000000003</v>
      </c>
    </row>
    <row r="957" spans="1:7">
      <c r="A957" t="s">
        <v>1961</v>
      </c>
      <c r="B957" t="s">
        <v>1411</v>
      </c>
      <c r="C957" t="s">
        <v>1886</v>
      </c>
      <c r="G957">
        <v>277.76</v>
      </c>
    </row>
    <row r="958" spans="1:7">
      <c r="A958" t="s">
        <v>1961</v>
      </c>
      <c r="B958" t="s">
        <v>1411</v>
      </c>
      <c r="C958" t="s">
        <v>1887</v>
      </c>
      <c r="G958">
        <v>235.68</v>
      </c>
    </row>
    <row r="959" spans="1:7">
      <c r="A959" t="s">
        <v>1961</v>
      </c>
      <c r="B959" t="s">
        <v>1411</v>
      </c>
      <c r="C959" t="s">
        <v>1888</v>
      </c>
      <c r="G959">
        <v>197</v>
      </c>
    </row>
    <row r="960" spans="1:7">
      <c r="A960" t="s">
        <v>1961</v>
      </c>
      <c r="B960" t="s">
        <v>1411</v>
      </c>
      <c r="C960" t="s">
        <v>1889</v>
      </c>
      <c r="G960">
        <v>196.84000000000003</v>
      </c>
    </row>
    <row r="961" spans="1:7">
      <c r="A961" t="s">
        <v>1961</v>
      </c>
      <c r="B961" t="s">
        <v>1411</v>
      </c>
      <c r="C961" t="s">
        <v>1890</v>
      </c>
      <c r="G961">
        <v>184.4</v>
      </c>
    </row>
    <row r="962" spans="1:7">
      <c r="A962" t="s">
        <v>1962</v>
      </c>
      <c r="B962" t="s">
        <v>1412</v>
      </c>
      <c r="C962" t="s">
        <v>1880</v>
      </c>
      <c r="G962">
        <v>204.64000000000001</v>
      </c>
    </row>
    <row r="963" spans="1:7">
      <c r="A963" t="s">
        <v>1962</v>
      </c>
      <c r="B963" t="s">
        <v>1412</v>
      </c>
      <c r="C963" t="s">
        <v>1881</v>
      </c>
      <c r="G963">
        <v>194.00000000000003</v>
      </c>
    </row>
    <row r="964" spans="1:7">
      <c r="A964" t="s">
        <v>1962</v>
      </c>
      <c r="B964" t="s">
        <v>1412</v>
      </c>
      <c r="C964" t="s">
        <v>1854</v>
      </c>
      <c r="G964">
        <v>220.52</v>
      </c>
    </row>
    <row r="965" spans="1:7">
      <c r="A965" t="s">
        <v>1962</v>
      </c>
      <c r="B965" t="s">
        <v>1412</v>
      </c>
      <c r="C965" t="s">
        <v>1882</v>
      </c>
      <c r="G965">
        <v>217.96</v>
      </c>
    </row>
    <row r="966" spans="1:7">
      <c r="A966" t="s">
        <v>1962</v>
      </c>
      <c r="B966" t="s">
        <v>1412</v>
      </c>
      <c r="C966" t="s">
        <v>1883</v>
      </c>
      <c r="G966">
        <v>245.12</v>
      </c>
    </row>
    <row r="967" spans="1:7">
      <c r="A967" t="s">
        <v>1962</v>
      </c>
      <c r="B967" t="s">
        <v>1412</v>
      </c>
      <c r="C967" t="s">
        <v>1884</v>
      </c>
      <c r="G967">
        <v>253.84</v>
      </c>
    </row>
    <row r="968" spans="1:7">
      <c r="A968" t="s">
        <v>1962</v>
      </c>
      <c r="B968" t="s">
        <v>1412</v>
      </c>
      <c r="C968" t="s">
        <v>1885</v>
      </c>
      <c r="G968">
        <v>258.84000000000003</v>
      </c>
    </row>
    <row r="969" spans="1:7">
      <c r="A969" t="s">
        <v>1962</v>
      </c>
      <c r="B969" t="s">
        <v>1412</v>
      </c>
      <c r="C969" t="s">
        <v>1886</v>
      </c>
      <c r="G969">
        <v>277.76</v>
      </c>
    </row>
    <row r="970" spans="1:7">
      <c r="A970" t="s">
        <v>1962</v>
      </c>
      <c r="B970" t="s">
        <v>1412</v>
      </c>
      <c r="C970" t="s">
        <v>1887</v>
      </c>
      <c r="G970">
        <v>235.68</v>
      </c>
    </row>
    <row r="971" spans="1:7">
      <c r="A971" t="s">
        <v>1962</v>
      </c>
      <c r="B971" t="s">
        <v>1412</v>
      </c>
      <c r="C971" t="s">
        <v>1888</v>
      </c>
      <c r="G971">
        <v>197</v>
      </c>
    </row>
    <row r="972" spans="1:7">
      <c r="A972" t="s">
        <v>1962</v>
      </c>
      <c r="B972" t="s">
        <v>1412</v>
      </c>
      <c r="C972" t="s">
        <v>1889</v>
      </c>
      <c r="G972">
        <v>196.84000000000003</v>
      </c>
    </row>
    <row r="973" spans="1:7">
      <c r="A973" t="s">
        <v>1963</v>
      </c>
      <c r="B973" t="s">
        <v>1367</v>
      </c>
      <c r="C973" t="s">
        <v>1890</v>
      </c>
      <c r="G973">
        <v>184.4</v>
      </c>
    </row>
    <row r="974" spans="1:7">
      <c r="A974" t="s">
        <v>1963</v>
      </c>
      <c r="B974" t="s">
        <v>1367</v>
      </c>
      <c r="C974" t="s">
        <v>1880</v>
      </c>
      <c r="G974">
        <v>102.32000000000001</v>
      </c>
    </row>
    <row r="975" spans="1:7">
      <c r="A975" t="s">
        <v>1963</v>
      </c>
      <c r="B975" t="s">
        <v>1367</v>
      </c>
      <c r="C975" t="s">
        <v>1881</v>
      </c>
      <c r="G975">
        <v>97.000000000000014</v>
      </c>
    </row>
    <row r="976" spans="1:7">
      <c r="A976" t="s">
        <v>1963</v>
      </c>
      <c r="B976" t="s">
        <v>1367</v>
      </c>
      <c r="C976" t="s">
        <v>1854</v>
      </c>
      <c r="G976">
        <v>110.26</v>
      </c>
    </row>
    <row r="977" spans="1:9">
      <c r="A977" t="s">
        <v>1963</v>
      </c>
      <c r="B977" t="s">
        <v>1367</v>
      </c>
      <c r="C977" t="s">
        <v>1882</v>
      </c>
      <c r="G977">
        <v>108.98</v>
      </c>
    </row>
    <row r="978" spans="1:9">
      <c r="A978" t="s">
        <v>1963</v>
      </c>
      <c r="B978" t="s">
        <v>1367</v>
      </c>
      <c r="C978" t="s">
        <v>1883</v>
      </c>
      <c r="G978">
        <v>122.56</v>
      </c>
    </row>
    <row r="979" spans="1:9">
      <c r="A979" t="s">
        <v>1963</v>
      </c>
      <c r="B979" t="s">
        <v>1367</v>
      </c>
      <c r="C979" t="s">
        <v>1884</v>
      </c>
      <c r="G979">
        <v>126.92</v>
      </c>
    </row>
    <row r="980" spans="1:9">
      <c r="A980" t="s">
        <v>1963</v>
      </c>
      <c r="B980" t="s">
        <v>1367</v>
      </c>
      <c r="C980" t="s">
        <v>1885</v>
      </c>
      <c r="G980">
        <v>129.42000000000002</v>
      </c>
    </row>
    <row r="981" spans="1:9">
      <c r="A981" t="s">
        <v>1963</v>
      </c>
      <c r="B981" t="s">
        <v>1367</v>
      </c>
      <c r="C981" t="s">
        <v>1886</v>
      </c>
      <c r="G981">
        <v>138.88</v>
      </c>
    </row>
    <row r="982" spans="1:9">
      <c r="A982" t="s">
        <v>1963</v>
      </c>
      <c r="B982" t="s">
        <v>1367</v>
      </c>
      <c r="C982" t="s">
        <v>1887</v>
      </c>
      <c r="G982">
        <v>117.84</v>
      </c>
    </row>
    <row r="983" spans="1:9">
      <c r="A983" t="s">
        <v>1963</v>
      </c>
      <c r="B983" t="s">
        <v>1367</v>
      </c>
      <c r="C983" t="s">
        <v>1888</v>
      </c>
      <c r="G983">
        <v>98.5</v>
      </c>
    </row>
    <row r="984" spans="1:9">
      <c r="A984" t="s">
        <v>1963</v>
      </c>
      <c r="B984" t="s">
        <v>1367</v>
      </c>
      <c r="C984" t="s">
        <v>1889</v>
      </c>
      <c r="G984">
        <v>98.420000000000016</v>
      </c>
    </row>
    <row r="985" spans="1:9">
      <c r="A985" t="s">
        <v>1963</v>
      </c>
      <c r="B985" t="s">
        <v>1367</v>
      </c>
      <c r="C985" t="s">
        <v>1890</v>
      </c>
      <c r="G985">
        <v>92.2</v>
      </c>
    </row>
    <row r="986" spans="1:9">
      <c r="A986" t="s">
        <v>1964</v>
      </c>
      <c r="B986" t="s">
        <v>1048</v>
      </c>
      <c r="C986" t="s">
        <v>1880</v>
      </c>
      <c r="D986">
        <v>39.94</v>
      </c>
      <c r="E986">
        <v>45.45</v>
      </c>
      <c r="F986">
        <v>0.8</v>
      </c>
      <c r="G986">
        <v>254</v>
      </c>
      <c r="H986">
        <v>0.79400000000000004</v>
      </c>
      <c r="I986">
        <v>2101</v>
      </c>
    </row>
    <row r="987" spans="1:9">
      <c r="A987" t="s">
        <v>1964</v>
      </c>
      <c r="B987" t="s">
        <v>1048</v>
      </c>
      <c r="C987" t="s">
        <v>1881</v>
      </c>
      <c r="D987">
        <v>39.159999999999997</v>
      </c>
      <c r="E987">
        <v>46.09</v>
      </c>
      <c r="F987">
        <v>0.80400000000000005</v>
      </c>
      <c r="G987">
        <v>214.2</v>
      </c>
      <c r="H987">
        <v>0.79600000000000004</v>
      </c>
      <c r="I987">
        <v>2101</v>
      </c>
    </row>
    <row r="988" spans="1:9">
      <c r="A988" t="s">
        <v>1964</v>
      </c>
      <c r="B988" t="s">
        <v>1048</v>
      </c>
      <c r="C988" t="s">
        <v>1854</v>
      </c>
      <c r="D988">
        <v>38.950000000000003</v>
      </c>
      <c r="E988">
        <v>45.88</v>
      </c>
      <c r="F988">
        <v>0.78300000000000003</v>
      </c>
      <c r="G988">
        <v>219.5</v>
      </c>
      <c r="H988">
        <v>0.77500000000000002</v>
      </c>
      <c r="I988">
        <v>2101</v>
      </c>
    </row>
    <row r="989" spans="1:9">
      <c r="A989" t="s">
        <v>1964</v>
      </c>
      <c r="B989" t="s">
        <v>1048</v>
      </c>
      <c r="C989" t="s">
        <v>1882</v>
      </c>
      <c r="D989">
        <v>38.380000000000003</v>
      </c>
      <c r="E989">
        <v>44.68</v>
      </c>
      <c r="F989">
        <v>0.78</v>
      </c>
      <c r="G989">
        <v>204.2</v>
      </c>
      <c r="H989">
        <v>0.77600000000000002</v>
      </c>
      <c r="I989">
        <v>2101</v>
      </c>
    </row>
    <row r="990" spans="1:9">
      <c r="A990" t="s">
        <v>1964</v>
      </c>
      <c r="B990" t="s">
        <v>1048</v>
      </c>
      <c r="C990" t="s">
        <v>1883</v>
      </c>
      <c r="D990">
        <v>38.01</v>
      </c>
      <c r="E990">
        <v>40.97</v>
      </c>
      <c r="F990">
        <v>0.80500000000000005</v>
      </c>
      <c r="G990">
        <v>210.8</v>
      </c>
      <c r="H990">
        <v>0.81200000000000006</v>
      </c>
      <c r="I990">
        <v>2101</v>
      </c>
    </row>
    <row r="991" spans="1:9">
      <c r="A991" t="s">
        <v>1964</v>
      </c>
      <c r="B991" t="s">
        <v>1048</v>
      </c>
      <c r="C991" t="s">
        <v>1884</v>
      </c>
      <c r="D991">
        <v>37.43</v>
      </c>
      <c r="E991">
        <v>39.049999999999997</v>
      </c>
      <c r="F991">
        <v>0.81</v>
      </c>
      <c r="G991">
        <v>209.5</v>
      </c>
      <c r="H991">
        <v>0.82099999999999995</v>
      </c>
      <c r="I991">
        <v>2101</v>
      </c>
    </row>
    <row r="992" spans="1:9">
      <c r="A992" t="s">
        <v>1964</v>
      </c>
      <c r="B992" t="s">
        <v>1048</v>
      </c>
      <c r="C992" t="s">
        <v>1885</v>
      </c>
      <c r="D992">
        <v>37.299999999999997</v>
      </c>
      <c r="E992">
        <v>40.57</v>
      </c>
      <c r="F992">
        <v>0.80900000000000005</v>
      </c>
      <c r="G992">
        <v>226.6</v>
      </c>
      <c r="H992">
        <v>0.81599999999999995</v>
      </c>
      <c r="I992">
        <v>2101</v>
      </c>
    </row>
    <row r="993" spans="1:9">
      <c r="A993" t="s">
        <v>1964</v>
      </c>
      <c r="B993" t="s">
        <v>1048</v>
      </c>
      <c r="C993" t="s">
        <v>1886</v>
      </c>
      <c r="D993">
        <v>40.729999999999997</v>
      </c>
      <c r="E993">
        <v>43.72</v>
      </c>
      <c r="F993">
        <v>0.80400000000000005</v>
      </c>
      <c r="G993">
        <v>251.6</v>
      </c>
      <c r="H993">
        <v>0.80300000000000005</v>
      </c>
      <c r="I993">
        <v>2101</v>
      </c>
    </row>
    <row r="994" spans="1:9">
      <c r="A994" t="s">
        <v>1964</v>
      </c>
      <c r="B994" t="s">
        <v>1048</v>
      </c>
      <c r="C994" t="s">
        <v>1887</v>
      </c>
      <c r="D994">
        <v>40.89</v>
      </c>
      <c r="E994">
        <v>46.4</v>
      </c>
      <c r="F994">
        <v>0.81299999999999994</v>
      </c>
      <c r="G994">
        <v>249.7</v>
      </c>
      <c r="H994">
        <v>0.80500000000000005</v>
      </c>
      <c r="I994">
        <v>2101</v>
      </c>
    </row>
    <row r="995" spans="1:9">
      <c r="A995" t="s">
        <v>1964</v>
      </c>
      <c r="B995" t="s">
        <v>1048</v>
      </c>
      <c r="C995" t="s">
        <v>1888</v>
      </c>
      <c r="D995">
        <v>42.47</v>
      </c>
      <c r="E995">
        <v>47.29</v>
      </c>
      <c r="F995">
        <v>0.79200000000000004</v>
      </c>
      <c r="G995">
        <v>258.2</v>
      </c>
      <c r="H995">
        <v>0.78100000000000003</v>
      </c>
      <c r="I995">
        <v>2101</v>
      </c>
    </row>
    <row r="996" spans="1:9">
      <c r="A996" t="s">
        <v>1964</v>
      </c>
      <c r="B996" t="s">
        <v>1048</v>
      </c>
      <c r="C996" t="s">
        <v>1889</v>
      </c>
      <c r="D996">
        <v>38.51</v>
      </c>
      <c r="E996">
        <v>44.57</v>
      </c>
      <c r="F996">
        <v>0.79300000000000004</v>
      </c>
      <c r="G996">
        <v>220.8</v>
      </c>
      <c r="H996">
        <v>0.79</v>
      </c>
      <c r="I996">
        <v>2101</v>
      </c>
    </row>
    <row r="997" spans="1:9">
      <c r="A997" t="s">
        <v>1964</v>
      </c>
      <c r="B997" t="s">
        <v>1048</v>
      </c>
      <c r="C997" t="s">
        <v>1890</v>
      </c>
      <c r="D997">
        <v>38.549999999999997</v>
      </c>
      <c r="E997">
        <v>44.48</v>
      </c>
      <c r="F997">
        <v>0.79300000000000004</v>
      </c>
      <c r="G997">
        <v>227.4</v>
      </c>
      <c r="H997">
        <v>0.79</v>
      </c>
      <c r="I997">
        <v>2101</v>
      </c>
    </row>
    <row r="998" spans="1:9">
      <c r="A998" t="s">
        <v>1965</v>
      </c>
      <c r="B998" t="s">
        <v>760</v>
      </c>
      <c r="C998" t="s">
        <v>1880</v>
      </c>
      <c r="D998">
        <v>39.950000000000003</v>
      </c>
      <c r="E998">
        <v>45.45</v>
      </c>
      <c r="F998">
        <v>0.80200000000000005</v>
      </c>
      <c r="G998">
        <v>254.5</v>
      </c>
      <c r="H998">
        <v>0.79500000000000004</v>
      </c>
      <c r="I998">
        <v>2104</v>
      </c>
    </row>
    <row r="999" spans="1:9">
      <c r="A999" t="s">
        <v>1965</v>
      </c>
      <c r="B999" t="s">
        <v>760</v>
      </c>
      <c r="C999" t="s">
        <v>1881</v>
      </c>
      <c r="D999">
        <v>39.159999999999997</v>
      </c>
      <c r="E999">
        <v>46.09</v>
      </c>
      <c r="F999">
        <v>0.80600000000000005</v>
      </c>
      <c r="G999">
        <v>214.8</v>
      </c>
      <c r="H999">
        <v>0.79800000000000004</v>
      </c>
      <c r="I999">
        <v>2104</v>
      </c>
    </row>
    <row r="1000" spans="1:9">
      <c r="A1000" t="s">
        <v>1965</v>
      </c>
      <c r="B1000" t="s">
        <v>760</v>
      </c>
      <c r="C1000" t="s">
        <v>1854</v>
      </c>
      <c r="D1000">
        <v>38.950000000000003</v>
      </c>
      <c r="E1000">
        <v>45.88</v>
      </c>
      <c r="F1000">
        <v>0.78400000000000003</v>
      </c>
      <c r="G1000">
        <v>219.8</v>
      </c>
      <c r="H1000">
        <v>0.77600000000000002</v>
      </c>
      <c r="I1000">
        <v>2104</v>
      </c>
    </row>
    <row r="1001" spans="1:9">
      <c r="A1001" t="s">
        <v>1965</v>
      </c>
      <c r="B1001" t="s">
        <v>760</v>
      </c>
      <c r="C1001" t="s">
        <v>1882</v>
      </c>
      <c r="D1001">
        <v>38.39</v>
      </c>
      <c r="E1001">
        <v>44.69</v>
      </c>
      <c r="F1001">
        <v>0.78300000000000003</v>
      </c>
      <c r="G1001">
        <v>205</v>
      </c>
      <c r="H1001">
        <v>0.77900000000000003</v>
      </c>
      <c r="I1001">
        <v>2104</v>
      </c>
    </row>
    <row r="1002" spans="1:9">
      <c r="A1002" t="s">
        <v>1965</v>
      </c>
      <c r="B1002" t="s">
        <v>760</v>
      </c>
      <c r="C1002" t="s">
        <v>1883</v>
      </c>
      <c r="D1002">
        <v>38.01</v>
      </c>
      <c r="E1002">
        <v>40.97</v>
      </c>
      <c r="F1002">
        <v>0.80500000000000005</v>
      </c>
      <c r="G1002">
        <v>210.7</v>
      </c>
      <c r="H1002">
        <v>0.81100000000000005</v>
      </c>
      <c r="I1002">
        <v>2104</v>
      </c>
    </row>
    <row r="1003" spans="1:9">
      <c r="A1003" t="s">
        <v>1965</v>
      </c>
      <c r="B1003" t="s">
        <v>760</v>
      </c>
      <c r="C1003" t="s">
        <v>1884</v>
      </c>
      <c r="D1003">
        <v>37.43</v>
      </c>
      <c r="E1003">
        <v>39.04</v>
      </c>
      <c r="F1003">
        <v>0.80600000000000005</v>
      </c>
      <c r="G1003">
        <v>208.6</v>
      </c>
      <c r="H1003">
        <v>0.81699999999999995</v>
      </c>
      <c r="I1003">
        <v>2104</v>
      </c>
    </row>
    <row r="1004" spans="1:9">
      <c r="A1004" t="s">
        <v>1965</v>
      </c>
      <c r="B1004" t="s">
        <v>760</v>
      </c>
      <c r="C1004" t="s">
        <v>1885</v>
      </c>
      <c r="D1004">
        <v>37.299999999999997</v>
      </c>
      <c r="E1004">
        <v>40.56</v>
      </c>
      <c r="F1004">
        <v>0.80800000000000005</v>
      </c>
      <c r="G1004">
        <v>226.3</v>
      </c>
      <c r="H1004">
        <v>0.81499999999999995</v>
      </c>
      <c r="I1004">
        <v>2104</v>
      </c>
    </row>
    <row r="1005" spans="1:9">
      <c r="A1005" t="s">
        <v>1965</v>
      </c>
      <c r="B1005" t="s">
        <v>760</v>
      </c>
      <c r="C1005" t="s">
        <v>1886</v>
      </c>
      <c r="D1005">
        <v>40.74</v>
      </c>
      <c r="E1005">
        <v>43.72</v>
      </c>
      <c r="F1005">
        <v>0.80600000000000005</v>
      </c>
      <c r="G1005">
        <v>252.3</v>
      </c>
      <c r="H1005">
        <v>0.80500000000000005</v>
      </c>
      <c r="I1005">
        <v>2104</v>
      </c>
    </row>
    <row r="1006" spans="1:9">
      <c r="A1006" t="s">
        <v>1965</v>
      </c>
      <c r="B1006" t="s">
        <v>760</v>
      </c>
      <c r="C1006" t="s">
        <v>1887</v>
      </c>
      <c r="D1006">
        <v>40.89</v>
      </c>
      <c r="E1006">
        <v>46.4</v>
      </c>
      <c r="F1006">
        <v>0.81699999999999995</v>
      </c>
      <c r="G1006">
        <v>250.7</v>
      </c>
      <c r="H1006">
        <v>0.80800000000000005</v>
      </c>
      <c r="I1006">
        <v>2104</v>
      </c>
    </row>
    <row r="1007" spans="1:9">
      <c r="A1007" t="s">
        <v>1965</v>
      </c>
      <c r="B1007" t="s">
        <v>760</v>
      </c>
      <c r="C1007" t="s">
        <v>1888</v>
      </c>
      <c r="D1007">
        <v>42.48</v>
      </c>
      <c r="E1007">
        <v>47.29</v>
      </c>
      <c r="F1007">
        <v>0.79300000000000004</v>
      </c>
      <c r="G1007">
        <v>258.7</v>
      </c>
      <c r="H1007">
        <v>0.78200000000000003</v>
      </c>
      <c r="I1007">
        <v>2104</v>
      </c>
    </row>
    <row r="1008" spans="1:9">
      <c r="A1008" t="s">
        <v>1965</v>
      </c>
      <c r="B1008" t="s">
        <v>760</v>
      </c>
      <c r="C1008" t="s">
        <v>1889</v>
      </c>
      <c r="D1008">
        <v>38.520000000000003</v>
      </c>
      <c r="E1008">
        <v>44.57</v>
      </c>
      <c r="F1008">
        <v>0.79500000000000004</v>
      </c>
      <c r="G1008">
        <v>221.2</v>
      </c>
      <c r="H1008">
        <v>0.79100000000000004</v>
      </c>
      <c r="I1008">
        <v>2104</v>
      </c>
    </row>
    <row r="1009" spans="1:9">
      <c r="A1009" t="s">
        <v>1965</v>
      </c>
      <c r="B1009" t="s">
        <v>760</v>
      </c>
      <c r="C1009" t="s">
        <v>1890</v>
      </c>
      <c r="D1009">
        <v>38.56</v>
      </c>
      <c r="E1009">
        <v>44.48</v>
      </c>
      <c r="F1009">
        <v>0.79500000000000004</v>
      </c>
      <c r="G1009">
        <v>228</v>
      </c>
      <c r="H1009">
        <v>0.79200000000000004</v>
      </c>
      <c r="I1009">
        <v>2104</v>
      </c>
    </row>
    <row r="1010" spans="1:9">
      <c r="A1010" t="s">
        <v>1966</v>
      </c>
      <c r="B1010" t="s">
        <v>1058</v>
      </c>
      <c r="C1010" t="s">
        <v>1880</v>
      </c>
      <c r="D1010">
        <v>39.74</v>
      </c>
      <c r="E1010">
        <v>45.22</v>
      </c>
      <c r="F1010">
        <v>0.77400000000000002</v>
      </c>
      <c r="G1010">
        <v>121.4</v>
      </c>
      <c r="H1010">
        <v>0.76800000000000002</v>
      </c>
      <c r="I1010">
        <v>2022</v>
      </c>
    </row>
    <row r="1011" spans="1:9">
      <c r="A1011" t="s">
        <v>1966</v>
      </c>
      <c r="B1011" t="s">
        <v>1058</v>
      </c>
      <c r="C1011" t="s">
        <v>1881</v>
      </c>
      <c r="D1011">
        <v>38.97</v>
      </c>
      <c r="E1011">
        <v>45.87</v>
      </c>
      <c r="F1011">
        <v>0.77</v>
      </c>
      <c r="G1011">
        <v>101.4</v>
      </c>
      <c r="H1011">
        <v>0.76200000000000001</v>
      </c>
      <c r="I1011">
        <v>2022</v>
      </c>
    </row>
    <row r="1012" spans="1:9">
      <c r="A1012" t="s">
        <v>1966</v>
      </c>
      <c r="B1012" t="s">
        <v>1058</v>
      </c>
      <c r="C1012" t="s">
        <v>1854</v>
      </c>
      <c r="D1012">
        <v>38.75</v>
      </c>
      <c r="E1012">
        <v>45.65</v>
      </c>
      <c r="F1012">
        <v>0.75</v>
      </c>
      <c r="G1012">
        <v>103.9</v>
      </c>
      <c r="H1012">
        <v>0.74299999999999999</v>
      </c>
      <c r="I1012">
        <v>2022</v>
      </c>
    </row>
    <row r="1013" spans="1:9">
      <c r="A1013" t="s">
        <v>1966</v>
      </c>
      <c r="B1013" t="s">
        <v>1058</v>
      </c>
      <c r="C1013" t="s">
        <v>1882</v>
      </c>
      <c r="D1013">
        <v>38.18</v>
      </c>
      <c r="E1013">
        <v>44.44</v>
      </c>
      <c r="F1013">
        <v>0.746</v>
      </c>
      <c r="G1013">
        <v>96.5</v>
      </c>
      <c r="H1013">
        <v>0.74199999999999999</v>
      </c>
      <c r="I1013">
        <v>2022</v>
      </c>
    </row>
    <row r="1014" spans="1:9">
      <c r="A1014" t="s">
        <v>1966</v>
      </c>
      <c r="B1014" t="s">
        <v>1058</v>
      </c>
      <c r="C1014" t="s">
        <v>1883</v>
      </c>
      <c r="D1014">
        <v>37.83</v>
      </c>
      <c r="E1014">
        <v>40.78</v>
      </c>
      <c r="F1014">
        <v>0.77200000000000002</v>
      </c>
      <c r="G1014">
        <v>99.8</v>
      </c>
      <c r="H1014">
        <v>0.77800000000000002</v>
      </c>
      <c r="I1014">
        <v>2022</v>
      </c>
    </row>
    <row r="1015" spans="1:9">
      <c r="A1015" t="s">
        <v>1966</v>
      </c>
      <c r="B1015" t="s">
        <v>1058</v>
      </c>
      <c r="C1015" t="s">
        <v>1884</v>
      </c>
      <c r="D1015">
        <v>37.25</v>
      </c>
      <c r="E1015">
        <v>38.869999999999997</v>
      </c>
      <c r="F1015">
        <v>0.78</v>
      </c>
      <c r="G1015">
        <v>99.7</v>
      </c>
      <c r="H1015">
        <v>0.79100000000000004</v>
      </c>
      <c r="I1015">
        <v>2022</v>
      </c>
    </row>
    <row r="1016" spans="1:9">
      <c r="A1016" t="s">
        <v>1966</v>
      </c>
      <c r="B1016" t="s">
        <v>1058</v>
      </c>
      <c r="C1016" t="s">
        <v>1885</v>
      </c>
      <c r="D1016">
        <v>37.119999999999997</v>
      </c>
      <c r="E1016">
        <v>40.380000000000003</v>
      </c>
      <c r="F1016">
        <v>0.78100000000000003</v>
      </c>
      <c r="G1016">
        <v>108</v>
      </c>
      <c r="H1016">
        <v>0.78800000000000003</v>
      </c>
      <c r="I1016">
        <v>2022</v>
      </c>
    </row>
    <row r="1017" spans="1:9">
      <c r="A1017" t="s">
        <v>1966</v>
      </c>
      <c r="B1017" t="s">
        <v>1058</v>
      </c>
      <c r="C1017" t="s">
        <v>1886</v>
      </c>
      <c r="D1017">
        <v>40.53</v>
      </c>
      <c r="E1017">
        <v>43.51</v>
      </c>
      <c r="F1017">
        <v>0.77600000000000002</v>
      </c>
      <c r="G1017">
        <v>119.9</v>
      </c>
      <c r="H1017">
        <v>0.77400000000000002</v>
      </c>
      <c r="I1017">
        <v>2022</v>
      </c>
    </row>
    <row r="1018" spans="1:9">
      <c r="A1018" t="s">
        <v>1966</v>
      </c>
      <c r="B1018" t="s">
        <v>1058</v>
      </c>
      <c r="C1018" t="s">
        <v>1887</v>
      </c>
      <c r="D1018">
        <v>40.700000000000003</v>
      </c>
      <c r="E1018">
        <v>46.18</v>
      </c>
      <c r="F1018">
        <v>0.78300000000000003</v>
      </c>
      <c r="G1018">
        <v>118.8</v>
      </c>
      <c r="H1018">
        <v>0.77500000000000002</v>
      </c>
      <c r="I1018">
        <v>2022</v>
      </c>
    </row>
    <row r="1019" spans="1:9">
      <c r="A1019" t="s">
        <v>1966</v>
      </c>
      <c r="B1019" t="s">
        <v>1058</v>
      </c>
      <c r="C1019" t="s">
        <v>1888</v>
      </c>
      <c r="D1019">
        <v>42.27</v>
      </c>
      <c r="E1019">
        <v>47.07</v>
      </c>
      <c r="F1019">
        <v>0.76700000000000002</v>
      </c>
      <c r="G1019">
        <v>123.5</v>
      </c>
      <c r="H1019">
        <v>0.75600000000000001</v>
      </c>
      <c r="I1019">
        <v>2022</v>
      </c>
    </row>
    <row r="1020" spans="1:9">
      <c r="A1020" t="s">
        <v>1966</v>
      </c>
      <c r="B1020" t="s">
        <v>1058</v>
      </c>
      <c r="C1020" t="s">
        <v>1889</v>
      </c>
      <c r="D1020">
        <v>38.31</v>
      </c>
      <c r="E1020">
        <v>44.34</v>
      </c>
      <c r="F1020">
        <v>0.76300000000000001</v>
      </c>
      <c r="G1020">
        <v>104.9</v>
      </c>
      <c r="H1020">
        <v>0.76</v>
      </c>
      <c r="I1020">
        <v>2022</v>
      </c>
    </row>
    <row r="1021" spans="1:9">
      <c r="A1021" t="s">
        <v>1966</v>
      </c>
      <c r="B1021" t="s">
        <v>1058</v>
      </c>
      <c r="C1021" t="s">
        <v>1890</v>
      </c>
      <c r="D1021">
        <v>38.36</v>
      </c>
      <c r="E1021">
        <v>44.26</v>
      </c>
      <c r="F1021">
        <v>0.76300000000000001</v>
      </c>
      <c r="G1021">
        <v>108.2</v>
      </c>
      <c r="H1021">
        <v>0.76</v>
      </c>
      <c r="I1021">
        <v>2022</v>
      </c>
    </row>
    <row r="1022" spans="1:9">
      <c r="A1022" t="s">
        <v>1967</v>
      </c>
      <c r="B1022" t="s">
        <v>918</v>
      </c>
      <c r="C1022" t="s">
        <v>1880</v>
      </c>
      <c r="D1022">
        <v>39.78</v>
      </c>
      <c r="E1022">
        <v>45.92</v>
      </c>
      <c r="F1022">
        <v>0.76300000000000001</v>
      </c>
      <c r="G1022">
        <v>254.9</v>
      </c>
      <c r="H1022">
        <v>0.752</v>
      </c>
      <c r="I1022">
        <v>2054</v>
      </c>
    </row>
    <row r="1023" spans="1:9">
      <c r="A1023" t="s">
        <v>1967</v>
      </c>
      <c r="B1023" t="s">
        <v>918</v>
      </c>
      <c r="C1023" t="s">
        <v>1881</v>
      </c>
      <c r="D1023">
        <v>38.479999999999997</v>
      </c>
      <c r="E1023">
        <v>44.81</v>
      </c>
      <c r="F1023">
        <v>0.79100000000000004</v>
      </c>
      <c r="G1023">
        <v>214.5</v>
      </c>
      <c r="H1023">
        <v>0.78300000000000003</v>
      </c>
      <c r="I1023">
        <v>2054</v>
      </c>
    </row>
    <row r="1024" spans="1:9">
      <c r="A1024" t="s">
        <v>1967</v>
      </c>
      <c r="B1024" t="s">
        <v>918</v>
      </c>
      <c r="C1024" t="s">
        <v>1854</v>
      </c>
      <c r="D1024">
        <v>37.520000000000003</v>
      </c>
      <c r="E1024">
        <v>43.96</v>
      </c>
      <c r="F1024">
        <v>0.79100000000000004</v>
      </c>
      <c r="G1024">
        <v>221.9</v>
      </c>
      <c r="H1024">
        <v>0.78600000000000003</v>
      </c>
      <c r="I1024">
        <v>2054</v>
      </c>
    </row>
    <row r="1025" spans="1:9">
      <c r="A1025" t="s">
        <v>1967</v>
      </c>
      <c r="B1025" t="s">
        <v>918</v>
      </c>
      <c r="C1025" t="s">
        <v>1882</v>
      </c>
      <c r="D1025">
        <v>36.229999999999997</v>
      </c>
      <c r="E1025">
        <v>42.06</v>
      </c>
      <c r="F1025">
        <v>0.80500000000000005</v>
      </c>
      <c r="G1025">
        <v>209.7</v>
      </c>
      <c r="H1025">
        <v>0.80500000000000005</v>
      </c>
      <c r="I1025">
        <v>2054</v>
      </c>
    </row>
    <row r="1026" spans="1:9">
      <c r="A1026" t="s">
        <v>1967</v>
      </c>
      <c r="B1026" t="s">
        <v>918</v>
      </c>
      <c r="C1026" t="s">
        <v>1883</v>
      </c>
      <c r="D1026">
        <v>36.03</v>
      </c>
      <c r="E1026">
        <v>39.880000000000003</v>
      </c>
      <c r="F1026">
        <v>0.81499999999999995</v>
      </c>
      <c r="G1026">
        <v>212.1</v>
      </c>
      <c r="H1026">
        <v>0.82</v>
      </c>
      <c r="I1026">
        <v>2054</v>
      </c>
    </row>
    <row r="1027" spans="1:9">
      <c r="A1027" t="s">
        <v>1967</v>
      </c>
      <c r="B1027" t="s">
        <v>918</v>
      </c>
      <c r="C1027" t="s">
        <v>1884</v>
      </c>
      <c r="D1027">
        <v>35.549999999999997</v>
      </c>
      <c r="E1027">
        <v>37.340000000000003</v>
      </c>
      <c r="F1027">
        <v>0.82099999999999995</v>
      </c>
      <c r="G1027">
        <v>213</v>
      </c>
      <c r="H1027">
        <v>0.83399999999999996</v>
      </c>
      <c r="I1027">
        <v>2054</v>
      </c>
    </row>
    <row r="1028" spans="1:9">
      <c r="A1028" t="s">
        <v>1967</v>
      </c>
      <c r="B1028" t="s">
        <v>918</v>
      </c>
      <c r="C1028" t="s">
        <v>1885</v>
      </c>
      <c r="D1028">
        <v>35.81</v>
      </c>
      <c r="E1028">
        <v>38.64</v>
      </c>
      <c r="F1028">
        <v>0.82</v>
      </c>
      <c r="G1028">
        <v>232.7</v>
      </c>
      <c r="H1028">
        <v>0.82899999999999996</v>
      </c>
      <c r="I1028">
        <v>2054</v>
      </c>
    </row>
    <row r="1029" spans="1:9">
      <c r="A1029" t="s">
        <v>1967</v>
      </c>
      <c r="B1029" t="s">
        <v>918</v>
      </c>
      <c r="C1029" t="s">
        <v>1886</v>
      </c>
      <c r="D1029">
        <v>38.840000000000003</v>
      </c>
      <c r="E1029">
        <v>42.52</v>
      </c>
      <c r="F1029">
        <v>0.81100000000000005</v>
      </c>
      <c r="G1029">
        <v>260.2</v>
      </c>
      <c r="H1029">
        <v>0.81</v>
      </c>
      <c r="I1029">
        <v>2054</v>
      </c>
    </row>
    <row r="1030" spans="1:9">
      <c r="A1030" t="s">
        <v>1967</v>
      </c>
      <c r="B1030" t="s">
        <v>918</v>
      </c>
      <c r="C1030" t="s">
        <v>1887</v>
      </c>
      <c r="D1030">
        <v>39.28</v>
      </c>
      <c r="E1030">
        <v>44.74</v>
      </c>
      <c r="F1030">
        <v>0.79400000000000004</v>
      </c>
      <c r="G1030">
        <v>249.9</v>
      </c>
      <c r="H1030">
        <v>0.78700000000000003</v>
      </c>
      <c r="I1030">
        <v>2054</v>
      </c>
    </row>
    <row r="1031" spans="1:9">
      <c r="A1031" t="s">
        <v>1967</v>
      </c>
      <c r="B1031" t="s">
        <v>918</v>
      </c>
      <c r="C1031" t="s">
        <v>1888</v>
      </c>
      <c r="D1031">
        <v>40.85</v>
      </c>
      <c r="E1031">
        <v>45.92</v>
      </c>
      <c r="F1031">
        <v>0.77800000000000002</v>
      </c>
      <c r="G1031">
        <v>262.5</v>
      </c>
      <c r="H1031">
        <v>0.76700000000000002</v>
      </c>
      <c r="I1031">
        <v>2054</v>
      </c>
    </row>
    <row r="1032" spans="1:9">
      <c r="A1032" t="s">
        <v>1967</v>
      </c>
      <c r="B1032" t="s">
        <v>918</v>
      </c>
      <c r="C1032" t="s">
        <v>1889</v>
      </c>
      <c r="D1032">
        <v>37.06</v>
      </c>
      <c r="E1032">
        <v>42.91</v>
      </c>
      <c r="F1032">
        <v>0.78700000000000003</v>
      </c>
      <c r="G1032">
        <v>226.4</v>
      </c>
      <c r="H1032">
        <v>0.78500000000000003</v>
      </c>
      <c r="I1032">
        <v>2054</v>
      </c>
    </row>
    <row r="1033" spans="1:9">
      <c r="A1033" t="s">
        <v>1967</v>
      </c>
      <c r="B1033" t="s">
        <v>918</v>
      </c>
      <c r="C1033" t="s">
        <v>1890</v>
      </c>
      <c r="D1033">
        <v>37.979999999999997</v>
      </c>
      <c r="E1033">
        <v>43.79</v>
      </c>
      <c r="F1033">
        <v>0.77900000000000003</v>
      </c>
      <c r="G1033">
        <v>233.1</v>
      </c>
      <c r="H1033">
        <v>0.77400000000000002</v>
      </c>
      <c r="I1033">
        <v>2054</v>
      </c>
    </row>
    <row r="1034" spans="1:9">
      <c r="A1034" t="s">
        <v>1968</v>
      </c>
      <c r="B1034" t="s">
        <v>925</v>
      </c>
      <c r="C1034" t="s">
        <v>1880</v>
      </c>
      <c r="D1034">
        <v>39.770000000000003</v>
      </c>
      <c r="E1034">
        <v>45.91</v>
      </c>
      <c r="F1034">
        <v>0.75900000000000001</v>
      </c>
      <c r="G1034">
        <v>253.6</v>
      </c>
      <c r="H1034">
        <v>0.748</v>
      </c>
      <c r="I1034">
        <v>2046</v>
      </c>
    </row>
    <row r="1035" spans="1:9">
      <c r="A1035" t="s">
        <v>1968</v>
      </c>
      <c r="B1035" t="s">
        <v>925</v>
      </c>
      <c r="C1035" t="s">
        <v>1881</v>
      </c>
      <c r="D1035">
        <v>38.46</v>
      </c>
      <c r="E1035">
        <v>44.79</v>
      </c>
      <c r="F1035">
        <v>0.78400000000000003</v>
      </c>
      <c r="G1035">
        <v>212.6</v>
      </c>
      <c r="H1035">
        <v>0.77600000000000002</v>
      </c>
      <c r="I1035">
        <v>2046</v>
      </c>
    </row>
    <row r="1036" spans="1:9">
      <c r="A1036" t="s">
        <v>1968</v>
      </c>
      <c r="B1036" t="s">
        <v>925</v>
      </c>
      <c r="C1036" t="s">
        <v>1854</v>
      </c>
      <c r="D1036">
        <v>37.51</v>
      </c>
      <c r="E1036">
        <v>43.95</v>
      </c>
      <c r="F1036">
        <v>0.79</v>
      </c>
      <c r="G1036">
        <v>221.6</v>
      </c>
      <c r="H1036">
        <v>0.78500000000000003</v>
      </c>
      <c r="I1036">
        <v>2046</v>
      </c>
    </row>
    <row r="1037" spans="1:9">
      <c r="A1037" t="s">
        <v>1968</v>
      </c>
      <c r="B1037" t="s">
        <v>925</v>
      </c>
      <c r="C1037" t="s">
        <v>1882</v>
      </c>
      <c r="D1037">
        <v>36.22</v>
      </c>
      <c r="E1037">
        <v>42.05</v>
      </c>
      <c r="F1037">
        <v>0.80400000000000005</v>
      </c>
      <c r="G1037">
        <v>209.4</v>
      </c>
      <c r="H1037">
        <v>0.80400000000000005</v>
      </c>
      <c r="I1037">
        <v>2046</v>
      </c>
    </row>
    <row r="1038" spans="1:9">
      <c r="A1038" t="s">
        <v>1968</v>
      </c>
      <c r="B1038" t="s">
        <v>925</v>
      </c>
      <c r="C1038" t="s">
        <v>1883</v>
      </c>
      <c r="D1038">
        <v>36.01</v>
      </c>
      <c r="E1038">
        <v>39.86</v>
      </c>
      <c r="F1038">
        <v>0.80900000000000005</v>
      </c>
      <c r="G1038">
        <v>210.7</v>
      </c>
      <c r="H1038">
        <v>0.81499999999999995</v>
      </c>
      <c r="I1038">
        <v>2046</v>
      </c>
    </row>
    <row r="1039" spans="1:9">
      <c r="A1039" t="s">
        <v>1968</v>
      </c>
      <c r="B1039" t="s">
        <v>925</v>
      </c>
      <c r="C1039" t="s">
        <v>1884</v>
      </c>
      <c r="D1039">
        <v>35.53</v>
      </c>
      <c r="E1039">
        <v>37.32</v>
      </c>
      <c r="F1039">
        <v>0.81499999999999995</v>
      </c>
      <c r="G1039">
        <v>211.4</v>
      </c>
      <c r="H1039">
        <v>0.82699999999999996</v>
      </c>
      <c r="I1039">
        <v>2046</v>
      </c>
    </row>
    <row r="1040" spans="1:9">
      <c r="A1040" t="s">
        <v>1968</v>
      </c>
      <c r="B1040" t="s">
        <v>925</v>
      </c>
      <c r="C1040" t="s">
        <v>1885</v>
      </c>
      <c r="D1040">
        <v>35.79</v>
      </c>
      <c r="E1040">
        <v>38.619999999999997</v>
      </c>
      <c r="F1040">
        <v>0.81100000000000005</v>
      </c>
      <c r="G1040">
        <v>230.3</v>
      </c>
      <c r="H1040">
        <v>0.82</v>
      </c>
      <c r="I1040">
        <v>2046</v>
      </c>
    </row>
    <row r="1041" spans="1:9">
      <c r="A1041" t="s">
        <v>1968</v>
      </c>
      <c r="B1041" t="s">
        <v>925</v>
      </c>
      <c r="C1041" t="s">
        <v>1886</v>
      </c>
      <c r="D1041">
        <v>38.83</v>
      </c>
      <c r="E1041">
        <v>42.51</v>
      </c>
      <c r="F1041">
        <v>0.80900000000000005</v>
      </c>
      <c r="G1041">
        <v>259.39999999999998</v>
      </c>
      <c r="H1041">
        <v>0.80700000000000005</v>
      </c>
      <c r="I1041">
        <v>2046</v>
      </c>
    </row>
    <row r="1042" spans="1:9">
      <c r="A1042" t="s">
        <v>1968</v>
      </c>
      <c r="B1042" t="s">
        <v>925</v>
      </c>
      <c r="C1042" t="s">
        <v>1887</v>
      </c>
      <c r="D1042">
        <v>39.270000000000003</v>
      </c>
      <c r="E1042">
        <v>44.73</v>
      </c>
      <c r="F1042">
        <v>0.79400000000000004</v>
      </c>
      <c r="G1042">
        <v>249.8</v>
      </c>
      <c r="H1042">
        <v>0.78600000000000003</v>
      </c>
      <c r="I1042">
        <v>2046</v>
      </c>
    </row>
    <row r="1043" spans="1:9">
      <c r="A1043" t="s">
        <v>1968</v>
      </c>
      <c r="B1043" t="s">
        <v>925</v>
      </c>
      <c r="C1043" t="s">
        <v>1888</v>
      </c>
      <c r="D1043">
        <v>40.840000000000003</v>
      </c>
      <c r="E1043">
        <v>45.91</v>
      </c>
      <c r="F1043">
        <v>0.77900000000000003</v>
      </c>
      <c r="G1043">
        <v>263</v>
      </c>
      <c r="H1043">
        <v>0.76800000000000002</v>
      </c>
      <c r="I1043">
        <v>2046</v>
      </c>
    </row>
    <row r="1044" spans="1:9">
      <c r="A1044" t="s">
        <v>1968</v>
      </c>
      <c r="B1044" t="s">
        <v>925</v>
      </c>
      <c r="C1044" t="s">
        <v>1889</v>
      </c>
      <c r="D1044">
        <v>37.049999999999997</v>
      </c>
      <c r="E1044">
        <v>42.91</v>
      </c>
      <c r="F1044">
        <v>0.78800000000000003</v>
      </c>
      <c r="G1044">
        <v>226.5</v>
      </c>
      <c r="H1044">
        <v>0.78500000000000003</v>
      </c>
      <c r="I1044">
        <v>2046</v>
      </c>
    </row>
    <row r="1045" spans="1:9">
      <c r="A1045" t="s">
        <v>1968</v>
      </c>
      <c r="B1045" t="s">
        <v>925</v>
      </c>
      <c r="C1045" t="s">
        <v>1890</v>
      </c>
      <c r="D1045">
        <v>37.97</v>
      </c>
      <c r="E1045">
        <v>43.77</v>
      </c>
      <c r="F1045">
        <v>0.77600000000000002</v>
      </c>
      <c r="G1045">
        <v>232.3</v>
      </c>
      <c r="H1045">
        <v>0.77100000000000002</v>
      </c>
      <c r="I1045">
        <v>2046</v>
      </c>
    </row>
    <row r="1046" spans="1:9">
      <c r="A1046" t="s">
        <v>1969</v>
      </c>
      <c r="B1046" t="s">
        <v>926</v>
      </c>
      <c r="C1046" t="s">
        <v>1880</v>
      </c>
      <c r="D1046">
        <v>39.729999999999997</v>
      </c>
      <c r="E1046">
        <v>45.87</v>
      </c>
      <c r="F1046">
        <v>0.73299999999999998</v>
      </c>
      <c r="G1046">
        <v>120.2</v>
      </c>
      <c r="H1046">
        <v>0.72299999999999998</v>
      </c>
      <c r="I1046">
        <v>1974</v>
      </c>
    </row>
    <row r="1047" spans="1:9">
      <c r="A1047" t="s">
        <v>1969</v>
      </c>
      <c r="B1047" t="s">
        <v>926</v>
      </c>
      <c r="C1047" t="s">
        <v>1881</v>
      </c>
      <c r="D1047">
        <v>38.409999999999997</v>
      </c>
      <c r="E1047">
        <v>44.74</v>
      </c>
      <c r="F1047">
        <v>0.751</v>
      </c>
      <c r="G1047">
        <v>100</v>
      </c>
      <c r="H1047">
        <v>0.74399999999999999</v>
      </c>
      <c r="I1047">
        <v>1974</v>
      </c>
    </row>
    <row r="1048" spans="1:9">
      <c r="A1048" t="s">
        <v>1969</v>
      </c>
      <c r="B1048" t="s">
        <v>926</v>
      </c>
      <c r="C1048" t="s">
        <v>1854</v>
      </c>
      <c r="D1048">
        <v>37.47</v>
      </c>
      <c r="E1048">
        <v>43.93</v>
      </c>
      <c r="F1048">
        <v>0.76900000000000002</v>
      </c>
      <c r="G1048">
        <v>105.8</v>
      </c>
      <c r="H1048">
        <v>0.76300000000000001</v>
      </c>
      <c r="I1048">
        <v>1974</v>
      </c>
    </row>
    <row r="1049" spans="1:9">
      <c r="A1049" t="s">
        <v>1969</v>
      </c>
      <c r="B1049" t="s">
        <v>926</v>
      </c>
      <c r="C1049" t="s">
        <v>1882</v>
      </c>
      <c r="D1049">
        <v>36.18</v>
      </c>
      <c r="E1049">
        <v>42.02</v>
      </c>
      <c r="F1049">
        <v>0.77800000000000002</v>
      </c>
      <c r="G1049">
        <v>99.4</v>
      </c>
      <c r="H1049">
        <v>0.77700000000000002</v>
      </c>
      <c r="I1049">
        <v>1974</v>
      </c>
    </row>
    <row r="1050" spans="1:9">
      <c r="A1050" t="s">
        <v>1969</v>
      </c>
      <c r="B1050" t="s">
        <v>926</v>
      </c>
      <c r="C1050" t="s">
        <v>1883</v>
      </c>
      <c r="D1050">
        <v>35.94</v>
      </c>
      <c r="E1050">
        <v>39.79</v>
      </c>
      <c r="F1050">
        <v>0.77300000000000002</v>
      </c>
      <c r="G1050">
        <v>98.8</v>
      </c>
      <c r="H1050">
        <v>0.77800000000000002</v>
      </c>
      <c r="I1050">
        <v>1974</v>
      </c>
    </row>
    <row r="1051" spans="1:9">
      <c r="A1051" t="s">
        <v>1969</v>
      </c>
      <c r="B1051" t="s">
        <v>926</v>
      </c>
      <c r="C1051" t="s">
        <v>1884</v>
      </c>
      <c r="D1051">
        <v>35.44</v>
      </c>
      <c r="E1051">
        <v>37.26</v>
      </c>
      <c r="F1051">
        <v>0.77700000000000002</v>
      </c>
      <c r="G1051">
        <v>98.9</v>
      </c>
      <c r="H1051">
        <v>0.78900000000000003</v>
      </c>
      <c r="I1051">
        <v>1974</v>
      </c>
    </row>
    <row r="1052" spans="1:9">
      <c r="A1052" t="s">
        <v>1969</v>
      </c>
      <c r="B1052" t="s">
        <v>926</v>
      </c>
      <c r="C1052" t="s">
        <v>1885</v>
      </c>
      <c r="D1052">
        <v>35.71</v>
      </c>
      <c r="E1052">
        <v>38.54</v>
      </c>
      <c r="F1052">
        <v>0.77100000000000002</v>
      </c>
      <c r="G1052">
        <v>107.4</v>
      </c>
      <c r="H1052">
        <v>0.78</v>
      </c>
      <c r="I1052">
        <v>1974</v>
      </c>
    </row>
    <row r="1053" spans="1:9">
      <c r="A1053" t="s">
        <v>1969</v>
      </c>
      <c r="B1053" t="s">
        <v>926</v>
      </c>
      <c r="C1053" t="s">
        <v>1886</v>
      </c>
      <c r="D1053">
        <v>38.79</v>
      </c>
      <c r="E1053">
        <v>42.47</v>
      </c>
      <c r="F1053">
        <v>0.77700000000000002</v>
      </c>
      <c r="G1053">
        <v>122.3</v>
      </c>
      <c r="H1053">
        <v>0.77500000000000002</v>
      </c>
      <c r="I1053">
        <v>1974</v>
      </c>
    </row>
    <row r="1054" spans="1:9">
      <c r="A1054" t="s">
        <v>1969</v>
      </c>
      <c r="B1054" t="s">
        <v>926</v>
      </c>
      <c r="C1054" t="s">
        <v>1887</v>
      </c>
      <c r="D1054">
        <v>39.270000000000003</v>
      </c>
      <c r="E1054">
        <v>44.73</v>
      </c>
      <c r="F1054">
        <v>0.77</v>
      </c>
      <c r="G1054">
        <v>118.9</v>
      </c>
      <c r="H1054">
        <v>0.76200000000000001</v>
      </c>
      <c r="I1054">
        <v>1974</v>
      </c>
    </row>
    <row r="1055" spans="1:9">
      <c r="A1055" t="s">
        <v>1969</v>
      </c>
      <c r="B1055" t="s">
        <v>926</v>
      </c>
      <c r="C1055" t="s">
        <v>1888</v>
      </c>
      <c r="D1055">
        <v>40.81</v>
      </c>
      <c r="E1055">
        <v>45.9</v>
      </c>
      <c r="F1055">
        <v>0.76300000000000001</v>
      </c>
      <c r="G1055">
        <v>126.5</v>
      </c>
      <c r="H1055">
        <v>0.753</v>
      </c>
      <c r="I1055">
        <v>1974</v>
      </c>
    </row>
    <row r="1056" spans="1:9">
      <c r="A1056" t="s">
        <v>1969</v>
      </c>
      <c r="B1056" t="s">
        <v>926</v>
      </c>
      <c r="C1056" t="s">
        <v>1889</v>
      </c>
      <c r="D1056">
        <v>37.01</v>
      </c>
      <c r="E1056">
        <v>42.9</v>
      </c>
      <c r="F1056">
        <v>0.76600000000000001</v>
      </c>
      <c r="G1056">
        <v>108.1</v>
      </c>
      <c r="H1056">
        <v>0.76300000000000001</v>
      </c>
      <c r="I1056">
        <v>1974</v>
      </c>
    </row>
    <row r="1057" spans="1:9">
      <c r="A1057" t="s">
        <v>1969</v>
      </c>
      <c r="B1057" t="s">
        <v>926</v>
      </c>
      <c r="C1057" t="s">
        <v>1890</v>
      </c>
      <c r="D1057">
        <v>37.93</v>
      </c>
      <c r="E1057">
        <v>43.74</v>
      </c>
      <c r="F1057">
        <v>0.75</v>
      </c>
      <c r="G1057">
        <v>110.1</v>
      </c>
      <c r="H1057">
        <v>0.745</v>
      </c>
      <c r="I1057">
        <v>1974</v>
      </c>
    </row>
    <row r="1058" spans="1:9">
      <c r="A1058" t="s">
        <v>1970</v>
      </c>
      <c r="B1058" t="s">
        <v>623</v>
      </c>
      <c r="C1058" t="s">
        <v>1880</v>
      </c>
      <c r="D1058">
        <v>39.75</v>
      </c>
      <c r="E1058">
        <v>45.89</v>
      </c>
      <c r="F1058">
        <v>0.74399999999999999</v>
      </c>
      <c r="G1058">
        <v>248.8</v>
      </c>
      <c r="H1058">
        <v>0.73399999999999999</v>
      </c>
      <c r="I1058">
        <v>2012</v>
      </c>
    </row>
    <row r="1059" spans="1:9">
      <c r="A1059" t="s">
        <v>1970</v>
      </c>
      <c r="B1059" t="s">
        <v>623</v>
      </c>
      <c r="C1059" t="s">
        <v>1881</v>
      </c>
      <c r="D1059">
        <v>38.44</v>
      </c>
      <c r="E1059">
        <v>44.77</v>
      </c>
      <c r="F1059">
        <v>0.76600000000000001</v>
      </c>
      <c r="G1059">
        <v>207.7</v>
      </c>
      <c r="H1059">
        <v>0.75800000000000001</v>
      </c>
      <c r="I1059">
        <v>2012</v>
      </c>
    </row>
    <row r="1060" spans="1:9">
      <c r="A1060" t="s">
        <v>1970</v>
      </c>
      <c r="B1060" t="s">
        <v>623</v>
      </c>
      <c r="C1060" t="s">
        <v>1854</v>
      </c>
      <c r="D1060">
        <v>37.49</v>
      </c>
      <c r="E1060">
        <v>43.95</v>
      </c>
      <c r="F1060">
        <v>0.78700000000000003</v>
      </c>
      <c r="G1060">
        <v>220.6</v>
      </c>
      <c r="H1060">
        <v>0.78100000000000003</v>
      </c>
      <c r="I1060">
        <v>2012</v>
      </c>
    </row>
    <row r="1061" spans="1:9">
      <c r="A1061" t="s">
        <v>1970</v>
      </c>
      <c r="B1061" t="s">
        <v>623</v>
      </c>
      <c r="C1061" t="s">
        <v>1882</v>
      </c>
      <c r="D1061">
        <v>36.200000000000003</v>
      </c>
      <c r="E1061">
        <v>42.04</v>
      </c>
      <c r="F1061">
        <v>0.79400000000000004</v>
      </c>
      <c r="G1061">
        <v>206.9</v>
      </c>
      <c r="H1061">
        <v>0.79400000000000004</v>
      </c>
      <c r="I1061">
        <v>2012</v>
      </c>
    </row>
    <row r="1062" spans="1:9">
      <c r="A1062" t="s">
        <v>1970</v>
      </c>
      <c r="B1062" t="s">
        <v>623</v>
      </c>
      <c r="C1062" t="s">
        <v>1883</v>
      </c>
      <c r="D1062">
        <v>35.96</v>
      </c>
      <c r="E1062">
        <v>39.81</v>
      </c>
      <c r="F1062">
        <v>0.78700000000000003</v>
      </c>
      <c r="G1062">
        <v>205.1</v>
      </c>
      <c r="H1062">
        <v>0.79300000000000004</v>
      </c>
      <c r="I1062">
        <v>2012</v>
      </c>
    </row>
    <row r="1063" spans="1:9">
      <c r="A1063" t="s">
        <v>1970</v>
      </c>
      <c r="B1063" t="s">
        <v>623</v>
      </c>
      <c r="C1063" t="s">
        <v>1884</v>
      </c>
      <c r="D1063">
        <v>35.49</v>
      </c>
      <c r="E1063">
        <v>37.29</v>
      </c>
      <c r="F1063">
        <v>0.79100000000000004</v>
      </c>
      <c r="G1063">
        <v>205.4</v>
      </c>
      <c r="H1063">
        <v>0.80300000000000005</v>
      </c>
      <c r="I1063">
        <v>2012</v>
      </c>
    </row>
    <row r="1064" spans="1:9">
      <c r="A1064" t="s">
        <v>1970</v>
      </c>
      <c r="B1064" t="s">
        <v>623</v>
      </c>
      <c r="C1064" t="s">
        <v>1885</v>
      </c>
      <c r="D1064">
        <v>35.75</v>
      </c>
      <c r="E1064">
        <v>38.58</v>
      </c>
      <c r="F1064">
        <v>0.78300000000000003</v>
      </c>
      <c r="G1064">
        <v>222.4</v>
      </c>
      <c r="H1064">
        <v>0.79200000000000004</v>
      </c>
      <c r="I1064">
        <v>2012</v>
      </c>
    </row>
    <row r="1065" spans="1:9">
      <c r="A1065" t="s">
        <v>1970</v>
      </c>
      <c r="B1065" t="s">
        <v>623</v>
      </c>
      <c r="C1065" t="s">
        <v>1886</v>
      </c>
      <c r="D1065">
        <v>38.81</v>
      </c>
      <c r="E1065">
        <v>42.49</v>
      </c>
      <c r="F1065">
        <v>0.79200000000000004</v>
      </c>
      <c r="G1065">
        <v>254.2</v>
      </c>
      <c r="H1065">
        <v>0.79100000000000004</v>
      </c>
      <c r="I1065">
        <v>2012</v>
      </c>
    </row>
    <row r="1066" spans="1:9">
      <c r="A1066" t="s">
        <v>1970</v>
      </c>
      <c r="B1066" t="s">
        <v>623</v>
      </c>
      <c r="C1066" t="s">
        <v>1887</v>
      </c>
      <c r="D1066">
        <v>39.29</v>
      </c>
      <c r="E1066">
        <v>44.74</v>
      </c>
      <c r="F1066">
        <v>0.78400000000000003</v>
      </c>
      <c r="G1066">
        <v>246.7</v>
      </c>
      <c r="H1066">
        <v>0.77600000000000002</v>
      </c>
      <c r="I1066">
        <v>2012</v>
      </c>
    </row>
    <row r="1067" spans="1:9">
      <c r="A1067" t="s">
        <v>1970</v>
      </c>
      <c r="B1067" t="s">
        <v>623</v>
      </c>
      <c r="C1067" t="s">
        <v>1888</v>
      </c>
      <c r="D1067">
        <v>40.81</v>
      </c>
      <c r="E1067">
        <v>45.91</v>
      </c>
      <c r="F1067">
        <v>0.77500000000000002</v>
      </c>
      <c r="G1067">
        <v>261.7</v>
      </c>
      <c r="H1067">
        <v>0.76500000000000001</v>
      </c>
      <c r="I1067">
        <v>2012</v>
      </c>
    </row>
    <row r="1068" spans="1:9">
      <c r="A1068" t="s">
        <v>1970</v>
      </c>
      <c r="B1068" t="s">
        <v>623</v>
      </c>
      <c r="C1068" t="s">
        <v>1889</v>
      </c>
      <c r="D1068">
        <v>37.03</v>
      </c>
      <c r="E1068">
        <v>42.91</v>
      </c>
      <c r="F1068">
        <v>0.78400000000000003</v>
      </c>
      <c r="G1068">
        <v>225.4</v>
      </c>
      <c r="H1068">
        <v>0.78100000000000003</v>
      </c>
      <c r="I1068">
        <v>2012</v>
      </c>
    </row>
    <row r="1069" spans="1:9">
      <c r="A1069" t="s">
        <v>1970</v>
      </c>
      <c r="B1069" t="s">
        <v>623</v>
      </c>
      <c r="C1069" t="s">
        <v>1890</v>
      </c>
      <c r="D1069">
        <v>37.950000000000003</v>
      </c>
      <c r="E1069">
        <v>43.76</v>
      </c>
      <c r="F1069">
        <v>0.76500000000000001</v>
      </c>
      <c r="G1069">
        <v>229.1</v>
      </c>
      <c r="H1069">
        <v>0.76</v>
      </c>
      <c r="I1069">
        <v>2012</v>
      </c>
    </row>
    <row r="1070" spans="1:9">
      <c r="A1070" t="s">
        <v>1971</v>
      </c>
      <c r="B1070" t="s">
        <v>634</v>
      </c>
      <c r="C1070" t="s">
        <v>1880</v>
      </c>
      <c r="D1070">
        <v>39.79</v>
      </c>
      <c r="E1070">
        <v>45.93</v>
      </c>
      <c r="F1070">
        <v>0.752</v>
      </c>
      <c r="G1070">
        <v>251.4</v>
      </c>
      <c r="H1070">
        <v>0.74199999999999999</v>
      </c>
      <c r="I1070">
        <v>2035</v>
      </c>
    </row>
    <row r="1071" spans="1:9">
      <c r="A1071" t="s">
        <v>1971</v>
      </c>
      <c r="B1071" t="s">
        <v>634</v>
      </c>
      <c r="C1071" t="s">
        <v>1881</v>
      </c>
      <c r="D1071">
        <v>38.479999999999997</v>
      </c>
      <c r="E1071">
        <v>44.81</v>
      </c>
      <c r="F1071">
        <v>0.77200000000000002</v>
      </c>
      <c r="G1071">
        <v>209.5</v>
      </c>
      <c r="H1071">
        <v>0.76500000000000001</v>
      </c>
      <c r="I1071">
        <v>2035</v>
      </c>
    </row>
    <row r="1072" spans="1:9">
      <c r="A1072" t="s">
        <v>1971</v>
      </c>
      <c r="B1072" t="s">
        <v>634</v>
      </c>
      <c r="C1072" t="s">
        <v>1854</v>
      </c>
      <c r="D1072">
        <v>37.520000000000003</v>
      </c>
      <c r="E1072">
        <v>43.97</v>
      </c>
      <c r="F1072">
        <v>0.78800000000000003</v>
      </c>
      <c r="G1072">
        <v>220.9</v>
      </c>
      <c r="H1072">
        <v>0.78200000000000003</v>
      </c>
      <c r="I1072">
        <v>2035</v>
      </c>
    </row>
    <row r="1073" spans="1:9">
      <c r="A1073" t="s">
        <v>1971</v>
      </c>
      <c r="B1073" t="s">
        <v>634</v>
      </c>
      <c r="C1073" t="s">
        <v>1882</v>
      </c>
      <c r="D1073">
        <v>36.229999999999997</v>
      </c>
      <c r="E1073">
        <v>42.07</v>
      </c>
      <c r="F1073">
        <v>0.80400000000000005</v>
      </c>
      <c r="G1073">
        <v>209.5</v>
      </c>
      <c r="H1073">
        <v>0.80400000000000005</v>
      </c>
      <c r="I1073">
        <v>2035</v>
      </c>
    </row>
    <row r="1074" spans="1:9">
      <c r="A1074" t="s">
        <v>1971</v>
      </c>
      <c r="B1074" t="s">
        <v>634</v>
      </c>
      <c r="C1074" t="s">
        <v>1883</v>
      </c>
      <c r="D1074">
        <v>36.020000000000003</v>
      </c>
      <c r="E1074">
        <v>39.869999999999997</v>
      </c>
      <c r="F1074">
        <v>0.79700000000000004</v>
      </c>
      <c r="G1074">
        <v>207.7</v>
      </c>
      <c r="H1074">
        <v>0.80300000000000005</v>
      </c>
      <c r="I1074">
        <v>2035</v>
      </c>
    </row>
    <row r="1075" spans="1:9">
      <c r="A1075" t="s">
        <v>1971</v>
      </c>
      <c r="B1075" t="s">
        <v>634</v>
      </c>
      <c r="C1075" t="s">
        <v>1884</v>
      </c>
      <c r="D1075">
        <v>35.56</v>
      </c>
      <c r="E1075">
        <v>37.340000000000003</v>
      </c>
      <c r="F1075">
        <v>0.80100000000000005</v>
      </c>
      <c r="G1075">
        <v>207.8</v>
      </c>
      <c r="H1075">
        <v>0.81299999999999994</v>
      </c>
      <c r="I1075">
        <v>2035</v>
      </c>
    </row>
    <row r="1076" spans="1:9">
      <c r="A1076" t="s">
        <v>1971</v>
      </c>
      <c r="B1076" t="s">
        <v>634</v>
      </c>
      <c r="C1076" t="s">
        <v>1885</v>
      </c>
      <c r="D1076">
        <v>35.82</v>
      </c>
      <c r="E1076">
        <v>38.64</v>
      </c>
      <c r="F1076">
        <v>0.79800000000000004</v>
      </c>
      <c r="G1076">
        <v>226.5</v>
      </c>
      <c r="H1076">
        <v>0.80600000000000005</v>
      </c>
      <c r="I1076">
        <v>2035</v>
      </c>
    </row>
    <row r="1077" spans="1:9">
      <c r="A1077" t="s">
        <v>1971</v>
      </c>
      <c r="B1077" t="s">
        <v>634</v>
      </c>
      <c r="C1077" t="s">
        <v>1886</v>
      </c>
      <c r="D1077">
        <v>38.86</v>
      </c>
      <c r="E1077">
        <v>42.53</v>
      </c>
      <c r="F1077">
        <v>0.81499999999999995</v>
      </c>
      <c r="G1077">
        <v>261.3</v>
      </c>
      <c r="H1077">
        <v>0.81299999999999994</v>
      </c>
      <c r="I1077">
        <v>2035</v>
      </c>
    </row>
    <row r="1078" spans="1:9">
      <c r="A1078" t="s">
        <v>1971</v>
      </c>
      <c r="B1078" t="s">
        <v>634</v>
      </c>
      <c r="C1078" t="s">
        <v>1887</v>
      </c>
      <c r="D1078">
        <v>39.299999999999997</v>
      </c>
      <c r="E1078">
        <v>44.75</v>
      </c>
      <c r="F1078">
        <v>0.8</v>
      </c>
      <c r="G1078">
        <v>251.7</v>
      </c>
      <c r="H1078">
        <v>0.79200000000000004</v>
      </c>
      <c r="I1078">
        <v>2035</v>
      </c>
    </row>
    <row r="1079" spans="1:9">
      <c r="A1079" t="s">
        <v>1971</v>
      </c>
      <c r="B1079" t="s">
        <v>634</v>
      </c>
      <c r="C1079" t="s">
        <v>1888</v>
      </c>
      <c r="D1079">
        <v>40.85</v>
      </c>
      <c r="E1079">
        <v>45.92</v>
      </c>
      <c r="F1079">
        <v>0.77900000000000003</v>
      </c>
      <c r="G1079">
        <v>263.10000000000002</v>
      </c>
      <c r="H1079">
        <v>0.76900000000000002</v>
      </c>
      <c r="I1079">
        <v>2035</v>
      </c>
    </row>
    <row r="1080" spans="1:9">
      <c r="A1080" t="s">
        <v>1971</v>
      </c>
      <c r="B1080" t="s">
        <v>634</v>
      </c>
      <c r="C1080" t="s">
        <v>1889</v>
      </c>
      <c r="D1080">
        <v>37.06</v>
      </c>
      <c r="E1080">
        <v>42.93</v>
      </c>
      <c r="F1080">
        <v>0.78500000000000003</v>
      </c>
      <c r="G1080">
        <v>225.8</v>
      </c>
      <c r="H1080">
        <v>0.78300000000000003</v>
      </c>
      <c r="I1080">
        <v>2035</v>
      </c>
    </row>
    <row r="1081" spans="1:9">
      <c r="A1081" t="s">
        <v>1971</v>
      </c>
      <c r="B1081" t="s">
        <v>634</v>
      </c>
      <c r="C1081" t="s">
        <v>1890</v>
      </c>
      <c r="D1081">
        <v>37.979999999999997</v>
      </c>
      <c r="E1081">
        <v>43.79</v>
      </c>
      <c r="F1081">
        <v>0.77</v>
      </c>
      <c r="G1081">
        <v>230.5</v>
      </c>
      <c r="H1081">
        <v>0.76500000000000001</v>
      </c>
      <c r="I1081">
        <v>2035</v>
      </c>
    </row>
    <row r="1082" spans="1:9">
      <c r="A1082" t="s">
        <v>1972</v>
      </c>
      <c r="B1082" t="s">
        <v>929</v>
      </c>
      <c r="C1082" t="s">
        <v>1880</v>
      </c>
      <c r="D1082">
        <v>39.81</v>
      </c>
      <c r="E1082">
        <v>45.95</v>
      </c>
      <c r="F1082">
        <v>0.73</v>
      </c>
      <c r="G1082">
        <v>120.2</v>
      </c>
      <c r="H1082">
        <v>0.72</v>
      </c>
      <c r="I1082">
        <v>1977</v>
      </c>
    </row>
    <row r="1083" spans="1:9">
      <c r="A1083" t="s">
        <v>1972</v>
      </c>
      <c r="B1083" t="s">
        <v>929</v>
      </c>
      <c r="C1083" t="s">
        <v>1881</v>
      </c>
      <c r="D1083">
        <v>38.49</v>
      </c>
      <c r="E1083">
        <v>44.82</v>
      </c>
      <c r="F1083">
        <v>0.749</v>
      </c>
      <c r="G1083">
        <v>100</v>
      </c>
      <c r="H1083">
        <v>0.74099999999999999</v>
      </c>
      <c r="I1083">
        <v>1977</v>
      </c>
    </row>
    <row r="1084" spans="1:9">
      <c r="A1084" t="s">
        <v>1972</v>
      </c>
      <c r="B1084" t="s">
        <v>929</v>
      </c>
      <c r="C1084" t="s">
        <v>1854</v>
      </c>
      <c r="D1084">
        <v>37.53</v>
      </c>
      <c r="E1084">
        <v>44</v>
      </c>
      <c r="F1084">
        <v>0.76600000000000001</v>
      </c>
      <c r="G1084">
        <v>105.8</v>
      </c>
      <c r="H1084">
        <v>0.76100000000000001</v>
      </c>
      <c r="I1084">
        <v>1977</v>
      </c>
    </row>
    <row r="1085" spans="1:9">
      <c r="A1085" t="s">
        <v>1972</v>
      </c>
      <c r="B1085" t="s">
        <v>929</v>
      </c>
      <c r="C1085" t="s">
        <v>1882</v>
      </c>
      <c r="D1085">
        <v>36.25</v>
      </c>
      <c r="E1085">
        <v>42.09</v>
      </c>
      <c r="F1085">
        <v>0.77800000000000002</v>
      </c>
      <c r="G1085">
        <v>99.7</v>
      </c>
      <c r="H1085">
        <v>0.77700000000000002</v>
      </c>
      <c r="I1085">
        <v>1977</v>
      </c>
    </row>
    <row r="1086" spans="1:9">
      <c r="A1086" t="s">
        <v>1972</v>
      </c>
      <c r="B1086" t="s">
        <v>929</v>
      </c>
      <c r="C1086" t="s">
        <v>1883</v>
      </c>
      <c r="D1086">
        <v>36.020000000000003</v>
      </c>
      <c r="E1086">
        <v>39.869999999999997</v>
      </c>
      <c r="F1086">
        <v>0.76800000000000002</v>
      </c>
      <c r="G1086">
        <v>98.5</v>
      </c>
      <c r="H1086">
        <v>0.77300000000000002</v>
      </c>
      <c r="I1086">
        <v>1977</v>
      </c>
    </row>
    <row r="1087" spans="1:9">
      <c r="A1087" t="s">
        <v>1972</v>
      </c>
      <c r="B1087" t="s">
        <v>929</v>
      </c>
      <c r="C1087" t="s">
        <v>1884</v>
      </c>
      <c r="D1087">
        <v>35.549999999999997</v>
      </c>
      <c r="E1087">
        <v>37.340000000000003</v>
      </c>
      <c r="F1087">
        <v>0.77200000000000002</v>
      </c>
      <c r="G1087">
        <v>98.7</v>
      </c>
      <c r="H1087">
        <v>0.78400000000000003</v>
      </c>
      <c r="I1087">
        <v>1977</v>
      </c>
    </row>
    <row r="1088" spans="1:9">
      <c r="A1088" t="s">
        <v>1972</v>
      </c>
      <c r="B1088" t="s">
        <v>929</v>
      </c>
      <c r="C1088" t="s">
        <v>1885</v>
      </c>
      <c r="D1088">
        <v>35.81</v>
      </c>
      <c r="E1088">
        <v>38.64</v>
      </c>
      <c r="F1088">
        <v>0.76700000000000002</v>
      </c>
      <c r="G1088">
        <v>107.3</v>
      </c>
      <c r="H1088">
        <v>0.77600000000000002</v>
      </c>
      <c r="I1088">
        <v>1977</v>
      </c>
    </row>
    <row r="1089" spans="1:9">
      <c r="A1089" t="s">
        <v>1972</v>
      </c>
      <c r="B1089" t="s">
        <v>929</v>
      </c>
      <c r="C1089" t="s">
        <v>1886</v>
      </c>
      <c r="D1089">
        <v>38.86</v>
      </c>
      <c r="E1089">
        <v>42.54</v>
      </c>
      <c r="F1089">
        <v>0.78300000000000003</v>
      </c>
      <c r="G1089">
        <v>123.7</v>
      </c>
      <c r="H1089">
        <v>0.78200000000000003</v>
      </c>
      <c r="I1089">
        <v>1977</v>
      </c>
    </row>
    <row r="1090" spans="1:9">
      <c r="A1090" t="s">
        <v>1972</v>
      </c>
      <c r="B1090" t="s">
        <v>929</v>
      </c>
      <c r="C1090" t="s">
        <v>1887</v>
      </c>
      <c r="D1090">
        <v>39.33</v>
      </c>
      <c r="E1090">
        <v>44.78</v>
      </c>
      <c r="F1090">
        <v>0.77300000000000002</v>
      </c>
      <c r="G1090">
        <v>119.8</v>
      </c>
      <c r="H1090">
        <v>0.76600000000000001</v>
      </c>
      <c r="I1090">
        <v>1977</v>
      </c>
    </row>
    <row r="1091" spans="1:9">
      <c r="A1091" t="s">
        <v>1972</v>
      </c>
      <c r="B1091" t="s">
        <v>929</v>
      </c>
      <c r="C1091" t="s">
        <v>1888</v>
      </c>
      <c r="D1091">
        <v>40.869999999999997</v>
      </c>
      <c r="E1091">
        <v>45.96</v>
      </c>
      <c r="F1091">
        <v>0.76100000000000001</v>
      </c>
      <c r="G1091">
        <v>126.5</v>
      </c>
      <c r="H1091">
        <v>0.751</v>
      </c>
      <c r="I1091">
        <v>1977</v>
      </c>
    </row>
    <row r="1092" spans="1:9">
      <c r="A1092" t="s">
        <v>1972</v>
      </c>
      <c r="B1092" t="s">
        <v>929</v>
      </c>
      <c r="C1092" t="s">
        <v>1889</v>
      </c>
      <c r="D1092">
        <v>37.08</v>
      </c>
      <c r="E1092">
        <v>42.96</v>
      </c>
      <c r="F1092">
        <v>0.76400000000000001</v>
      </c>
      <c r="G1092">
        <v>108.1</v>
      </c>
      <c r="H1092">
        <v>0.76100000000000001</v>
      </c>
      <c r="I1092">
        <v>1977</v>
      </c>
    </row>
    <row r="1093" spans="1:9">
      <c r="A1093" t="s">
        <v>1972</v>
      </c>
      <c r="B1093" t="s">
        <v>929</v>
      </c>
      <c r="C1093" t="s">
        <v>1890</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1973</v>
      </c>
      <c r="B2">
        <v>1523.92</v>
      </c>
      <c r="C2">
        <v>1513.83</v>
      </c>
      <c r="D2">
        <v>1448.74</v>
      </c>
      <c r="E2">
        <v>1790.18</v>
      </c>
      <c r="G2">
        <v>7.5333100000000011</v>
      </c>
    </row>
    <row r="3" spans="1:10">
      <c r="A3" t="s">
        <v>1974</v>
      </c>
      <c r="B3">
        <v>1497.26</v>
      </c>
      <c r="C3">
        <v>1508.14</v>
      </c>
      <c r="D3">
        <v>1507.21</v>
      </c>
      <c r="E3">
        <v>1778.33</v>
      </c>
      <c r="G3">
        <v>7.471820000000001</v>
      </c>
    </row>
    <row r="4" spans="1:10">
      <c r="A4" t="s">
        <v>1975</v>
      </c>
      <c r="B4">
        <v>1519.1</v>
      </c>
      <c r="C4">
        <v>1478.39</v>
      </c>
      <c r="D4">
        <v>1504.25</v>
      </c>
      <c r="E4">
        <v>1753.26</v>
      </c>
      <c r="G4">
        <v>7.4930300000000001</v>
      </c>
    </row>
    <row r="5" spans="1:10">
      <c r="A5" t="s">
        <v>1976</v>
      </c>
      <c r="B5">
        <v>1479.77</v>
      </c>
      <c r="C5">
        <v>1470.26</v>
      </c>
      <c r="D5">
        <v>1516.7</v>
      </c>
      <c r="E5">
        <v>1751.37</v>
      </c>
      <c r="G5">
        <v>8.8438999999999997</v>
      </c>
    </row>
    <row r="6" spans="1:10">
      <c r="A6" t="s">
        <v>1977</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1978</v>
      </c>
      <c r="C9">
        <v>1407.86</v>
      </c>
      <c r="D9">
        <v>1661.1</v>
      </c>
    </row>
    <row r="10" spans="1:10">
      <c r="A10" t="s">
        <v>1979</v>
      </c>
      <c r="C10">
        <v>1483.95</v>
      </c>
      <c r="D10">
        <v>1430.94</v>
      </c>
      <c r="G10">
        <v>7.51213</v>
      </c>
      <c r="H10">
        <v>7.6058300000000001</v>
      </c>
    </row>
    <row r="11" spans="1:10">
      <c r="A11" t="s">
        <v>1980</v>
      </c>
      <c r="C11">
        <v>1506.75</v>
      </c>
      <c r="D11">
        <v>1468.58</v>
      </c>
    </row>
    <row r="12" spans="1:10">
      <c r="A12" t="s">
        <v>1981</v>
      </c>
      <c r="C12">
        <v>1556.6</v>
      </c>
      <c r="D12">
        <v>1523.91</v>
      </c>
      <c r="G12">
        <v>7.51213</v>
      </c>
    </row>
    <row r="13" spans="1:10">
      <c r="A13" t="s">
        <v>1982</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1983</v>
      </c>
      <c r="C16">
        <v>1496.96</v>
      </c>
      <c r="D16">
        <v>1392.7</v>
      </c>
    </row>
    <row r="17" spans="1:7">
      <c r="A17" t="s">
        <v>1984</v>
      </c>
      <c r="C17">
        <v>1493.4</v>
      </c>
      <c r="D17">
        <v>1420.37</v>
      </c>
      <c r="G17">
        <v>3.6963500000000002</v>
      </c>
    </row>
    <row r="18" spans="1:7">
      <c r="A18" t="s">
        <v>1985</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1837</v>
      </c>
      <c r="D1" s="44" t="s">
        <v>1839</v>
      </c>
      <c r="E1" s="44" t="s">
        <v>1840</v>
      </c>
      <c r="F1" s="44" t="s">
        <v>1841</v>
      </c>
      <c r="G1" s="48" t="str">
        <f ca="1">'TABELA RESUMO - P50'!$H$1</f>
        <v>PVSYST até 9-03-2026 em MWh</v>
      </c>
      <c r="H1" s="48" t="s">
        <v>1840</v>
      </c>
      <c r="I1" s="48" t="s">
        <v>1842</v>
      </c>
      <c r="J1" s="48" t="s">
        <v>1843</v>
      </c>
      <c r="K1" s="48" t="s">
        <v>1844</v>
      </c>
      <c r="L1" s="48" t="s">
        <v>1845</v>
      </c>
      <c r="N1" s="124" t="s">
        <v>1847</v>
      </c>
      <c r="O1" s="125" t="s">
        <v>1848</v>
      </c>
      <c r="P1" s="125" t="s">
        <v>1849</v>
      </c>
      <c r="Q1" s="124" t="s">
        <v>1850</v>
      </c>
    </row>
    <row r="2" spans="1:17">
      <c r="A2" s="42" t="s">
        <v>1853</v>
      </c>
      <c r="B2" s="100" t="str">
        <f>'TABELA RESUMO - P50'!B2</f>
        <v>Março</v>
      </c>
      <c r="C2" s="35">
        <f>'TABELA RESUMO - P50'!C2</f>
        <v>250.10999999999999</v>
      </c>
      <c r="D2" s="35">
        <f>SUMIFS(Previsto2024[Previsto P90 '[MWh']],Previsto2024[Complexo],'TABELA RESUMO - P90'!A2,Previsto2024[Período],'TABELA RESUMO - P90'!B2)</f>
        <v>0</v>
      </c>
      <c r="E2" s="135">
        <f>C2-D2</f>
        <v>250.10999999999999</v>
      </c>
      <c r="F2" s="53" t="e">
        <f>(C2-D2)/D2</f>
        <v>#DIV/0!</v>
      </c>
      <c r="G2" s="75">
        <f ca="1">K2*J2</f>
        <v>0</v>
      </c>
      <c r="H2" s="52">
        <f ca="1">C2-G2</f>
        <v>250.10999999999999</v>
      </c>
      <c r="I2" s="55" t="e">
        <f ca="1">(C2-G2)/G2</f>
        <v>#DIV/0!</v>
      </c>
      <c r="J2" s="38">
        <f>D2/31</f>
        <v>0</v>
      </c>
      <c r="K2" s="71">
        <f ca="1">'TABELA RESUMO - P50'!L2</f>
        <v>9</v>
      </c>
      <c r="L2" s="51">
        <v>1900</v>
      </c>
      <c r="N2" s="126">
        <f>L2/1000</f>
        <v>1.9</v>
      </c>
      <c r="O2" s="126">
        <f ca="1">K2*24</f>
        <v>216</v>
      </c>
      <c r="P2" s="126">
        <f ca="1">C2/O2</f>
        <v>1.1579166666666667</v>
      </c>
      <c r="Q2" s="127">
        <f ca="1">P2/N2</f>
        <v>0.6094298245614036</v>
      </c>
    </row>
    <row r="3" spans="1:17">
      <c r="A3" s="42" t="s">
        <v>25</v>
      </c>
      <c r="B3" s="100" t="str">
        <f>'TABELA RESUMO - P50'!B3</f>
        <v>Março</v>
      </c>
      <c r="C3" s="35">
        <f>'TABELA RESUMO - P50'!C3</f>
        <v>43.541000000000004</v>
      </c>
      <c r="D3" s="35">
        <f>SUMIFS(Previsto2024[Previsto P90 '[MWh']],Previsto2024[Complexo],'TABELA RESUMO - P90'!A3,Previsto2024[Período],'TABELA RESUMO - P90'!B3)</f>
        <v>0</v>
      </c>
      <c r="E3" s="135">
        <f>C3-D3</f>
        <v>43.541000000000004</v>
      </c>
      <c r="F3" s="53" t="e">
        <f t="shared" ref="F3:F40" si="0">(C3-D3)/D3</f>
        <v>#DIV/0!</v>
      </c>
      <c r="G3" s="75">
        <f ca="1">K3*J3</f>
        <v>0</v>
      </c>
      <c r="H3" s="52">
        <f t="shared" ref="H3:H47" ca="1" si="1">C3-G3</f>
        <v>43.541000000000004</v>
      </c>
      <c r="I3" s="55" t="e">
        <f t="shared" ref="I3:I38" ca="1" si="2">(C3-G3)/G3</f>
        <v>#DIV/0!</v>
      </c>
      <c r="J3" s="38">
        <f t="shared" ref="J3:J44" si="3">D3/31</f>
        <v>0</v>
      </c>
      <c r="K3" s="71">
        <f ca="1">'TABELA RESUMO - P50'!L3</f>
        <v>9</v>
      </c>
      <c r="L3" s="51">
        <v>1269.5999999999999</v>
      </c>
      <c r="N3" s="126">
        <f t="shared" ref="N3:N38" si="4">L3/1000</f>
        <v>1.2695999999999998</v>
      </c>
      <c r="O3" s="126">
        <f t="shared" ref="O3:O38" ca="1" si="5">K3*24</f>
        <v>216</v>
      </c>
      <c r="P3" s="126">
        <f t="shared" ref="P3:P38" ca="1" si="6">C3/O3</f>
        <v>0.20157870370370373</v>
      </c>
      <c r="Q3" s="127">
        <f ca="1">P3/N3</f>
        <v>0.15877339611192798</v>
      </c>
    </row>
    <row r="4" spans="1:17">
      <c r="A4" s="42" t="s">
        <v>26</v>
      </c>
      <c r="B4" s="100" t="str">
        <f>'TABELA RESUMO - P50'!B4</f>
        <v>Março</v>
      </c>
      <c r="C4" s="35">
        <f>'TABELA RESUMO - P50'!C4</f>
        <v>111.19830000000002</v>
      </c>
      <c r="D4" s="35">
        <f>SUMIFS(Previsto2024[Previsto P90 '[MWh']],Previsto2024[Complexo],'TABELA RESUMO - P90'!A4,Previsto2024[Período],'TABELA RESUMO - P90'!B4)</f>
        <v>0</v>
      </c>
      <c r="E4" s="135">
        <f t="shared" ref="E4:E38" si="7">C4-D4</f>
        <v>111.19830000000002</v>
      </c>
      <c r="F4" s="53" t="e">
        <f t="shared" si="0"/>
        <v>#DIV/0!</v>
      </c>
      <c r="G4" s="75">
        <f t="shared" ref="G4:G38" ca="1" si="8">K4*J4</f>
        <v>0</v>
      </c>
      <c r="H4" s="52">
        <f t="shared" ca="1" si="1"/>
        <v>111.19830000000002</v>
      </c>
      <c r="I4" s="55" t="e">
        <f t="shared" ca="1" si="2"/>
        <v>#DIV/0!</v>
      </c>
      <c r="J4" s="38">
        <f t="shared" si="3"/>
        <v>0</v>
      </c>
      <c r="K4" s="71">
        <f ca="1">'TABELA RESUMO - P50'!L4</f>
        <v>9</v>
      </c>
      <c r="L4" s="51">
        <v>3124.89</v>
      </c>
      <c r="N4" s="126">
        <f t="shared" si="4"/>
        <v>3.1248899999999997</v>
      </c>
      <c r="O4" s="126">
        <f t="shared" ca="1" si="5"/>
        <v>216</v>
      </c>
      <c r="P4" s="126">
        <f t="shared" ca="1" si="6"/>
        <v>0.51480694444444453</v>
      </c>
      <c r="Q4" s="127">
        <f t="shared" ref="Q4:Q38" ca="1" si="9">P4/N4</f>
        <v>0.16474402121176893</v>
      </c>
    </row>
    <row r="5" spans="1:17">
      <c r="A5" s="42" t="s">
        <v>193</v>
      </c>
      <c r="B5" s="100" t="str">
        <f>'TABELA RESUMO - P50'!B5</f>
        <v>Março</v>
      </c>
      <c r="C5" s="35">
        <f>'TABELA RESUMO - P50'!C5</f>
        <v>38.334200000000003</v>
      </c>
      <c r="D5" s="35">
        <f>SUMIFS(Previsto2024[Previsto P90 '[MWh']],Previsto2024[Complexo],'TABELA RESUMO - P90'!A5,Previsto2024[Período],'TABELA RESUMO - P90'!B5)</f>
        <v>0</v>
      </c>
      <c r="E5" s="135">
        <f t="shared" si="7"/>
        <v>38.334200000000003</v>
      </c>
      <c r="F5" s="53" t="e">
        <f t="shared" si="0"/>
        <v>#DIV/0!</v>
      </c>
      <c r="G5" s="75">
        <f ca="1">K5*J5</f>
        <v>0</v>
      </c>
      <c r="H5" s="52">
        <f t="shared" ca="1" si="1"/>
        <v>38.334200000000003</v>
      </c>
      <c r="I5" s="55" t="e">
        <f t="shared" ca="1" si="2"/>
        <v>#DIV/0!</v>
      </c>
      <c r="J5" s="38">
        <f t="shared" si="3"/>
        <v>0</v>
      </c>
      <c r="K5" s="71">
        <f ca="1">'TABELA RESUMO - P50'!L5</f>
        <v>9</v>
      </c>
      <c r="L5" s="51">
        <v>1402.6</v>
      </c>
      <c r="N5" s="126">
        <f t="shared" si="4"/>
        <v>1.4025999999999998</v>
      </c>
      <c r="O5" s="126">
        <f t="shared" ca="1" si="5"/>
        <v>216</v>
      </c>
      <c r="P5" s="126">
        <f t="shared" ca="1" si="6"/>
        <v>0.17747314814814816</v>
      </c>
      <c r="Q5" s="127">
        <f t="shared" ca="1" si="9"/>
        <v>0.12653154723238855</v>
      </c>
    </row>
    <row r="6" spans="1:17">
      <c r="A6" s="42" t="s">
        <v>28</v>
      </c>
      <c r="B6" s="100" t="str">
        <f>'TABELA RESUMO - P50'!B6</f>
        <v>Março</v>
      </c>
      <c r="C6" s="35">
        <f>'TABELA RESUMO - P50'!C6</f>
        <v>62.077600000000004</v>
      </c>
      <c r="D6" s="35">
        <f>SUMIFS(Previsto2024[Previsto P90 '[MWh']],Previsto2024[Complexo],'TABELA RESUMO - P90'!A6,Previsto2024[Período],'TABELA RESUMO - P90'!B6)</f>
        <v>0</v>
      </c>
      <c r="E6" s="135">
        <f t="shared" si="7"/>
        <v>62.077600000000004</v>
      </c>
      <c r="F6" s="53" t="e">
        <f t="shared" si="0"/>
        <v>#DIV/0!</v>
      </c>
      <c r="G6" s="75">
        <f t="shared" ca="1" si="8"/>
        <v>0</v>
      </c>
      <c r="H6" s="52">
        <f t="shared" ca="1" si="1"/>
        <v>62.077600000000004</v>
      </c>
      <c r="I6" s="55" t="e">
        <f t="shared" ca="1" si="2"/>
        <v>#DIV/0!</v>
      </c>
      <c r="J6" s="38">
        <f t="shared" si="3"/>
        <v>0</v>
      </c>
      <c r="K6" s="71">
        <f ca="1">'TABELA RESUMO - P50'!L6</f>
        <v>9</v>
      </c>
      <c r="L6" s="51">
        <v>1504.23</v>
      </c>
      <c r="N6" s="126">
        <f t="shared" si="4"/>
        <v>1.50423</v>
      </c>
      <c r="O6" s="126">
        <f t="shared" ca="1" si="5"/>
        <v>216</v>
      </c>
      <c r="P6" s="126">
        <f t="shared" ca="1" si="6"/>
        <v>0.28739629629629632</v>
      </c>
      <c r="Q6" s="127">
        <f t="shared" ca="1" si="9"/>
        <v>0.19105874520272587</v>
      </c>
    </row>
    <row r="7" spans="1:17">
      <c r="A7" s="42" t="s">
        <v>29</v>
      </c>
      <c r="B7" s="100" t="str">
        <f>'TABELA RESUMO - P50'!B7</f>
        <v>Março</v>
      </c>
      <c r="C7" s="35">
        <f>'TABELA RESUMO - P50'!C7</f>
        <v>7.7550000000000008</v>
      </c>
      <c r="D7" s="35">
        <f>SUMIFS(Previsto2024[Previsto P90 '[MWh']],Previsto2024[Complexo],'TABELA RESUMO - P90'!A7,Previsto2024[Período],'TABELA RESUMO - P90'!B7)</f>
        <v>0</v>
      </c>
      <c r="E7" s="135">
        <f t="shared" si="7"/>
        <v>7.7550000000000008</v>
      </c>
      <c r="F7" s="53" t="e">
        <f t="shared" si="0"/>
        <v>#DIV/0!</v>
      </c>
      <c r="G7" s="75">
        <f t="shared" ca="1" si="8"/>
        <v>0</v>
      </c>
      <c r="H7" s="52">
        <f t="shared" ca="1" si="1"/>
        <v>7.7550000000000008</v>
      </c>
      <c r="I7" s="55" t="e">
        <f t="shared" ca="1" si="2"/>
        <v>#DIV/0!</v>
      </c>
      <c r="J7" s="38">
        <f t="shared" si="3"/>
        <v>0</v>
      </c>
      <c r="K7" s="71">
        <f ca="1">'TABELA RESUMO - P50'!L7</f>
        <v>9</v>
      </c>
      <c r="L7" s="51">
        <v>212.58</v>
      </c>
      <c r="N7" s="126">
        <f t="shared" si="4"/>
        <v>0.21258000000000002</v>
      </c>
      <c r="O7" s="126">
        <f t="shared" ca="1" si="5"/>
        <v>216</v>
      </c>
      <c r="P7" s="126">
        <f t="shared" ca="1" si="6"/>
        <v>3.5902777777777783E-2</v>
      </c>
      <c r="Q7" s="127">
        <f t="shared" ca="1" si="9"/>
        <v>0.1688906659976375</v>
      </c>
    </row>
    <row r="8" spans="1:17">
      <c r="A8" s="42" t="s">
        <v>30</v>
      </c>
      <c r="B8" s="100" t="str">
        <f>'TABELA RESUMO - P50'!B8</f>
        <v>Março</v>
      </c>
      <c r="C8" s="35">
        <f>'TABELA RESUMO - P50'!C8</f>
        <v>9.9279000000000011</v>
      </c>
      <c r="D8" s="35">
        <f>SUMIFS(Previsto2024[Previsto P90 '[MWh']],Previsto2024[Complexo],'TABELA RESUMO - P90'!A8,Previsto2024[Período],'TABELA RESUMO - P90'!B8)</f>
        <v>0</v>
      </c>
      <c r="E8" s="135">
        <f t="shared" si="7"/>
        <v>9.9279000000000011</v>
      </c>
      <c r="F8" s="53" t="e">
        <f t="shared" si="0"/>
        <v>#DIV/0!</v>
      </c>
      <c r="G8" s="75">
        <f t="shared" ca="1" si="8"/>
        <v>0</v>
      </c>
      <c r="H8" s="52">
        <f t="shared" ca="1" si="1"/>
        <v>9.9279000000000011</v>
      </c>
      <c r="I8" s="55" t="e">
        <f t="shared" ca="1" si="2"/>
        <v>#DIV/0!</v>
      </c>
      <c r="J8" s="38">
        <f t="shared" si="3"/>
        <v>0</v>
      </c>
      <c r="K8" s="71">
        <f ca="1">'TABELA RESUMO - P50'!L8</f>
        <v>9</v>
      </c>
      <c r="L8" s="51">
        <v>279.36</v>
      </c>
      <c r="N8" s="126">
        <f t="shared" si="4"/>
        <v>0.27936</v>
      </c>
      <c r="O8" s="126">
        <f t="shared" ca="1" si="5"/>
        <v>216</v>
      </c>
      <c r="P8" s="126">
        <f t="shared" ca="1" si="6"/>
        <v>4.5962500000000003E-2</v>
      </c>
      <c r="Q8" s="127">
        <f t="shared" ca="1" si="9"/>
        <v>0.16452784936998857</v>
      </c>
    </row>
    <row r="9" spans="1:17">
      <c r="A9" s="42" t="s">
        <v>31</v>
      </c>
      <c r="B9" s="100" t="str">
        <f>'TABELA RESUMO - P50'!B9</f>
        <v>Março</v>
      </c>
      <c r="C9" s="35">
        <f>'TABELA RESUMO - P50'!C9</f>
        <v>46.994500000000002</v>
      </c>
      <c r="D9" s="35">
        <f>SUMIFS(Previsto2024[Previsto P90 '[MWh']],Previsto2024[Complexo],'TABELA RESUMO - P90'!A9,Previsto2024[Período],'TABELA RESUMO - P90'!B9)</f>
        <v>0</v>
      </c>
      <c r="E9" s="135">
        <f t="shared" si="7"/>
        <v>46.994500000000002</v>
      </c>
      <c r="F9" s="53" t="e">
        <f t="shared" si="0"/>
        <v>#DIV/0!</v>
      </c>
      <c r="G9" s="75">
        <f t="shared" ca="1" si="8"/>
        <v>0</v>
      </c>
      <c r="H9" s="52">
        <f t="shared" ca="1" si="1"/>
        <v>46.994500000000002</v>
      </c>
      <c r="I9" s="55" t="e">
        <f t="shared" ca="1" si="2"/>
        <v>#DIV/0!</v>
      </c>
      <c r="J9" s="38">
        <f t="shared" si="3"/>
        <v>0</v>
      </c>
      <c r="K9" s="71">
        <f ca="1">'TABELA RESUMO - P50'!L9</f>
        <v>9</v>
      </c>
      <c r="L9" s="51">
        <v>1337.78</v>
      </c>
      <c r="N9" s="126">
        <f t="shared" si="4"/>
        <v>1.33778</v>
      </c>
      <c r="O9" s="126">
        <f t="shared" ca="1" si="5"/>
        <v>216</v>
      </c>
      <c r="P9" s="126">
        <f t="shared" ca="1" si="6"/>
        <v>0.21756712962962965</v>
      </c>
      <c r="Q9" s="127">
        <f t="shared" ca="1" si="9"/>
        <v>0.16263296627967952</v>
      </c>
    </row>
    <row r="10" spans="1:17">
      <c r="A10" s="42" t="s">
        <v>32</v>
      </c>
      <c r="B10" s="100" t="str">
        <f>'TABELA RESUMO - P50'!B10</f>
        <v>Março</v>
      </c>
      <c r="C10" s="35">
        <f>'TABELA RESUMO - P50'!C10</f>
        <v>85.612500000000011</v>
      </c>
      <c r="D10" s="35">
        <f>SUMIFS(Previsto2024[Previsto P90 '[MWh']],Previsto2024[Complexo],'TABELA RESUMO - P90'!A10,Previsto2024[Período],'TABELA RESUMO - P90'!B10)</f>
        <v>0</v>
      </c>
      <c r="E10" s="135">
        <f t="shared" si="7"/>
        <v>85.612500000000011</v>
      </c>
      <c r="F10" s="53" t="e">
        <f t="shared" si="0"/>
        <v>#DIV/0!</v>
      </c>
      <c r="G10" s="75">
        <f t="shared" ca="1" si="8"/>
        <v>0</v>
      </c>
      <c r="H10" s="52">
        <f t="shared" ca="1" si="1"/>
        <v>85.612500000000011</v>
      </c>
      <c r="I10" s="55" t="e">
        <f t="shared" ca="1" si="2"/>
        <v>#DIV/0!</v>
      </c>
      <c r="J10" s="38">
        <f t="shared" si="3"/>
        <v>0</v>
      </c>
      <c r="K10" s="71">
        <f ca="1">'TABELA RESUMO - P50'!L10</f>
        <v>9</v>
      </c>
      <c r="L10" s="51">
        <v>2427.1999999999998</v>
      </c>
      <c r="N10" s="126">
        <f t="shared" si="4"/>
        <v>2.4272</v>
      </c>
      <c r="O10" s="126">
        <f t="shared" ca="1" si="5"/>
        <v>216</v>
      </c>
      <c r="P10" s="126">
        <f t="shared" ca="1" si="6"/>
        <v>0.39635416666666673</v>
      </c>
      <c r="Q10" s="127">
        <f t="shared" ca="1" si="9"/>
        <v>0.16329687156668865</v>
      </c>
    </row>
    <row r="11" spans="1:17">
      <c r="A11" s="42" t="s">
        <v>33</v>
      </c>
      <c r="B11" s="100" t="str">
        <f>'TABELA RESUMO - P50'!B11</f>
        <v>Março</v>
      </c>
      <c r="C11" s="35">
        <f>'TABELA RESUMO - P50'!C11</f>
        <v>21.164089999999998</v>
      </c>
      <c r="D11" s="35">
        <f>SUMIFS(Previsto2024[Previsto P90 '[MWh']],Previsto2024[Complexo],'TABELA RESUMO - P90'!A11,Previsto2024[Período],'TABELA RESUMO - P90'!B11)</f>
        <v>0</v>
      </c>
      <c r="E11" s="135">
        <f t="shared" si="7"/>
        <v>21.164089999999998</v>
      </c>
      <c r="F11" s="53" t="e">
        <f t="shared" si="0"/>
        <v>#DIV/0!</v>
      </c>
      <c r="G11" s="75">
        <f t="shared" ca="1" si="8"/>
        <v>0</v>
      </c>
      <c r="H11" s="52">
        <f t="shared" ca="1" si="1"/>
        <v>21.164089999999998</v>
      </c>
      <c r="I11" s="55" t="e">
        <f t="shared" ca="1" si="2"/>
        <v>#DIV/0!</v>
      </c>
      <c r="J11" s="38">
        <f t="shared" si="3"/>
        <v>0</v>
      </c>
      <c r="K11" s="71">
        <f ca="1">'TABELA RESUMO - P50'!L11</f>
        <v>9</v>
      </c>
      <c r="L11" s="51">
        <v>785.81</v>
      </c>
      <c r="N11" s="126">
        <f t="shared" si="4"/>
        <v>0.7858099999999999</v>
      </c>
      <c r="O11" s="126">
        <f t="shared" ca="1" si="5"/>
        <v>216</v>
      </c>
      <c r="P11" s="126">
        <f t="shared" ca="1" si="6"/>
        <v>9.7981898148148144E-2</v>
      </c>
      <c r="Q11" s="127">
        <f t="shared" ca="1" si="9"/>
        <v>0.1246890446140265</v>
      </c>
    </row>
    <row r="12" spans="1:17">
      <c r="A12" s="42" t="s">
        <v>135</v>
      </c>
      <c r="B12" s="100" t="str">
        <f>'TABELA RESUMO - P50'!B12</f>
        <v>Março</v>
      </c>
      <c r="C12" s="35">
        <f>'TABELA RESUMO - P50'!C12</f>
        <v>11.4023</v>
      </c>
      <c r="D12" s="35">
        <f>SUMIFS(Previsto2024[Previsto P90 '[MWh']],Previsto2024[Complexo],'TABELA RESUMO - P90'!A12,Previsto2024[Período],'TABELA RESUMO - P90'!B12)</f>
        <v>0</v>
      </c>
      <c r="E12" s="135">
        <f t="shared" ref="E12" si="10">C12-D12</f>
        <v>11.4023</v>
      </c>
      <c r="F12" s="53" t="e">
        <f t="shared" ref="F12" si="11">(C12-D12)/D12</f>
        <v>#DIV/0!</v>
      </c>
      <c r="G12" s="75">
        <f t="shared" ref="G12" ca="1" si="12">K12*J12</f>
        <v>0</v>
      </c>
      <c r="H12" s="52">
        <f t="shared" ref="H12" ca="1" si="13">C12-G12</f>
        <v>11.4023</v>
      </c>
      <c r="I12" s="55" t="e">
        <f t="shared" ref="I12" ca="1" si="14">(C12-G12)/G12</f>
        <v>#DIV/0!</v>
      </c>
      <c r="J12" s="38">
        <f t="shared" si="3"/>
        <v>0</v>
      </c>
      <c r="K12" s="71">
        <f ca="1">'TABELA RESUMO - P50'!L12</f>
        <v>9</v>
      </c>
      <c r="L12" s="51">
        <v>786.81</v>
      </c>
      <c r="N12" s="126">
        <f t="shared" ref="N12" si="15">L12/1000</f>
        <v>0.7868099999999999</v>
      </c>
      <c r="O12" s="126">
        <f t="shared" ref="O12" ca="1" si="16">K12*24</f>
        <v>216</v>
      </c>
      <c r="P12" s="126">
        <f t="shared" ref="P12" ca="1" si="17">C12/O12</f>
        <v>5.2788425925925926E-2</v>
      </c>
      <c r="Q12" s="127">
        <f t="shared" ref="Q12" ca="1" si="18">P12/N12</f>
        <v>6.7091706925338945E-2</v>
      </c>
    </row>
    <row r="13" spans="1:17">
      <c r="A13" s="42" t="s">
        <v>34</v>
      </c>
      <c r="B13" s="100" t="str">
        <f>'TABELA RESUMO - P50'!B13</f>
        <v>Março</v>
      </c>
      <c r="C13" s="35">
        <f>'TABELA RESUMO - P50'!C13</f>
        <v>14.784199999999998</v>
      </c>
      <c r="D13" s="35">
        <f>SUMIFS(Previsto2024[Previsto P90 '[MWh']],Previsto2024[Complexo],'TABELA RESUMO - P90'!A13,Previsto2024[Período],'TABELA RESUMO - P90'!B13)</f>
        <v>0</v>
      </c>
      <c r="E13" s="135">
        <f t="shared" si="7"/>
        <v>14.784199999999998</v>
      </c>
      <c r="F13" s="53" t="e">
        <f t="shared" si="0"/>
        <v>#DIV/0!</v>
      </c>
      <c r="G13" s="75">
        <f t="shared" ca="1" si="8"/>
        <v>0</v>
      </c>
      <c r="H13" s="52">
        <f t="shared" ca="1" si="1"/>
        <v>14.784199999999998</v>
      </c>
      <c r="I13" s="55" t="e">
        <f t="shared" ca="1" si="2"/>
        <v>#DIV/0!</v>
      </c>
      <c r="J13" s="38">
        <f t="shared" si="3"/>
        <v>0</v>
      </c>
      <c r="K13" s="71">
        <f ca="1">'TABELA RESUMO - P50'!L13</f>
        <v>9</v>
      </c>
      <c r="L13" s="51">
        <v>419.76</v>
      </c>
      <c r="N13" s="126">
        <f t="shared" si="4"/>
        <v>0.41975999999999997</v>
      </c>
      <c r="O13" s="126">
        <f t="shared" ca="1" si="5"/>
        <v>216</v>
      </c>
      <c r="P13" s="126">
        <f t="shared" ca="1" si="6"/>
        <v>6.8445370370370365E-2</v>
      </c>
      <c r="Q13" s="127">
        <f t="shared" ca="1" si="9"/>
        <v>0.16305834374492656</v>
      </c>
    </row>
    <row r="14" spans="1:17">
      <c r="A14" s="42" t="s">
        <v>35</v>
      </c>
      <c r="B14" s="100" t="str">
        <f>'TABELA RESUMO - P50'!B14</f>
        <v>Março</v>
      </c>
      <c r="C14" s="35">
        <f>'TABELA RESUMO - P50'!C14</f>
        <v>57.945400000000006</v>
      </c>
      <c r="D14" s="35">
        <f>SUMIFS(Previsto2024[Previsto P90 '[MWh']],Previsto2024[Complexo],'TABELA RESUMO - P90'!A14,Previsto2024[Período],'TABELA RESUMO - P90'!B14)</f>
        <v>0</v>
      </c>
      <c r="E14" s="135">
        <f t="shared" si="7"/>
        <v>57.945400000000006</v>
      </c>
      <c r="F14" s="53" t="e">
        <f t="shared" si="0"/>
        <v>#DIV/0!</v>
      </c>
      <c r="G14" s="75">
        <f ca="1">K14*J14</f>
        <v>0</v>
      </c>
      <c r="H14" s="52">
        <f t="shared" ca="1" si="1"/>
        <v>57.945400000000006</v>
      </c>
      <c r="I14" s="55" t="e">
        <f t="shared" ca="1" si="2"/>
        <v>#DIV/0!</v>
      </c>
      <c r="J14" s="38">
        <f t="shared" si="3"/>
        <v>0</v>
      </c>
      <c r="K14" s="71">
        <f ca="1">'TABELA RESUMO - P50'!L14</f>
        <v>9</v>
      </c>
      <c r="L14" s="51">
        <v>1312.2</v>
      </c>
      <c r="N14" s="126">
        <f t="shared" si="4"/>
        <v>1.3122</v>
      </c>
      <c r="O14" s="126">
        <f t="shared" ca="1" si="5"/>
        <v>216</v>
      </c>
      <c r="P14" s="126">
        <f t="shared" ca="1" si="6"/>
        <v>0.26826574074074078</v>
      </c>
      <c r="Q14" s="127">
        <f t="shared" ca="1" si="9"/>
        <v>0.20443967439471175</v>
      </c>
    </row>
    <row r="15" spans="1:17">
      <c r="A15" s="42" t="s">
        <v>36</v>
      </c>
      <c r="B15" s="100" t="str">
        <f>'TABELA RESUMO - P50'!B15</f>
        <v>Março</v>
      </c>
      <c r="C15" s="35">
        <f>'TABELA RESUMO - P50'!C15</f>
        <v>57.827400000000011</v>
      </c>
      <c r="D15" s="35">
        <f>SUMIFS(Previsto2024[Previsto P90 '[MWh']],Previsto2024[Complexo],'TABELA RESUMO - P90'!A15,Previsto2024[Período],'TABELA RESUMO - P90'!B15)</f>
        <v>0</v>
      </c>
      <c r="E15" s="135">
        <f t="shared" si="7"/>
        <v>57.827400000000011</v>
      </c>
      <c r="F15" s="53" t="e">
        <f t="shared" si="0"/>
        <v>#DIV/0!</v>
      </c>
      <c r="G15" s="75">
        <f t="shared" ca="1" si="8"/>
        <v>0</v>
      </c>
      <c r="H15" s="52">
        <f t="shared" ca="1" si="1"/>
        <v>57.827400000000011</v>
      </c>
      <c r="I15" s="55" t="e">
        <f t="shared" ca="1" si="2"/>
        <v>#DIV/0!</v>
      </c>
      <c r="J15" s="38">
        <f t="shared" si="3"/>
        <v>0</v>
      </c>
      <c r="K15" s="71">
        <f ca="1">'TABELA RESUMO - P50'!L15</f>
        <v>9</v>
      </c>
      <c r="L15" s="51">
        <v>1313.64</v>
      </c>
      <c r="N15" s="126">
        <f t="shared" si="4"/>
        <v>1.3136400000000001</v>
      </c>
      <c r="O15" s="126">
        <f t="shared" ca="1" si="5"/>
        <v>216</v>
      </c>
      <c r="P15" s="126">
        <f t="shared" ca="1" si="6"/>
        <v>0.26771944444444451</v>
      </c>
      <c r="Q15" s="127">
        <f t="shared" ca="1" si="9"/>
        <v>0.20379970497582631</v>
      </c>
    </row>
    <row r="16" spans="1:17">
      <c r="A16" s="42" t="s">
        <v>37</v>
      </c>
      <c r="B16" s="100" t="str">
        <f>'TABELA RESUMO - P50'!B16</f>
        <v>Março</v>
      </c>
      <c r="C16" s="35">
        <f>'TABELA RESUMO - P50'!C16</f>
        <v>28.784600000000001</v>
      </c>
      <c r="D16" s="35">
        <f>SUMIFS(Previsto2024[Previsto P90 '[MWh']],Previsto2024[Complexo],'TABELA RESUMO - P90'!A16,Previsto2024[Período],'TABELA RESUMO - P90'!B16)</f>
        <v>0</v>
      </c>
      <c r="E16" s="135">
        <f t="shared" si="7"/>
        <v>28.784600000000001</v>
      </c>
      <c r="F16" s="53" t="e">
        <f t="shared" si="0"/>
        <v>#DIV/0!</v>
      </c>
      <c r="G16" s="75">
        <f t="shared" ca="1" si="8"/>
        <v>0</v>
      </c>
      <c r="H16" s="52">
        <f t="shared" ca="1" si="1"/>
        <v>28.784600000000001</v>
      </c>
      <c r="I16" s="55" t="e">
        <f t="shared" ca="1" si="2"/>
        <v>#DIV/0!</v>
      </c>
      <c r="J16" s="38">
        <f t="shared" si="3"/>
        <v>0</v>
      </c>
      <c r="K16" s="71">
        <f ca="1">'TABELA RESUMO - P50'!L16</f>
        <v>9</v>
      </c>
      <c r="L16" s="51">
        <v>656.1</v>
      </c>
      <c r="N16" s="126">
        <f t="shared" si="4"/>
        <v>0.65610000000000002</v>
      </c>
      <c r="O16" s="126">
        <f t="shared" ca="1" si="5"/>
        <v>216</v>
      </c>
      <c r="P16" s="126">
        <f t="shared" ca="1" si="6"/>
        <v>0.13326203703703704</v>
      </c>
      <c r="Q16" s="127">
        <f t="shared" ca="1" si="9"/>
        <v>0.20311238688772601</v>
      </c>
    </row>
    <row r="17" spans="1:17">
      <c r="A17" s="42" t="s">
        <v>38</v>
      </c>
      <c r="B17" s="100" t="str">
        <f>'TABELA RESUMO - P50'!B17</f>
        <v>Março</v>
      </c>
      <c r="C17" s="35">
        <f>'TABELA RESUMO - P50'!C17</f>
        <v>48.172709999999995</v>
      </c>
      <c r="D17" s="35">
        <f>SUMIFS(Previsto2024[Previsto P90 '[MWh']],Previsto2024[Complexo],'TABELA RESUMO - P90'!A17,Previsto2024[Período],'TABELA RESUMO - P90'!B17)</f>
        <v>0</v>
      </c>
      <c r="E17" s="135">
        <f t="shared" si="7"/>
        <v>48.172709999999995</v>
      </c>
      <c r="F17" s="53" t="e">
        <f t="shared" si="0"/>
        <v>#DIV/0!</v>
      </c>
      <c r="G17" s="75">
        <f t="shared" ca="1" si="8"/>
        <v>0</v>
      </c>
      <c r="H17" s="52">
        <f t="shared" ca="1" si="1"/>
        <v>48.172709999999995</v>
      </c>
      <c r="I17" s="55" t="e">
        <f t="shared" ca="1" si="2"/>
        <v>#DIV/0!</v>
      </c>
      <c r="J17" s="38">
        <f t="shared" si="3"/>
        <v>0</v>
      </c>
      <c r="K17" s="71">
        <f ca="1">'TABELA RESUMO - P50'!L17</f>
        <v>9</v>
      </c>
      <c r="L17" s="51">
        <v>1307.4749999999999</v>
      </c>
      <c r="N17" s="126">
        <f t="shared" si="4"/>
        <v>1.3074749999999999</v>
      </c>
      <c r="O17" s="126">
        <f t="shared" ca="1" si="5"/>
        <v>216</v>
      </c>
      <c r="P17" s="126">
        <f t="shared" ca="1" si="6"/>
        <v>0.22302180555555554</v>
      </c>
      <c r="Q17" s="127">
        <f t="shared" ca="1" si="9"/>
        <v>0.17057443205839923</v>
      </c>
    </row>
    <row r="18" spans="1:17">
      <c r="A18" s="42" t="s">
        <v>39</v>
      </c>
      <c r="B18" s="100" t="str">
        <f>'TABELA RESUMO - P50'!B18</f>
        <v>Março</v>
      </c>
      <c r="C18" s="35">
        <f>'TABELA RESUMO - P50'!C18</f>
        <v>56.338489999999993</v>
      </c>
      <c r="D18" s="35">
        <f>SUMIFS(Previsto2024[Previsto P90 '[MWh']],Previsto2024[Complexo],'TABELA RESUMO - P90'!A18,Previsto2024[Período],'TABELA RESUMO - P90'!B18)</f>
        <v>0</v>
      </c>
      <c r="E18" s="135">
        <f t="shared" si="7"/>
        <v>56.338489999999993</v>
      </c>
      <c r="F18" s="53" t="e">
        <f t="shared" si="0"/>
        <v>#DIV/0!</v>
      </c>
      <c r="G18" s="75">
        <f t="shared" ca="1" si="8"/>
        <v>0</v>
      </c>
      <c r="H18" s="52">
        <f t="shared" ca="1" si="1"/>
        <v>56.338489999999993</v>
      </c>
      <c r="I18" s="55" t="e">
        <f t="shared" ca="1" si="2"/>
        <v>#DIV/0!</v>
      </c>
      <c r="J18" s="38">
        <f t="shared" si="3"/>
        <v>0</v>
      </c>
      <c r="K18" s="71">
        <f ca="1">'TABELA RESUMO - P50'!L18</f>
        <v>9</v>
      </c>
      <c r="L18" s="51">
        <v>1307.4749999999999</v>
      </c>
      <c r="N18" s="126">
        <f t="shared" si="4"/>
        <v>1.3074749999999999</v>
      </c>
      <c r="O18" s="126">
        <f t="shared" ca="1" si="5"/>
        <v>216</v>
      </c>
      <c r="P18" s="126">
        <f t="shared" ca="1" si="6"/>
        <v>0.26082634259259257</v>
      </c>
      <c r="Q18" s="127">
        <f t="shared" ca="1" si="9"/>
        <v>0.19948858876276226</v>
      </c>
    </row>
    <row r="19" spans="1:17">
      <c r="A19" s="42" t="s">
        <v>40</v>
      </c>
      <c r="B19" s="100" t="str">
        <f>'TABELA RESUMO - P50'!B19</f>
        <v>Março</v>
      </c>
      <c r="C19" s="35">
        <f>'TABELA RESUMO - P50'!C19</f>
        <v>28.341669999999997</v>
      </c>
      <c r="D19" s="35">
        <f>SUMIFS(Previsto2024[Previsto P90 '[MWh']],Previsto2024[Complexo],'TABELA RESUMO - P90'!A19,Previsto2024[Período],'TABELA RESUMO - P90'!B19)</f>
        <v>0</v>
      </c>
      <c r="E19" s="135">
        <f t="shared" si="7"/>
        <v>28.341669999999997</v>
      </c>
      <c r="F19" s="53" t="e">
        <f t="shared" si="0"/>
        <v>#DIV/0!</v>
      </c>
      <c r="G19" s="75">
        <f t="shared" ca="1" si="8"/>
        <v>0</v>
      </c>
      <c r="H19" s="52">
        <f t="shared" ca="1" si="1"/>
        <v>28.341669999999997</v>
      </c>
      <c r="I19" s="55" t="e">
        <f t="shared" ca="1" si="2"/>
        <v>#DIV/0!</v>
      </c>
      <c r="J19" s="38">
        <f t="shared" si="3"/>
        <v>0</v>
      </c>
      <c r="K19" s="71">
        <f ca="1">'TABELA RESUMO - P50'!L19</f>
        <v>9</v>
      </c>
      <c r="L19" s="51">
        <v>645.84</v>
      </c>
      <c r="N19" s="126">
        <f t="shared" si="4"/>
        <v>0.64584000000000008</v>
      </c>
      <c r="O19" s="126">
        <f t="shared" ca="1" si="5"/>
        <v>216</v>
      </c>
      <c r="P19" s="126">
        <f t="shared" ca="1" si="6"/>
        <v>0.13121143518518516</v>
      </c>
      <c r="Q19" s="127">
        <f t="shared" ca="1" si="9"/>
        <v>0.20316399601323104</v>
      </c>
    </row>
    <row r="20" spans="1:17">
      <c r="A20" s="42" t="s">
        <v>41</v>
      </c>
      <c r="B20" s="100" t="str">
        <f>'TABELA RESUMO - P50'!B20</f>
        <v>Março</v>
      </c>
      <c r="C20" s="35">
        <f>'TABELA RESUMO - P50'!C20</f>
        <v>13.495500000000002</v>
      </c>
      <c r="D20" s="35">
        <f>SUMIFS(Previsto2024[Previsto P90 '[MWh']],Previsto2024[Complexo],'TABELA RESUMO - P90'!A20,Previsto2024[Período],'TABELA RESUMO - P90'!B20)</f>
        <v>0</v>
      </c>
      <c r="E20" s="135">
        <f t="shared" si="7"/>
        <v>13.495500000000002</v>
      </c>
      <c r="F20" s="53" t="e">
        <f t="shared" si="0"/>
        <v>#DIV/0!</v>
      </c>
      <c r="G20" s="75">
        <f t="shared" ca="1" si="8"/>
        <v>0</v>
      </c>
      <c r="H20" s="52">
        <f t="shared" ca="1" si="1"/>
        <v>13.495500000000002</v>
      </c>
      <c r="I20" s="55" t="e">
        <f t="shared" ca="1" si="2"/>
        <v>#DIV/0!</v>
      </c>
      <c r="J20" s="38">
        <f t="shared" si="3"/>
        <v>0</v>
      </c>
      <c r="K20" s="71">
        <f ca="1">'TABELA RESUMO - P50'!L20</f>
        <v>9</v>
      </c>
      <c r="L20" s="51">
        <v>421.2</v>
      </c>
      <c r="N20" s="126">
        <f t="shared" si="4"/>
        <v>0.42119999999999996</v>
      </c>
      <c r="O20" s="126">
        <f t="shared" ca="1" si="5"/>
        <v>216</v>
      </c>
      <c r="P20" s="126">
        <f t="shared" ca="1" si="6"/>
        <v>6.2479166666666676E-2</v>
      </c>
      <c r="Q20" s="127">
        <f t="shared" ca="1" si="9"/>
        <v>0.14833610319721435</v>
      </c>
    </row>
    <row r="21" spans="1:17">
      <c r="A21" s="42" t="s">
        <v>42</v>
      </c>
      <c r="B21" s="100" t="str">
        <f>'TABELA RESUMO - P50'!B21</f>
        <v>Março</v>
      </c>
      <c r="C21" s="35">
        <f>'TABELA RESUMO - P50'!C21</f>
        <v>48.845940000000006</v>
      </c>
      <c r="D21" s="35">
        <f>SUMIFS(Previsto2024[Previsto P90 '[MWh']],Previsto2024[Complexo],'TABELA RESUMO - P90'!A21,Previsto2024[Período],'TABELA RESUMO - P90'!B21)</f>
        <v>0</v>
      </c>
      <c r="E21" s="135">
        <f t="shared" si="7"/>
        <v>48.845940000000006</v>
      </c>
      <c r="F21" s="53" t="e">
        <f t="shared" si="0"/>
        <v>#DIV/0!</v>
      </c>
      <c r="G21" s="75">
        <f ca="1">K21*J21</f>
        <v>0</v>
      </c>
      <c r="H21" s="52">
        <f t="shared" ca="1" si="1"/>
        <v>48.845940000000006</v>
      </c>
      <c r="I21" s="55" t="e">
        <f t="shared" ca="1" si="2"/>
        <v>#DIV/0!</v>
      </c>
      <c r="J21" s="38">
        <f t="shared" si="3"/>
        <v>0</v>
      </c>
      <c r="K21" s="71">
        <f ca="1">'TABELA RESUMO - P50'!L21</f>
        <v>9</v>
      </c>
      <c r="L21" s="51">
        <v>1358.9549999999999</v>
      </c>
      <c r="N21" s="126">
        <f t="shared" si="4"/>
        <v>1.3589549999999999</v>
      </c>
      <c r="O21" s="126">
        <f t="shared" ca="1" si="5"/>
        <v>216</v>
      </c>
      <c r="P21" s="126">
        <f t="shared" ca="1" si="6"/>
        <v>0.22613861111111114</v>
      </c>
      <c r="Q21" s="127">
        <f t="shared" ca="1" si="9"/>
        <v>0.16640625415198529</v>
      </c>
    </row>
    <row r="22" spans="1:17">
      <c r="A22" s="42" t="s">
        <v>43</v>
      </c>
      <c r="B22" s="100" t="str">
        <f>'TABELA RESUMO - P50'!B22</f>
        <v>Março</v>
      </c>
      <c r="C22" s="35">
        <f>'TABELA RESUMO - P50'!C22</f>
        <v>49.667780000000008</v>
      </c>
      <c r="D22" s="35">
        <f>SUMIFS(Previsto2024[Previsto P90 '[MWh']],Previsto2024[Complexo],'TABELA RESUMO - P90'!A22,Previsto2024[Período],'TABELA RESUMO - P90'!B22)</f>
        <v>0</v>
      </c>
      <c r="E22" s="135">
        <f t="shared" si="7"/>
        <v>49.667780000000008</v>
      </c>
      <c r="F22" s="53" t="e">
        <f t="shared" si="0"/>
        <v>#DIV/0!</v>
      </c>
      <c r="G22" s="75">
        <f t="shared" ca="1" si="8"/>
        <v>0</v>
      </c>
      <c r="H22" s="52">
        <f t="shared" ca="1" si="1"/>
        <v>49.667780000000008</v>
      </c>
      <c r="I22" s="55" t="e">
        <f t="shared" ca="1" si="2"/>
        <v>#DIV/0!</v>
      </c>
      <c r="J22" s="38">
        <f t="shared" si="3"/>
        <v>0</v>
      </c>
      <c r="K22" s="71">
        <f ca="1">'TABELA RESUMO - P50'!L22</f>
        <v>9</v>
      </c>
      <c r="L22" s="51">
        <v>1358.9549999999999</v>
      </c>
      <c r="N22" s="126">
        <f t="shared" si="4"/>
        <v>1.3589549999999999</v>
      </c>
      <c r="O22" s="126">
        <f t="shared" ca="1" si="5"/>
        <v>216</v>
      </c>
      <c r="P22" s="126">
        <f t="shared" ca="1" si="6"/>
        <v>0.22994342592592595</v>
      </c>
      <c r="Q22" s="127">
        <f t="shared" ca="1" si="9"/>
        <v>0.16920606342809436</v>
      </c>
    </row>
    <row r="23" spans="1:17">
      <c r="A23" s="42" t="s">
        <v>44</v>
      </c>
      <c r="B23" s="100" t="str">
        <f>'TABELA RESUMO - P50'!B23</f>
        <v>Março</v>
      </c>
      <c r="C23" s="35">
        <f>'TABELA RESUMO - P50'!C23</f>
        <v>19.635089999999998</v>
      </c>
      <c r="D23" s="35">
        <f>SUMIFS(Previsto2024[Previsto P90 '[MWh']],Previsto2024[Complexo],'TABELA RESUMO - P90'!A23,Previsto2024[Período],'TABELA RESUMO - P90'!B23)</f>
        <v>0</v>
      </c>
      <c r="E23" s="135">
        <f t="shared" si="7"/>
        <v>19.635089999999998</v>
      </c>
      <c r="F23" s="53" t="e">
        <f t="shared" si="0"/>
        <v>#DIV/0!</v>
      </c>
      <c r="G23" s="75">
        <f ca="1">K23*J23</f>
        <v>0</v>
      </c>
      <c r="H23" s="52">
        <f t="shared" ca="1" si="1"/>
        <v>19.635089999999998</v>
      </c>
      <c r="I23" s="55" t="e">
        <f t="shared" ca="1" si="2"/>
        <v>#DIV/0!</v>
      </c>
      <c r="J23" s="38">
        <f t="shared" si="3"/>
        <v>0</v>
      </c>
      <c r="K23" s="71">
        <f ca="1">'TABELA RESUMO - P50'!L23</f>
        <v>9</v>
      </c>
      <c r="L23" s="51">
        <v>666.9</v>
      </c>
      <c r="N23" s="126">
        <f t="shared" si="4"/>
        <v>0.66689999999999994</v>
      </c>
      <c r="O23" s="126">
        <f t="shared" ca="1" si="5"/>
        <v>216</v>
      </c>
      <c r="P23" s="126">
        <f t="shared" ca="1" si="6"/>
        <v>9.0903194444444432E-2</v>
      </c>
      <c r="Q23" s="127">
        <f t="shared" ca="1" si="9"/>
        <v>0.13630708418720114</v>
      </c>
    </row>
    <row r="24" spans="1:17">
      <c r="A24" s="42" t="s">
        <v>45</v>
      </c>
      <c r="B24" s="100" t="str">
        <f>'TABELA RESUMO - P50'!B24</f>
        <v>Março</v>
      </c>
      <c r="C24" s="35">
        <f>'TABELA RESUMO - P50'!C24</f>
        <v>43.359319999999997</v>
      </c>
      <c r="D24" s="35">
        <f>SUMIFS(Previsto2024[Previsto P90 '[MWh']],Previsto2024[Complexo],'TABELA RESUMO - P90'!A24,Previsto2024[Período],'TABELA RESUMO - P90'!B24)</f>
        <v>0</v>
      </c>
      <c r="E24" s="135">
        <f t="shared" si="7"/>
        <v>43.359319999999997</v>
      </c>
      <c r="F24" s="53" t="e">
        <f t="shared" si="0"/>
        <v>#DIV/0!</v>
      </c>
      <c r="G24" s="75">
        <f ca="1">K24*J24</f>
        <v>0</v>
      </c>
      <c r="H24" s="52">
        <f t="shared" ca="1" si="1"/>
        <v>43.359319999999997</v>
      </c>
      <c r="I24" s="55" t="e">
        <f t="shared" ca="1" si="2"/>
        <v>#DIV/0!</v>
      </c>
      <c r="J24" s="38">
        <f t="shared" si="3"/>
        <v>0</v>
      </c>
      <c r="K24" s="71">
        <f ca="1">'TABELA RESUMO - P50'!L24</f>
        <v>9</v>
      </c>
      <c r="L24" s="51">
        <v>1358.9549999999999</v>
      </c>
      <c r="N24" s="126">
        <f t="shared" si="4"/>
        <v>1.3589549999999999</v>
      </c>
      <c r="O24" s="126">
        <f t="shared" ca="1" si="5"/>
        <v>216</v>
      </c>
      <c r="P24" s="126">
        <f t="shared" ca="1" si="6"/>
        <v>0.20073759259259258</v>
      </c>
      <c r="Q24" s="127">
        <f t="shared" ca="1" si="9"/>
        <v>0.14771467237148589</v>
      </c>
    </row>
    <row r="25" spans="1:17" ht="15.75" customHeight="1">
      <c r="A25" s="42" t="s">
        <v>46</v>
      </c>
      <c r="B25" s="100" t="str">
        <f>'TABELA RESUMO - P50'!B25</f>
        <v>Março</v>
      </c>
      <c r="C25" s="35">
        <f>'TABELA RESUMO - P50'!C25</f>
        <v>43.615209999999998</v>
      </c>
      <c r="D25" s="35">
        <f>SUMIFS(Previsto2024[Previsto P90 '[MWh']],Previsto2024[Complexo],'TABELA RESUMO - P90'!A25,Previsto2024[Período],'TABELA RESUMO - P90'!B25)</f>
        <v>0</v>
      </c>
      <c r="E25" s="135">
        <f t="shared" si="7"/>
        <v>43.615209999999998</v>
      </c>
      <c r="F25" s="53" t="e">
        <f t="shared" si="0"/>
        <v>#DIV/0!</v>
      </c>
      <c r="G25" s="75">
        <f ca="1">K25*J25</f>
        <v>0</v>
      </c>
      <c r="H25" s="52">
        <f t="shared" ca="1" si="1"/>
        <v>43.615209999999998</v>
      </c>
      <c r="I25" s="55" t="e">
        <f t="shared" ca="1" si="2"/>
        <v>#DIV/0!</v>
      </c>
      <c r="J25" s="38">
        <f t="shared" si="3"/>
        <v>0</v>
      </c>
      <c r="K25" s="71">
        <f ca="1">'TABELA RESUMO - P50'!L25</f>
        <v>9</v>
      </c>
      <c r="L25" s="51">
        <v>1358.9549999999999</v>
      </c>
      <c r="N25" s="126">
        <f t="shared" si="4"/>
        <v>1.3589549999999999</v>
      </c>
      <c r="O25" s="126">
        <f t="shared" ca="1" si="5"/>
        <v>216</v>
      </c>
      <c r="P25" s="126">
        <f t="shared" ca="1" si="6"/>
        <v>0.20192226851851849</v>
      </c>
      <c r="Q25" s="127">
        <f t="shared" ca="1" si="9"/>
        <v>0.14858642745235751</v>
      </c>
    </row>
    <row r="26" spans="1:17">
      <c r="A26" s="42" t="s">
        <v>47</v>
      </c>
      <c r="B26" s="100" t="str">
        <f>'TABELA RESUMO - P50'!B26</f>
        <v>Março</v>
      </c>
      <c r="C26" s="35">
        <f>'TABELA RESUMO - P50'!C26</f>
        <v>21.379069999999999</v>
      </c>
      <c r="D26" s="35">
        <f>SUMIFS(Previsto2024[Previsto P90 '[MWh']],Previsto2024[Complexo],'TABELA RESUMO - P90'!A26,Previsto2024[Período],'TABELA RESUMO - P90'!B26)</f>
        <v>0</v>
      </c>
      <c r="E26" s="135">
        <f t="shared" si="7"/>
        <v>21.379069999999999</v>
      </c>
      <c r="F26" s="53" t="e">
        <f t="shared" si="0"/>
        <v>#DIV/0!</v>
      </c>
      <c r="G26" s="75">
        <f t="shared" ca="1" si="8"/>
        <v>0</v>
      </c>
      <c r="H26" s="52">
        <f t="shared" ca="1" si="1"/>
        <v>21.379069999999999</v>
      </c>
      <c r="I26" s="55" t="e">
        <f t="shared" ca="1" si="2"/>
        <v>#DIV/0!</v>
      </c>
      <c r="J26" s="38">
        <f t="shared" si="3"/>
        <v>0</v>
      </c>
      <c r="K26" s="71">
        <f ca="1">'TABELA RESUMO - P50'!L26</f>
        <v>9</v>
      </c>
      <c r="L26" s="51">
        <v>666.9</v>
      </c>
      <c r="N26" s="126">
        <f t="shared" si="4"/>
        <v>0.66689999999999994</v>
      </c>
      <c r="O26" s="126">
        <f t="shared" ca="1" si="5"/>
        <v>216</v>
      </c>
      <c r="P26" s="126">
        <f t="shared" ca="1" si="6"/>
        <v>9.897717592592592E-2</v>
      </c>
      <c r="Q26" s="127">
        <f t="shared" ca="1" si="9"/>
        <v>0.14841381905222062</v>
      </c>
    </row>
    <row r="27" spans="1:17">
      <c r="A27" s="42" t="s">
        <v>48</v>
      </c>
      <c r="B27" s="100" t="str">
        <f>'TABELA RESUMO - P50'!B27</f>
        <v>Março</v>
      </c>
      <c r="C27" s="35">
        <f>'TABELA RESUMO - P50'!C27</f>
        <v>29.321000000000002</v>
      </c>
      <c r="D27" s="35">
        <f>SUMIFS(Previsto2024[Previsto P90 '[MWh']],Previsto2024[Complexo],'TABELA RESUMO - P90'!A27,Previsto2024[Período],'TABELA RESUMO - P90'!B27)</f>
        <v>0</v>
      </c>
      <c r="E27" s="135">
        <f t="shared" ref="E27" si="19">C27-D27</f>
        <v>29.321000000000002</v>
      </c>
      <c r="F27" s="53" t="e">
        <f t="shared" ref="F27" si="20">(C27-D27)/D27</f>
        <v>#DIV/0!</v>
      </c>
      <c r="G27" s="75">
        <f t="shared" ref="G27" ca="1" si="21">K27*J27</f>
        <v>0</v>
      </c>
      <c r="H27" s="52">
        <f t="shared" ref="H27" ca="1" si="22">C27-G27</f>
        <v>29.321000000000002</v>
      </c>
      <c r="I27" s="55" t="e">
        <f t="shared" ref="I27" ca="1" si="23">(C27-G27)/G27</f>
        <v>#DIV/0!</v>
      </c>
      <c r="J27" s="38">
        <f t="shared" si="3"/>
        <v>0</v>
      </c>
      <c r="K27" s="71">
        <f ca="1">'TABELA RESUMO - P50'!L27</f>
        <v>9</v>
      </c>
      <c r="L27" s="51">
        <v>881.28</v>
      </c>
      <c r="N27" s="126">
        <f t="shared" ref="N27" si="24">L27/1000</f>
        <v>0.88127999999999995</v>
      </c>
      <c r="O27" s="126">
        <f t="shared" ref="O27" ca="1" si="25">K27*24</f>
        <v>216</v>
      </c>
      <c r="P27" s="126">
        <f t="shared" ref="P27" ca="1" si="26">C27/O27</f>
        <v>0.13574537037037038</v>
      </c>
      <c r="Q27" s="127">
        <f t="shared" ref="Q27" ca="1" si="27">P27/N27</f>
        <v>0.15403205606659676</v>
      </c>
    </row>
    <row r="28" spans="1:17">
      <c r="A28" s="42" t="s">
        <v>49</v>
      </c>
      <c r="B28" s="100" t="str">
        <f>'TABELA RESUMO - P50'!B28</f>
        <v>Março</v>
      </c>
      <c r="C28" s="35">
        <f>'TABELA RESUMO - P50'!C28</f>
        <v>49.076940000000008</v>
      </c>
      <c r="D28" s="35">
        <f>SUMIFS(Previsto2024[Previsto P90 '[MWh']],Previsto2024[Complexo],'TABELA RESUMO - P90'!A28,Previsto2024[Período],'TABELA RESUMO - P90'!B28)</f>
        <v>0</v>
      </c>
      <c r="E28" s="135">
        <f t="shared" si="7"/>
        <v>49.076940000000008</v>
      </c>
      <c r="F28" s="53" t="e">
        <f t="shared" si="0"/>
        <v>#DIV/0!</v>
      </c>
      <c r="G28" s="75">
        <f t="shared" ca="1" si="8"/>
        <v>0</v>
      </c>
      <c r="H28" s="52">
        <f t="shared" ca="1" si="1"/>
        <v>49.076940000000008</v>
      </c>
      <c r="I28" s="55" t="e">
        <f t="shared" ca="1" si="2"/>
        <v>#DIV/0!</v>
      </c>
      <c r="J28" s="38">
        <f t="shared" si="3"/>
        <v>0</v>
      </c>
      <c r="K28" s="71">
        <f ca="1">'TABELA RESUMO - P50'!L28</f>
        <v>9</v>
      </c>
      <c r="L28" s="51">
        <v>1391.28</v>
      </c>
      <c r="N28" s="126">
        <f t="shared" si="4"/>
        <v>1.3912800000000001</v>
      </c>
      <c r="O28" s="126">
        <f t="shared" ca="1" si="5"/>
        <v>216</v>
      </c>
      <c r="P28" s="126">
        <f t="shared" ca="1" si="6"/>
        <v>0.22720805555555559</v>
      </c>
      <c r="Q28" s="127">
        <f t="shared" ca="1" si="9"/>
        <v>0.16330864783189264</v>
      </c>
    </row>
    <row r="29" spans="1:17">
      <c r="A29" s="42" t="s">
        <v>50</v>
      </c>
      <c r="B29" s="100" t="str">
        <f>'TABELA RESUMO - P50'!B29</f>
        <v>Março</v>
      </c>
      <c r="C29" s="35">
        <f>'TABELA RESUMO - P50'!C29</f>
        <v>36.895490000000002</v>
      </c>
      <c r="D29" s="35">
        <f>SUMIFS(Previsto2024[Previsto P90 '[MWh']],Previsto2024[Complexo],'TABELA RESUMO - P90'!A29,Previsto2024[Período],'TABELA RESUMO - P90'!B29)</f>
        <v>0</v>
      </c>
      <c r="E29" s="135">
        <f t="shared" si="7"/>
        <v>36.895490000000002</v>
      </c>
      <c r="F29" s="53" t="e">
        <f t="shared" si="0"/>
        <v>#DIV/0!</v>
      </c>
      <c r="G29" s="75">
        <f t="shared" ca="1" si="8"/>
        <v>0</v>
      </c>
      <c r="H29" s="52">
        <f t="shared" ca="1" si="1"/>
        <v>36.895490000000002</v>
      </c>
      <c r="I29" s="55" t="e">
        <f t="shared" ca="1" si="2"/>
        <v>#DIV/0!</v>
      </c>
      <c r="J29" s="38">
        <f t="shared" si="3"/>
        <v>0</v>
      </c>
      <c r="K29" s="71">
        <f ca="1">'TABELA RESUMO - P50'!L29</f>
        <v>9</v>
      </c>
      <c r="L29" s="51">
        <v>1350.36</v>
      </c>
      <c r="N29" s="126">
        <f t="shared" si="4"/>
        <v>1.35036</v>
      </c>
      <c r="O29" s="126">
        <f t="shared" ca="1" si="5"/>
        <v>216</v>
      </c>
      <c r="P29" s="126">
        <f t="shared" ca="1" si="6"/>
        <v>0.17081245370370371</v>
      </c>
      <c r="Q29" s="127">
        <f t="shared" ca="1" si="9"/>
        <v>0.1264940117477589</v>
      </c>
    </row>
    <row r="30" spans="1:17">
      <c r="A30" s="42" t="s">
        <v>51</v>
      </c>
      <c r="B30" s="100" t="str">
        <f>'TABELA RESUMO - P50'!B30</f>
        <v>Março</v>
      </c>
      <c r="C30" s="35">
        <f>'TABELA RESUMO - P50'!C30</f>
        <v>28.937529999999999</v>
      </c>
      <c r="D30" s="35">
        <f>SUMIFS(Previsto2024[Previsto P90 '[MWh']],Previsto2024[Complexo],'TABELA RESUMO - P90'!A30,Previsto2024[Período],'TABELA RESUMO - P90'!B30)</f>
        <v>0</v>
      </c>
      <c r="E30" s="135">
        <f t="shared" si="7"/>
        <v>28.937529999999999</v>
      </c>
      <c r="F30" s="53" t="e">
        <f t="shared" si="0"/>
        <v>#DIV/0!</v>
      </c>
      <c r="G30" s="75">
        <f t="shared" ca="1" si="8"/>
        <v>0</v>
      </c>
      <c r="H30" s="52">
        <f t="shared" ca="1" si="1"/>
        <v>28.937529999999999</v>
      </c>
      <c r="I30" s="55" t="e">
        <f t="shared" ca="1" si="2"/>
        <v>#DIV/0!</v>
      </c>
      <c r="J30" s="38">
        <f t="shared" si="3"/>
        <v>0</v>
      </c>
      <c r="K30" s="71">
        <f ca="1">'TABELA RESUMO - P50'!L30</f>
        <v>9</v>
      </c>
      <c r="L30" s="51">
        <v>695.64</v>
      </c>
      <c r="N30" s="126">
        <f t="shared" si="4"/>
        <v>0.69564000000000004</v>
      </c>
      <c r="O30" s="126">
        <f t="shared" ca="1" si="5"/>
        <v>216</v>
      </c>
      <c r="P30" s="126">
        <f t="shared" ca="1" si="6"/>
        <v>0.1339700462962963</v>
      </c>
      <c r="Q30" s="127">
        <f t="shared" ca="1" si="9"/>
        <v>0.19258531179388233</v>
      </c>
    </row>
    <row r="31" spans="1:17">
      <c r="A31" s="42" t="s">
        <v>52</v>
      </c>
      <c r="B31" s="100" t="str">
        <f>'TABELA RESUMO - P50'!B31</f>
        <v>Março</v>
      </c>
      <c r="C31" s="35">
        <f>'TABELA RESUMO - P50'!C31</f>
        <v>57.609820000000006</v>
      </c>
      <c r="D31" s="35">
        <f>SUMIFS(Previsto2024[Previsto P90 '[MWh']],Previsto2024[Complexo],'TABELA RESUMO - P90'!A31,Previsto2024[Período],'TABELA RESUMO - P90'!B31)</f>
        <v>0</v>
      </c>
      <c r="E31" s="135">
        <f t="shared" si="7"/>
        <v>57.609820000000006</v>
      </c>
      <c r="F31" s="53" t="e">
        <f t="shared" si="0"/>
        <v>#DIV/0!</v>
      </c>
      <c r="G31" s="75">
        <f t="shared" ca="1" si="8"/>
        <v>0</v>
      </c>
      <c r="H31" s="52">
        <f t="shared" ca="1" si="1"/>
        <v>57.609820000000006</v>
      </c>
      <c r="I31" s="55" t="e">
        <f t="shared" ca="1" si="2"/>
        <v>#DIV/0!</v>
      </c>
      <c r="J31" s="38">
        <f t="shared" si="3"/>
        <v>0</v>
      </c>
      <c r="K31" s="71">
        <f ca="1">'TABELA RESUMO - P50'!L31</f>
        <v>9</v>
      </c>
      <c r="L31" s="51">
        <v>1391.28</v>
      </c>
      <c r="N31" s="126">
        <f t="shared" si="4"/>
        <v>1.3912800000000001</v>
      </c>
      <c r="O31" s="126">
        <f t="shared" ca="1" si="5"/>
        <v>216</v>
      </c>
      <c r="P31" s="126">
        <f t="shared" ca="1" si="6"/>
        <v>0.26671212962962965</v>
      </c>
      <c r="Q31" s="127">
        <f t="shared" ca="1" si="9"/>
        <v>0.19170269796851075</v>
      </c>
    </row>
    <row r="32" spans="1:17">
      <c r="A32" s="42" t="s">
        <v>53</v>
      </c>
      <c r="B32" s="100" t="str">
        <f>'TABELA RESUMO - P50'!B32</f>
        <v>Março</v>
      </c>
      <c r="C32" s="35">
        <f>'TABELA RESUMO - P50'!C32</f>
        <v>57.289389999999997</v>
      </c>
      <c r="D32" s="35">
        <f>SUMIFS(Previsto2024[Previsto P90 '[MWh']],Previsto2024[Complexo],'TABELA RESUMO - P90'!A32,Previsto2024[Período],'TABELA RESUMO - P90'!B32)</f>
        <v>0</v>
      </c>
      <c r="E32" s="135">
        <f t="shared" si="7"/>
        <v>57.289389999999997</v>
      </c>
      <c r="F32" s="53" t="e">
        <f t="shared" si="0"/>
        <v>#DIV/0!</v>
      </c>
      <c r="G32" s="75">
        <f t="shared" ca="1" si="8"/>
        <v>0</v>
      </c>
      <c r="H32" s="52">
        <f t="shared" ca="1" si="1"/>
        <v>57.289389999999997</v>
      </c>
      <c r="I32" s="55" t="e">
        <f t="shared" ca="1" si="2"/>
        <v>#DIV/0!</v>
      </c>
      <c r="J32" s="38">
        <f t="shared" si="3"/>
        <v>0</v>
      </c>
      <c r="K32" s="71">
        <f ca="1">'TABELA RESUMO - P50'!L32</f>
        <v>9</v>
      </c>
      <c r="L32" s="51">
        <v>1350.36</v>
      </c>
      <c r="N32" s="126">
        <f t="shared" si="4"/>
        <v>1.35036</v>
      </c>
      <c r="O32" s="126">
        <f t="shared" ca="1" si="5"/>
        <v>216</v>
      </c>
      <c r="P32" s="126">
        <f t="shared" ca="1" si="6"/>
        <v>0.26522865740740742</v>
      </c>
      <c r="Q32" s="127">
        <f t="shared" ca="1" si="9"/>
        <v>0.19641329527489515</v>
      </c>
    </row>
    <row r="33" spans="1:17">
      <c r="A33" s="42" t="s">
        <v>54</v>
      </c>
      <c r="B33" s="100" t="str">
        <f>'TABELA RESUMO - P50'!B33</f>
        <v>Março</v>
      </c>
      <c r="C33" s="35">
        <f>'TABELA RESUMO - P50'!C33</f>
        <v>28.373449999999998</v>
      </c>
      <c r="D33" s="35">
        <f>SUMIFS(Previsto2024[Previsto P90 '[MWh']],Previsto2024[Complexo],'TABELA RESUMO - P90'!A33,Previsto2024[Período],'TABELA RESUMO - P90'!B33)</f>
        <v>0</v>
      </c>
      <c r="E33" s="135">
        <f t="shared" si="7"/>
        <v>28.373449999999998</v>
      </c>
      <c r="F33" s="53" t="e">
        <f t="shared" si="0"/>
        <v>#DIV/0!</v>
      </c>
      <c r="G33" s="75">
        <f t="shared" ca="1" si="8"/>
        <v>0</v>
      </c>
      <c r="H33" s="52">
        <f t="shared" ca="1" si="1"/>
        <v>28.373449999999998</v>
      </c>
      <c r="I33" s="55" t="e">
        <f t="shared" ca="1" si="2"/>
        <v>#DIV/0!</v>
      </c>
      <c r="J33" s="38">
        <f t="shared" si="3"/>
        <v>0</v>
      </c>
      <c r="K33" s="71">
        <f ca="1">'TABELA RESUMO - P50'!L33</f>
        <v>9</v>
      </c>
      <c r="L33" s="51">
        <v>695.64</v>
      </c>
      <c r="N33" s="126">
        <f t="shared" si="4"/>
        <v>0.69564000000000004</v>
      </c>
      <c r="O33" s="126">
        <f t="shared" ca="1" si="5"/>
        <v>216</v>
      </c>
      <c r="P33" s="126">
        <f t="shared" ca="1" si="6"/>
        <v>0.13135856481481481</v>
      </c>
      <c r="Q33" s="127">
        <f t="shared" ca="1" si="9"/>
        <v>0.18883124146802197</v>
      </c>
    </row>
    <row r="34" spans="1:17">
      <c r="A34" s="42" t="s">
        <v>55</v>
      </c>
      <c r="B34" s="100" t="str">
        <f>'TABELA RESUMO - P50'!B34</f>
        <v>Março</v>
      </c>
      <c r="C34" s="35">
        <f>'TABELA RESUMO - P50'!C34</f>
        <v>58.422240000000002</v>
      </c>
      <c r="D34" s="35">
        <f>SUMIFS(Previsto2024[Previsto P90 '[MWh']],Previsto2024[Complexo],'TABELA RESUMO - P90'!A34,Previsto2024[Período],'TABELA RESUMO - P90'!B34)</f>
        <v>0</v>
      </c>
      <c r="E34" s="135">
        <f t="shared" si="7"/>
        <v>58.422240000000002</v>
      </c>
      <c r="F34" s="53" t="e">
        <f t="shared" si="0"/>
        <v>#DIV/0!</v>
      </c>
      <c r="G34" s="75">
        <f t="shared" ca="1" si="8"/>
        <v>0</v>
      </c>
      <c r="H34" s="52">
        <f t="shared" ca="1" si="1"/>
        <v>58.422240000000002</v>
      </c>
      <c r="I34" s="55" t="e">
        <f ca="1">(C34-G34)/G34</f>
        <v>#DIV/0!</v>
      </c>
      <c r="J34" s="38">
        <f t="shared" si="3"/>
        <v>0</v>
      </c>
      <c r="K34" s="71">
        <f ca="1">'TABELA RESUMO - P50'!L34</f>
        <v>9</v>
      </c>
      <c r="L34" s="51">
        <v>1419</v>
      </c>
      <c r="N34" s="126">
        <f t="shared" si="4"/>
        <v>1.419</v>
      </c>
      <c r="O34" s="126">
        <f t="shared" ca="1" si="5"/>
        <v>216</v>
      </c>
      <c r="P34" s="126">
        <f t="shared" ca="1" si="6"/>
        <v>0.27047333333333334</v>
      </c>
      <c r="Q34" s="127">
        <f t="shared" ca="1" si="9"/>
        <v>0.19060840967817713</v>
      </c>
    </row>
    <row r="35" spans="1:17">
      <c r="A35" s="42" t="s">
        <v>56</v>
      </c>
      <c r="B35" s="100" t="str">
        <f>'TABELA RESUMO - P50'!B35</f>
        <v>Março</v>
      </c>
      <c r="C35" s="35">
        <f>'TABELA RESUMO - P50'!C35</f>
        <v>59.371539999999996</v>
      </c>
      <c r="D35" s="35">
        <f>SUMIFS(Previsto2024[Previsto P90 '[MWh']],Previsto2024[Complexo],'TABELA RESUMO - P90'!A35,Previsto2024[Período],'TABELA RESUMO - P90'!B35)</f>
        <v>0</v>
      </c>
      <c r="E35" s="135">
        <f t="shared" si="7"/>
        <v>59.371539999999996</v>
      </c>
      <c r="F35" s="53" t="e">
        <f t="shared" si="0"/>
        <v>#DIV/0!</v>
      </c>
      <c r="G35" s="75">
        <f t="shared" ca="1" si="8"/>
        <v>0</v>
      </c>
      <c r="H35" s="52">
        <f t="shared" ca="1" si="1"/>
        <v>59.371539999999996</v>
      </c>
      <c r="I35" s="55" t="e">
        <f t="shared" ca="1" si="2"/>
        <v>#DIV/0!</v>
      </c>
      <c r="J35" s="38">
        <f t="shared" si="3"/>
        <v>0</v>
      </c>
      <c r="K35" s="71">
        <f ca="1">'TABELA RESUMO - P50'!L35</f>
        <v>9</v>
      </c>
      <c r="L35" s="51">
        <v>1419</v>
      </c>
      <c r="N35" s="126">
        <f t="shared" si="4"/>
        <v>1.419</v>
      </c>
      <c r="O35" s="126">
        <f t="shared" ca="1" si="5"/>
        <v>216</v>
      </c>
      <c r="P35" s="126">
        <f t="shared" ca="1" si="6"/>
        <v>0.27486824074074073</v>
      </c>
      <c r="Q35" s="127">
        <f t="shared" ca="1" si="9"/>
        <v>0.19370559601179754</v>
      </c>
    </row>
    <row r="36" spans="1:17">
      <c r="A36" s="42" t="s">
        <v>57</v>
      </c>
      <c r="B36" s="100" t="str">
        <f>'TABELA RESUMO - P50'!B36</f>
        <v>Março</v>
      </c>
      <c r="C36" s="35">
        <f>'TABELA RESUMO - P50'!C36</f>
        <v>56.585329999999992</v>
      </c>
      <c r="D36" s="35">
        <f>SUMIFS(Previsto2024[Previsto P90 '[MWh']],Previsto2024[Complexo],'TABELA RESUMO - P90'!A36,Previsto2024[Período],'TABELA RESUMO - P90'!B36)</f>
        <v>0</v>
      </c>
      <c r="E36" s="135">
        <f t="shared" si="7"/>
        <v>56.585329999999992</v>
      </c>
      <c r="F36" s="53" t="e">
        <f t="shared" si="0"/>
        <v>#DIV/0!</v>
      </c>
      <c r="G36" s="75">
        <f t="shared" ca="1" si="8"/>
        <v>0</v>
      </c>
      <c r="H36" s="52">
        <f t="shared" ca="1" si="1"/>
        <v>56.585329999999992</v>
      </c>
      <c r="I36" s="55" t="e">
        <f t="shared" ca="1" si="2"/>
        <v>#DIV/0!</v>
      </c>
      <c r="J36" s="38">
        <f t="shared" si="3"/>
        <v>0</v>
      </c>
      <c r="K36" s="71">
        <f ca="1">'TABELA RESUMO - P50'!L36</f>
        <v>9</v>
      </c>
      <c r="L36" s="51">
        <v>1419</v>
      </c>
      <c r="N36" s="126">
        <f t="shared" si="4"/>
        <v>1.419</v>
      </c>
      <c r="O36" s="126">
        <f t="shared" ca="1" si="5"/>
        <v>216</v>
      </c>
      <c r="P36" s="126">
        <f t="shared" ca="1" si="6"/>
        <v>0.26196912037037035</v>
      </c>
      <c r="Q36" s="127">
        <f t="shared" ca="1" si="9"/>
        <v>0.18461530681491919</v>
      </c>
    </row>
    <row r="37" spans="1:17">
      <c r="A37" s="42" t="s">
        <v>58</v>
      </c>
      <c r="B37" s="100" t="str">
        <f>'TABELA RESUMO - P50'!B37</f>
        <v>Março</v>
      </c>
      <c r="C37" s="35">
        <f>'TABELA RESUMO - P50'!C37</f>
        <v>59.004670000000004</v>
      </c>
      <c r="D37" s="35">
        <f>SUMIFS(Previsto2024[Previsto P90 '[MWh']],Previsto2024[Complexo],'TABELA RESUMO - P90'!A37,Previsto2024[Período],'TABELA RESUMO - P90'!B37)</f>
        <v>0</v>
      </c>
      <c r="E37" s="135">
        <f t="shared" si="7"/>
        <v>59.004670000000004</v>
      </c>
      <c r="F37" s="53" t="e">
        <f t="shared" si="0"/>
        <v>#DIV/0!</v>
      </c>
      <c r="G37" s="75">
        <f t="shared" ca="1" si="8"/>
        <v>0</v>
      </c>
      <c r="H37" s="52">
        <f t="shared" ca="1" si="1"/>
        <v>59.004670000000004</v>
      </c>
      <c r="I37" s="55" t="e">
        <f t="shared" ca="1" si="2"/>
        <v>#DIV/0!</v>
      </c>
      <c r="J37" s="38">
        <f t="shared" si="3"/>
        <v>0</v>
      </c>
      <c r="K37" s="71">
        <f ca="1">'TABELA RESUMO - P50'!L37</f>
        <v>9</v>
      </c>
      <c r="L37" s="51">
        <v>1419</v>
      </c>
      <c r="N37" s="126">
        <f t="shared" si="4"/>
        <v>1.419</v>
      </c>
      <c r="O37" s="126">
        <f t="shared" ca="1" si="5"/>
        <v>216</v>
      </c>
      <c r="P37" s="126">
        <f t="shared" ca="1" si="6"/>
        <v>0.27316976851851854</v>
      </c>
      <c r="Q37" s="127">
        <f t="shared" ca="1" si="9"/>
        <v>0.19250864589042885</v>
      </c>
    </row>
    <row r="38" spans="1:17">
      <c r="A38" s="42" t="s">
        <v>59</v>
      </c>
      <c r="B38" s="100" t="str">
        <f>'TABELA RESUMO - P50'!B38</f>
        <v>Março</v>
      </c>
      <c r="C38" s="35">
        <f>'TABELA RESUMO - P50'!C38</f>
        <v>59.061030000000002</v>
      </c>
      <c r="D38" s="35">
        <f>SUMIFS(Previsto2024[Previsto P90 '[MWh']],Previsto2024[Complexo],'TABELA RESUMO - P90'!A38,Previsto2024[Período],'TABELA RESUMO - P90'!B38)</f>
        <v>0</v>
      </c>
      <c r="E38" s="135">
        <f t="shared" si="7"/>
        <v>59.061030000000002</v>
      </c>
      <c r="F38" s="53" t="e">
        <f t="shared" si="0"/>
        <v>#DIV/0!</v>
      </c>
      <c r="G38" s="75">
        <f t="shared" ca="1" si="8"/>
        <v>0</v>
      </c>
      <c r="H38" s="52">
        <f t="shared" ca="1" si="1"/>
        <v>59.061030000000002</v>
      </c>
      <c r="I38" s="55" t="e">
        <f t="shared" ca="1" si="2"/>
        <v>#DIV/0!</v>
      </c>
      <c r="J38" s="38">
        <f t="shared" si="3"/>
        <v>0</v>
      </c>
      <c r="K38" s="71">
        <f ca="1">'TABELA RESUMO - P50'!L38</f>
        <v>9</v>
      </c>
      <c r="L38" s="51">
        <v>1419</v>
      </c>
      <c r="N38" s="126">
        <f t="shared" si="4"/>
        <v>1.419</v>
      </c>
      <c r="O38" s="126">
        <f t="shared" ca="1" si="5"/>
        <v>216</v>
      </c>
      <c r="P38" s="126">
        <f t="shared" ca="1" si="6"/>
        <v>0.27343069444444446</v>
      </c>
      <c r="Q38" s="127">
        <f t="shared" ca="1" si="9"/>
        <v>0.19269252603554929</v>
      </c>
    </row>
    <row r="39" spans="1:17">
      <c r="A39" s="42" t="s">
        <v>60</v>
      </c>
      <c r="B39" s="100" t="str">
        <f>'TABELA RESUMO - P50'!B39</f>
        <v>Março</v>
      </c>
      <c r="C39" s="35">
        <f>'TABELA RESUMO - P50'!C39</f>
        <v>54.059619999999995</v>
      </c>
      <c r="D39" s="35">
        <f>SUMIFS(Previsto2024[Previsto P90 '[MWh']],Previsto2024[Complexo],'TABELA RESUMO - P90'!A39,Previsto2024[Período],'TABELA RESUMO - P90'!B39)</f>
        <v>0</v>
      </c>
      <c r="E39" s="135">
        <f t="shared" ref="E39:E40" si="28">C39-D39</f>
        <v>54.059619999999995</v>
      </c>
      <c r="F39" s="53" t="e">
        <f t="shared" si="0"/>
        <v>#DIV/0!</v>
      </c>
      <c r="G39" s="75">
        <f t="shared" ref="G39:G40" ca="1" si="29">K39*J39</f>
        <v>0</v>
      </c>
      <c r="H39" s="52">
        <f t="shared" ref="H39:H40" ca="1" si="30">C39-G39</f>
        <v>54.059619999999995</v>
      </c>
      <c r="I39" s="55" t="e">
        <f t="shared" ref="I39:I40" ca="1" si="31">(C39-G39)/G39</f>
        <v>#DIV/0!</v>
      </c>
      <c r="J39" s="38">
        <f t="shared" si="3"/>
        <v>0</v>
      </c>
      <c r="K39" s="71">
        <f ca="1">'TABELA RESUMO - P50'!L39</f>
        <v>9</v>
      </c>
      <c r="L39" s="51">
        <v>1288.98</v>
      </c>
      <c r="N39" s="126">
        <f t="shared" ref="N39:N40" si="32">L39/1000</f>
        <v>1.28898</v>
      </c>
      <c r="O39" s="126">
        <f t="shared" ref="O39:O40" ca="1" si="33">K39*24</f>
        <v>216</v>
      </c>
      <c r="P39" s="126">
        <f t="shared" ref="P39:P40" ca="1" si="34">C39/O39</f>
        <v>0.25027601851851849</v>
      </c>
      <c r="Q39" s="127">
        <f t="shared" ref="Q39:Q40" ca="1" si="35">P39/N39</f>
        <v>0.19416594401660112</v>
      </c>
    </row>
    <row r="40" spans="1:17">
      <c r="A40" s="42" t="s">
        <v>61</v>
      </c>
      <c r="B40" s="100" t="str">
        <f>'TABELA RESUMO - P50'!B40</f>
        <v>Março</v>
      </c>
      <c r="C40" s="35">
        <f>'TABELA RESUMO - P50'!C40</f>
        <v>26.671299999999999</v>
      </c>
      <c r="D40" s="35">
        <f>SUMIFS(Previsto2024[Previsto P90 '[MWh']],Previsto2024[Complexo],'TABELA RESUMO - P90'!A40,Previsto2024[Período],'TABELA RESUMO - P90'!B40)</f>
        <v>0</v>
      </c>
      <c r="E40" s="135">
        <f t="shared" si="28"/>
        <v>26.671299999999999</v>
      </c>
      <c r="F40" s="53" t="e">
        <f t="shared" si="0"/>
        <v>#DIV/0!</v>
      </c>
      <c r="G40" s="75">
        <f t="shared" ca="1" si="29"/>
        <v>0</v>
      </c>
      <c r="H40" s="52">
        <f t="shared" ca="1" si="30"/>
        <v>26.671299999999999</v>
      </c>
      <c r="I40" s="55" t="e">
        <f t="shared" ca="1" si="31"/>
        <v>#DIV/0!</v>
      </c>
      <c r="J40" s="38">
        <f t="shared" si="3"/>
        <v>0</v>
      </c>
      <c r="K40" s="71">
        <f ca="1">'TABELA RESUMO - P50'!L40</f>
        <v>9</v>
      </c>
      <c r="L40" s="51">
        <v>613.79999999999995</v>
      </c>
      <c r="N40" s="126">
        <f t="shared" si="32"/>
        <v>0.6137999999999999</v>
      </c>
      <c r="O40" s="126">
        <f t="shared" ca="1" si="33"/>
        <v>216</v>
      </c>
      <c r="P40" s="126">
        <f t="shared" ca="1" si="34"/>
        <v>0.12347824074074074</v>
      </c>
      <c r="Q40" s="127">
        <f t="shared" ca="1" si="35"/>
        <v>0.20117015435115795</v>
      </c>
    </row>
    <row r="41" spans="1:17">
      <c r="A41" s="42" t="s">
        <v>185</v>
      </c>
      <c r="B41" s="100" t="str">
        <f>'TABELA RESUMO - P50'!B41</f>
        <v>Março</v>
      </c>
      <c r="C41" s="35">
        <f>'TABELA RESUMO - P50'!C41</f>
        <v>44.798479999999991</v>
      </c>
      <c r="D41" s="35">
        <f>SUMIFS(Previsto2024[Previsto P90 '[MWh']],Previsto2024[Complexo],'TABELA RESUMO - P90'!A41,Previsto2024[Período],'TABELA RESUMO - P90'!B41)</f>
        <v>0</v>
      </c>
      <c r="E41" s="135">
        <f t="shared" ref="E41:E44" si="36">C41-D41</f>
        <v>44.798479999999991</v>
      </c>
      <c r="F41" s="53" t="e">
        <f t="shared" ref="F41:F44" si="37">(C41-D41)/D41</f>
        <v>#DIV/0!</v>
      </c>
      <c r="G41" s="75">
        <f t="shared" ref="G41:G42" ca="1" si="38">K41*J41</f>
        <v>0</v>
      </c>
      <c r="H41" s="52">
        <f t="shared" ref="H41:H44" ca="1" si="39">C41-G41</f>
        <v>44.798479999999991</v>
      </c>
      <c r="I41" s="55" t="e">
        <f t="shared" ref="I41:I44" ca="1" si="40">(C41-G41)/G41</f>
        <v>#DIV/0!</v>
      </c>
      <c r="J41" s="38">
        <f t="shared" si="3"/>
        <v>0</v>
      </c>
      <c r="K41" s="71">
        <f ca="1">'TABELA RESUMO - P50'!L41</f>
        <v>9</v>
      </c>
      <c r="L41" s="51">
        <v>1366.2</v>
      </c>
      <c r="N41" s="126">
        <f t="shared" ref="N41:N44" si="41">L41/1000</f>
        <v>1.3662000000000001</v>
      </c>
      <c r="O41" s="126">
        <f t="shared" ref="O41:O44" ca="1" si="42">K41*24</f>
        <v>216</v>
      </c>
      <c r="P41" s="126">
        <f t="shared" ref="P41:P44" ca="1" si="43">C41/O41</f>
        <v>0.20740037037037032</v>
      </c>
      <c r="Q41" s="127">
        <f t="shared" ref="Q41:Q44" ca="1" si="44">P41/N41</f>
        <v>0.15180820551190916</v>
      </c>
    </row>
    <row r="42" spans="1:17">
      <c r="A42" s="42" t="s">
        <v>187</v>
      </c>
      <c r="B42" s="100" t="str">
        <f>'TABELA RESUMO - P50'!B42</f>
        <v>Março</v>
      </c>
      <c r="C42" s="35">
        <f>'TABELA RESUMO - P50'!C42</f>
        <v>51.155169999999998</v>
      </c>
      <c r="D42" s="35">
        <f>SUMIFS(Previsto2024[Previsto P90 '[MWh']],Previsto2024[Complexo],'TABELA RESUMO - P90'!A42,Previsto2024[Período],'TABELA RESUMO - P90'!B42)</f>
        <v>0</v>
      </c>
      <c r="E42" s="135">
        <f t="shared" si="36"/>
        <v>51.155169999999998</v>
      </c>
      <c r="F42" s="53" t="e">
        <f t="shared" si="37"/>
        <v>#DIV/0!</v>
      </c>
      <c r="G42" s="75">
        <f t="shared" ca="1" si="38"/>
        <v>0</v>
      </c>
      <c r="H42" s="52">
        <f t="shared" ca="1" si="39"/>
        <v>51.155169999999998</v>
      </c>
      <c r="I42" s="55" t="e">
        <f t="shared" ca="1" si="40"/>
        <v>#DIV/0!</v>
      </c>
      <c r="J42" s="38">
        <f t="shared" si="3"/>
        <v>0</v>
      </c>
      <c r="K42" s="71">
        <f ca="1">'TABELA RESUMO - P50'!L42</f>
        <v>9</v>
      </c>
      <c r="L42" s="51">
        <v>1306.8</v>
      </c>
      <c r="N42" s="126">
        <f t="shared" si="41"/>
        <v>1.3068</v>
      </c>
      <c r="O42" s="126">
        <f t="shared" ca="1" si="42"/>
        <v>216</v>
      </c>
      <c r="P42" s="126">
        <f t="shared" ca="1" si="43"/>
        <v>0.23682949074074072</v>
      </c>
      <c r="Q42" s="127">
        <f t="shared" ca="1" si="44"/>
        <v>0.18122856652949246</v>
      </c>
    </row>
    <row r="43" spans="1:17">
      <c r="A43" s="42" t="s">
        <v>192</v>
      </c>
      <c r="B43" s="100" t="str">
        <f>'TABELA RESUMO - P50'!B43</f>
        <v>Março</v>
      </c>
      <c r="C43" s="35">
        <f>'TABELA RESUMO - P50'!C43</f>
        <v>53.231970000000004</v>
      </c>
      <c r="D43" s="35">
        <f>SUMIFS(Previsto2024[Previsto P90 '[MWh']],Previsto2024[Complexo],'TABELA RESUMO - P90'!A43,Previsto2024[Período],'TABELA RESUMO - P90'!B43)</f>
        <v>0</v>
      </c>
      <c r="E43" s="135">
        <f t="shared" ref="E43" si="45">C43-D43</f>
        <v>53.231970000000004</v>
      </c>
      <c r="F43" s="53" t="e">
        <f t="shared" ref="F43" si="46">(C43-D43)/D43</f>
        <v>#DIV/0!</v>
      </c>
      <c r="G43" s="75">
        <f ca="1">K43*J43</f>
        <v>0</v>
      </c>
      <c r="H43" s="52">
        <f t="shared" ref="H43" ca="1" si="47">C43-G43</f>
        <v>53.231970000000004</v>
      </c>
      <c r="I43" s="55" t="e">
        <f t="shared" ref="I43" ca="1" si="48">(C43-G43)/G43</f>
        <v>#DIV/0!</v>
      </c>
      <c r="J43" s="38">
        <f t="shared" ref="J43" si="49">D43/31</f>
        <v>0</v>
      </c>
      <c r="K43" s="71">
        <f ca="1">'TABELA RESUMO - P50'!L43</f>
        <v>9</v>
      </c>
      <c r="L43" s="51">
        <v>1354.32</v>
      </c>
      <c r="N43" s="126">
        <f t="shared" ref="N43" si="50">L43/1000</f>
        <v>1.35432</v>
      </c>
      <c r="O43" s="126">
        <f t="shared" ref="O43" ca="1" si="51">K43*24</f>
        <v>216</v>
      </c>
      <c r="P43" s="126">
        <f t="shared" ref="P43" ca="1" si="52">C43/O43</f>
        <v>0.24644430555555558</v>
      </c>
      <c r="Q43" s="127">
        <f t="shared" ref="Q43" ca="1" si="53">P43/N43</f>
        <v>0.18196903653165838</v>
      </c>
    </row>
    <row r="44" spans="1:17">
      <c r="A44" s="42" t="s">
        <v>180</v>
      </c>
      <c r="B44" s="100" t="str">
        <f>'TABELA RESUMO - P50'!B44</f>
        <v>Março</v>
      </c>
      <c r="C44" s="35">
        <f>'TABELA RESUMO - P50'!C44</f>
        <v>29.522229999999997</v>
      </c>
      <c r="D44" s="35">
        <f>SUMIFS(Previsto2024[Previsto P90 '[MWh']],Previsto2024[Complexo],'TABELA RESUMO - P90'!A44,Previsto2024[Período],'TABELA RESUMO - P90'!B44)</f>
        <v>0</v>
      </c>
      <c r="E44" s="135">
        <f t="shared" si="36"/>
        <v>29.522229999999997</v>
      </c>
      <c r="F44" s="53" t="e">
        <f t="shared" si="37"/>
        <v>#DIV/0!</v>
      </c>
      <c r="G44" s="75">
        <f ca="1">K44*J44</f>
        <v>0</v>
      </c>
      <c r="H44" s="52">
        <f t="shared" ca="1" si="39"/>
        <v>29.522229999999997</v>
      </c>
      <c r="I44" s="55" t="e">
        <f t="shared" ca="1" si="40"/>
        <v>#DIV/0!</v>
      </c>
      <c r="J44" s="38">
        <f t="shared" si="3"/>
        <v>0</v>
      </c>
      <c r="K44" s="71">
        <f ca="1">'TABELA RESUMO - P50'!L44</f>
        <v>9</v>
      </c>
      <c r="L44" s="51">
        <v>1451.16</v>
      </c>
      <c r="N44" s="126">
        <f t="shared" si="41"/>
        <v>1.45116</v>
      </c>
      <c r="O44" s="126">
        <f t="shared" ca="1" si="42"/>
        <v>216</v>
      </c>
      <c r="P44" s="126">
        <f t="shared" ca="1" si="43"/>
        <v>0.13667699074074072</v>
      </c>
      <c r="Q44" s="127">
        <f t="shared" ca="1" si="44"/>
        <v>9.4184645897585878E-2</v>
      </c>
    </row>
    <row r="45" spans="1:17" ht="12" customHeight="1">
      <c r="A45" s="42"/>
      <c r="B45" s="36"/>
      <c r="C45" s="38"/>
      <c r="D45" s="35"/>
      <c r="E45" s="57" t="s">
        <v>1868</v>
      </c>
      <c r="F45" s="79" t="s">
        <v>1986</v>
      </c>
      <c r="G45" s="45"/>
      <c r="H45" s="45"/>
      <c r="I45" s="55"/>
      <c r="J45" s="38"/>
      <c r="K45" s="71"/>
      <c r="L45" s="51"/>
      <c r="N45" s="126"/>
      <c r="O45" s="126"/>
      <c r="P45" s="126"/>
      <c r="Q45" s="127"/>
    </row>
    <row r="46" spans="1:17" ht="12.75" customHeight="1">
      <c r="A46" s="42"/>
      <c r="B46" s="36"/>
      <c r="C46" s="38"/>
      <c r="D46" s="35"/>
      <c r="E46" s="80" t="s">
        <v>1869</v>
      </c>
      <c r="F46" s="81" t="s">
        <v>1987</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1855</v>
      </c>
      <c r="B48" s="37"/>
      <c r="C48" s="76">
        <f>SUM(C2:C44)</f>
        <v>2059.69697</v>
      </c>
      <c r="D48" s="76">
        <f>SUM(D2:D47)</f>
        <v>0</v>
      </c>
      <c r="E48" s="46">
        <f>SUM(E2:E47)</f>
        <v>2059.69697</v>
      </c>
      <c r="F48" s="77" t="e">
        <f>(C48-D48)/D48</f>
        <v>#DIV/0!</v>
      </c>
      <c r="G48" s="78">
        <f ca="1">SUM(G2:G45)</f>
        <v>0</v>
      </c>
      <c r="H48" s="46">
        <f ca="1">C48-G48</f>
        <v>2059.69697</v>
      </c>
      <c r="I48" s="55" t="e">
        <f ca="1">(C48-G48)/G48</f>
        <v>#DIV/0!</v>
      </c>
      <c r="J48" s="33"/>
      <c r="K48" s="49" t="s">
        <v>68</v>
      </c>
      <c r="L48" s="93">
        <f>SUM(L2:M44)</f>
        <v>51416.270000000011</v>
      </c>
      <c r="N48" s="126">
        <f t="shared" si="54"/>
        <v>51.416270000000011</v>
      </c>
      <c r="O48" s="126">
        <f ca="1">24*K38</f>
        <v>216</v>
      </c>
      <c r="P48" s="126">
        <f t="shared" ca="1" si="56"/>
        <v>9.5356341203703696</v>
      </c>
      <c r="Q48" s="127">
        <f t="shared" ca="1" si="57"/>
        <v>0.18545946877069006</v>
      </c>
    </row>
    <row r="49" spans="1:13">
      <c r="A49" s="33"/>
      <c r="B49" s="33"/>
      <c r="C49" s="33"/>
      <c r="D49" s="92"/>
      <c r="E49" s="91"/>
      <c r="F49" s="34"/>
      <c r="G49" s="34"/>
      <c r="H49" s="85"/>
      <c r="I49" s="85"/>
      <c r="J49" s="33"/>
      <c r="K49" s="54"/>
      <c r="L49" s="54"/>
    </row>
    <row r="50" spans="1:13">
      <c r="A50" s="403" t="s">
        <v>1858</v>
      </c>
      <c r="B50" s="404"/>
      <c r="C50" s="404"/>
      <c r="D50" s="404"/>
      <c r="E50" s="404"/>
      <c r="F50" s="404"/>
      <c r="G50" s="404"/>
      <c r="H50" s="404"/>
      <c r="I50" s="404"/>
      <c r="J50" s="404"/>
      <c r="K50" s="404"/>
      <c r="L50" s="405"/>
    </row>
    <row r="51" spans="1:13" ht="42.75" customHeight="1">
      <c r="A51" s="47" t="s">
        <v>70</v>
      </c>
      <c r="B51" s="105" t="s">
        <v>1988</v>
      </c>
      <c r="C51" s="106"/>
      <c r="D51" s="62" t="s">
        <v>1989</v>
      </c>
      <c r="E51" s="63" t="s">
        <v>1990</v>
      </c>
      <c r="F51" s="64" t="s">
        <v>1991</v>
      </c>
      <c r="G51" s="67" t="s">
        <v>1992</v>
      </c>
      <c r="H51" s="65" t="s">
        <v>1864</v>
      </c>
      <c r="I51" s="65" t="s">
        <v>1993</v>
      </c>
      <c r="J51" s="65" t="s">
        <v>1993</v>
      </c>
      <c r="K51" s="33"/>
      <c r="L51" s="33"/>
    </row>
    <row r="52" spans="1:13">
      <c r="A52" s="73" t="s">
        <v>1853</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1994</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1994</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1995</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14" t="s">
        <v>1996</v>
      </c>
      <c r="C95" s="415"/>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08" t="s">
        <v>1866</v>
      </c>
      <c r="B96" s="409"/>
      <c r="C96" s="410"/>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12" t="s">
        <v>1997</v>
      </c>
      <c r="B97" s="412"/>
      <c r="C97" s="411">
        <f>D96-C48</f>
        <v>-2059.69697</v>
      </c>
      <c r="D97" s="412"/>
      <c r="E97" s="95"/>
      <c r="F97" s="88"/>
      <c r="G97" s="89"/>
      <c r="H97" s="46"/>
      <c r="I97" s="84"/>
    </row>
    <row r="98" spans="1:11">
      <c r="D98" s="39" t="s">
        <v>1867</v>
      </c>
      <c r="E98" s="57" t="s">
        <v>1868</v>
      </c>
      <c r="F98" s="58" t="s">
        <v>1986</v>
      </c>
      <c r="G98" s="413" t="s">
        <v>1998</v>
      </c>
      <c r="H98" s="413"/>
      <c r="I98" s="413"/>
      <c r="J98" s="86"/>
    </row>
    <row r="99" spans="1:11">
      <c r="E99" s="59" t="s">
        <v>1869</v>
      </c>
      <c r="F99" s="60" t="s">
        <v>1987</v>
      </c>
      <c r="H99" s="46">
        <f ca="1">D96-H96</f>
        <v>-74399.512603606505</v>
      </c>
      <c r="K99" s="84"/>
    </row>
    <row r="100" spans="1:11">
      <c r="D100" s="72"/>
      <c r="G100" t="s">
        <v>1999</v>
      </c>
      <c r="H100" s="46">
        <f>E96</f>
        <v>82130.446251875401</v>
      </c>
    </row>
    <row r="101" spans="1:11">
      <c r="C101" s="90"/>
      <c r="D101" s="13"/>
      <c r="E101" s="68"/>
      <c r="G101" t="s">
        <v>2000</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63" priority="13" operator="greaterThanOrEqual">
      <formula>0</formula>
    </cfRule>
    <cfRule type="cellIs" dxfId="162" priority="14" operator="lessThan">
      <formula>0</formula>
    </cfRule>
  </conditionalFormatting>
  <conditionalFormatting sqref="F2:F44 F47:F48">
    <cfRule type="cellIs" dxfId="161" priority="11" operator="lessThan">
      <formula>0</formula>
    </cfRule>
    <cfRule type="cellIs" dxfId="160" priority="12" operator="greaterThanOrEqual">
      <formula>0</formula>
    </cfRule>
  </conditionalFormatting>
  <conditionalFormatting sqref="G52:G96">
    <cfRule type="cellIs" dxfId="159" priority="3" operator="greaterThan">
      <formula>0</formula>
    </cfRule>
    <cfRule type="cellIs" dxfId="158" priority="4" operator="lessThanOrEqual">
      <formula>0</formula>
    </cfRule>
  </conditionalFormatting>
  <conditionalFormatting sqref="H47:H48">
    <cfRule type="cellIs" dxfId="157" priority="1" operator="greaterThanOrEqual">
      <formula>0</formula>
    </cfRule>
    <cfRule type="cellIs" dxfId="156" priority="2" operator="lessThan">
      <formula>0</formula>
    </cfRule>
  </conditionalFormatting>
  <conditionalFormatting sqref="I2:I48">
    <cfRule type="cellIs" dxfId="155" priority="7" operator="lessThan">
      <formula>0</formula>
    </cfRule>
    <cfRule type="cellIs" dxfId="154" priority="8" operator="greaterThanOrEqual">
      <formula>0</formula>
    </cfRule>
  </conditionalFormatting>
  <conditionalFormatting sqref="I52:I96">
    <cfRule type="cellIs" dxfId="153" priority="5" operator="greaterThan">
      <formula>0</formula>
    </cfRule>
    <cfRule type="cellIs" dxfId="152"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9-03-2026 em MWh</v>
      </c>
      <c r="H1" s="48" t="s">
        <v>1840</v>
      </c>
      <c r="I1" s="48" t="s">
        <v>1842</v>
      </c>
      <c r="J1" s="48" t="s">
        <v>1843</v>
      </c>
      <c r="K1" s="48" t="s">
        <v>1844</v>
      </c>
      <c r="L1" s="48" t="s">
        <v>1845</v>
      </c>
    </row>
    <row r="2" spans="1:12">
      <c r="A2" s="42" t="s">
        <v>1853</v>
      </c>
      <c r="B2" s="100" t="str">
        <f>'TABELA RESUMO - P50'!B2</f>
        <v>Março</v>
      </c>
      <c r="C2" s="38">
        <f>'TABELA RESUMO - P50'!C2</f>
        <v>250.10999999999999</v>
      </c>
      <c r="D2" s="35">
        <f>SUMIFS(Previsto2024[Previsto P95 '[MWh']],Previsto2024[Complexo],'TABELA RESUMO - P95'!A2,Previsto2024[Período],'TABELA RESUMO - P95'!B2)</f>
        <v>0</v>
      </c>
      <c r="E2" s="54">
        <f>C2-D2</f>
        <v>250.10999999999999</v>
      </c>
      <c r="F2" s="53" t="e">
        <f>(C2-D2)/D2</f>
        <v>#DIV/0!</v>
      </c>
      <c r="G2" s="75">
        <f ca="1">K2*J2</f>
        <v>0</v>
      </c>
      <c r="H2" s="52">
        <f t="shared" ref="H2:H40" ca="1" si="0">C2-G2</f>
        <v>250.10999999999999</v>
      </c>
      <c r="I2" s="55" t="e">
        <f ca="1">(C2-G2)/G2</f>
        <v>#DIV/0!</v>
      </c>
      <c r="J2" s="38">
        <f>D2/31</f>
        <v>0</v>
      </c>
      <c r="K2" s="71">
        <f ca="1">'TABELA RESUMO - P50'!L2</f>
        <v>9</v>
      </c>
      <c r="L2" s="51">
        <v>1900</v>
      </c>
    </row>
    <row r="3" spans="1:12">
      <c r="A3" s="42" t="s">
        <v>25</v>
      </c>
      <c r="B3" s="100" t="str">
        <f>'TABELA RESUMO - P50'!B3</f>
        <v>Março</v>
      </c>
      <c r="C3" s="38">
        <f>'TABELA RESUMO - P50'!C3</f>
        <v>43.541000000000004</v>
      </c>
      <c r="D3" s="35">
        <f>SUMIFS(Previsto2024[Previsto P95 '[MWh']],Previsto2024[Complexo],'TABELA RESUMO - P95'!A3,Previsto2024[Período],'TABELA RESUMO - P95'!B3)</f>
        <v>0</v>
      </c>
      <c r="E3" s="54">
        <f>C3-D3</f>
        <v>43.541000000000004</v>
      </c>
      <c r="F3" s="53" t="e">
        <f t="shared" ref="F3:F37" si="1">(C3-D3)/D3</f>
        <v>#DIV/0!</v>
      </c>
      <c r="G3" s="75">
        <f ca="1">K3*J3</f>
        <v>0</v>
      </c>
      <c r="H3" s="52">
        <f t="shared" ca="1" si="0"/>
        <v>43.541000000000004</v>
      </c>
      <c r="I3" s="55" t="e">
        <f t="shared" ref="I3:I37" ca="1" si="2">(C3-G3)/G3</f>
        <v>#DIV/0!</v>
      </c>
      <c r="J3" s="38">
        <f t="shared" ref="J3:J37" si="3">D3/31</f>
        <v>0</v>
      </c>
      <c r="K3" s="71">
        <f ca="1">'TABELA RESUMO - P50'!L3</f>
        <v>9</v>
      </c>
      <c r="L3" s="51">
        <v>1269.5999999999999</v>
      </c>
    </row>
    <row r="4" spans="1:12">
      <c r="A4" s="42" t="s">
        <v>26</v>
      </c>
      <c r="B4" s="100" t="str">
        <f>'TABELA RESUMO - P50'!B4</f>
        <v>Março</v>
      </c>
      <c r="C4" s="38">
        <f>'TABELA RESUMO - P50'!C4</f>
        <v>111.19830000000002</v>
      </c>
      <c r="D4" s="35">
        <f>SUMIFS(Previsto2024[Previsto P95 '[MWh']],Previsto2024[Complexo],'TABELA RESUMO - P95'!A4,Previsto2024[Período],'TABELA RESUMO - P95'!B4)</f>
        <v>0</v>
      </c>
      <c r="E4" s="54">
        <f t="shared" ref="E4:E37" si="4">C4-D4</f>
        <v>111.19830000000002</v>
      </c>
      <c r="F4" s="53" t="e">
        <f t="shared" si="1"/>
        <v>#DIV/0!</v>
      </c>
      <c r="G4" s="75">
        <f t="shared" ref="G4:G37" ca="1" si="5">K4*J4</f>
        <v>0</v>
      </c>
      <c r="H4" s="52">
        <f t="shared" ca="1" si="0"/>
        <v>111.19830000000002</v>
      </c>
      <c r="I4" s="55" t="e">
        <f t="shared" ca="1" si="2"/>
        <v>#DIV/0!</v>
      </c>
      <c r="J4" s="38">
        <f t="shared" si="3"/>
        <v>0</v>
      </c>
      <c r="K4" s="71">
        <f ca="1">'TABELA RESUMO - P50'!L4</f>
        <v>9</v>
      </c>
      <c r="L4" s="51">
        <v>3124.89</v>
      </c>
    </row>
    <row r="5" spans="1:12">
      <c r="A5" s="42" t="s">
        <v>27</v>
      </c>
      <c r="B5" s="100" t="str">
        <f>'TABELA RESUMO - P50'!B5</f>
        <v>Março</v>
      </c>
      <c r="C5" s="38">
        <f>'TABELA RESUMO - P50'!C5</f>
        <v>38.334200000000003</v>
      </c>
      <c r="D5" s="35">
        <f>SUMIFS(Previsto2024[Previsto P95 '[MWh']],Previsto2024[Complexo],'TABELA RESUMO - P95'!A5,Previsto2024[Período],'TABELA RESUMO - P95'!B5)</f>
        <v>0</v>
      </c>
      <c r="E5" s="54">
        <f t="shared" si="4"/>
        <v>38.334200000000003</v>
      </c>
      <c r="F5" s="53" t="e">
        <f t="shared" si="1"/>
        <v>#DIV/0!</v>
      </c>
      <c r="G5" s="75">
        <f ca="1">K5*J5</f>
        <v>0</v>
      </c>
      <c r="H5" s="52">
        <f t="shared" ca="1" si="0"/>
        <v>38.334200000000003</v>
      </c>
      <c r="I5" s="55" t="e">
        <f t="shared" ca="1" si="2"/>
        <v>#DIV/0!</v>
      </c>
      <c r="J5" s="38">
        <f t="shared" si="3"/>
        <v>0</v>
      </c>
      <c r="K5" s="71">
        <f ca="1">'TABELA RESUMO - P50'!L5</f>
        <v>9</v>
      </c>
      <c r="L5" s="51">
        <v>1402.6</v>
      </c>
    </row>
    <row r="6" spans="1:12">
      <c r="A6" s="42" t="s">
        <v>28</v>
      </c>
      <c r="B6" s="100" t="str">
        <f>'TABELA RESUMO - P50'!B6</f>
        <v>Março</v>
      </c>
      <c r="C6" s="38">
        <f>'TABELA RESUMO - P50'!C6</f>
        <v>62.077600000000004</v>
      </c>
      <c r="D6" s="35">
        <f>SUMIFS(Previsto2024[Previsto P95 '[MWh']],Previsto2024[Complexo],'TABELA RESUMO - P95'!A6,Previsto2024[Período],'TABELA RESUMO - P95'!B6)</f>
        <v>0</v>
      </c>
      <c r="E6" s="54">
        <f t="shared" si="4"/>
        <v>62.077600000000004</v>
      </c>
      <c r="F6" s="53" t="e">
        <f t="shared" si="1"/>
        <v>#DIV/0!</v>
      </c>
      <c r="G6" s="75">
        <f t="shared" ca="1" si="5"/>
        <v>0</v>
      </c>
      <c r="H6" s="52">
        <f t="shared" ca="1" si="0"/>
        <v>62.077600000000004</v>
      </c>
      <c r="I6" s="55" t="e">
        <f t="shared" ca="1" si="2"/>
        <v>#DIV/0!</v>
      </c>
      <c r="J6" s="38">
        <f t="shared" si="3"/>
        <v>0</v>
      </c>
      <c r="K6" s="71">
        <f ca="1">'TABELA RESUMO - P50'!L6</f>
        <v>9</v>
      </c>
      <c r="L6" s="51">
        <v>1504.23</v>
      </c>
    </row>
    <row r="7" spans="1:12">
      <c r="A7" s="42" t="s">
        <v>29</v>
      </c>
      <c r="B7" s="100" t="str">
        <f>'TABELA RESUMO - P50'!B7</f>
        <v>Março</v>
      </c>
      <c r="C7" s="38">
        <f>'TABELA RESUMO - P50'!C7</f>
        <v>7.7550000000000008</v>
      </c>
      <c r="D7" s="35">
        <f>SUMIFS(Previsto2024[Previsto P95 '[MWh']],Previsto2024[Complexo],'TABELA RESUMO - P95'!A7,Previsto2024[Período],'TABELA RESUMO - P95'!B7)</f>
        <v>0</v>
      </c>
      <c r="E7" s="54">
        <f t="shared" si="4"/>
        <v>7.7550000000000008</v>
      </c>
      <c r="F7" s="53" t="e">
        <f t="shared" si="1"/>
        <v>#DIV/0!</v>
      </c>
      <c r="G7" s="75">
        <f t="shared" ca="1" si="5"/>
        <v>0</v>
      </c>
      <c r="H7" s="52">
        <f t="shared" ca="1" si="0"/>
        <v>7.7550000000000008</v>
      </c>
      <c r="I7" s="55" t="e">
        <f t="shared" ca="1" si="2"/>
        <v>#DIV/0!</v>
      </c>
      <c r="J7" s="38">
        <f t="shared" si="3"/>
        <v>0</v>
      </c>
      <c r="K7" s="71">
        <f ca="1">'TABELA RESUMO - P50'!L7</f>
        <v>9</v>
      </c>
      <c r="L7" s="51">
        <v>212.58</v>
      </c>
    </row>
    <row r="8" spans="1:12">
      <c r="A8" s="42" t="s">
        <v>30</v>
      </c>
      <c r="B8" s="100" t="str">
        <f>'TABELA RESUMO - P50'!B8</f>
        <v>Março</v>
      </c>
      <c r="C8" s="38">
        <f>'TABELA RESUMO - P50'!C8</f>
        <v>9.9279000000000011</v>
      </c>
      <c r="D8" s="35">
        <f>SUMIFS(Previsto2024[Previsto P95 '[MWh']],Previsto2024[Complexo],'TABELA RESUMO - P95'!A8,Previsto2024[Período],'TABELA RESUMO - P95'!B8)</f>
        <v>0</v>
      </c>
      <c r="E8" s="54">
        <f t="shared" si="4"/>
        <v>9.9279000000000011</v>
      </c>
      <c r="F8" s="53" t="e">
        <f t="shared" si="1"/>
        <v>#DIV/0!</v>
      </c>
      <c r="G8" s="75">
        <f t="shared" ca="1" si="5"/>
        <v>0</v>
      </c>
      <c r="H8" s="52">
        <f t="shared" ca="1" si="0"/>
        <v>9.9279000000000011</v>
      </c>
      <c r="I8" s="55" t="e">
        <f t="shared" ca="1" si="2"/>
        <v>#DIV/0!</v>
      </c>
      <c r="J8" s="38">
        <f t="shared" si="3"/>
        <v>0</v>
      </c>
      <c r="K8" s="71">
        <f ca="1">'TABELA RESUMO - P50'!L8</f>
        <v>9</v>
      </c>
      <c r="L8" s="51">
        <v>279.36</v>
      </c>
    </row>
    <row r="9" spans="1:12">
      <c r="A9" s="42" t="s">
        <v>31</v>
      </c>
      <c r="B9" s="100" t="str">
        <f>'TABELA RESUMO - P50'!B9</f>
        <v>Março</v>
      </c>
      <c r="C9" s="38">
        <f>'TABELA RESUMO - P50'!C9</f>
        <v>46.994500000000002</v>
      </c>
      <c r="D9" s="35">
        <f>SUMIFS(Previsto2024[Previsto P95 '[MWh']],Previsto2024[Complexo],'TABELA RESUMO - P95'!A9,Previsto2024[Período],'TABELA RESUMO - P95'!B9)</f>
        <v>0</v>
      </c>
      <c r="E9" s="54">
        <f t="shared" si="4"/>
        <v>46.994500000000002</v>
      </c>
      <c r="F9" s="53" t="e">
        <f t="shared" si="1"/>
        <v>#DIV/0!</v>
      </c>
      <c r="G9" s="75">
        <f t="shared" ca="1" si="5"/>
        <v>0</v>
      </c>
      <c r="H9" s="52">
        <f t="shared" ca="1" si="0"/>
        <v>46.994500000000002</v>
      </c>
      <c r="I9" s="55" t="e">
        <f t="shared" ca="1" si="2"/>
        <v>#DIV/0!</v>
      </c>
      <c r="J9" s="38">
        <f t="shared" si="3"/>
        <v>0</v>
      </c>
      <c r="K9" s="71">
        <f ca="1">'TABELA RESUMO - P50'!L9</f>
        <v>9</v>
      </c>
      <c r="L9" s="51">
        <v>1337.78</v>
      </c>
    </row>
    <row r="10" spans="1:12">
      <c r="A10" s="42" t="s">
        <v>32</v>
      </c>
      <c r="B10" s="100" t="str">
        <f>'TABELA RESUMO - P50'!B10</f>
        <v>Março</v>
      </c>
      <c r="C10" s="38">
        <f>'TABELA RESUMO - P50'!C10</f>
        <v>85.612500000000011</v>
      </c>
      <c r="D10" s="35">
        <f>SUMIFS(Previsto2024[Previsto P95 '[MWh']],Previsto2024[Complexo],'TABELA RESUMO - P95'!A10,Previsto2024[Período],'TABELA RESUMO - P95'!B10)</f>
        <v>0</v>
      </c>
      <c r="E10" s="54">
        <f t="shared" si="4"/>
        <v>85.612500000000011</v>
      </c>
      <c r="F10" s="53" t="e">
        <f t="shared" si="1"/>
        <v>#DIV/0!</v>
      </c>
      <c r="G10" s="75">
        <f t="shared" ca="1" si="5"/>
        <v>0</v>
      </c>
      <c r="H10" s="52">
        <f t="shared" ca="1" si="0"/>
        <v>85.612500000000011</v>
      </c>
      <c r="I10" s="55" t="e">
        <f t="shared" ca="1" si="2"/>
        <v>#DIV/0!</v>
      </c>
      <c r="J10" s="38">
        <f t="shared" si="3"/>
        <v>0</v>
      </c>
      <c r="K10" s="71">
        <f ca="1">'TABELA RESUMO - P50'!L10</f>
        <v>9</v>
      </c>
      <c r="L10" s="51">
        <v>2427.1999999999998</v>
      </c>
    </row>
    <row r="11" spans="1:12">
      <c r="A11" s="42" t="s">
        <v>33</v>
      </c>
      <c r="B11" s="100" t="str">
        <f>'TABELA RESUMO - P50'!B11</f>
        <v>Março</v>
      </c>
      <c r="C11" s="38">
        <f>'TABELA RESUMO - P50'!C11</f>
        <v>21.164089999999998</v>
      </c>
      <c r="D11" s="35">
        <f>SUMIFS(Previsto2024[Previsto P95 '[MWh']],Previsto2024[Complexo],'TABELA RESUMO - P95'!A11,Previsto2024[Período],'TABELA RESUMO - P95'!B11)</f>
        <v>0</v>
      </c>
      <c r="E11" s="54">
        <f t="shared" si="4"/>
        <v>21.164089999999998</v>
      </c>
      <c r="F11" s="53" t="e">
        <f t="shared" si="1"/>
        <v>#DIV/0!</v>
      </c>
      <c r="G11" s="75">
        <f t="shared" ca="1" si="5"/>
        <v>0</v>
      </c>
      <c r="H11" s="52">
        <f t="shared" ca="1" si="0"/>
        <v>21.164089999999998</v>
      </c>
      <c r="I11" s="55" t="e">
        <f t="shared" ca="1" si="2"/>
        <v>#DIV/0!</v>
      </c>
      <c r="J11" s="38">
        <f t="shared" si="3"/>
        <v>0</v>
      </c>
      <c r="K11" s="71">
        <f ca="1">'TABELA RESUMO - P50'!L11</f>
        <v>9</v>
      </c>
      <c r="L11" s="51">
        <v>785.81</v>
      </c>
    </row>
    <row r="12" spans="1:12">
      <c r="A12" s="42" t="s">
        <v>34</v>
      </c>
      <c r="B12" s="100" t="str">
        <f>'TABELA RESUMO - P50'!B13</f>
        <v>Março</v>
      </c>
      <c r="C12" s="38">
        <f>'TABELA RESUMO - P50'!C13</f>
        <v>14.784199999999998</v>
      </c>
      <c r="D12" s="35">
        <f>SUMIFS(Previsto2024[Previsto P95 '[MWh']],Previsto2024[Complexo],'TABELA RESUMO - P95'!A12,Previsto2024[Período],'TABELA RESUMO - P95'!B12)</f>
        <v>0</v>
      </c>
      <c r="E12" s="54">
        <f t="shared" si="4"/>
        <v>14.784199999999998</v>
      </c>
      <c r="F12" s="53" t="e">
        <f t="shared" si="1"/>
        <v>#DIV/0!</v>
      </c>
      <c r="G12" s="75">
        <f t="shared" ca="1" si="5"/>
        <v>0</v>
      </c>
      <c r="H12" s="52">
        <f t="shared" ca="1" si="0"/>
        <v>14.784199999999998</v>
      </c>
      <c r="I12" s="55" t="e">
        <f t="shared" ca="1" si="2"/>
        <v>#DIV/0!</v>
      </c>
      <c r="J12" s="38">
        <f t="shared" si="3"/>
        <v>0</v>
      </c>
      <c r="K12" s="71">
        <f ca="1">'TABELA RESUMO - P50'!L13</f>
        <v>9</v>
      </c>
      <c r="L12" s="51">
        <v>419.76</v>
      </c>
    </row>
    <row r="13" spans="1:12">
      <c r="A13" s="42" t="s">
        <v>35</v>
      </c>
      <c r="B13" s="100" t="str">
        <f>'TABELA RESUMO - P50'!B14</f>
        <v>Março</v>
      </c>
      <c r="C13" s="38">
        <f>'TABELA RESUMO - P50'!C14</f>
        <v>57.945400000000006</v>
      </c>
      <c r="D13" s="35">
        <f>SUMIFS(Previsto2024[Previsto P95 '[MWh']],Previsto2024[Complexo],'TABELA RESUMO - P95'!A13,Previsto2024[Período],'TABELA RESUMO - P95'!B13)</f>
        <v>0</v>
      </c>
      <c r="E13" s="54">
        <f t="shared" si="4"/>
        <v>57.945400000000006</v>
      </c>
      <c r="F13" s="53" t="e">
        <f t="shared" si="1"/>
        <v>#DIV/0!</v>
      </c>
      <c r="G13" s="75">
        <f ca="1">K13*J13</f>
        <v>0</v>
      </c>
      <c r="H13" s="52">
        <f t="shared" ca="1" si="0"/>
        <v>57.945400000000006</v>
      </c>
      <c r="I13" s="55" t="e">
        <f t="shared" ca="1" si="2"/>
        <v>#DIV/0!</v>
      </c>
      <c r="J13" s="38">
        <f t="shared" si="3"/>
        <v>0</v>
      </c>
      <c r="K13" s="71">
        <f ca="1">'TABELA RESUMO - P50'!L14</f>
        <v>9</v>
      </c>
      <c r="L13" s="51">
        <v>1312.2</v>
      </c>
    </row>
    <row r="14" spans="1:12">
      <c r="A14" s="42" t="s">
        <v>36</v>
      </c>
      <c r="B14" s="100" t="str">
        <f>'TABELA RESUMO - P50'!B15</f>
        <v>Março</v>
      </c>
      <c r="C14" s="38">
        <f>'TABELA RESUMO - P50'!C15</f>
        <v>57.827400000000011</v>
      </c>
      <c r="D14" s="35">
        <f>SUMIFS(Previsto2024[Previsto P95 '[MWh']],Previsto2024[Complexo],'TABELA RESUMO - P95'!A14,Previsto2024[Período],'TABELA RESUMO - P95'!B14)</f>
        <v>0</v>
      </c>
      <c r="E14" s="54">
        <f t="shared" si="4"/>
        <v>57.827400000000011</v>
      </c>
      <c r="F14" s="53" t="e">
        <f t="shared" si="1"/>
        <v>#DIV/0!</v>
      </c>
      <c r="G14" s="75">
        <f t="shared" ca="1" si="5"/>
        <v>0</v>
      </c>
      <c r="H14" s="52">
        <f t="shared" ca="1" si="0"/>
        <v>57.827400000000011</v>
      </c>
      <c r="I14" s="55" t="e">
        <f t="shared" ca="1" si="2"/>
        <v>#DIV/0!</v>
      </c>
      <c r="J14" s="38">
        <f t="shared" si="3"/>
        <v>0</v>
      </c>
      <c r="K14" s="71">
        <f ca="1">'TABELA RESUMO - P50'!L15</f>
        <v>9</v>
      </c>
      <c r="L14" s="51">
        <v>1313.64</v>
      </c>
    </row>
    <row r="15" spans="1:12">
      <c r="A15" s="42" t="s">
        <v>37</v>
      </c>
      <c r="B15" s="100" t="str">
        <f>'TABELA RESUMO - P50'!B16</f>
        <v>Março</v>
      </c>
      <c r="C15" s="38">
        <f>'TABELA RESUMO - P50'!C16</f>
        <v>28.784600000000001</v>
      </c>
      <c r="D15" s="35">
        <f>SUMIFS(Previsto2024[Previsto P95 '[MWh']],Previsto2024[Complexo],'TABELA RESUMO - P95'!A15,Previsto2024[Período],'TABELA RESUMO - P95'!B15)</f>
        <v>0</v>
      </c>
      <c r="E15" s="54">
        <f t="shared" si="4"/>
        <v>28.784600000000001</v>
      </c>
      <c r="F15" s="53" t="e">
        <f t="shared" si="1"/>
        <v>#DIV/0!</v>
      </c>
      <c r="G15" s="75">
        <f t="shared" ca="1" si="5"/>
        <v>0</v>
      </c>
      <c r="H15" s="52">
        <f t="shared" ca="1" si="0"/>
        <v>28.784600000000001</v>
      </c>
      <c r="I15" s="55" t="e">
        <f t="shared" ca="1" si="2"/>
        <v>#DIV/0!</v>
      </c>
      <c r="J15" s="38">
        <f t="shared" si="3"/>
        <v>0</v>
      </c>
      <c r="K15" s="71">
        <f ca="1">'TABELA RESUMO - P50'!L16</f>
        <v>9</v>
      </c>
      <c r="L15" s="51">
        <v>656.1</v>
      </c>
    </row>
    <row r="16" spans="1:12">
      <c r="A16" s="42" t="s">
        <v>38</v>
      </c>
      <c r="B16" s="100" t="str">
        <f>'TABELA RESUMO - P50'!B17</f>
        <v>Março</v>
      </c>
      <c r="C16" s="38">
        <f>'TABELA RESUMO - P50'!C17</f>
        <v>48.172709999999995</v>
      </c>
      <c r="D16" s="35">
        <f>SUMIFS(Previsto2024[Previsto P95 '[MWh']],Previsto2024[Complexo],'TABELA RESUMO - P95'!A16,Previsto2024[Período],'TABELA RESUMO - P95'!B16)</f>
        <v>0</v>
      </c>
      <c r="E16" s="54">
        <f t="shared" si="4"/>
        <v>48.172709999999995</v>
      </c>
      <c r="F16" s="53" t="e">
        <f t="shared" si="1"/>
        <v>#DIV/0!</v>
      </c>
      <c r="G16" s="75">
        <f t="shared" ca="1" si="5"/>
        <v>0</v>
      </c>
      <c r="H16" s="52">
        <f t="shared" ca="1" si="0"/>
        <v>48.172709999999995</v>
      </c>
      <c r="I16" s="55" t="e">
        <f t="shared" ca="1" si="2"/>
        <v>#DIV/0!</v>
      </c>
      <c r="J16" s="38">
        <f t="shared" si="3"/>
        <v>0</v>
      </c>
      <c r="K16" s="71">
        <f ca="1">'TABELA RESUMO - P50'!L17</f>
        <v>9</v>
      </c>
      <c r="L16" s="51">
        <v>1307.4749999999999</v>
      </c>
    </row>
    <row r="17" spans="1:12">
      <c r="A17" s="42" t="s">
        <v>39</v>
      </c>
      <c r="B17" s="100" t="str">
        <f>'TABELA RESUMO - P50'!B18</f>
        <v>Março</v>
      </c>
      <c r="C17" s="38">
        <f>'TABELA RESUMO - P50'!C18</f>
        <v>56.338489999999993</v>
      </c>
      <c r="D17" s="35">
        <f>SUMIFS(Previsto2024[Previsto P95 '[MWh']],Previsto2024[Complexo],'TABELA RESUMO - P95'!A17,Previsto2024[Período],'TABELA RESUMO - P95'!B17)</f>
        <v>0</v>
      </c>
      <c r="E17" s="54">
        <f t="shared" si="4"/>
        <v>56.338489999999993</v>
      </c>
      <c r="F17" s="53" t="e">
        <f t="shared" si="1"/>
        <v>#DIV/0!</v>
      </c>
      <c r="G17" s="75">
        <f t="shared" ca="1" si="5"/>
        <v>0</v>
      </c>
      <c r="H17" s="52">
        <f t="shared" ca="1" si="0"/>
        <v>56.338489999999993</v>
      </c>
      <c r="I17" s="55" t="e">
        <f t="shared" ca="1" si="2"/>
        <v>#DIV/0!</v>
      </c>
      <c r="J17" s="38">
        <f t="shared" si="3"/>
        <v>0</v>
      </c>
      <c r="K17" s="71">
        <f ca="1">'TABELA RESUMO - P50'!L18</f>
        <v>9</v>
      </c>
      <c r="L17" s="51">
        <v>1307.4749999999999</v>
      </c>
    </row>
    <row r="18" spans="1:12">
      <c r="A18" s="42" t="s">
        <v>40</v>
      </c>
      <c r="B18" s="100" t="str">
        <f>'TABELA RESUMO - P50'!B19</f>
        <v>Março</v>
      </c>
      <c r="C18" s="38">
        <f>'TABELA RESUMO - P50'!C19</f>
        <v>28.341669999999997</v>
      </c>
      <c r="D18" s="35">
        <f>SUMIFS(Previsto2024[Previsto P95 '[MWh']],Previsto2024[Complexo],'TABELA RESUMO - P95'!A18,Previsto2024[Período],'TABELA RESUMO - P95'!B18)</f>
        <v>0</v>
      </c>
      <c r="E18" s="54">
        <f t="shared" si="4"/>
        <v>28.341669999999997</v>
      </c>
      <c r="F18" s="53" t="e">
        <f t="shared" si="1"/>
        <v>#DIV/0!</v>
      </c>
      <c r="G18" s="75">
        <f t="shared" ca="1" si="5"/>
        <v>0</v>
      </c>
      <c r="H18" s="52">
        <f t="shared" ca="1" si="0"/>
        <v>28.341669999999997</v>
      </c>
      <c r="I18" s="55" t="e">
        <f t="shared" ca="1" si="2"/>
        <v>#DIV/0!</v>
      </c>
      <c r="J18" s="38">
        <f t="shared" si="3"/>
        <v>0</v>
      </c>
      <c r="K18" s="71">
        <f ca="1">'TABELA RESUMO - P50'!L19</f>
        <v>9</v>
      </c>
      <c r="L18" s="51">
        <v>645.84</v>
      </c>
    </row>
    <row r="19" spans="1:12">
      <c r="A19" s="42" t="s">
        <v>41</v>
      </c>
      <c r="B19" s="100" t="str">
        <f>'TABELA RESUMO - P50'!B20</f>
        <v>Março</v>
      </c>
      <c r="C19" s="38">
        <f>'TABELA RESUMO - P50'!C20</f>
        <v>13.495500000000002</v>
      </c>
      <c r="D19" s="35">
        <f>SUMIFS(Previsto2024[Previsto P95 '[MWh']],Previsto2024[Complexo],'TABELA RESUMO - P95'!A19,Previsto2024[Período],'TABELA RESUMO - P95'!B19)</f>
        <v>0</v>
      </c>
      <c r="E19" s="54">
        <f t="shared" si="4"/>
        <v>13.495500000000002</v>
      </c>
      <c r="F19" s="53" t="e">
        <f t="shared" si="1"/>
        <v>#DIV/0!</v>
      </c>
      <c r="G19" s="75">
        <f t="shared" ca="1" si="5"/>
        <v>0</v>
      </c>
      <c r="H19" s="52">
        <f t="shared" ca="1" si="0"/>
        <v>13.495500000000002</v>
      </c>
      <c r="I19" s="55" t="e">
        <f t="shared" ca="1" si="2"/>
        <v>#DIV/0!</v>
      </c>
      <c r="J19" s="38">
        <f t="shared" si="3"/>
        <v>0</v>
      </c>
      <c r="K19" s="71">
        <f ca="1">'TABELA RESUMO - P50'!L20</f>
        <v>9</v>
      </c>
      <c r="L19" s="51">
        <v>421.2</v>
      </c>
    </row>
    <row r="20" spans="1:12">
      <c r="A20" s="42" t="s">
        <v>42</v>
      </c>
      <c r="B20" s="100" t="str">
        <f>'TABELA RESUMO - P50'!B21</f>
        <v>Março</v>
      </c>
      <c r="C20" s="38">
        <f>'TABELA RESUMO - P50'!C21</f>
        <v>48.845940000000006</v>
      </c>
      <c r="D20" s="35">
        <f>SUMIFS(Previsto2024[Previsto P95 '[MWh']],Previsto2024[Complexo],'TABELA RESUMO - P95'!A20,Previsto2024[Período],'TABELA RESUMO - P95'!B20)</f>
        <v>0</v>
      </c>
      <c r="E20" s="54">
        <f t="shared" si="4"/>
        <v>48.845940000000006</v>
      </c>
      <c r="F20" s="53" t="e">
        <f t="shared" si="1"/>
        <v>#DIV/0!</v>
      </c>
      <c r="G20" s="75">
        <f ca="1">K20*J20</f>
        <v>0</v>
      </c>
      <c r="H20" s="52">
        <f t="shared" ca="1" si="0"/>
        <v>48.845940000000006</v>
      </c>
      <c r="I20" s="55" t="e">
        <f t="shared" ca="1" si="2"/>
        <v>#DIV/0!</v>
      </c>
      <c r="J20" s="38">
        <f t="shared" si="3"/>
        <v>0</v>
      </c>
      <c r="K20" s="71">
        <f ca="1">'TABELA RESUMO - P50'!L21</f>
        <v>9</v>
      </c>
      <c r="L20" s="51">
        <v>1358.9549999999999</v>
      </c>
    </row>
    <row r="21" spans="1:12">
      <c r="A21" s="42" t="s">
        <v>43</v>
      </c>
      <c r="B21" s="100" t="str">
        <f>'TABELA RESUMO - P50'!B22</f>
        <v>Março</v>
      </c>
      <c r="C21" s="38">
        <f>'TABELA RESUMO - P50'!C22</f>
        <v>49.667780000000008</v>
      </c>
      <c r="D21" s="35">
        <f>SUMIFS(Previsto2024[Previsto P95 '[MWh']],Previsto2024[Complexo],'TABELA RESUMO - P95'!A21,Previsto2024[Período],'TABELA RESUMO - P95'!B21)</f>
        <v>0</v>
      </c>
      <c r="E21" s="54">
        <f t="shared" si="4"/>
        <v>49.667780000000008</v>
      </c>
      <c r="F21" s="53" t="e">
        <f t="shared" si="1"/>
        <v>#DIV/0!</v>
      </c>
      <c r="G21" s="75">
        <f t="shared" ca="1" si="5"/>
        <v>0</v>
      </c>
      <c r="H21" s="52">
        <f t="shared" ca="1" si="0"/>
        <v>49.667780000000008</v>
      </c>
      <c r="I21" s="55" t="e">
        <f t="shared" ca="1" si="2"/>
        <v>#DIV/0!</v>
      </c>
      <c r="J21" s="38">
        <f t="shared" si="3"/>
        <v>0</v>
      </c>
      <c r="K21" s="71">
        <f ca="1">'TABELA RESUMO - P50'!L22</f>
        <v>9</v>
      </c>
      <c r="L21" s="51">
        <v>1358.9549999999999</v>
      </c>
    </row>
    <row r="22" spans="1:12">
      <c r="A22" s="42" t="s">
        <v>44</v>
      </c>
      <c r="B22" s="100" t="str">
        <f>'TABELA RESUMO - P50'!B23</f>
        <v>Março</v>
      </c>
      <c r="C22" s="38">
        <f>'TABELA RESUMO - P50'!C23</f>
        <v>19.635089999999998</v>
      </c>
      <c r="D22" s="35">
        <f>SUMIFS(Previsto2024[Previsto P95 '[MWh']],Previsto2024[Complexo],'TABELA RESUMO - P95'!A22,Previsto2024[Período],'TABELA RESUMO - P95'!B22)</f>
        <v>0</v>
      </c>
      <c r="E22" s="54">
        <f t="shared" si="4"/>
        <v>19.635089999999998</v>
      </c>
      <c r="F22" s="53" t="e">
        <f t="shared" si="1"/>
        <v>#DIV/0!</v>
      </c>
      <c r="G22" s="75">
        <f ca="1">K22*J22</f>
        <v>0</v>
      </c>
      <c r="H22" s="52">
        <f t="shared" ca="1" si="0"/>
        <v>19.635089999999998</v>
      </c>
      <c r="I22" s="55" t="e">
        <f t="shared" ca="1" si="2"/>
        <v>#DIV/0!</v>
      </c>
      <c r="J22" s="38">
        <f t="shared" si="3"/>
        <v>0</v>
      </c>
      <c r="K22" s="71">
        <f ca="1">'TABELA RESUMO - P50'!L23</f>
        <v>9</v>
      </c>
      <c r="L22" s="51">
        <v>666.9</v>
      </c>
    </row>
    <row r="23" spans="1:12">
      <c r="A23" s="42" t="s">
        <v>45</v>
      </c>
      <c r="B23" s="100" t="str">
        <f>'TABELA RESUMO - P50'!B24</f>
        <v>Março</v>
      </c>
      <c r="C23" s="38">
        <f>'TABELA RESUMO - P50'!C24</f>
        <v>43.359319999999997</v>
      </c>
      <c r="D23" s="35">
        <f>SUMIFS(Previsto2024[Previsto P95 '[MWh']],Previsto2024[Complexo],'TABELA RESUMO - P95'!A23,Previsto2024[Período],'TABELA RESUMO - P95'!B23)</f>
        <v>0</v>
      </c>
      <c r="E23" s="54">
        <f t="shared" si="4"/>
        <v>43.359319999999997</v>
      </c>
      <c r="F23" s="53" t="e">
        <f t="shared" si="1"/>
        <v>#DIV/0!</v>
      </c>
      <c r="G23" s="75">
        <f ca="1">K23*J23</f>
        <v>0</v>
      </c>
      <c r="H23" s="52">
        <f t="shared" ca="1" si="0"/>
        <v>43.359319999999997</v>
      </c>
      <c r="I23" s="55" t="e">
        <f t="shared" ca="1" si="2"/>
        <v>#DIV/0!</v>
      </c>
      <c r="J23" s="38">
        <f t="shared" si="3"/>
        <v>0</v>
      </c>
      <c r="K23" s="71">
        <f ca="1">'TABELA RESUMO - P50'!L24</f>
        <v>9</v>
      </c>
      <c r="L23" s="51">
        <v>1358.9549999999999</v>
      </c>
    </row>
    <row r="24" spans="1:12" ht="15.75" customHeight="1">
      <c r="A24" s="42" t="s">
        <v>46</v>
      </c>
      <c r="B24" s="100" t="str">
        <f>'TABELA RESUMO - P50'!B25</f>
        <v>Março</v>
      </c>
      <c r="C24" s="38">
        <f>'TABELA RESUMO - P50'!C25</f>
        <v>43.615209999999998</v>
      </c>
      <c r="D24" s="35">
        <f>SUMIFS(Previsto2024[Previsto P95 '[MWh']],Previsto2024[Complexo],'TABELA RESUMO - P95'!A24,Previsto2024[Período],'TABELA RESUMO - P95'!B24)</f>
        <v>0</v>
      </c>
      <c r="E24" s="54">
        <f t="shared" si="4"/>
        <v>43.615209999999998</v>
      </c>
      <c r="F24" s="53" t="e">
        <f t="shared" si="1"/>
        <v>#DIV/0!</v>
      </c>
      <c r="G24" s="75">
        <f ca="1">K24*J24</f>
        <v>0</v>
      </c>
      <c r="H24" s="52">
        <f t="shared" ca="1" si="0"/>
        <v>43.615209999999998</v>
      </c>
      <c r="I24" s="55" t="e">
        <f t="shared" ca="1" si="2"/>
        <v>#DIV/0!</v>
      </c>
      <c r="J24" s="38">
        <f t="shared" si="3"/>
        <v>0</v>
      </c>
      <c r="K24" s="71">
        <f ca="1">'TABELA RESUMO - P50'!L25</f>
        <v>9</v>
      </c>
      <c r="L24" s="51">
        <v>1358.9549999999999</v>
      </c>
    </row>
    <row r="25" spans="1:12">
      <c r="A25" s="42" t="s">
        <v>47</v>
      </c>
      <c r="B25" s="100" t="str">
        <f>'TABELA RESUMO - P50'!B26</f>
        <v>Março</v>
      </c>
      <c r="C25" s="38">
        <f>'TABELA RESUMO - P50'!C26</f>
        <v>21.379069999999999</v>
      </c>
      <c r="D25" s="35">
        <f>SUMIFS(Previsto2024[Previsto P95 '[MWh']],Previsto2024[Complexo],'TABELA RESUMO - P95'!A25,Previsto2024[Período],'TABELA RESUMO - P95'!B25)</f>
        <v>0</v>
      </c>
      <c r="E25" s="54">
        <f t="shared" si="4"/>
        <v>21.379069999999999</v>
      </c>
      <c r="F25" s="53" t="e">
        <f t="shared" si="1"/>
        <v>#DIV/0!</v>
      </c>
      <c r="G25" s="75">
        <f t="shared" ca="1" si="5"/>
        <v>0</v>
      </c>
      <c r="H25" s="52">
        <f t="shared" ca="1" si="0"/>
        <v>21.379069999999999</v>
      </c>
      <c r="I25" s="55" t="e">
        <f t="shared" ca="1" si="2"/>
        <v>#DIV/0!</v>
      </c>
      <c r="J25" s="38">
        <f t="shared" si="3"/>
        <v>0</v>
      </c>
      <c r="K25" s="71">
        <f ca="1">'TABELA RESUMO - P50'!L26</f>
        <v>9</v>
      </c>
      <c r="L25" s="51">
        <v>666.9</v>
      </c>
    </row>
    <row r="26" spans="1:12">
      <c r="A26" s="42" t="s">
        <v>48</v>
      </c>
      <c r="B26" s="100" t="str">
        <f>'TABELA RESUMO - P50'!B27</f>
        <v>Março</v>
      </c>
      <c r="C26" s="38">
        <f>'TABELA RESUMO - P50'!C27</f>
        <v>29.321000000000002</v>
      </c>
      <c r="D26" s="35">
        <f>SUMIFS(Previsto2024[Previsto P95 '[MWh']],Previsto2024[Complexo],'TABELA RESUMO - P95'!A26,Previsto2024[Período],'TABELA RESUMO - P95'!B26)</f>
        <v>0</v>
      </c>
      <c r="E26" s="54">
        <f t="shared" si="4"/>
        <v>29.321000000000002</v>
      </c>
      <c r="F26" s="53" t="e">
        <f t="shared" si="1"/>
        <v>#DIV/0!</v>
      </c>
      <c r="G26" s="75">
        <f t="shared" ca="1" si="5"/>
        <v>0</v>
      </c>
      <c r="H26" s="52">
        <f t="shared" ca="1" si="0"/>
        <v>29.321000000000002</v>
      </c>
      <c r="I26" s="55" t="e">
        <f t="shared" ca="1" si="2"/>
        <v>#DIV/0!</v>
      </c>
      <c r="J26" s="38">
        <f t="shared" si="3"/>
        <v>0</v>
      </c>
      <c r="K26" s="71">
        <f ca="1">'TABELA RESUMO - P50'!L27</f>
        <v>9</v>
      </c>
      <c r="L26" s="51">
        <v>881.28</v>
      </c>
    </row>
    <row r="27" spans="1:12">
      <c r="A27" s="42" t="s">
        <v>49</v>
      </c>
      <c r="B27" s="100" t="str">
        <f>'TABELA RESUMO - P50'!B28</f>
        <v>Março</v>
      </c>
      <c r="C27" s="38">
        <f>'TABELA RESUMO - P50'!C28</f>
        <v>49.076940000000008</v>
      </c>
      <c r="D27" s="35">
        <f>SUMIFS(Previsto2024[Previsto P95 '[MWh']],Previsto2024[Complexo],'TABELA RESUMO - P95'!A27,Previsto2024[Período],'TABELA RESUMO - P95'!B27)</f>
        <v>0</v>
      </c>
      <c r="E27" s="54">
        <f t="shared" si="4"/>
        <v>49.076940000000008</v>
      </c>
      <c r="F27" s="53" t="e">
        <f t="shared" si="1"/>
        <v>#DIV/0!</v>
      </c>
      <c r="G27" s="75">
        <f t="shared" ca="1" si="5"/>
        <v>0</v>
      </c>
      <c r="H27" s="52">
        <f t="shared" ca="1" si="0"/>
        <v>49.076940000000008</v>
      </c>
      <c r="I27" s="55" t="e">
        <f t="shared" ca="1" si="2"/>
        <v>#DIV/0!</v>
      </c>
      <c r="J27" s="38">
        <f t="shared" si="3"/>
        <v>0</v>
      </c>
      <c r="K27" s="71">
        <f ca="1">'TABELA RESUMO - P50'!L28</f>
        <v>9</v>
      </c>
      <c r="L27" s="51">
        <v>1391.28</v>
      </c>
    </row>
    <row r="28" spans="1:12">
      <c r="A28" s="42" t="s">
        <v>50</v>
      </c>
      <c r="B28" s="100" t="str">
        <f>'TABELA RESUMO - P50'!B29</f>
        <v>Março</v>
      </c>
      <c r="C28" s="38">
        <f>'TABELA RESUMO - P50'!C29</f>
        <v>36.895490000000002</v>
      </c>
      <c r="D28" s="35">
        <f>SUMIFS(Previsto2024[Previsto P95 '[MWh']],Previsto2024[Complexo],'TABELA RESUMO - P95'!A28,Previsto2024[Período],'TABELA RESUMO - P95'!B28)</f>
        <v>0</v>
      </c>
      <c r="E28" s="54">
        <f t="shared" si="4"/>
        <v>36.895490000000002</v>
      </c>
      <c r="F28" s="53" t="e">
        <f t="shared" si="1"/>
        <v>#DIV/0!</v>
      </c>
      <c r="G28" s="75">
        <f t="shared" ca="1" si="5"/>
        <v>0</v>
      </c>
      <c r="H28" s="52">
        <f t="shared" ca="1" si="0"/>
        <v>36.895490000000002</v>
      </c>
      <c r="I28" s="55" t="e">
        <f t="shared" ca="1" si="2"/>
        <v>#DIV/0!</v>
      </c>
      <c r="J28" s="38">
        <f t="shared" si="3"/>
        <v>0</v>
      </c>
      <c r="K28" s="71">
        <f ca="1">'TABELA RESUMO - P50'!L29</f>
        <v>9</v>
      </c>
      <c r="L28" s="51">
        <v>1350.36</v>
      </c>
    </row>
    <row r="29" spans="1:12">
      <c r="A29" s="42" t="s">
        <v>51</v>
      </c>
      <c r="B29" s="100" t="str">
        <f>'TABELA RESUMO - P50'!B30</f>
        <v>Março</v>
      </c>
      <c r="C29" s="38">
        <f>'TABELA RESUMO - P50'!C30</f>
        <v>28.937529999999999</v>
      </c>
      <c r="D29" s="35">
        <f>SUMIFS(Previsto2024[Previsto P95 '[MWh']],Previsto2024[Complexo],'TABELA RESUMO - P95'!A29,Previsto2024[Período],'TABELA RESUMO - P95'!B29)</f>
        <v>0</v>
      </c>
      <c r="E29" s="54">
        <f t="shared" si="4"/>
        <v>28.937529999999999</v>
      </c>
      <c r="F29" s="53" t="e">
        <f t="shared" si="1"/>
        <v>#DIV/0!</v>
      </c>
      <c r="G29" s="75">
        <f t="shared" ca="1" si="5"/>
        <v>0</v>
      </c>
      <c r="H29" s="52">
        <f t="shared" ca="1" si="0"/>
        <v>28.937529999999999</v>
      </c>
      <c r="I29" s="55" t="e">
        <f t="shared" ca="1" si="2"/>
        <v>#DIV/0!</v>
      </c>
      <c r="J29" s="38">
        <f t="shared" si="3"/>
        <v>0</v>
      </c>
      <c r="K29" s="71">
        <f ca="1">'TABELA RESUMO - P50'!L30</f>
        <v>9</v>
      </c>
      <c r="L29" s="51">
        <v>695.64</v>
      </c>
    </row>
    <row r="30" spans="1:12">
      <c r="A30" s="42" t="s">
        <v>52</v>
      </c>
      <c r="B30" s="100" t="str">
        <f>'TABELA RESUMO - P50'!B31</f>
        <v>Março</v>
      </c>
      <c r="C30" s="38">
        <f>'TABELA RESUMO - P50'!C31</f>
        <v>57.609820000000006</v>
      </c>
      <c r="D30" s="35">
        <f>SUMIFS(Previsto2024[Previsto P95 '[MWh']],Previsto2024[Complexo],'TABELA RESUMO - P95'!A30,Previsto2024[Período],'TABELA RESUMO - P95'!B30)</f>
        <v>0</v>
      </c>
      <c r="E30" s="54">
        <f t="shared" si="4"/>
        <v>57.609820000000006</v>
      </c>
      <c r="F30" s="53" t="e">
        <f t="shared" si="1"/>
        <v>#DIV/0!</v>
      </c>
      <c r="G30" s="75">
        <f t="shared" ca="1" si="5"/>
        <v>0</v>
      </c>
      <c r="H30" s="52">
        <f t="shared" ca="1" si="0"/>
        <v>57.609820000000006</v>
      </c>
      <c r="I30" s="55" t="e">
        <f t="shared" ca="1" si="2"/>
        <v>#DIV/0!</v>
      </c>
      <c r="J30" s="38">
        <f t="shared" si="3"/>
        <v>0</v>
      </c>
      <c r="K30" s="71">
        <f ca="1">'TABELA RESUMO - P50'!L31</f>
        <v>9</v>
      </c>
      <c r="L30" s="51">
        <v>1391.28</v>
      </c>
    </row>
    <row r="31" spans="1:12">
      <c r="A31" s="42" t="s">
        <v>53</v>
      </c>
      <c r="B31" s="100" t="str">
        <f>'TABELA RESUMO - P50'!B32</f>
        <v>Março</v>
      </c>
      <c r="C31" s="38">
        <f>'TABELA RESUMO - P50'!C32</f>
        <v>57.289389999999997</v>
      </c>
      <c r="D31" s="35">
        <f>SUMIFS(Previsto2024[Previsto P95 '[MWh']],Previsto2024[Complexo],'TABELA RESUMO - P95'!A31,Previsto2024[Período],'TABELA RESUMO - P95'!B31)</f>
        <v>0</v>
      </c>
      <c r="E31" s="54">
        <f t="shared" si="4"/>
        <v>57.289389999999997</v>
      </c>
      <c r="F31" s="53" t="e">
        <f t="shared" si="1"/>
        <v>#DIV/0!</v>
      </c>
      <c r="G31" s="75">
        <f t="shared" ca="1" si="5"/>
        <v>0</v>
      </c>
      <c r="H31" s="52">
        <f t="shared" ca="1" si="0"/>
        <v>57.289389999999997</v>
      </c>
      <c r="I31" s="55" t="e">
        <f t="shared" ca="1" si="2"/>
        <v>#DIV/0!</v>
      </c>
      <c r="J31" s="38">
        <f t="shared" si="3"/>
        <v>0</v>
      </c>
      <c r="K31" s="71">
        <f ca="1">'TABELA RESUMO - P50'!L32</f>
        <v>9</v>
      </c>
      <c r="L31" s="51">
        <v>1350.36</v>
      </c>
    </row>
    <row r="32" spans="1:12">
      <c r="A32" s="42" t="s">
        <v>54</v>
      </c>
      <c r="B32" s="100" t="str">
        <f>'TABELA RESUMO - P50'!B33</f>
        <v>Março</v>
      </c>
      <c r="C32" s="38">
        <f>'TABELA RESUMO - P50'!C33</f>
        <v>28.373449999999998</v>
      </c>
      <c r="D32" s="35">
        <f>SUMIFS(Previsto2024[Previsto P95 '[MWh']],Previsto2024[Complexo],'TABELA RESUMO - P95'!A32,Previsto2024[Período],'TABELA RESUMO - P95'!B32)</f>
        <v>0</v>
      </c>
      <c r="E32" s="54">
        <f t="shared" si="4"/>
        <v>28.373449999999998</v>
      </c>
      <c r="F32" s="53" t="e">
        <f t="shared" si="1"/>
        <v>#DIV/0!</v>
      </c>
      <c r="G32" s="75">
        <f t="shared" ca="1" si="5"/>
        <v>0</v>
      </c>
      <c r="H32" s="52">
        <f t="shared" ca="1" si="0"/>
        <v>28.373449999999998</v>
      </c>
      <c r="I32" s="55" t="e">
        <f t="shared" ca="1" si="2"/>
        <v>#DIV/0!</v>
      </c>
      <c r="J32" s="38">
        <f t="shared" si="3"/>
        <v>0</v>
      </c>
      <c r="K32" s="71">
        <f ca="1">'TABELA RESUMO - P50'!L33</f>
        <v>9</v>
      </c>
      <c r="L32" s="51">
        <v>695.64</v>
      </c>
    </row>
    <row r="33" spans="1:12">
      <c r="A33" s="42" t="s">
        <v>55</v>
      </c>
      <c r="B33" s="100" t="str">
        <f>'TABELA RESUMO - P50'!B34</f>
        <v>Março</v>
      </c>
      <c r="C33" s="38">
        <f>'TABELA RESUMO - P50'!C34</f>
        <v>58.422240000000002</v>
      </c>
      <c r="D33" s="35">
        <f>SUMIFS(Previsto2024[Previsto P95 '[MWh']],Previsto2024[Complexo],'TABELA RESUMO - P95'!A33,Previsto2024[Período],'TABELA RESUMO - P95'!B33)</f>
        <v>0</v>
      </c>
      <c r="E33" s="54">
        <f t="shared" si="4"/>
        <v>58.422240000000002</v>
      </c>
      <c r="F33" s="53" t="e">
        <f t="shared" si="1"/>
        <v>#DIV/0!</v>
      </c>
      <c r="G33" s="75">
        <f t="shared" ca="1" si="5"/>
        <v>0</v>
      </c>
      <c r="H33" s="52">
        <f t="shared" ca="1" si="0"/>
        <v>58.422240000000002</v>
      </c>
      <c r="I33" s="55" t="e">
        <f ca="1">(C33-G33)/G33</f>
        <v>#DIV/0!</v>
      </c>
      <c r="J33" s="38">
        <f t="shared" si="3"/>
        <v>0</v>
      </c>
      <c r="K33" s="71">
        <f ca="1">'TABELA RESUMO - P50'!L34</f>
        <v>9</v>
      </c>
      <c r="L33" s="51">
        <v>1419</v>
      </c>
    </row>
    <row r="34" spans="1:12">
      <c r="A34" s="42" t="s">
        <v>56</v>
      </c>
      <c r="B34" s="100" t="str">
        <f>'TABELA RESUMO - P50'!B35</f>
        <v>Março</v>
      </c>
      <c r="C34" s="38">
        <f>'TABELA RESUMO - P50'!C35</f>
        <v>59.371539999999996</v>
      </c>
      <c r="D34" s="35">
        <f>SUMIFS(Previsto2024[Previsto P95 '[MWh']],Previsto2024[Complexo],'TABELA RESUMO - P95'!A34,Previsto2024[Período],'TABELA RESUMO - P95'!B34)</f>
        <v>0</v>
      </c>
      <c r="E34" s="54">
        <f t="shared" si="4"/>
        <v>59.371539999999996</v>
      </c>
      <c r="F34" s="53" t="e">
        <f t="shared" si="1"/>
        <v>#DIV/0!</v>
      </c>
      <c r="G34" s="75">
        <f t="shared" ca="1" si="5"/>
        <v>0</v>
      </c>
      <c r="H34" s="52">
        <f t="shared" ca="1" si="0"/>
        <v>59.371539999999996</v>
      </c>
      <c r="I34" s="55" t="e">
        <f t="shared" ca="1" si="2"/>
        <v>#DIV/0!</v>
      </c>
      <c r="J34" s="38">
        <f t="shared" si="3"/>
        <v>0</v>
      </c>
      <c r="K34" s="71">
        <f ca="1">'TABELA RESUMO - P50'!L35</f>
        <v>9</v>
      </c>
      <c r="L34" s="51">
        <v>1419</v>
      </c>
    </row>
    <row r="35" spans="1:12">
      <c r="A35" s="42" t="s">
        <v>57</v>
      </c>
      <c r="B35" s="100" t="str">
        <f>'TABELA RESUMO - P50'!B36</f>
        <v>Março</v>
      </c>
      <c r="C35" s="38">
        <f>'TABELA RESUMO - P50'!C36</f>
        <v>56.585329999999992</v>
      </c>
      <c r="D35" s="35">
        <f>SUMIFS(Previsto2024[Previsto P95 '[MWh']],Previsto2024[Complexo],'TABELA RESUMO - P95'!A35,Previsto2024[Período],'TABELA RESUMO - P95'!B35)</f>
        <v>0</v>
      </c>
      <c r="E35" s="54">
        <f t="shared" si="4"/>
        <v>56.585329999999992</v>
      </c>
      <c r="F35" s="53" t="e">
        <f t="shared" si="1"/>
        <v>#DIV/0!</v>
      </c>
      <c r="G35" s="75">
        <f t="shared" ca="1" si="5"/>
        <v>0</v>
      </c>
      <c r="H35" s="52">
        <f t="shared" ca="1" si="0"/>
        <v>56.585329999999992</v>
      </c>
      <c r="I35" s="55" t="e">
        <f t="shared" ca="1" si="2"/>
        <v>#DIV/0!</v>
      </c>
      <c r="J35" s="38">
        <f t="shared" si="3"/>
        <v>0</v>
      </c>
      <c r="K35" s="71">
        <f ca="1">'TABELA RESUMO - P50'!L36</f>
        <v>9</v>
      </c>
      <c r="L35" s="51">
        <v>1419</v>
      </c>
    </row>
    <row r="36" spans="1:12">
      <c r="A36" s="42" t="s">
        <v>58</v>
      </c>
      <c r="B36" s="100" t="str">
        <f>'TABELA RESUMO - P50'!B37</f>
        <v>Março</v>
      </c>
      <c r="C36" s="38">
        <f>'TABELA RESUMO - P50'!C37</f>
        <v>59.004670000000004</v>
      </c>
      <c r="D36" s="35">
        <f>SUMIFS(Previsto2024[Previsto P95 '[MWh']],Previsto2024[Complexo],'TABELA RESUMO - P95'!A36,Previsto2024[Período],'TABELA RESUMO - P95'!B36)</f>
        <v>0</v>
      </c>
      <c r="E36" s="54">
        <f t="shared" si="4"/>
        <v>59.004670000000004</v>
      </c>
      <c r="F36" s="53" t="e">
        <f t="shared" si="1"/>
        <v>#DIV/0!</v>
      </c>
      <c r="G36" s="75">
        <f t="shared" ca="1" si="5"/>
        <v>0</v>
      </c>
      <c r="H36" s="52">
        <f t="shared" ca="1" si="0"/>
        <v>59.004670000000004</v>
      </c>
      <c r="I36" s="55" t="e">
        <f t="shared" ca="1" si="2"/>
        <v>#DIV/0!</v>
      </c>
      <c r="J36" s="38">
        <f t="shared" si="3"/>
        <v>0</v>
      </c>
      <c r="K36" s="71">
        <f ca="1">'TABELA RESUMO - P50'!L37</f>
        <v>9</v>
      </c>
      <c r="L36" s="51">
        <v>1419</v>
      </c>
    </row>
    <row r="37" spans="1:12">
      <c r="A37" s="42" t="s">
        <v>59</v>
      </c>
      <c r="B37" s="100" t="str">
        <f>'TABELA RESUMO - P50'!B38</f>
        <v>Março</v>
      </c>
      <c r="C37" s="38">
        <f>'TABELA RESUMO - P50'!C38</f>
        <v>59.061030000000002</v>
      </c>
      <c r="D37" s="35">
        <f>SUMIFS(Previsto2024[Previsto P95 '[MWh']],Previsto2024[Complexo],'TABELA RESUMO - P95'!A37,Previsto2024[Período],'TABELA RESUMO - P95'!B37)</f>
        <v>0</v>
      </c>
      <c r="E37" s="54">
        <f t="shared" si="4"/>
        <v>59.061030000000002</v>
      </c>
      <c r="F37" s="53" t="e">
        <f t="shared" si="1"/>
        <v>#DIV/0!</v>
      </c>
      <c r="G37" s="75">
        <f t="shared" ca="1" si="5"/>
        <v>0</v>
      </c>
      <c r="H37" s="52">
        <f t="shared" ca="1" si="0"/>
        <v>59.061030000000002</v>
      </c>
      <c r="I37" s="55" t="e">
        <f t="shared" ca="1" si="2"/>
        <v>#DIV/0!</v>
      </c>
      <c r="J37" s="38">
        <f t="shared" si="3"/>
        <v>0</v>
      </c>
      <c r="K37" s="71">
        <f ca="1">'TABELA RESUMO - P50'!L38</f>
        <v>9</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1855</v>
      </c>
      <c r="B41" s="37"/>
      <c r="C41" s="76">
        <f>SUM(C2:C37)</f>
        <v>1788.8559</v>
      </c>
      <c r="D41" s="76">
        <f>SUM(D2:D40)</f>
        <v>0</v>
      </c>
      <c r="E41" s="46">
        <f>SUM(E2:E40)</f>
        <v>1788.8559</v>
      </c>
      <c r="F41" s="77" t="e">
        <f>(C41-D41)/D41</f>
        <v>#DIV/0!</v>
      </c>
      <c r="G41" s="78">
        <f ca="1">SUM(G2:G37)</f>
        <v>0</v>
      </c>
      <c r="H41" s="52">
        <f ca="1">C41-G41</f>
        <v>1788.8559</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03" t="s">
        <v>1858</v>
      </c>
      <c r="B43" s="404"/>
      <c r="C43" s="404"/>
      <c r="D43" s="404"/>
      <c r="E43" s="404"/>
      <c r="F43" s="404"/>
      <c r="G43" s="404"/>
      <c r="H43" s="404"/>
      <c r="I43" s="404"/>
      <c r="J43" s="404"/>
      <c r="K43" s="404"/>
      <c r="L43" s="405"/>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08" t="s">
        <v>1866</v>
      </c>
      <c r="B81" s="409"/>
      <c r="C81" s="410"/>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12"/>
      <c r="D82" s="412"/>
      <c r="E82" s="95"/>
      <c r="F82" s="88"/>
      <c r="G82" s="89"/>
      <c r="H82" s="46"/>
      <c r="I82" s="84"/>
    </row>
    <row r="83" spans="1:12">
      <c r="D83" s="39" t="s">
        <v>1867</v>
      </c>
      <c r="E83" s="57" t="s">
        <v>1868</v>
      </c>
      <c r="F83" s="58" t="s">
        <v>1986</v>
      </c>
      <c r="G83" s="413" t="s">
        <v>1998</v>
      </c>
      <c r="H83" s="413"/>
      <c r="I83" s="413"/>
      <c r="J83" s="86"/>
    </row>
    <row r="84" spans="1:12">
      <c r="E84" s="59" t="s">
        <v>1869</v>
      </c>
      <c r="F84" s="60" t="s">
        <v>1987</v>
      </c>
      <c r="H84" s="46">
        <f ca="1">D81-H81</f>
        <v>-24391.42353394199</v>
      </c>
      <c r="K84" s="84"/>
    </row>
    <row r="85" spans="1:12">
      <c r="D85" s="72"/>
      <c r="G85" t="s">
        <v>1999</v>
      </c>
      <c r="H85" s="46">
        <f>E81</f>
        <v>75516.810718830078</v>
      </c>
    </row>
    <row r="86" spans="1:12">
      <c r="C86" s="90"/>
      <c r="D86" s="13"/>
      <c r="E86" s="68"/>
      <c r="G86" t="s">
        <v>2000</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51" priority="11" operator="greaterThanOrEqual">
      <formula>0</formula>
    </cfRule>
    <cfRule type="cellIs" dxfId="150" priority="12" operator="lessThan">
      <formula>0</formula>
    </cfRule>
  </conditionalFormatting>
  <conditionalFormatting sqref="F2:F37 F40:F41">
    <cfRule type="cellIs" dxfId="149" priority="9" operator="lessThan">
      <formula>0</formula>
    </cfRule>
    <cfRule type="cellIs" dxfId="148" priority="10" operator="greaterThanOrEqual">
      <formula>0</formula>
    </cfRule>
  </conditionalFormatting>
  <conditionalFormatting sqref="G45:G81">
    <cfRule type="cellIs" dxfId="147" priority="1" operator="greaterThan">
      <formula>0</formula>
    </cfRule>
    <cfRule type="cellIs" dxfId="146" priority="2" operator="lessThanOrEqual">
      <formula>0</formula>
    </cfRule>
  </conditionalFormatting>
  <conditionalFormatting sqref="H2:H37 H40:H41">
    <cfRule type="cellIs" dxfId="145" priority="7" operator="greaterThanOrEqual">
      <formula>0</formula>
    </cfRule>
    <cfRule type="cellIs" dxfId="144" priority="8" operator="lessThan">
      <formula>0</formula>
    </cfRule>
  </conditionalFormatting>
  <conditionalFormatting sqref="I2:I41">
    <cfRule type="cellIs" dxfId="143" priority="5" operator="lessThan">
      <formula>0</formula>
    </cfRule>
    <cfRule type="cellIs" dxfId="142" priority="6" operator="greaterThanOrEqual">
      <formula>0</formula>
    </cfRule>
  </conditionalFormatting>
  <conditionalFormatting sqref="I45:I81">
    <cfRule type="cellIs" dxfId="141" priority="3" operator="greaterThan">
      <formula>0</formula>
    </cfRule>
    <cfRule type="cellIs" dxfId="140"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2001</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2001</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2001</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9-03-2026 em MWh</v>
      </c>
      <c r="H1" s="48" t="s">
        <v>1840</v>
      </c>
      <c r="I1" s="48" t="s">
        <v>1842</v>
      </c>
      <c r="J1" s="48" t="s">
        <v>1843</v>
      </c>
      <c r="K1" s="48" t="s">
        <v>1844</v>
      </c>
      <c r="L1" s="48" t="s">
        <v>1845</v>
      </c>
    </row>
    <row r="2" spans="1:12">
      <c r="A2" s="42" t="s">
        <v>1853</v>
      </c>
      <c r="B2" s="100" t="str">
        <f>'TABELA RESUMO - P50'!B2</f>
        <v>Março</v>
      </c>
      <c r="C2" s="38">
        <f>'TABELA RESUMO - P50'!C2</f>
        <v>250.10999999999999</v>
      </c>
      <c r="D2" s="35">
        <f>SUMIFS(Previsto2024[Previsto P99 '[MWh']],Previsto2024[Complexo],'TABELA RESUMO - P97,5'!A2,Previsto2024[Período],'TABELA RESUMO - P97,5'!B2)</f>
        <v>0</v>
      </c>
      <c r="E2" s="54">
        <f>C2-D2</f>
        <v>250.10999999999999</v>
      </c>
      <c r="F2" s="53" t="e">
        <f>(C2-D2)/D2</f>
        <v>#DIV/0!</v>
      </c>
      <c r="G2" s="75">
        <f ca="1">K2*J2</f>
        <v>0</v>
      </c>
      <c r="H2" s="52">
        <f t="shared" ref="H2:H40" ca="1" si="0">C2-G2</f>
        <v>250.10999999999999</v>
      </c>
      <c r="I2" s="55" t="e">
        <f ca="1">(C2-G2)/G2</f>
        <v>#DIV/0!</v>
      </c>
      <c r="J2" s="38">
        <f>D2/31</f>
        <v>0</v>
      </c>
      <c r="K2" s="71">
        <f ca="1">'TABELA RESUMO - P50'!L2</f>
        <v>9</v>
      </c>
      <c r="L2" s="51">
        <v>1900</v>
      </c>
    </row>
    <row r="3" spans="1:12">
      <c r="A3" s="42" t="s">
        <v>25</v>
      </c>
      <c r="B3" s="100" t="str">
        <f>'TABELA RESUMO - P50'!B3</f>
        <v>Março</v>
      </c>
      <c r="C3" s="38">
        <f>'TABELA RESUMO - P50'!C3</f>
        <v>43.541000000000004</v>
      </c>
      <c r="D3" s="35">
        <f>SUMIFS(Previsto2024[Previsto P99 '[MWh']],Previsto2024[Complexo],'TABELA RESUMO - P97,5'!A3,Previsto2024[Período],'TABELA RESUMO - P97,5'!B3)</f>
        <v>0</v>
      </c>
      <c r="E3" s="54">
        <f>C3-D3</f>
        <v>43.541000000000004</v>
      </c>
      <c r="F3" s="53" t="e">
        <f t="shared" ref="F3:F37" si="1">(C3-D3)/D3</f>
        <v>#DIV/0!</v>
      </c>
      <c r="G3" s="75">
        <f ca="1">K3*J3</f>
        <v>0</v>
      </c>
      <c r="H3" s="52">
        <f t="shared" ca="1" si="0"/>
        <v>43.541000000000004</v>
      </c>
      <c r="I3" s="55" t="e">
        <f t="shared" ref="I3:I37" ca="1" si="2">(C3-G3)/G3</f>
        <v>#DIV/0!</v>
      </c>
      <c r="J3" s="38">
        <f t="shared" ref="J3:J37" si="3">D3/31</f>
        <v>0</v>
      </c>
      <c r="K3" s="71">
        <f ca="1">'TABELA RESUMO - P50'!L3</f>
        <v>9</v>
      </c>
      <c r="L3" s="51">
        <v>1269.5999999999999</v>
      </c>
    </row>
    <row r="4" spans="1:12">
      <c r="A4" s="42" t="s">
        <v>26</v>
      </c>
      <c r="B4" s="100" t="str">
        <f>'TABELA RESUMO - P50'!B4</f>
        <v>Março</v>
      </c>
      <c r="C4" s="38">
        <f>'TABELA RESUMO - P50'!C4</f>
        <v>111.19830000000002</v>
      </c>
      <c r="D4" s="35">
        <f>SUMIFS(Previsto2024[Previsto P99 '[MWh']],Previsto2024[Complexo],'TABELA RESUMO - P97,5'!A4,Previsto2024[Período],'TABELA RESUMO - P97,5'!B4)</f>
        <v>0</v>
      </c>
      <c r="E4" s="54">
        <f t="shared" ref="E4:E37" si="4">C4-D4</f>
        <v>111.19830000000002</v>
      </c>
      <c r="F4" s="53" t="e">
        <f t="shared" si="1"/>
        <v>#DIV/0!</v>
      </c>
      <c r="G4" s="75">
        <f t="shared" ref="G4:G37" ca="1" si="5">K4*J4</f>
        <v>0</v>
      </c>
      <c r="H4" s="52">
        <f t="shared" ca="1" si="0"/>
        <v>111.19830000000002</v>
      </c>
      <c r="I4" s="55" t="e">
        <f t="shared" ca="1" si="2"/>
        <v>#DIV/0!</v>
      </c>
      <c r="J4" s="38">
        <f t="shared" si="3"/>
        <v>0</v>
      </c>
      <c r="K4" s="71">
        <f ca="1">'TABELA RESUMO - P50'!L4</f>
        <v>9</v>
      </c>
      <c r="L4" s="51">
        <v>3124.89</v>
      </c>
    </row>
    <row r="5" spans="1:12">
      <c r="A5" s="42" t="s">
        <v>27</v>
      </c>
      <c r="B5" s="100" t="str">
        <f>'TABELA RESUMO - P50'!B5</f>
        <v>Março</v>
      </c>
      <c r="C5" s="38">
        <f>'TABELA RESUMO - P50'!C5</f>
        <v>38.334200000000003</v>
      </c>
      <c r="D5" s="35">
        <f>SUMIFS(Previsto2024[Previsto P99 '[MWh']],Previsto2024[Complexo],'TABELA RESUMO - P97,5'!A5,Previsto2024[Período],'TABELA RESUMO - P97,5'!B5)</f>
        <v>0</v>
      </c>
      <c r="E5" s="54">
        <f t="shared" si="4"/>
        <v>38.334200000000003</v>
      </c>
      <c r="F5" s="53" t="e">
        <f t="shared" si="1"/>
        <v>#DIV/0!</v>
      </c>
      <c r="G5" s="75">
        <f ca="1">K5*J5</f>
        <v>0</v>
      </c>
      <c r="H5" s="52">
        <f t="shared" ca="1" si="0"/>
        <v>38.334200000000003</v>
      </c>
      <c r="I5" s="55" t="e">
        <f t="shared" ca="1" si="2"/>
        <v>#DIV/0!</v>
      </c>
      <c r="J5" s="38">
        <f t="shared" si="3"/>
        <v>0</v>
      </c>
      <c r="K5" s="71">
        <f ca="1">'TABELA RESUMO - P50'!L5</f>
        <v>9</v>
      </c>
      <c r="L5" s="51">
        <v>1402.6</v>
      </c>
    </row>
    <row r="6" spans="1:12">
      <c r="A6" s="42" t="s">
        <v>28</v>
      </c>
      <c r="B6" s="100" t="str">
        <f>'TABELA RESUMO - P50'!B6</f>
        <v>Março</v>
      </c>
      <c r="C6" s="38">
        <f>'TABELA RESUMO - P50'!C6</f>
        <v>62.077600000000004</v>
      </c>
      <c r="D6" s="35">
        <f>SUMIFS(Previsto2024[Previsto P99 '[MWh']],Previsto2024[Complexo],'TABELA RESUMO - P97,5'!A6,Previsto2024[Período],'TABELA RESUMO - P97,5'!B6)</f>
        <v>0</v>
      </c>
      <c r="E6" s="54">
        <f t="shared" si="4"/>
        <v>62.077600000000004</v>
      </c>
      <c r="F6" s="53" t="e">
        <f t="shared" si="1"/>
        <v>#DIV/0!</v>
      </c>
      <c r="G6" s="75">
        <f t="shared" ca="1" si="5"/>
        <v>0</v>
      </c>
      <c r="H6" s="52">
        <f t="shared" ca="1" si="0"/>
        <v>62.077600000000004</v>
      </c>
      <c r="I6" s="55" t="e">
        <f t="shared" ca="1" si="2"/>
        <v>#DIV/0!</v>
      </c>
      <c r="J6" s="38">
        <f t="shared" si="3"/>
        <v>0</v>
      </c>
      <c r="K6" s="71">
        <f ca="1">'TABELA RESUMO - P50'!L6</f>
        <v>9</v>
      </c>
      <c r="L6" s="51">
        <v>1504.23</v>
      </c>
    </row>
    <row r="7" spans="1:12">
      <c r="A7" s="42" t="s">
        <v>29</v>
      </c>
      <c r="B7" s="100" t="str">
        <f>'TABELA RESUMO - P50'!B7</f>
        <v>Março</v>
      </c>
      <c r="C7" s="38">
        <f>'TABELA RESUMO - P50'!C7</f>
        <v>7.7550000000000008</v>
      </c>
      <c r="D7" s="35">
        <f>SUMIFS(Previsto2024[Previsto P99 '[MWh']],Previsto2024[Complexo],'TABELA RESUMO - P97,5'!A7,Previsto2024[Período],'TABELA RESUMO - P97,5'!B7)</f>
        <v>0</v>
      </c>
      <c r="E7" s="54">
        <f t="shared" si="4"/>
        <v>7.7550000000000008</v>
      </c>
      <c r="F7" s="53" t="e">
        <f t="shared" si="1"/>
        <v>#DIV/0!</v>
      </c>
      <c r="G7" s="75">
        <f t="shared" ca="1" si="5"/>
        <v>0</v>
      </c>
      <c r="H7" s="52">
        <f t="shared" ca="1" si="0"/>
        <v>7.7550000000000008</v>
      </c>
      <c r="I7" s="55" t="e">
        <f t="shared" ca="1" si="2"/>
        <v>#DIV/0!</v>
      </c>
      <c r="J7" s="38">
        <f t="shared" si="3"/>
        <v>0</v>
      </c>
      <c r="K7" s="71">
        <f ca="1">'TABELA RESUMO - P50'!L7</f>
        <v>9</v>
      </c>
      <c r="L7" s="51">
        <v>212.58</v>
      </c>
    </row>
    <row r="8" spans="1:12">
      <c r="A8" s="42" t="s">
        <v>30</v>
      </c>
      <c r="B8" s="100" t="str">
        <f>'TABELA RESUMO - P50'!B8</f>
        <v>Março</v>
      </c>
      <c r="C8" s="38">
        <f>'TABELA RESUMO - P50'!C8</f>
        <v>9.9279000000000011</v>
      </c>
      <c r="D8" s="35">
        <f>SUMIFS(Previsto2024[Previsto P99 '[MWh']],Previsto2024[Complexo],'TABELA RESUMO - P97,5'!A8,Previsto2024[Período],'TABELA RESUMO - P97,5'!B8)</f>
        <v>0</v>
      </c>
      <c r="E8" s="54">
        <f t="shared" si="4"/>
        <v>9.9279000000000011</v>
      </c>
      <c r="F8" s="53" t="e">
        <f t="shared" si="1"/>
        <v>#DIV/0!</v>
      </c>
      <c r="G8" s="75">
        <f t="shared" ca="1" si="5"/>
        <v>0</v>
      </c>
      <c r="H8" s="52">
        <f t="shared" ca="1" si="0"/>
        <v>9.9279000000000011</v>
      </c>
      <c r="I8" s="55" t="e">
        <f t="shared" ca="1" si="2"/>
        <v>#DIV/0!</v>
      </c>
      <c r="J8" s="38">
        <f t="shared" si="3"/>
        <v>0</v>
      </c>
      <c r="K8" s="71">
        <f ca="1">'TABELA RESUMO - P50'!L8</f>
        <v>9</v>
      </c>
      <c r="L8" s="51">
        <v>279.36</v>
      </c>
    </row>
    <row r="9" spans="1:12">
      <c r="A9" s="42" t="s">
        <v>31</v>
      </c>
      <c r="B9" s="100" t="str">
        <f>'TABELA RESUMO - P50'!B9</f>
        <v>Março</v>
      </c>
      <c r="C9" s="38">
        <f>'TABELA RESUMO - P50'!C9</f>
        <v>46.994500000000002</v>
      </c>
      <c r="D9" s="35">
        <f>SUMIFS(Previsto2024[Previsto P99 '[MWh']],Previsto2024[Complexo],'TABELA RESUMO - P97,5'!A9,Previsto2024[Período],'TABELA RESUMO - P97,5'!B9)</f>
        <v>0</v>
      </c>
      <c r="E9" s="54">
        <f t="shared" si="4"/>
        <v>46.994500000000002</v>
      </c>
      <c r="F9" s="53" t="e">
        <f t="shared" si="1"/>
        <v>#DIV/0!</v>
      </c>
      <c r="G9" s="75">
        <f t="shared" ca="1" si="5"/>
        <v>0</v>
      </c>
      <c r="H9" s="52">
        <f t="shared" ca="1" si="0"/>
        <v>46.994500000000002</v>
      </c>
      <c r="I9" s="55" t="e">
        <f t="shared" ca="1" si="2"/>
        <v>#DIV/0!</v>
      </c>
      <c r="J9" s="38">
        <f t="shared" si="3"/>
        <v>0</v>
      </c>
      <c r="K9" s="71">
        <f ca="1">'TABELA RESUMO - P50'!L9</f>
        <v>9</v>
      </c>
      <c r="L9" s="51">
        <v>1337.78</v>
      </c>
    </row>
    <row r="10" spans="1:12">
      <c r="A10" s="42" t="s">
        <v>32</v>
      </c>
      <c r="B10" s="100" t="str">
        <f>'TABELA RESUMO - P50'!B10</f>
        <v>Março</v>
      </c>
      <c r="C10" s="38">
        <f>'TABELA RESUMO - P50'!C10</f>
        <v>85.612500000000011</v>
      </c>
      <c r="D10" s="35">
        <f>SUMIFS(Previsto2024[Previsto P99 '[MWh']],Previsto2024[Complexo],'TABELA RESUMO - P97,5'!A10,Previsto2024[Período],'TABELA RESUMO - P97,5'!B10)</f>
        <v>0</v>
      </c>
      <c r="E10" s="54">
        <f t="shared" si="4"/>
        <v>85.612500000000011</v>
      </c>
      <c r="F10" s="53" t="e">
        <f t="shared" si="1"/>
        <v>#DIV/0!</v>
      </c>
      <c r="G10" s="75">
        <f t="shared" ca="1" si="5"/>
        <v>0</v>
      </c>
      <c r="H10" s="52">
        <f t="shared" ca="1" si="0"/>
        <v>85.612500000000011</v>
      </c>
      <c r="I10" s="55" t="e">
        <f t="shared" ca="1" si="2"/>
        <v>#DIV/0!</v>
      </c>
      <c r="J10" s="38">
        <f t="shared" si="3"/>
        <v>0</v>
      </c>
      <c r="K10" s="71">
        <f ca="1">'TABELA RESUMO - P50'!L10</f>
        <v>9</v>
      </c>
      <c r="L10" s="51">
        <v>2427.1999999999998</v>
      </c>
    </row>
    <row r="11" spans="1:12">
      <c r="A11" s="42" t="s">
        <v>33</v>
      </c>
      <c r="B11" s="100" t="str">
        <f>'TABELA RESUMO - P50'!B11</f>
        <v>Março</v>
      </c>
      <c r="C11" s="38">
        <f>'TABELA RESUMO - P50'!C11</f>
        <v>21.164089999999998</v>
      </c>
      <c r="D11" s="35">
        <f>SUMIFS(Previsto2024[Previsto P99 '[MWh']],Previsto2024[Complexo],'TABELA RESUMO - P97,5'!A11,Previsto2024[Período],'TABELA RESUMO - P97,5'!B11)</f>
        <v>0</v>
      </c>
      <c r="E11" s="54">
        <f t="shared" si="4"/>
        <v>21.164089999999998</v>
      </c>
      <c r="F11" s="53" t="e">
        <f t="shared" si="1"/>
        <v>#DIV/0!</v>
      </c>
      <c r="G11" s="75">
        <f t="shared" ca="1" si="5"/>
        <v>0</v>
      </c>
      <c r="H11" s="52">
        <f t="shared" ca="1" si="0"/>
        <v>21.164089999999998</v>
      </c>
      <c r="I11" s="55" t="e">
        <f t="shared" ca="1" si="2"/>
        <v>#DIV/0!</v>
      </c>
      <c r="J11" s="38">
        <f t="shared" si="3"/>
        <v>0</v>
      </c>
      <c r="K11" s="71">
        <f ca="1">'TABELA RESUMO - P50'!L11</f>
        <v>9</v>
      </c>
      <c r="L11" s="51">
        <v>785.81</v>
      </c>
    </row>
    <row r="12" spans="1:12">
      <c r="A12" s="42" t="s">
        <v>34</v>
      </c>
      <c r="B12" s="100" t="str">
        <f>'TABELA RESUMO - P50'!B13</f>
        <v>Março</v>
      </c>
      <c r="C12" s="38">
        <f>'TABELA RESUMO - P50'!C13</f>
        <v>14.784199999999998</v>
      </c>
      <c r="D12" s="35">
        <f>SUMIFS(Previsto2024[Previsto P99 '[MWh']],Previsto2024[Complexo],'TABELA RESUMO - P97,5'!A12,Previsto2024[Período],'TABELA RESUMO - P97,5'!B12)</f>
        <v>0</v>
      </c>
      <c r="E12" s="54">
        <f t="shared" si="4"/>
        <v>14.784199999999998</v>
      </c>
      <c r="F12" s="53" t="e">
        <f t="shared" si="1"/>
        <v>#DIV/0!</v>
      </c>
      <c r="G12" s="75">
        <f t="shared" ca="1" si="5"/>
        <v>0</v>
      </c>
      <c r="H12" s="52">
        <f t="shared" ca="1" si="0"/>
        <v>14.784199999999998</v>
      </c>
      <c r="I12" s="55" t="e">
        <f t="shared" ca="1" si="2"/>
        <v>#DIV/0!</v>
      </c>
      <c r="J12" s="38">
        <f t="shared" si="3"/>
        <v>0</v>
      </c>
      <c r="K12" s="71">
        <f ca="1">'TABELA RESUMO - P50'!L13</f>
        <v>9</v>
      </c>
      <c r="L12" s="51">
        <v>419.76</v>
      </c>
    </row>
    <row r="13" spans="1:12">
      <c r="A13" s="42" t="s">
        <v>35</v>
      </c>
      <c r="B13" s="100" t="str">
        <f>'TABELA RESUMO - P50'!B14</f>
        <v>Março</v>
      </c>
      <c r="C13" s="38">
        <f>'TABELA RESUMO - P50'!C14</f>
        <v>57.945400000000006</v>
      </c>
      <c r="D13" s="35">
        <f>SUMIFS(Previsto2024[Previsto P99 '[MWh']],Previsto2024[Complexo],'TABELA RESUMO - P97,5'!A13,Previsto2024[Período],'TABELA RESUMO - P97,5'!B13)</f>
        <v>0</v>
      </c>
      <c r="E13" s="54">
        <f t="shared" si="4"/>
        <v>57.945400000000006</v>
      </c>
      <c r="F13" s="53" t="e">
        <f t="shared" si="1"/>
        <v>#DIV/0!</v>
      </c>
      <c r="G13" s="75">
        <f ca="1">K13*J13</f>
        <v>0</v>
      </c>
      <c r="H13" s="52">
        <f t="shared" ca="1" si="0"/>
        <v>57.945400000000006</v>
      </c>
      <c r="I13" s="55" t="e">
        <f t="shared" ca="1" si="2"/>
        <v>#DIV/0!</v>
      </c>
      <c r="J13" s="38">
        <f t="shared" si="3"/>
        <v>0</v>
      </c>
      <c r="K13" s="71">
        <f ca="1">'TABELA RESUMO - P50'!L14</f>
        <v>9</v>
      </c>
      <c r="L13" s="51">
        <v>1312.2</v>
      </c>
    </row>
    <row r="14" spans="1:12">
      <c r="A14" s="42" t="s">
        <v>36</v>
      </c>
      <c r="B14" s="100" t="str">
        <f>'TABELA RESUMO - P50'!B15</f>
        <v>Março</v>
      </c>
      <c r="C14" s="38">
        <f>'TABELA RESUMO - P50'!C15</f>
        <v>57.827400000000011</v>
      </c>
      <c r="D14" s="35">
        <f>SUMIFS(Previsto2024[Previsto P99 '[MWh']],Previsto2024[Complexo],'TABELA RESUMO - P97,5'!A14,Previsto2024[Período],'TABELA RESUMO - P97,5'!B14)</f>
        <v>0</v>
      </c>
      <c r="E14" s="54">
        <f t="shared" si="4"/>
        <v>57.827400000000011</v>
      </c>
      <c r="F14" s="53" t="e">
        <f t="shared" si="1"/>
        <v>#DIV/0!</v>
      </c>
      <c r="G14" s="75">
        <f t="shared" ca="1" si="5"/>
        <v>0</v>
      </c>
      <c r="H14" s="52">
        <f t="shared" ca="1" si="0"/>
        <v>57.827400000000011</v>
      </c>
      <c r="I14" s="55" t="e">
        <f t="shared" ca="1" si="2"/>
        <v>#DIV/0!</v>
      </c>
      <c r="J14" s="38">
        <f t="shared" si="3"/>
        <v>0</v>
      </c>
      <c r="K14" s="71">
        <f ca="1">'TABELA RESUMO - P50'!L15</f>
        <v>9</v>
      </c>
      <c r="L14" s="51">
        <v>1313.64</v>
      </c>
    </row>
    <row r="15" spans="1:12">
      <c r="A15" s="42" t="s">
        <v>37</v>
      </c>
      <c r="B15" s="100" t="str">
        <f>'TABELA RESUMO - P50'!B16</f>
        <v>Março</v>
      </c>
      <c r="C15" s="38">
        <f>'TABELA RESUMO - P50'!C16</f>
        <v>28.784600000000001</v>
      </c>
      <c r="D15" s="35">
        <f>SUMIFS(Previsto2024[Previsto P99 '[MWh']],Previsto2024[Complexo],'TABELA RESUMO - P97,5'!A15,Previsto2024[Período],'TABELA RESUMO - P97,5'!B15)</f>
        <v>0</v>
      </c>
      <c r="E15" s="54">
        <f t="shared" si="4"/>
        <v>28.784600000000001</v>
      </c>
      <c r="F15" s="53" t="e">
        <f t="shared" si="1"/>
        <v>#DIV/0!</v>
      </c>
      <c r="G15" s="75">
        <f t="shared" ca="1" si="5"/>
        <v>0</v>
      </c>
      <c r="H15" s="52">
        <f t="shared" ca="1" si="0"/>
        <v>28.784600000000001</v>
      </c>
      <c r="I15" s="55" t="e">
        <f t="shared" ca="1" si="2"/>
        <v>#DIV/0!</v>
      </c>
      <c r="J15" s="38">
        <f t="shared" si="3"/>
        <v>0</v>
      </c>
      <c r="K15" s="71">
        <f ca="1">'TABELA RESUMO - P50'!L16</f>
        <v>9</v>
      </c>
      <c r="L15" s="51">
        <v>656.1</v>
      </c>
    </row>
    <row r="16" spans="1:12">
      <c r="A16" s="42" t="s">
        <v>38</v>
      </c>
      <c r="B16" s="100" t="str">
        <f>'TABELA RESUMO - P50'!B17</f>
        <v>Março</v>
      </c>
      <c r="C16" s="38">
        <f>'TABELA RESUMO - P50'!C17</f>
        <v>48.172709999999995</v>
      </c>
      <c r="D16" s="35">
        <f>SUMIFS(Previsto2024[Previsto P99 '[MWh']],Previsto2024[Complexo],'TABELA RESUMO - P97,5'!A16,Previsto2024[Período],'TABELA RESUMO - P97,5'!B16)</f>
        <v>0</v>
      </c>
      <c r="E16" s="54">
        <f t="shared" si="4"/>
        <v>48.172709999999995</v>
      </c>
      <c r="F16" s="53" t="e">
        <f t="shared" si="1"/>
        <v>#DIV/0!</v>
      </c>
      <c r="G16" s="75">
        <f t="shared" ca="1" si="5"/>
        <v>0</v>
      </c>
      <c r="H16" s="52">
        <f t="shared" ca="1" si="0"/>
        <v>48.172709999999995</v>
      </c>
      <c r="I16" s="55" t="e">
        <f t="shared" ca="1" si="2"/>
        <v>#DIV/0!</v>
      </c>
      <c r="J16" s="38">
        <f t="shared" si="3"/>
        <v>0</v>
      </c>
      <c r="K16" s="71">
        <f ca="1">'TABELA RESUMO - P50'!L17</f>
        <v>9</v>
      </c>
      <c r="L16" s="51">
        <v>1307.4749999999999</v>
      </c>
    </row>
    <row r="17" spans="1:12">
      <c r="A17" s="42" t="s">
        <v>39</v>
      </c>
      <c r="B17" s="100" t="str">
        <f>'TABELA RESUMO - P50'!B18</f>
        <v>Março</v>
      </c>
      <c r="C17" s="38">
        <f>'TABELA RESUMO - P50'!C18</f>
        <v>56.338489999999993</v>
      </c>
      <c r="D17" s="35">
        <f>SUMIFS(Previsto2024[Previsto P99 '[MWh']],Previsto2024[Complexo],'TABELA RESUMO - P97,5'!A17,Previsto2024[Período],'TABELA RESUMO - P97,5'!B17)</f>
        <v>0</v>
      </c>
      <c r="E17" s="54">
        <f t="shared" si="4"/>
        <v>56.338489999999993</v>
      </c>
      <c r="F17" s="53" t="e">
        <f t="shared" si="1"/>
        <v>#DIV/0!</v>
      </c>
      <c r="G17" s="75">
        <f t="shared" ca="1" si="5"/>
        <v>0</v>
      </c>
      <c r="H17" s="52">
        <f t="shared" ca="1" si="0"/>
        <v>56.338489999999993</v>
      </c>
      <c r="I17" s="55" t="e">
        <f t="shared" ca="1" si="2"/>
        <v>#DIV/0!</v>
      </c>
      <c r="J17" s="38">
        <f t="shared" si="3"/>
        <v>0</v>
      </c>
      <c r="K17" s="71">
        <f ca="1">'TABELA RESUMO - P50'!L18</f>
        <v>9</v>
      </c>
      <c r="L17" s="51">
        <v>1307.4749999999999</v>
      </c>
    </row>
    <row r="18" spans="1:12">
      <c r="A18" s="42" t="s">
        <v>40</v>
      </c>
      <c r="B18" s="100" t="str">
        <f>'TABELA RESUMO - P50'!B19</f>
        <v>Março</v>
      </c>
      <c r="C18" s="38">
        <f>'TABELA RESUMO - P50'!C19</f>
        <v>28.341669999999997</v>
      </c>
      <c r="D18" s="35">
        <f>SUMIFS(Previsto2024[Previsto P99 '[MWh']],Previsto2024[Complexo],'TABELA RESUMO - P97,5'!A18,Previsto2024[Período],'TABELA RESUMO - P97,5'!B18)</f>
        <v>0</v>
      </c>
      <c r="E18" s="54">
        <f t="shared" si="4"/>
        <v>28.341669999999997</v>
      </c>
      <c r="F18" s="53" t="e">
        <f t="shared" si="1"/>
        <v>#DIV/0!</v>
      </c>
      <c r="G18" s="75">
        <f t="shared" ca="1" si="5"/>
        <v>0</v>
      </c>
      <c r="H18" s="52">
        <f t="shared" ca="1" si="0"/>
        <v>28.341669999999997</v>
      </c>
      <c r="I18" s="55" t="e">
        <f t="shared" ca="1" si="2"/>
        <v>#DIV/0!</v>
      </c>
      <c r="J18" s="38">
        <f t="shared" si="3"/>
        <v>0</v>
      </c>
      <c r="K18" s="71">
        <f ca="1">'TABELA RESUMO - P50'!L19</f>
        <v>9</v>
      </c>
      <c r="L18" s="51">
        <v>645.84</v>
      </c>
    </row>
    <row r="19" spans="1:12">
      <c r="A19" s="42" t="s">
        <v>41</v>
      </c>
      <c r="B19" s="100" t="str">
        <f>'TABELA RESUMO - P50'!B20</f>
        <v>Março</v>
      </c>
      <c r="C19" s="38">
        <f>'TABELA RESUMO - P50'!C20</f>
        <v>13.495500000000002</v>
      </c>
      <c r="D19" s="35">
        <f>SUMIFS(Previsto2024[Previsto P99 '[MWh']],Previsto2024[Complexo],'TABELA RESUMO - P97,5'!A19,Previsto2024[Período],'TABELA RESUMO - P97,5'!B19)</f>
        <v>0</v>
      </c>
      <c r="E19" s="54">
        <f t="shared" si="4"/>
        <v>13.495500000000002</v>
      </c>
      <c r="F19" s="53" t="e">
        <f t="shared" si="1"/>
        <v>#DIV/0!</v>
      </c>
      <c r="G19" s="75">
        <f t="shared" ca="1" si="5"/>
        <v>0</v>
      </c>
      <c r="H19" s="52">
        <f t="shared" ca="1" si="0"/>
        <v>13.495500000000002</v>
      </c>
      <c r="I19" s="55" t="e">
        <f t="shared" ca="1" si="2"/>
        <v>#DIV/0!</v>
      </c>
      <c r="J19" s="38">
        <f t="shared" si="3"/>
        <v>0</v>
      </c>
      <c r="K19" s="71">
        <f ca="1">'TABELA RESUMO - P50'!L20</f>
        <v>9</v>
      </c>
      <c r="L19" s="51">
        <v>421.2</v>
      </c>
    </row>
    <row r="20" spans="1:12">
      <c r="A20" s="42" t="s">
        <v>42</v>
      </c>
      <c r="B20" s="100" t="str">
        <f>'TABELA RESUMO - P50'!B21</f>
        <v>Março</v>
      </c>
      <c r="C20" s="38">
        <f>'TABELA RESUMO - P50'!C21</f>
        <v>48.845940000000006</v>
      </c>
      <c r="D20" s="35">
        <f>SUMIFS(Previsto2024[Previsto P99 '[MWh']],Previsto2024[Complexo],'TABELA RESUMO - P97,5'!A20,Previsto2024[Período],'TABELA RESUMO - P97,5'!B20)</f>
        <v>0</v>
      </c>
      <c r="E20" s="54">
        <f t="shared" si="4"/>
        <v>48.845940000000006</v>
      </c>
      <c r="F20" s="53" t="e">
        <f t="shared" si="1"/>
        <v>#DIV/0!</v>
      </c>
      <c r="G20" s="75">
        <f ca="1">K20*J20</f>
        <v>0</v>
      </c>
      <c r="H20" s="52">
        <f t="shared" ca="1" si="0"/>
        <v>48.845940000000006</v>
      </c>
      <c r="I20" s="55" t="e">
        <f t="shared" ca="1" si="2"/>
        <v>#DIV/0!</v>
      </c>
      <c r="J20" s="38">
        <f t="shared" si="3"/>
        <v>0</v>
      </c>
      <c r="K20" s="71">
        <f ca="1">'TABELA RESUMO - P50'!L21</f>
        <v>9</v>
      </c>
      <c r="L20" s="51">
        <v>1358.9549999999999</v>
      </c>
    </row>
    <row r="21" spans="1:12">
      <c r="A21" s="42" t="s">
        <v>43</v>
      </c>
      <c r="B21" s="100" t="str">
        <f>'TABELA RESUMO - P50'!B22</f>
        <v>Março</v>
      </c>
      <c r="C21" s="38">
        <f>'TABELA RESUMO - P50'!C22</f>
        <v>49.667780000000008</v>
      </c>
      <c r="D21" s="35">
        <f>SUMIFS(Previsto2024[Previsto P99 '[MWh']],Previsto2024[Complexo],'TABELA RESUMO - P97,5'!A21,Previsto2024[Período],'TABELA RESUMO - P97,5'!B21)</f>
        <v>0</v>
      </c>
      <c r="E21" s="54">
        <f t="shared" si="4"/>
        <v>49.667780000000008</v>
      </c>
      <c r="F21" s="53" t="e">
        <f t="shared" si="1"/>
        <v>#DIV/0!</v>
      </c>
      <c r="G21" s="75">
        <f t="shared" ca="1" si="5"/>
        <v>0</v>
      </c>
      <c r="H21" s="52">
        <f t="shared" ca="1" si="0"/>
        <v>49.667780000000008</v>
      </c>
      <c r="I21" s="55" t="e">
        <f t="shared" ca="1" si="2"/>
        <v>#DIV/0!</v>
      </c>
      <c r="J21" s="38">
        <f t="shared" si="3"/>
        <v>0</v>
      </c>
      <c r="K21" s="71">
        <f ca="1">'TABELA RESUMO - P50'!L22</f>
        <v>9</v>
      </c>
      <c r="L21" s="51">
        <v>1358.9549999999999</v>
      </c>
    </row>
    <row r="22" spans="1:12">
      <c r="A22" s="42" t="s">
        <v>44</v>
      </c>
      <c r="B22" s="100" t="str">
        <f>'TABELA RESUMO - P50'!B23</f>
        <v>Março</v>
      </c>
      <c r="C22" s="38">
        <f>'TABELA RESUMO - P50'!C23</f>
        <v>19.635089999999998</v>
      </c>
      <c r="D22" s="35">
        <f>SUMIFS(Previsto2024[Previsto P99 '[MWh']],Previsto2024[Complexo],'TABELA RESUMO - P97,5'!A22,Previsto2024[Período],'TABELA RESUMO - P97,5'!B22)</f>
        <v>0</v>
      </c>
      <c r="E22" s="54">
        <f t="shared" si="4"/>
        <v>19.635089999999998</v>
      </c>
      <c r="F22" s="53" t="e">
        <f t="shared" si="1"/>
        <v>#DIV/0!</v>
      </c>
      <c r="G22" s="75">
        <f ca="1">K22*J22</f>
        <v>0</v>
      </c>
      <c r="H22" s="52">
        <f t="shared" ca="1" si="0"/>
        <v>19.635089999999998</v>
      </c>
      <c r="I22" s="55" t="e">
        <f t="shared" ca="1" si="2"/>
        <v>#DIV/0!</v>
      </c>
      <c r="J22" s="38">
        <f t="shared" si="3"/>
        <v>0</v>
      </c>
      <c r="K22" s="71">
        <f ca="1">'TABELA RESUMO - P50'!L23</f>
        <v>9</v>
      </c>
      <c r="L22" s="51">
        <v>666.9</v>
      </c>
    </row>
    <row r="23" spans="1:12">
      <c r="A23" s="42" t="s">
        <v>45</v>
      </c>
      <c r="B23" s="100" t="str">
        <f>'TABELA RESUMO - P50'!B24</f>
        <v>Março</v>
      </c>
      <c r="C23" s="38">
        <f>'TABELA RESUMO - P50'!C24</f>
        <v>43.359319999999997</v>
      </c>
      <c r="D23" s="35">
        <f>SUMIFS(Previsto2024[Previsto P99 '[MWh']],Previsto2024[Complexo],'TABELA RESUMO - P97,5'!A23,Previsto2024[Período],'TABELA RESUMO - P97,5'!B23)</f>
        <v>0</v>
      </c>
      <c r="E23" s="54">
        <f t="shared" si="4"/>
        <v>43.359319999999997</v>
      </c>
      <c r="F23" s="53" t="e">
        <f t="shared" si="1"/>
        <v>#DIV/0!</v>
      </c>
      <c r="G23" s="75">
        <f ca="1">K23*J23</f>
        <v>0</v>
      </c>
      <c r="H23" s="52">
        <f t="shared" ca="1" si="0"/>
        <v>43.359319999999997</v>
      </c>
      <c r="I23" s="55" t="e">
        <f t="shared" ca="1" si="2"/>
        <v>#DIV/0!</v>
      </c>
      <c r="J23" s="38">
        <f t="shared" si="3"/>
        <v>0</v>
      </c>
      <c r="K23" s="71">
        <f ca="1">'TABELA RESUMO - P50'!L24</f>
        <v>9</v>
      </c>
      <c r="L23" s="51">
        <v>1358.9549999999999</v>
      </c>
    </row>
    <row r="24" spans="1:12" ht="15.75" customHeight="1">
      <c r="A24" s="42" t="s">
        <v>46</v>
      </c>
      <c r="B24" s="100" t="str">
        <f>'TABELA RESUMO - P50'!B25</f>
        <v>Março</v>
      </c>
      <c r="C24" s="38">
        <f>'TABELA RESUMO - P50'!C25</f>
        <v>43.615209999999998</v>
      </c>
      <c r="D24" s="35">
        <f>SUMIFS(Previsto2024[Previsto P99 '[MWh']],Previsto2024[Complexo],'TABELA RESUMO - P97,5'!A24,Previsto2024[Período],'TABELA RESUMO - P97,5'!B24)</f>
        <v>0</v>
      </c>
      <c r="E24" s="54">
        <f t="shared" si="4"/>
        <v>43.615209999999998</v>
      </c>
      <c r="F24" s="53" t="e">
        <f t="shared" si="1"/>
        <v>#DIV/0!</v>
      </c>
      <c r="G24" s="75">
        <f ca="1">K24*J24</f>
        <v>0</v>
      </c>
      <c r="H24" s="52">
        <f t="shared" ca="1" si="0"/>
        <v>43.615209999999998</v>
      </c>
      <c r="I24" s="55" t="e">
        <f t="shared" ca="1" si="2"/>
        <v>#DIV/0!</v>
      </c>
      <c r="J24" s="38">
        <f t="shared" si="3"/>
        <v>0</v>
      </c>
      <c r="K24" s="71">
        <f ca="1">'TABELA RESUMO - P50'!L25</f>
        <v>9</v>
      </c>
      <c r="L24" s="51">
        <v>1358.9549999999999</v>
      </c>
    </row>
    <row r="25" spans="1:12">
      <c r="A25" s="42" t="s">
        <v>47</v>
      </c>
      <c r="B25" s="100" t="str">
        <f>'TABELA RESUMO - P50'!B26</f>
        <v>Março</v>
      </c>
      <c r="C25" s="38">
        <f>'TABELA RESUMO - P50'!C26</f>
        <v>21.379069999999999</v>
      </c>
      <c r="D25" s="35">
        <f>SUMIFS(Previsto2024[Previsto P99 '[MWh']],Previsto2024[Complexo],'TABELA RESUMO - P97,5'!A25,Previsto2024[Período],'TABELA RESUMO - P97,5'!B25)</f>
        <v>0</v>
      </c>
      <c r="E25" s="54">
        <f t="shared" si="4"/>
        <v>21.379069999999999</v>
      </c>
      <c r="F25" s="53" t="e">
        <f t="shared" si="1"/>
        <v>#DIV/0!</v>
      </c>
      <c r="G25" s="75">
        <f t="shared" ca="1" si="5"/>
        <v>0</v>
      </c>
      <c r="H25" s="52">
        <f t="shared" ca="1" si="0"/>
        <v>21.379069999999999</v>
      </c>
      <c r="I25" s="55" t="e">
        <f t="shared" ca="1" si="2"/>
        <v>#DIV/0!</v>
      </c>
      <c r="J25" s="38">
        <f t="shared" si="3"/>
        <v>0</v>
      </c>
      <c r="K25" s="71">
        <f ca="1">'TABELA RESUMO - P50'!L26</f>
        <v>9</v>
      </c>
      <c r="L25" s="51">
        <v>666.9</v>
      </c>
    </row>
    <row r="26" spans="1:12">
      <c r="A26" s="42" t="s">
        <v>48</v>
      </c>
      <c r="B26" s="100" t="str">
        <f>'TABELA RESUMO - P50'!B27</f>
        <v>Março</v>
      </c>
      <c r="C26" s="38">
        <f>'TABELA RESUMO - P50'!C27</f>
        <v>29.321000000000002</v>
      </c>
      <c r="D26" s="35">
        <f>SUMIFS(Previsto2024[Previsto P99 '[MWh']],Previsto2024[Complexo],'TABELA RESUMO - P97,5'!A26,Previsto2024[Período],'TABELA RESUMO - P97,5'!B26)</f>
        <v>0</v>
      </c>
      <c r="E26" s="54">
        <f t="shared" si="4"/>
        <v>29.321000000000002</v>
      </c>
      <c r="F26" s="53" t="e">
        <f t="shared" si="1"/>
        <v>#DIV/0!</v>
      </c>
      <c r="G26" s="75">
        <f t="shared" ca="1" si="5"/>
        <v>0</v>
      </c>
      <c r="H26" s="52">
        <f t="shared" ca="1" si="0"/>
        <v>29.321000000000002</v>
      </c>
      <c r="I26" s="55" t="e">
        <f t="shared" ca="1" si="2"/>
        <v>#DIV/0!</v>
      </c>
      <c r="J26" s="38">
        <f t="shared" si="3"/>
        <v>0</v>
      </c>
      <c r="K26" s="71">
        <f ca="1">'TABELA RESUMO - P50'!L27</f>
        <v>9</v>
      </c>
      <c r="L26" s="51">
        <v>881.28</v>
      </c>
    </row>
    <row r="27" spans="1:12">
      <c r="A27" s="42" t="s">
        <v>49</v>
      </c>
      <c r="B27" s="100" t="str">
        <f>'TABELA RESUMO - P50'!B28</f>
        <v>Março</v>
      </c>
      <c r="C27" s="38">
        <f>'TABELA RESUMO - P50'!C28</f>
        <v>49.076940000000008</v>
      </c>
      <c r="D27" s="35">
        <f>SUMIFS(Previsto2024[Previsto P99 '[MWh']],Previsto2024[Complexo],'TABELA RESUMO - P97,5'!A27,Previsto2024[Período],'TABELA RESUMO - P97,5'!B27)</f>
        <v>0</v>
      </c>
      <c r="E27" s="54">
        <f t="shared" si="4"/>
        <v>49.076940000000008</v>
      </c>
      <c r="F27" s="53" t="e">
        <f t="shared" si="1"/>
        <v>#DIV/0!</v>
      </c>
      <c r="G27" s="75">
        <f t="shared" ca="1" si="5"/>
        <v>0</v>
      </c>
      <c r="H27" s="52">
        <f t="shared" ca="1" si="0"/>
        <v>49.076940000000008</v>
      </c>
      <c r="I27" s="55" t="e">
        <f t="shared" ca="1" si="2"/>
        <v>#DIV/0!</v>
      </c>
      <c r="J27" s="38">
        <f t="shared" si="3"/>
        <v>0</v>
      </c>
      <c r="K27" s="71">
        <f ca="1">'TABELA RESUMO - P50'!L28</f>
        <v>9</v>
      </c>
      <c r="L27" s="51">
        <v>1391.28</v>
      </c>
    </row>
    <row r="28" spans="1:12">
      <c r="A28" s="42" t="s">
        <v>50</v>
      </c>
      <c r="B28" s="100" t="str">
        <f>'TABELA RESUMO - P50'!B29</f>
        <v>Março</v>
      </c>
      <c r="C28" s="38">
        <f>'TABELA RESUMO - P50'!C29</f>
        <v>36.895490000000002</v>
      </c>
      <c r="D28" s="35">
        <f>SUMIFS(Previsto2024[Previsto P99 '[MWh']],Previsto2024[Complexo],'TABELA RESUMO - P97,5'!A28,Previsto2024[Período],'TABELA RESUMO - P97,5'!B28)</f>
        <v>0</v>
      </c>
      <c r="E28" s="54">
        <f t="shared" si="4"/>
        <v>36.895490000000002</v>
      </c>
      <c r="F28" s="53" t="e">
        <f t="shared" si="1"/>
        <v>#DIV/0!</v>
      </c>
      <c r="G28" s="75">
        <f t="shared" ca="1" si="5"/>
        <v>0</v>
      </c>
      <c r="H28" s="52">
        <f t="shared" ca="1" si="0"/>
        <v>36.895490000000002</v>
      </c>
      <c r="I28" s="55" t="e">
        <f t="shared" ca="1" si="2"/>
        <v>#DIV/0!</v>
      </c>
      <c r="J28" s="38">
        <f t="shared" si="3"/>
        <v>0</v>
      </c>
      <c r="K28" s="71">
        <f ca="1">'TABELA RESUMO - P50'!L29</f>
        <v>9</v>
      </c>
      <c r="L28" s="51">
        <v>1350.36</v>
      </c>
    </row>
    <row r="29" spans="1:12">
      <c r="A29" s="42" t="s">
        <v>51</v>
      </c>
      <c r="B29" s="100" t="str">
        <f>'TABELA RESUMO - P50'!B30</f>
        <v>Março</v>
      </c>
      <c r="C29" s="38">
        <f>'TABELA RESUMO - P50'!C30</f>
        <v>28.937529999999999</v>
      </c>
      <c r="D29" s="35">
        <f>SUMIFS(Previsto2024[Previsto P99 '[MWh']],Previsto2024[Complexo],'TABELA RESUMO - P97,5'!A29,Previsto2024[Período],'TABELA RESUMO - P97,5'!B29)</f>
        <v>0</v>
      </c>
      <c r="E29" s="54">
        <f t="shared" si="4"/>
        <v>28.937529999999999</v>
      </c>
      <c r="F29" s="53" t="e">
        <f t="shared" si="1"/>
        <v>#DIV/0!</v>
      </c>
      <c r="G29" s="75">
        <f t="shared" ca="1" si="5"/>
        <v>0</v>
      </c>
      <c r="H29" s="52">
        <f t="shared" ca="1" si="0"/>
        <v>28.937529999999999</v>
      </c>
      <c r="I29" s="55" t="e">
        <f t="shared" ca="1" si="2"/>
        <v>#DIV/0!</v>
      </c>
      <c r="J29" s="38">
        <f t="shared" si="3"/>
        <v>0</v>
      </c>
      <c r="K29" s="71">
        <f ca="1">'TABELA RESUMO - P50'!L30</f>
        <v>9</v>
      </c>
      <c r="L29" s="51">
        <v>695.64</v>
      </c>
    </row>
    <row r="30" spans="1:12">
      <c r="A30" s="42" t="s">
        <v>52</v>
      </c>
      <c r="B30" s="100" t="str">
        <f>'TABELA RESUMO - P50'!B31</f>
        <v>Março</v>
      </c>
      <c r="C30" s="38">
        <f>'TABELA RESUMO - P50'!C31</f>
        <v>57.609820000000006</v>
      </c>
      <c r="D30" s="35">
        <f>SUMIFS(Previsto2024[Previsto P99 '[MWh']],Previsto2024[Complexo],'TABELA RESUMO - P97,5'!A30,Previsto2024[Período],'TABELA RESUMO - P97,5'!B30)</f>
        <v>0</v>
      </c>
      <c r="E30" s="54">
        <f t="shared" si="4"/>
        <v>57.609820000000006</v>
      </c>
      <c r="F30" s="53" t="e">
        <f t="shared" si="1"/>
        <v>#DIV/0!</v>
      </c>
      <c r="G30" s="75">
        <f t="shared" ca="1" si="5"/>
        <v>0</v>
      </c>
      <c r="H30" s="52">
        <f t="shared" ca="1" si="0"/>
        <v>57.609820000000006</v>
      </c>
      <c r="I30" s="55" t="e">
        <f t="shared" ca="1" si="2"/>
        <v>#DIV/0!</v>
      </c>
      <c r="J30" s="38">
        <f t="shared" si="3"/>
        <v>0</v>
      </c>
      <c r="K30" s="71">
        <f ca="1">'TABELA RESUMO - P50'!L31</f>
        <v>9</v>
      </c>
      <c r="L30" s="51">
        <v>1391.28</v>
      </c>
    </row>
    <row r="31" spans="1:12">
      <c r="A31" s="42" t="s">
        <v>53</v>
      </c>
      <c r="B31" s="100" t="str">
        <f>'TABELA RESUMO - P50'!B32</f>
        <v>Março</v>
      </c>
      <c r="C31" s="38">
        <f>'TABELA RESUMO - P50'!C32</f>
        <v>57.289389999999997</v>
      </c>
      <c r="D31" s="35">
        <f>SUMIFS(Previsto2024[Previsto P99 '[MWh']],Previsto2024[Complexo],'TABELA RESUMO - P97,5'!A31,Previsto2024[Período],'TABELA RESUMO - P97,5'!B31)</f>
        <v>0</v>
      </c>
      <c r="E31" s="54">
        <f t="shared" si="4"/>
        <v>57.289389999999997</v>
      </c>
      <c r="F31" s="53" t="e">
        <f t="shared" si="1"/>
        <v>#DIV/0!</v>
      </c>
      <c r="G31" s="75">
        <f t="shared" ca="1" si="5"/>
        <v>0</v>
      </c>
      <c r="H31" s="52">
        <f t="shared" ca="1" si="0"/>
        <v>57.289389999999997</v>
      </c>
      <c r="I31" s="55" t="e">
        <f t="shared" ca="1" si="2"/>
        <v>#DIV/0!</v>
      </c>
      <c r="J31" s="38">
        <f t="shared" si="3"/>
        <v>0</v>
      </c>
      <c r="K31" s="71">
        <f ca="1">'TABELA RESUMO - P50'!L32</f>
        <v>9</v>
      </c>
      <c r="L31" s="51">
        <v>1350.36</v>
      </c>
    </row>
    <row r="32" spans="1:12">
      <c r="A32" s="42" t="s">
        <v>54</v>
      </c>
      <c r="B32" s="100" t="str">
        <f>'TABELA RESUMO - P50'!B33</f>
        <v>Março</v>
      </c>
      <c r="C32" s="38">
        <f>'TABELA RESUMO - P50'!C33</f>
        <v>28.373449999999998</v>
      </c>
      <c r="D32" s="35">
        <f>SUMIFS(Previsto2024[Previsto P99 '[MWh']],Previsto2024[Complexo],'TABELA RESUMO - P97,5'!A32,Previsto2024[Período],'TABELA RESUMO - P97,5'!B32)</f>
        <v>0</v>
      </c>
      <c r="E32" s="54">
        <f t="shared" si="4"/>
        <v>28.373449999999998</v>
      </c>
      <c r="F32" s="53" t="e">
        <f t="shared" si="1"/>
        <v>#DIV/0!</v>
      </c>
      <c r="G32" s="75">
        <f t="shared" ca="1" si="5"/>
        <v>0</v>
      </c>
      <c r="H32" s="52">
        <f t="shared" ca="1" si="0"/>
        <v>28.373449999999998</v>
      </c>
      <c r="I32" s="55" t="e">
        <f t="shared" ca="1" si="2"/>
        <v>#DIV/0!</v>
      </c>
      <c r="J32" s="38">
        <f t="shared" si="3"/>
        <v>0</v>
      </c>
      <c r="K32" s="71">
        <f ca="1">'TABELA RESUMO - P50'!L33</f>
        <v>9</v>
      </c>
      <c r="L32" s="51">
        <v>695.64</v>
      </c>
    </row>
    <row r="33" spans="1:12">
      <c r="A33" s="42" t="s">
        <v>55</v>
      </c>
      <c r="B33" s="100" t="str">
        <f>'TABELA RESUMO - P50'!B34</f>
        <v>Março</v>
      </c>
      <c r="C33" s="38">
        <f>'TABELA RESUMO - P50'!C34</f>
        <v>58.422240000000002</v>
      </c>
      <c r="D33" s="35">
        <f>SUMIFS(Previsto2024[Previsto P99 '[MWh']],Previsto2024[Complexo],'TABELA RESUMO - P97,5'!A33,Previsto2024[Período],'TABELA RESUMO - P97,5'!B33)</f>
        <v>0</v>
      </c>
      <c r="E33" s="54">
        <f t="shared" si="4"/>
        <v>58.422240000000002</v>
      </c>
      <c r="F33" s="53" t="e">
        <f t="shared" si="1"/>
        <v>#DIV/0!</v>
      </c>
      <c r="G33" s="75">
        <f t="shared" ca="1" si="5"/>
        <v>0</v>
      </c>
      <c r="H33" s="52">
        <f t="shared" ca="1" si="0"/>
        <v>58.422240000000002</v>
      </c>
      <c r="I33" s="55" t="e">
        <f ca="1">(C33-G33)/G33</f>
        <v>#DIV/0!</v>
      </c>
      <c r="J33" s="38">
        <f t="shared" si="3"/>
        <v>0</v>
      </c>
      <c r="K33" s="71">
        <f ca="1">'TABELA RESUMO - P50'!L34</f>
        <v>9</v>
      </c>
      <c r="L33" s="51">
        <v>1419</v>
      </c>
    </row>
    <row r="34" spans="1:12">
      <c r="A34" s="42" t="s">
        <v>56</v>
      </c>
      <c r="B34" s="100" t="str">
        <f>'TABELA RESUMO - P50'!B35</f>
        <v>Março</v>
      </c>
      <c r="C34" s="38">
        <f>'TABELA RESUMO - P50'!C35</f>
        <v>59.371539999999996</v>
      </c>
      <c r="D34" s="35">
        <f>SUMIFS(Previsto2024[Previsto P99 '[MWh']],Previsto2024[Complexo],'TABELA RESUMO - P97,5'!A34,Previsto2024[Período],'TABELA RESUMO - P97,5'!B34)</f>
        <v>0</v>
      </c>
      <c r="E34" s="54">
        <f t="shared" si="4"/>
        <v>59.371539999999996</v>
      </c>
      <c r="F34" s="53" t="e">
        <f t="shared" si="1"/>
        <v>#DIV/0!</v>
      </c>
      <c r="G34" s="75">
        <f t="shared" ca="1" si="5"/>
        <v>0</v>
      </c>
      <c r="H34" s="52">
        <f t="shared" ca="1" si="0"/>
        <v>59.371539999999996</v>
      </c>
      <c r="I34" s="55" t="e">
        <f t="shared" ca="1" si="2"/>
        <v>#DIV/0!</v>
      </c>
      <c r="J34" s="38">
        <f t="shared" si="3"/>
        <v>0</v>
      </c>
      <c r="K34" s="71">
        <f ca="1">'TABELA RESUMO - P50'!L35</f>
        <v>9</v>
      </c>
      <c r="L34" s="51">
        <v>1419</v>
      </c>
    </row>
    <row r="35" spans="1:12">
      <c r="A35" s="42" t="s">
        <v>57</v>
      </c>
      <c r="B35" s="100" t="str">
        <f>'TABELA RESUMO - P50'!B36</f>
        <v>Março</v>
      </c>
      <c r="C35" s="38">
        <f>'TABELA RESUMO - P50'!C36</f>
        <v>56.585329999999992</v>
      </c>
      <c r="D35" s="35">
        <f>SUMIFS(Previsto2024[Previsto P99 '[MWh']],Previsto2024[Complexo],'TABELA RESUMO - P97,5'!A35,Previsto2024[Período],'TABELA RESUMO - P97,5'!B35)</f>
        <v>0</v>
      </c>
      <c r="E35" s="54">
        <f t="shared" si="4"/>
        <v>56.585329999999992</v>
      </c>
      <c r="F35" s="53" t="e">
        <f t="shared" si="1"/>
        <v>#DIV/0!</v>
      </c>
      <c r="G35" s="75">
        <f t="shared" ca="1" si="5"/>
        <v>0</v>
      </c>
      <c r="H35" s="52">
        <f t="shared" ca="1" si="0"/>
        <v>56.585329999999992</v>
      </c>
      <c r="I35" s="55" t="e">
        <f t="shared" ca="1" si="2"/>
        <v>#DIV/0!</v>
      </c>
      <c r="J35" s="38">
        <f t="shared" si="3"/>
        <v>0</v>
      </c>
      <c r="K35" s="71">
        <f ca="1">'TABELA RESUMO - P50'!L36</f>
        <v>9</v>
      </c>
      <c r="L35" s="51">
        <v>1419</v>
      </c>
    </row>
    <row r="36" spans="1:12">
      <c r="A36" s="42" t="s">
        <v>58</v>
      </c>
      <c r="B36" s="100" t="str">
        <f>'TABELA RESUMO - P50'!B37</f>
        <v>Março</v>
      </c>
      <c r="C36" s="38">
        <f>'TABELA RESUMO - P50'!C37</f>
        <v>59.004670000000004</v>
      </c>
      <c r="D36" s="35">
        <f>SUMIFS(Previsto2024[Previsto P99 '[MWh']],Previsto2024[Complexo],'TABELA RESUMO - P97,5'!A36,Previsto2024[Período],'TABELA RESUMO - P97,5'!B36)</f>
        <v>0</v>
      </c>
      <c r="E36" s="54">
        <f t="shared" si="4"/>
        <v>59.004670000000004</v>
      </c>
      <c r="F36" s="53" t="e">
        <f t="shared" si="1"/>
        <v>#DIV/0!</v>
      </c>
      <c r="G36" s="75">
        <f t="shared" ca="1" si="5"/>
        <v>0</v>
      </c>
      <c r="H36" s="52">
        <f t="shared" ca="1" si="0"/>
        <v>59.004670000000004</v>
      </c>
      <c r="I36" s="55" t="e">
        <f t="shared" ca="1" si="2"/>
        <v>#DIV/0!</v>
      </c>
      <c r="J36" s="38">
        <f t="shared" si="3"/>
        <v>0</v>
      </c>
      <c r="K36" s="71">
        <f ca="1">'TABELA RESUMO - P50'!L37</f>
        <v>9</v>
      </c>
      <c r="L36" s="51">
        <v>1419</v>
      </c>
    </row>
    <row r="37" spans="1:12">
      <c r="A37" s="42" t="s">
        <v>59</v>
      </c>
      <c r="B37" s="100" t="str">
        <f>'TABELA RESUMO - P50'!B38</f>
        <v>Março</v>
      </c>
      <c r="C37" s="38">
        <f>'TABELA RESUMO - P50'!C38</f>
        <v>59.061030000000002</v>
      </c>
      <c r="D37" s="35">
        <f>SUMIFS(Previsto2024[Previsto P99 '[MWh']],Previsto2024[Complexo],'TABELA RESUMO - P97,5'!A37,Previsto2024[Período],'TABELA RESUMO - P97,5'!B37)</f>
        <v>0</v>
      </c>
      <c r="E37" s="54">
        <f t="shared" si="4"/>
        <v>59.061030000000002</v>
      </c>
      <c r="F37" s="53" t="e">
        <f t="shared" si="1"/>
        <v>#DIV/0!</v>
      </c>
      <c r="G37" s="75">
        <f t="shared" ca="1" si="5"/>
        <v>0</v>
      </c>
      <c r="H37" s="52">
        <f t="shared" ca="1" si="0"/>
        <v>59.061030000000002</v>
      </c>
      <c r="I37" s="55" t="e">
        <f t="shared" ca="1" si="2"/>
        <v>#DIV/0!</v>
      </c>
      <c r="J37" s="38">
        <f t="shared" si="3"/>
        <v>0</v>
      </c>
      <c r="K37" s="71">
        <f ca="1">'TABELA RESUMO - P50'!L38</f>
        <v>9</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1855</v>
      </c>
      <c r="B41" s="37"/>
      <c r="C41" s="76">
        <f>SUM(C2:C37)</f>
        <v>1788.8559</v>
      </c>
      <c r="D41" s="76">
        <f>SUM(D2:D40)</f>
        <v>0</v>
      </c>
      <c r="E41" s="46">
        <f>SUM(E2:E40)</f>
        <v>1788.8559</v>
      </c>
      <c r="F41" s="77" t="e">
        <f>(C41-D41)/D41</f>
        <v>#DIV/0!</v>
      </c>
      <c r="G41" s="78">
        <f ca="1">SUM(G2:G37)</f>
        <v>0</v>
      </c>
      <c r="H41" s="52">
        <f ca="1">C41-G41</f>
        <v>1788.8559</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03" t="s">
        <v>1858</v>
      </c>
      <c r="B43" s="404"/>
      <c r="C43" s="404"/>
      <c r="D43" s="404"/>
      <c r="E43" s="404"/>
      <c r="F43" s="404"/>
      <c r="G43" s="404"/>
      <c r="H43" s="404"/>
      <c r="I43" s="404"/>
      <c r="J43" s="404"/>
      <c r="K43" s="404"/>
      <c r="L43" s="405"/>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08" t="s">
        <v>1866</v>
      </c>
      <c r="B81" s="409"/>
      <c r="C81" s="410"/>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12"/>
      <c r="D82" s="412"/>
      <c r="E82" s="95"/>
      <c r="F82" s="88"/>
      <c r="G82" s="89"/>
      <c r="H82" s="46"/>
      <c r="I82" s="84"/>
    </row>
    <row r="83" spans="1:12">
      <c r="D83" s="39" t="s">
        <v>1867</v>
      </c>
      <c r="E83" s="57" t="s">
        <v>1868</v>
      </c>
      <c r="F83" s="58" t="s">
        <v>1986</v>
      </c>
      <c r="G83" s="413" t="s">
        <v>1998</v>
      </c>
      <c r="H83" s="413"/>
      <c r="I83" s="413"/>
      <c r="J83" s="86"/>
    </row>
    <row r="84" spans="1:12">
      <c r="E84" s="59" t="s">
        <v>1869</v>
      </c>
      <c r="F84" s="60" t="s">
        <v>1987</v>
      </c>
      <c r="H84" s="46">
        <f ca="1">D81-H81</f>
        <v>-24163.670556815938</v>
      </c>
      <c r="K84" s="84"/>
    </row>
    <row r="85" spans="1:12">
      <c r="D85" s="72"/>
      <c r="G85" t="s">
        <v>1999</v>
      </c>
      <c r="H85" s="46">
        <f>E81</f>
        <v>74792.245485096835</v>
      </c>
    </row>
    <row r="86" spans="1:12">
      <c r="C86" s="90"/>
      <c r="D86" s="13"/>
      <c r="E86" s="68"/>
      <c r="G86" t="s">
        <v>2000</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39" priority="11" operator="greaterThanOrEqual">
      <formula>0</formula>
    </cfRule>
    <cfRule type="cellIs" dxfId="138" priority="12" operator="lessThan">
      <formula>0</formula>
    </cfRule>
  </conditionalFormatting>
  <conditionalFormatting sqref="F2:F37 F40:F41">
    <cfRule type="cellIs" dxfId="137" priority="9" operator="lessThan">
      <formula>0</formula>
    </cfRule>
    <cfRule type="cellIs" dxfId="136" priority="10" operator="greaterThanOrEqual">
      <formula>0</formula>
    </cfRule>
  </conditionalFormatting>
  <conditionalFormatting sqref="G45:G81">
    <cfRule type="cellIs" dxfId="135" priority="1" operator="greaterThan">
      <formula>0</formula>
    </cfRule>
    <cfRule type="cellIs" dxfId="134" priority="2" operator="lessThanOrEqual">
      <formula>0</formula>
    </cfRule>
  </conditionalFormatting>
  <conditionalFormatting sqref="H2:H37 H40:H41">
    <cfRule type="cellIs" dxfId="133" priority="7" operator="greaterThanOrEqual">
      <formula>0</formula>
    </cfRule>
    <cfRule type="cellIs" dxfId="132" priority="8" operator="lessThan">
      <formula>0</formula>
    </cfRule>
  </conditionalFormatting>
  <conditionalFormatting sqref="I2:I41">
    <cfRule type="cellIs" dxfId="131" priority="5" operator="lessThan">
      <formula>0</formula>
    </cfRule>
    <cfRule type="cellIs" dxfId="130" priority="6" operator="greaterThanOrEqual">
      <formula>0</formula>
    </cfRule>
  </conditionalFormatting>
  <conditionalFormatting sqref="I45:I81">
    <cfRule type="cellIs" dxfId="129" priority="3" operator="greaterThan">
      <formula>0</formula>
    </cfRule>
    <cfRule type="cellIs" dxfId="128"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2002</v>
      </c>
      <c r="C1" s="1" t="s">
        <v>2003</v>
      </c>
      <c r="D1" s="1" t="s">
        <v>2004</v>
      </c>
      <c r="E1" s="1" t="s">
        <v>2005</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1872</v>
      </c>
      <c r="B1" s="1" t="s">
        <v>2006</v>
      </c>
      <c r="C1" s="1" t="s">
        <v>2007</v>
      </c>
      <c r="D1" s="1" t="s">
        <v>2008</v>
      </c>
      <c r="E1" s="1" t="s">
        <v>2009</v>
      </c>
      <c r="F1" s="1" t="s">
        <v>2010</v>
      </c>
      <c r="G1" s="1" t="s">
        <v>2011</v>
      </c>
      <c r="H1" s="1" t="s">
        <v>2012</v>
      </c>
      <c r="I1" s="1" t="s">
        <v>75</v>
      </c>
    </row>
    <row r="2" spans="1:9" hidden="1">
      <c r="A2" s="111">
        <f>MONTH(Previsto2024[[#This Row],[Período]])</f>
        <v>1</v>
      </c>
      <c r="B2" s="96">
        <v>45292</v>
      </c>
      <c r="C2" t="s">
        <v>1853</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1853</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1853</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1853</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1853</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1853</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1853</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1853</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1853</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1853</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1853</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1853</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2013</v>
      </c>
      <c r="B1" t="s">
        <v>2006</v>
      </c>
      <c r="C1" t="s">
        <v>2014</v>
      </c>
      <c r="D1" t="s">
        <v>2007</v>
      </c>
      <c r="E1" t="s">
        <v>2015</v>
      </c>
      <c r="F1" t="s">
        <v>2016</v>
      </c>
      <c r="G1" t="s">
        <v>2008</v>
      </c>
      <c r="H1" t="s">
        <v>2009</v>
      </c>
      <c r="I1" t="s">
        <v>2010</v>
      </c>
      <c r="J1" t="s">
        <v>2011</v>
      </c>
      <c r="K1" t="s">
        <v>2017</v>
      </c>
      <c r="L1" t="s">
        <v>2018</v>
      </c>
      <c r="M1" t="s">
        <v>2019</v>
      </c>
      <c r="N1" t="s">
        <v>2020</v>
      </c>
      <c r="O1" t="s">
        <v>2021</v>
      </c>
      <c r="P1" t="s">
        <v>2022</v>
      </c>
      <c r="Q1" t="s">
        <v>2023</v>
      </c>
      <c r="R1" t="s">
        <v>2024</v>
      </c>
      <c r="S1" t="s">
        <v>2025</v>
      </c>
      <c r="T1" t="s">
        <v>2026</v>
      </c>
      <c r="U1" t="s">
        <v>2027</v>
      </c>
      <c r="V1" t="s">
        <v>1850</v>
      </c>
    </row>
    <row r="2" spans="1:22">
      <c r="A2">
        <v>1</v>
      </c>
      <c r="B2" s="97">
        <v>45292</v>
      </c>
      <c r="C2" t="s">
        <v>2028</v>
      </c>
      <c r="D2" t="s">
        <v>1853</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2028</v>
      </c>
      <c r="D3" t="s">
        <v>1853</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2028</v>
      </c>
      <c r="D4" t="s">
        <v>1853</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2028</v>
      </c>
      <c r="D5" t="s">
        <v>1853</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2028</v>
      </c>
      <c r="D6" t="s">
        <v>1853</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2028</v>
      </c>
      <c r="D7" t="s">
        <v>1853</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2028</v>
      </c>
      <c r="D8" t="s">
        <v>1853</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2028</v>
      </c>
      <c r="D9" t="s">
        <v>1853</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2028</v>
      </c>
      <c r="D10" t="s">
        <v>1853</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2028</v>
      </c>
      <c r="D11" t="s">
        <v>1853</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2028</v>
      </c>
      <c r="D12" t="s">
        <v>1853</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2028</v>
      </c>
      <c r="D13" t="s">
        <v>1853</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2029</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2029</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2029</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2029</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2029</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2029</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2029</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2029</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2029</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2029</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2029</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2029</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1917</v>
      </c>
      <c r="F26" t="s">
        <v>2030</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1917</v>
      </c>
      <c r="F27" t="s">
        <v>2030</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1917</v>
      </c>
      <c r="F28" t="s">
        <v>2030</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1917</v>
      </c>
      <c r="F29" t="s">
        <v>2030</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1917</v>
      </c>
      <c r="F30" t="s">
        <v>2030</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1917</v>
      </c>
      <c r="F31" t="s">
        <v>2030</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1917</v>
      </c>
      <c r="F32" t="s">
        <v>2030</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1917</v>
      </c>
      <c r="F33" t="s">
        <v>2030</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1917</v>
      </c>
      <c r="F34" t="s">
        <v>2030</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1917</v>
      </c>
      <c r="F35" t="s">
        <v>2030</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1917</v>
      </c>
      <c r="F36" t="s">
        <v>2030</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1917</v>
      </c>
      <c r="F37" t="s">
        <v>2030</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1918</v>
      </c>
      <c r="F38" t="s">
        <v>2031</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1918</v>
      </c>
      <c r="F39" t="s">
        <v>2031</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1918</v>
      </c>
      <c r="F40" t="s">
        <v>2031</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1918</v>
      </c>
      <c r="F41" t="s">
        <v>2031</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1918</v>
      </c>
      <c r="F42" t="s">
        <v>2031</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1918</v>
      </c>
      <c r="F43" t="s">
        <v>2031</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1918</v>
      </c>
      <c r="F44" t="s">
        <v>2031</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1918</v>
      </c>
      <c r="F45" t="s">
        <v>2031</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1918</v>
      </c>
      <c r="F46" t="s">
        <v>2031</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1918</v>
      </c>
      <c r="F47" t="s">
        <v>2031</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1918</v>
      </c>
      <c r="F48" t="s">
        <v>2031</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1918</v>
      </c>
      <c r="F49" t="s">
        <v>2031</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1919</v>
      </c>
      <c r="F50" t="s">
        <v>2032</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1919</v>
      </c>
      <c r="F51" t="s">
        <v>2032</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1919</v>
      </c>
      <c r="F52" t="s">
        <v>2032</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1919</v>
      </c>
      <c r="F53" t="s">
        <v>2032</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1919</v>
      </c>
      <c r="F54" t="s">
        <v>2032</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1919</v>
      </c>
      <c r="F55" t="s">
        <v>2032</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1919</v>
      </c>
      <c r="F56" t="s">
        <v>2032</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1919</v>
      </c>
      <c r="F57" t="s">
        <v>2032</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1919</v>
      </c>
      <c r="F58" t="s">
        <v>2032</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1919</v>
      </c>
      <c r="F59" t="s">
        <v>2032</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1919</v>
      </c>
      <c r="F60" t="s">
        <v>2032</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1919</v>
      </c>
      <c r="F61" t="s">
        <v>2032</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1920</v>
      </c>
      <c r="F62" t="s">
        <v>2033</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1920</v>
      </c>
      <c r="F63" t="s">
        <v>2033</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1920</v>
      </c>
      <c r="F64" t="s">
        <v>2033</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1920</v>
      </c>
      <c r="F65" t="s">
        <v>2033</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1920</v>
      </c>
      <c r="F66" t="s">
        <v>2033</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1920</v>
      </c>
      <c r="F67" t="s">
        <v>2033</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1920</v>
      </c>
      <c r="F68" t="s">
        <v>2033</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1920</v>
      </c>
      <c r="F69" t="s">
        <v>2033</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1920</v>
      </c>
      <c r="F70" t="s">
        <v>2033</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1920</v>
      </c>
      <c r="F71" t="s">
        <v>2033</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1920</v>
      </c>
      <c r="F72" t="s">
        <v>2033</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1920</v>
      </c>
      <c r="F73" t="s">
        <v>2033</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1921</v>
      </c>
      <c r="F74" t="s">
        <v>2034</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1921</v>
      </c>
      <c r="F75" t="s">
        <v>2034</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1921</v>
      </c>
      <c r="F76" t="s">
        <v>2034</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1921</v>
      </c>
      <c r="F77" t="s">
        <v>2034</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1921</v>
      </c>
      <c r="F78" t="s">
        <v>2034</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1921</v>
      </c>
      <c r="F79" t="s">
        <v>2034</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1921</v>
      </c>
      <c r="F80" t="s">
        <v>2034</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1921</v>
      </c>
      <c r="F81" t="s">
        <v>2034</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1921</v>
      </c>
      <c r="F82" t="s">
        <v>2034</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1921</v>
      </c>
      <c r="F83" t="s">
        <v>2034</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1921</v>
      </c>
      <c r="F84" t="s">
        <v>2034</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1921</v>
      </c>
      <c r="F85" t="s">
        <v>2034</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1922</v>
      </c>
      <c r="F86" t="s">
        <v>2035</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1922</v>
      </c>
      <c r="F87" t="s">
        <v>2035</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1922</v>
      </c>
      <c r="F88" t="s">
        <v>2035</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1922</v>
      </c>
      <c r="F89" t="s">
        <v>2035</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1922</v>
      </c>
      <c r="F90" t="s">
        <v>2035</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1922</v>
      </c>
      <c r="F91" t="s">
        <v>2035</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1922</v>
      </c>
      <c r="F92" t="s">
        <v>2035</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1922</v>
      </c>
      <c r="F93" t="s">
        <v>2035</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1922</v>
      </c>
      <c r="F94" t="s">
        <v>2035</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1922</v>
      </c>
      <c r="F95" t="s">
        <v>2035</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1922</v>
      </c>
      <c r="F96" t="s">
        <v>2035</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1922</v>
      </c>
      <c r="F97" t="s">
        <v>2035</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1923</v>
      </c>
      <c r="F98" t="s">
        <v>2036</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1923</v>
      </c>
      <c r="F99" t="s">
        <v>2036</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1923</v>
      </c>
      <c r="F100" t="s">
        <v>2036</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1923</v>
      </c>
      <c r="F101" t="s">
        <v>2036</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1923</v>
      </c>
      <c r="F102" t="s">
        <v>2036</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1923</v>
      </c>
      <c r="F103" t="s">
        <v>2036</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1923</v>
      </c>
      <c r="F104" t="s">
        <v>2036</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1923</v>
      </c>
      <c r="F105" t="s">
        <v>2036</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1923</v>
      </c>
      <c r="F106" t="s">
        <v>2036</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1923</v>
      </c>
      <c r="F107" t="s">
        <v>2036</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1923</v>
      </c>
      <c r="F108" t="s">
        <v>2036</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1923</v>
      </c>
      <c r="F109" t="s">
        <v>2036</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1924</v>
      </c>
      <c r="F110" t="s">
        <v>2037</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1924</v>
      </c>
      <c r="F111" t="s">
        <v>2037</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1924</v>
      </c>
      <c r="F112" t="s">
        <v>2037</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1924</v>
      </c>
      <c r="F113" t="s">
        <v>2037</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1924</v>
      </c>
      <c r="F114" t="s">
        <v>2037</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1924</v>
      </c>
      <c r="F115" t="s">
        <v>2037</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1924</v>
      </c>
      <c r="F116" t="s">
        <v>2037</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1924</v>
      </c>
      <c r="F117" t="s">
        <v>2037</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1924</v>
      </c>
      <c r="F118" t="s">
        <v>2037</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1924</v>
      </c>
      <c r="F119" t="s">
        <v>2037</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1924</v>
      </c>
      <c r="F120" t="s">
        <v>2037</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1924</v>
      </c>
      <c r="F121" t="s">
        <v>2037</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2038</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2038</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2038</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2038</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2038</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2038</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2038</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2038</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2038</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2038</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2038</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2038</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2038</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2038</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2038</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2038</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2038</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2038</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2038</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2038</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2038</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2038</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2038</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2038</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2038</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2038</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2038</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2038</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2038</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2038</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2038</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2038</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2038</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2038</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2038</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2038</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2038</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2038</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2038</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2038</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2038</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2038</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2038</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2038</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2038</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2038</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2038</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2038</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2038</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2038</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2038</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2038</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2038</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2038</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2038</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2038</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2038</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2038</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2038</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2038</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2038</v>
      </c>
      <c r="D182" t="s">
        <v>27</v>
      </c>
      <c r="E182" t="s">
        <v>1895</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2038</v>
      </c>
      <c r="D183" t="s">
        <v>27</v>
      </c>
      <c r="E183" t="s">
        <v>1895</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2038</v>
      </c>
      <c r="D184" t="s">
        <v>27</v>
      </c>
      <c r="E184" t="s">
        <v>1895</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2038</v>
      </c>
      <c r="D185" t="s">
        <v>27</v>
      </c>
      <c r="E185" t="s">
        <v>1895</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2038</v>
      </c>
      <c r="D186" t="s">
        <v>27</v>
      </c>
      <c r="E186" t="s">
        <v>1895</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2038</v>
      </c>
      <c r="D187" t="s">
        <v>27</v>
      </c>
      <c r="E187" t="s">
        <v>1895</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2038</v>
      </c>
      <c r="D188" t="s">
        <v>27</v>
      </c>
      <c r="E188" t="s">
        <v>1895</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2038</v>
      </c>
      <c r="D189" t="s">
        <v>27</v>
      </c>
      <c r="E189" t="s">
        <v>1895</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2038</v>
      </c>
      <c r="D190" t="s">
        <v>135</v>
      </c>
      <c r="E190" t="s">
        <v>1895</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2038</v>
      </c>
      <c r="D191" t="s">
        <v>135</v>
      </c>
      <c r="E191" t="s">
        <v>1895</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2038</v>
      </c>
      <c r="D192" t="s">
        <v>135</v>
      </c>
      <c r="E192" t="s">
        <v>1895</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2038</v>
      </c>
      <c r="D193" t="s">
        <v>135</v>
      </c>
      <c r="E193" t="s">
        <v>1895</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2038</v>
      </c>
      <c r="D194" t="s">
        <v>27</v>
      </c>
      <c r="E194" t="s">
        <v>1896</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2038</v>
      </c>
      <c r="D195" t="s">
        <v>27</v>
      </c>
      <c r="E195" t="s">
        <v>1896</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2038</v>
      </c>
      <c r="D196" t="s">
        <v>27</v>
      </c>
      <c r="E196" t="s">
        <v>1896</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2038</v>
      </c>
      <c r="D197" t="s">
        <v>27</v>
      </c>
      <c r="E197" t="s">
        <v>1896</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2038</v>
      </c>
      <c r="D198" t="s">
        <v>27</v>
      </c>
      <c r="E198" t="s">
        <v>1896</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2038</v>
      </c>
      <c r="D199" t="s">
        <v>27</v>
      </c>
      <c r="E199" t="s">
        <v>1896</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2038</v>
      </c>
      <c r="D200" t="s">
        <v>27</v>
      </c>
      <c r="E200" t="s">
        <v>1896</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2038</v>
      </c>
      <c r="D201" t="s">
        <v>27</v>
      </c>
      <c r="E201" t="s">
        <v>1896</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2038</v>
      </c>
      <c r="D202" t="s">
        <v>135</v>
      </c>
      <c r="E202" t="s">
        <v>1896</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2038</v>
      </c>
      <c r="D203" t="s">
        <v>135</v>
      </c>
      <c r="E203" t="s">
        <v>1896</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2038</v>
      </c>
      <c r="D204" t="s">
        <v>135</v>
      </c>
      <c r="E204" t="s">
        <v>1896</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2038</v>
      </c>
      <c r="D205" t="s">
        <v>135</v>
      </c>
      <c r="E205" t="s">
        <v>1896</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2038</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2038</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2038</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2038</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2038</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2038</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2038</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2038</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2038</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2038</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2038</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2038</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2039</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2039</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2039</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2039</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2039</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2039</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2039</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2039</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2039</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2039</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2039</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2039</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2039</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2039</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2039</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2039</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2039</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2039</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2039</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2039</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2039</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2039</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2039</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2039</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2039</v>
      </c>
      <c r="D242" t="s">
        <v>29</v>
      </c>
      <c r="E242" t="s">
        <v>2040</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2039</v>
      </c>
      <c r="D243" t="s">
        <v>29</v>
      </c>
      <c r="E243" t="s">
        <v>2040</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2039</v>
      </c>
      <c r="D244" t="s">
        <v>29</v>
      </c>
      <c r="E244" t="s">
        <v>2040</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2039</v>
      </c>
      <c r="D245" t="s">
        <v>29</v>
      </c>
      <c r="E245" t="s">
        <v>2040</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2039</v>
      </c>
      <c r="D246" t="s">
        <v>29</v>
      </c>
      <c r="E246" t="s">
        <v>2040</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2039</v>
      </c>
      <c r="D247" t="s">
        <v>29</v>
      </c>
      <c r="E247" t="s">
        <v>2040</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2039</v>
      </c>
      <c r="D248" t="s">
        <v>29</v>
      </c>
      <c r="E248" t="s">
        <v>2040</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2039</v>
      </c>
      <c r="D249" t="s">
        <v>29</v>
      </c>
      <c r="E249" t="s">
        <v>2040</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2039</v>
      </c>
      <c r="D250" t="s">
        <v>29</v>
      </c>
      <c r="E250" t="s">
        <v>2040</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2039</v>
      </c>
      <c r="D251" t="s">
        <v>29</v>
      </c>
      <c r="E251" t="s">
        <v>2040</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2039</v>
      </c>
      <c r="D252" t="s">
        <v>29</v>
      </c>
      <c r="E252" t="s">
        <v>2040</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2039</v>
      </c>
      <c r="D253" t="s">
        <v>29</v>
      </c>
      <c r="E253" t="s">
        <v>2040</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2039</v>
      </c>
      <c r="D254" t="s">
        <v>30</v>
      </c>
      <c r="E254" t="s">
        <v>2041</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2039</v>
      </c>
      <c r="D255" t="s">
        <v>30</v>
      </c>
      <c r="E255" t="s">
        <v>2041</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2039</v>
      </c>
      <c r="D256" t="s">
        <v>30</v>
      </c>
      <c r="E256" t="s">
        <v>2041</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2039</v>
      </c>
      <c r="D257" t="s">
        <v>30</v>
      </c>
      <c r="E257" t="s">
        <v>2041</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2039</v>
      </c>
      <c r="D258" t="s">
        <v>30</v>
      </c>
      <c r="E258" t="s">
        <v>2041</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2039</v>
      </c>
      <c r="D259" t="s">
        <v>30</v>
      </c>
      <c r="E259" t="s">
        <v>2041</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2039</v>
      </c>
      <c r="D260" t="s">
        <v>30</v>
      </c>
      <c r="E260" t="s">
        <v>2041</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2039</v>
      </c>
      <c r="D261" t="s">
        <v>30</v>
      </c>
      <c r="E261" t="s">
        <v>2041</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2039</v>
      </c>
      <c r="D262" t="s">
        <v>30</v>
      </c>
      <c r="E262" t="s">
        <v>2041</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2039</v>
      </c>
      <c r="D263" t="s">
        <v>30</v>
      </c>
      <c r="E263" t="s">
        <v>2041</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2039</v>
      </c>
      <c r="D264" t="s">
        <v>30</v>
      </c>
      <c r="E264" t="s">
        <v>2041</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2039</v>
      </c>
      <c r="D265" t="s">
        <v>30</v>
      </c>
      <c r="E265" t="s">
        <v>2041</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2039</v>
      </c>
      <c r="D266" t="s">
        <v>30</v>
      </c>
      <c r="E266" t="s">
        <v>2042</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2039</v>
      </c>
      <c r="D267" t="s">
        <v>30</v>
      </c>
      <c r="E267" t="s">
        <v>2042</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2039</v>
      </c>
      <c r="D268" t="s">
        <v>30</v>
      </c>
      <c r="E268" t="s">
        <v>2042</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2039</v>
      </c>
      <c r="D269" t="s">
        <v>30</v>
      </c>
      <c r="E269" t="s">
        <v>2042</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2039</v>
      </c>
      <c r="D270" t="s">
        <v>30</v>
      </c>
      <c r="E270" t="s">
        <v>2042</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2039</v>
      </c>
      <c r="D271" t="s">
        <v>30</v>
      </c>
      <c r="E271" t="s">
        <v>2042</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2039</v>
      </c>
      <c r="D272" t="s">
        <v>30</v>
      </c>
      <c r="E272" t="s">
        <v>2042</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2039</v>
      </c>
      <c r="D273" t="s">
        <v>30</v>
      </c>
      <c r="E273" t="s">
        <v>2042</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2039</v>
      </c>
      <c r="D274" t="s">
        <v>30</v>
      </c>
      <c r="E274" t="s">
        <v>2042</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2039</v>
      </c>
      <c r="D275" t="s">
        <v>30</v>
      </c>
      <c r="E275" t="s">
        <v>2042</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2039</v>
      </c>
      <c r="D276" t="s">
        <v>30</v>
      </c>
      <c r="E276" t="s">
        <v>2042</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2039</v>
      </c>
      <c r="D277" t="s">
        <v>30</v>
      </c>
      <c r="E277" t="s">
        <v>2042</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2039</v>
      </c>
      <c r="D278" t="s">
        <v>30</v>
      </c>
      <c r="E278" t="s">
        <v>2043</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2039</v>
      </c>
      <c r="D279" t="s">
        <v>30</v>
      </c>
      <c r="E279" t="s">
        <v>2043</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2039</v>
      </c>
      <c r="D280" t="s">
        <v>30</v>
      </c>
      <c r="E280" t="s">
        <v>2043</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2039</v>
      </c>
      <c r="D281" t="s">
        <v>30</v>
      </c>
      <c r="E281" t="s">
        <v>2043</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2039</v>
      </c>
      <c r="D282" t="s">
        <v>30</v>
      </c>
      <c r="E282" t="s">
        <v>2043</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2039</v>
      </c>
      <c r="D283" t="s">
        <v>30</v>
      </c>
      <c r="E283" t="s">
        <v>2043</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2039</v>
      </c>
      <c r="D284" t="s">
        <v>30</v>
      </c>
      <c r="E284" t="s">
        <v>2043</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2039</v>
      </c>
      <c r="D285" t="s">
        <v>30</v>
      </c>
      <c r="E285" t="s">
        <v>2043</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2039</v>
      </c>
      <c r="D286" t="s">
        <v>30</v>
      </c>
      <c r="E286" t="s">
        <v>2043</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2039</v>
      </c>
      <c r="D287" t="s">
        <v>30</v>
      </c>
      <c r="E287" t="s">
        <v>2043</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2039</v>
      </c>
      <c r="D288" t="s">
        <v>30</v>
      </c>
      <c r="E288" t="s">
        <v>2043</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2039</v>
      </c>
      <c r="D289" t="s">
        <v>30</v>
      </c>
      <c r="E289" t="s">
        <v>2043</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2039</v>
      </c>
      <c r="D290" t="s">
        <v>30</v>
      </c>
      <c r="E290" t="s">
        <v>2044</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2039</v>
      </c>
      <c r="D291" t="s">
        <v>30</v>
      </c>
      <c r="E291" t="s">
        <v>2044</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2039</v>
      </c>
      <c r="D292" t="s">
        <v>30</v>
      </c>
      <c r="E292" t="s">
        <v>2044</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2039</v>
      </c>
      <c r="D293" t="s">
        <v>30</v>
      </c>
      <c r="E293" t="s">
        <v>2044</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2039</v>
      </c>
      <c r="D294" t="s">
        <v>30</v>
      </c>
      <c r="E294" t="s">
        <v>2044</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2039</v>
      </c>
      <c r="D295" t="s">
        <v>30</v>
      </c>
      <c r="E295" t="s">
        <v>2044</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2039</v>
      </c>
      <c r="D296" t="s">
        <v>30</v>
      </c>
      <c r="E296" t="s">
        <v>2044</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2039</v>
      </c>
      <c r="D297" t="s">
        <v>30</v>
      </c>
      <c r="E297" t="s">
        <v>2044</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2039</v>
      </c>
      <c r="D298" t="s">
        <v>30</v>
      </c>
      <c r="E298" t="s">
        <v>2044</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2039</v>
      </c>
      <c r="D299" t="s">
        <v>30</v>
      </c>
      <c r="E299" t="s">
        <v>2044</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2039</v>
      </c>
      <c r="D300" t="s">
        <v>30</v>
      </c>
      <c r="E300" t="s">
        <v>2044</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2039</v>
      </c>
      <c r="D301" t="s">
        <v>30</v>
      </c>
      <c r="E301" t="s">
        <v>2044</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2045</v>
      </c>
      <c r="D302" t="s">
        <v>31</v>
      </c>
      <c r="E302" t="s">
        <v>1892</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2045</v>
      </c>
      <c r="D303" t="s">
        <v>31</v>
      </c>
      <c r="E303" t="s">
        <v>1892</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2045</v>
      </c>
      <c r="D304" t="s">
        <v>31</v>
      </c>
      <c r="E304" t="s">
        <v>1892</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2045</v>
      </c>
      <c r="D305" t="s">
        <v>31</v>
      </c>
      <c r="E305" t="s">
        <v>1892</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2045</v>
      </c>
      <c r="D306" t="s">
        <v>31</v>
      </c>
      <c r="E306" t="s">
        <v>1892</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2045</v>
      </c>
      <c r="D307" t="s">
        <v>31</v>
      </c>
      <c r="E307" t="s">
        <v>1892</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2045</v>
      </c>
      <c r="D308" t="s">
        <v>31</v>
      </c>
      <c r="E308" t="s">
        <v>1892</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2045</v>
      </c>
      <c r="D309" t="s">
        <v>31</v>
      </c>
      <c r="E309" t="s">
        <v>1892</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2045</v>
      </c>
      <c r="D310" t="s">
        <v>31</v>
      </c>
      <c r="E310" t="s">
        <v>1892</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2045</v>
      </c>
      <c r="D311" t="s">
        <v>31</v>
      </c>
      <c r="E311" t="s">
        <v>1892</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2045</v>
      </c>
      <c r="D312" t="s">
        <v>31</v>
      </c>
      <c r="E312" t="s">
        <v>1892</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2045</v>
      </c>
      <c r="D313" t="s">
        <v>31</v>
      </c>
      <c r="E313" t="s">
        <v>1892</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2045</v>
      </c>
      <c r="D314" t="s">
        <v>31</v>
      </c>
      <c r="E314" t="s">
        <v>1893</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2045</v>
      </c>
      <c r="D315" t="s">
        <v>31</v>
      </c>
      <c r="E315" t="s">
        <v>1893</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2045</v>
      </c>
      <c r="D316" t="s">
        <v>31</v>
      </c>
      <c r="E316" t="s">
        <v>1893</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2045</v>
      </c>
      <c r="D317" t="s">
        <v>31</v>
      </c>
      <c r="E317" t="s">
        <v>1893</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2045</v>
      </c>
      <c r="D318" t="s">
        <v>31</v>
      </c>
      <c r="E318" t="s">
        <v>1893</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2045</v>
      </c>
      <c r="D319" t="s">
        <v>31</v>
      </c>
      <c r="E319" t="s">
        <v>1893</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2045</v>
      </c>
      <c r="D320" t="s">
        <v>31</v>
      </c>
      <c r="E320" t="s">
        <v>1893</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2045</v>
      </c>
      <c r="D321" t="s">
        <v>31</v>
      </c>
      <c r="E321" t="s">
        <v>1893</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2045</v>
      </c>
      <c r="D322" t="s">
        <v>31</v>
      </c>
      <c r="E322" t="s">
        <v>1893</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2045</v>
      </c>
      <c r="D323" t="s">
        <v>31</v>
      </c>
      <c r="E323" t="s">
        <v>1893</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2045</v>
      </c>
      <c r="D324" t="s">
        <v>31</v>
      </c>
      <c r="E324" t="s">
        <v>1893</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2045</v>
      </c>
      <c r="D325" t="s">
        <v>31</v>
      </c>
      <c r="E325" t="s">
        <v>1893</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2045</v>
      </c>
      <c r="D326" t="s">
        <v>31</v>
      </c>
      <c r="E326" t="s">
        <v>1894</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2045</v>
      </c>
      <c r="D327" t="s">
        <v>31</v>
      </c>
      <c r="E327" t="s">
        <v>1894</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2045</v>
      </c>
      <c r="D328" t="s">
        <v>31</v>
      </c>
      <c r="E328" t="s">
        <v>1894</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2045</v>
      </c>
      <c r="D329" t="s">
        <v>31</v>
      </c>
      <c r="E329" t="s">
        <v>1894</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2045</v>
      </c>
      <c r="D330" t="s">
        <v>31</v>
      </c>
      <c r="E330" t="s">
        <v>1894</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2045</v>
      </c>
      <c r="D331" t="s">
        <v>31</v>
      </c>
      <c r="E331" t="s">
        <v>1894</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2045</v>
      </c>
      <c r="D332" t="s">
        <v>31</v>
      </c>
      <c r="E332" t="s">
        <v>1894</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2045</v>
      </c>
      <c r="D333" t="s">
        <v>31</v>
      </c>
      <c r="E333" t="s">
        <v>1894</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2045</v>
      </c>
      <c r="D334" t="s">
        <v>31</v>
      </c>
      <c r="E334" t="s">
        <v>1894</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2045</v>
      </c>
      <c r="D335" t="s">
        <v>31</v>
      </c>
      <c r="E335" t="s">
        <v>1894</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2045</v>
      </c>
      <c r="D336" t="s">
        <v>31</v>
      </c>
      <c r="E336" t="s">
        <v>1894</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2045</v>
      </c>
      <c r="D337" t="s">
        <v>31</v>
      </c>
      <c r="E337" t="s">
        <v>1894</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2046</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2046</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2046</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2046</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2046</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2046</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2046</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2046</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2046</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2046</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2046</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2046</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2047</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2047</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2047</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2047</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2047</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2047</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2047</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2047</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2047</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2047</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2047</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2047</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2048</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2048</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2048</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2048</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2048</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2048</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2048</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2048</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2048</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2048</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2048</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2048</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2049</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2049</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2049</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2049</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2049</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2049</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2049</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2049</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2049</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2049</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2049</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2049</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2050</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2050</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2050</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2050</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2050</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2050</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2050</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2050</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2050</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2050</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2050</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2050</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1925</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1925</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1925</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1925</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1925</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1925</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1925</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1925</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1925</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1925</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1925</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1925</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1926</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1926</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1926</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1926</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1926</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1926</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1926</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1926</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1926</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1926</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1926</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1926</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1927</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1927</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1927</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1927</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1927</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1927</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1927</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1927</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1927</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1927</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1927</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1927</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2051</v>
      </c>
      <c r="D446" t="s">
        <v>38</v>
      </c>
      <c r="E446" t="s">
        <v>1964</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2051</v>
      </c>
      <c r="D447" t="s">
        <v>38</v>
      </c>
      <c r="E447" t="s">
        <v>1964</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2051</v>
      </c>
      <c r="D448" t="s">
        <v>38</v>
      </c>
      <c r="E448" t="s">
        <v>1964</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2051</v>
      </c>
      <c r="D449" t="s">
        <v>38</v>
      </c>
      <c r="E449" t="s">
        <v>1964</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2051</v>
      </c>
      <c r="D450" t="s">
        <v>38</v>
      </c>
      <c r="E450" t="s">
        <v>1964</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2051</v>
      </c>
      <c r="D451" t="s">
        <v>38</v>
      </c>
      <c r="E451" t="s">
        <v>1964</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2051</v>
      </c>
      <c r="D452" t="s">
        <v>38</v>
      </c>
      <c r="E452" t="s">
        <v>1964</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2051</v>
      </c>
      <c r="D453" t="s">
        <v>38</v>
      </c>
      <c r="E453" t="s">
        <v>1964</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2051</v>
      </c>
      <c r="D454" t="s">
        <v>38</v>
      </c>
      <c r="E454" t="s">
        <v>1964</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2051</v>
      </c>
      <c r="D455" t="s">
        <v>38</v>
      </c>
      <c r="E455" t="s">
        <v>1964</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2051</v>
      </c>
      <c r="D456" t="s">
        <v>38</v>
      </c>
      <c r="E456" t="s">
        <v>1964</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2051</v>
      </c>
      <c r="D457" t="s">
        <v>38</v>
      </c>
      <c r="E457" t="s">
        <v>1964</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2051</v>
      </c>
      <c r="D458" t="s">
        <v>39</v>
      </c>
      <c r="E458" t="s">
        <v>1965</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2051</v>
      </c>
      <c r="D459" t="s">
        <v>39</v>
      </c>
      <c r="E459" t="s">
        <v>1965</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2051</v>
      </c>
      <c r="D460" t="s">
        <v>39</v>
      </c>
      <c r="E460" t="s">
        <v>1965</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2051</v>
      </c>
      <c r="D461" t="s">
        <v>39</v>
      </c>
      <c r="E461" t="s">
        <v>1965</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2051</v>
      </c>
      <c r="D462" t="s">
        <v>39</v>
      </c>
      <c r="E462" t="s">
        <v>1965</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2051</v>
      </c>
      <c r="D463" t="s">
        <v>39</v>
      </c>
      <c r="E463" t="s">
        <v>1965</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2051</v>
      </c>
      <c r="D464" t="s">
        <v>39</v>
      </c>
      <c r="E464" t="s">
        <v>1965</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2051</v>
      </c>
      <c r="D465" t="s">
        <v>39</v>
      </c>
      <c r="E465" t="s">
        <v>1965</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2051</v>
      </c>
      <c r="D466" t="s">
        <v>39</v>
      </c>
      <c r="E466" t="s">
        <v>1965</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2051</v>
      </c>
      <c r="D467" t="s">
        <v>39</v>
      </c>
      <c r="E467" t="s">
        <v>1965</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2051</v>
      </c>
      <c r="D468" t="s">
        <v>39</v>
      </c>
      <c r="E468" t="s">
        <v>1965</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2051</v>
      </c>
      <c r="D469" t="s">
        <v>39</v>
      </c>
      <c r="E469" t="s">
        <v>1965</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2051</v>
      </c>
      <c r="D470" t="s">
        <v>40</v>
      </c>
      <c r="E470" t="s">
        <v>1966</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2051</v>
      </c>
      <c r="D471" t="s">
        <v>40</v>
      </c>
      <c r="E471" t="s">
        <v>1966</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2051</v>
      </c>
      <c r="D472" t="s">
        <v>40</v>
      </c>
      <c r="E472" t="s">
        <v>1966</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2051</v>
      </c>
      <c r="D473" t="s">
        <v>40</v>
      </c>
      <c r="E473" t="s">
        <v>1966</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2051</v>
      </c>
      <c r="D474" t="s">
        <v>40</v>
      </c>
      <c r="E474" t="s">
        <v>1966</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2051</v>
      </c>
      <c r="D475" t="s">
        <v>40</v>
      </c>
      <c r="E475" t="s">
        <v>1966</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2051</v>
      </c>
      <c r="D476" t="s">
        <v>40</v>
      </c>
      <c r="E476" t="s">
        <v>1966</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2051</v>
      </c>
      <c r="D477" t="s">
        <v>40</v>
      </c>
      <c r="E477" t="s">
        <v>1966</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2051</v>
      </c>
      <c r="D478" t="s">
        <v>40</v>
      </c>
      <c r="E478" t="s">
        <v>1966</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2051</v>
      </c>
      <c r="D479" t="s">
        <v>40</v>
      </c>
      <c r="E479" t="s">
        <v>1966</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2051</v>
      </c>
      <c r="D480" t="s">
        <v>40</v>
      </c>
      <c r="E480" t="s">
        <v>1966</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2051</v>
      </c>
      <c r="D481" t="s">
        <v>40</v>
      </c>
      <c r="E481" t="s">
        <v>1966</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2029</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2029</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2029</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2029</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2029</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2029</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2029</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2029</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2029</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2029</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2029</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2029</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2052</v>
      </c>
      <c r="D494" t="s">
        <v>42</v>
      </c>
      <c r="E494" t="s">
        <v>1967</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2052</v>
      </c>
      <c r="D495" t="s">
        <v>42</v>
      </c>
      <c r="E495" t="s">
        <v>1967</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2052</v>
      </c>
      <c r="D496" t="s">
        <v>42</v>
      </c>
      <c r="E496" t="s">
        <v>1967</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2052</v>
      </c>
      <c r="D497" t="s">
        <v>42</v>
      </c>
      <c r="E497" t="s">
        <v>1967</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2052</v>
      </c>
      <c r="D498" t="s">
        <v>42</v>
      </c>
      <c r="E498" t="s">
        <v>1967</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2052</v>
      </c>
      <c r="D499" t="s">
        <v>42</v>
      </c>
      <c r="E499" t="s">
        <v>1967</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2052</v>
      </c>
      <c r="D500" t="s">
        <v>42</v>
      </c>
      <c r="E500" t="s">
        <v>1967</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2052</v>
      </c>
      <c r="D501" t="s">
        <v>42</v>
      </c>
      <c r="E501" t="s">
        <v>1967</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2052</v>
      </c>
      <c r="D502" t="s">
        <v>42</v>
      </c>
      <c r="E502" t="s">
        <v>1967</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2052</v>
      </c>
      <c r="D503" t="s">
        <v>42</v>
      </c>
      <c r="E503" t="s">
        <v>1967</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2052</v>
      </c>
      <c r="D504" t="s">
        <v>42</v>
      </c>
      <c r="E504" t="s">
        <v>1967</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2052</v>
      </c>
      <c r="D505" t="s">
        <v>42</v>
      </c>
      <c r="E505" t="s">
        <v>1967</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2052</v>
      </c>
      <c r="D506" t="s">
        <v>43</v>
      </c>
      <c r="E506" t="s">
        <v>1968</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2052</v>
      </c>
      <c r="D507" t="s">
        <v>43</v>
      </c>
      <c r="E507" t="s">
        <v>1968</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2052</v>
      </c>
      <c r="D508" t="s">
        <v>43</v>
      </c>
      <c r="E508" t="s">
        <v>1968</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2052</v>
      </c>
      <c r="D509" t="s">
        <v>43</v>
      </c>
      <c r="E509" t="s">
        <v>1968</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2052</v>
      </c>
      <c r="D510" t="s">
        <v>43</v>
      </c>
      <c r="E510" t="s">
        <v>1968</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2052</v>
      </c>
      <c r="D511" t="s">
        <v>43</v>
      </c>
      <c r="E511" t="s">
        <v>1968</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2052</v>
      </c>
      <c r="D512" t="s">
        <v>43</v>
      </c>
      <c r="E512" t="s">
        <v>1968</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2052</v>
      </c>
      <c r="D513" t="s">
        <v>43</v>
      </c>
      <c r="E513" t="s">
        <v>1968</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2052</v>
      </c>
      <c r="D514" t="s">
        <v>43</v>
      </c>
      <c r="E514" t="s">
        <v>1968</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2052</v>
      </c>
      <c r="D515" t="s">
        <v>43</v>
      </c>
      <c r="E515" t="s">
        <v>1968</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2052</v>
      </c>
      <c r="D516" t="s">
        <v>43</v>
      </c>
      <c r="E516" t="s">
        <v>1968</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2052</v>
      </c>
      <c r="D517" t="s">
        <v>43</v>
      </c>
      <c r="E517" t="s">
        <v>1968</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2052</v>
      </c>
      <c r="D518" t="s">
        <v>44</v>
      </c>
      <c r="E518" t="s">
        <v>1969</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2052</v>
      </c>
      <c r="D519" t="s">
        <v>44</v>
      </c>
      <c r="E519" t="s">
        <v>1969</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2052</v>
      </c>
      <c r="D520" t="s">
        <v>44</v>
      </c>
      <c r="E520" t="s">
        <v>1969</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2052</v>
      </c>
      <c r="D521" t="s">
        <v>44</v>
      </c>
      <c r="E521" t="s">
        <v>1969</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2052</v>
      </c>
      <c r="D522" t="s">
        <v>44</v>
      </c>
      <c r="E522" t="s">
        <v>1969</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2052</v>
      </c>
      <c r="D523" t="s">
        <v>44</v>
      </c>
      <c r="E523" t="s">
        <v>1969</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2052</v>
      </c>
      <c r="D524" t="s">
        <v>44</v>
      </c>
      <c r="E524" t="s">
        <v>1969</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2052</v>
      </c>
      <c r="D525" t="s">
        <v>44</v>
      </c>
      <c r="E525" t="s">
        <v>1969</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2052</v>
      </c>
      <c r="D526" t="s">
        <v>44</v>
      </c>
      <c r="E526" t="s">
        <v>1969</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2052</v>
      </c>
      <c r="D527" t="s">
        <v>44</v>
      </c>
      <c r="E527" t="s">
        <v>1969</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2052</v>
      </c>
      <c r="D528" t="s">
        <v>44</v>
      </c>
      <c r="E528" t="s">
        <v>1969</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2052</v>
      </c>
      <c r="D529" t="s">
        <v>44</v>
      </c>
      <c r="E529" t="s">
        <v>1969</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2053</v>
      </c>
      <c r="D530" t="s">
        <v>45</v>
      </c>
      <c r="E530" t="s">
        <v>1970</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2053</v>
      </c>
      <c r="D531" t="s">
        <v>45</v>
      </c>
      <c r="E531" t="s">
        <v>1970</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2053</v>
      </c>
      <c r="D532" t="s">
        <v>45</v>
      </c>
      <c r="E532" t="s">
        <v>1970</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2053</v>
      </c>
      <c r="D533" t="s">
        <v>45</v>
      </c>
      <c r="E533" t="s">
        <v>1970</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2053</v>
      </c>
      <c r="D534" t="s">
        <v>45</v>
      </c>
      <c r="E534" t="s">
        <v>1970</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2053</v>
      </c>
      <c r="D535" t="s">
        <v>45</v>
      </c>
      <c r="E535" t="s">
        <v>1970</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2053</v>
      </c>
      <c r="D536" t="s">
        <v>45</v>
      </c>
      <c r="E536" t="s">
        <v>1970</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2053</v>
      </c>
      <c r="D537" t="s">
        <v>45</v>
      </c>
      <c r="E537" t="s">
        <v>1970</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2053</v>
      </c>
      <c r="D538" t="s">
        <v>45</v>
      </c>
      <c r="E538" t="s">
        <v>1970</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2053</v>
      </c>
      <c r="D539" t="s">
        <v>45</v>
      </c>
      <c r="E539" t="s">
        <v>1970</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2053</v>
      </c>
      <c r="D540" t="s">
        <v>45</v>
      </c>
      <c r="E540" t="s">
        <v>1970</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2053</v>
      </c>
      <c r="D541" t="s">
        <v>45</v>
      </c>
      <c r="E541" t="s">
        <v>1970</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2053</v>
      </c>
      <c r="D542" t="s">
        <v>46</v>
      </c>
      <c r="E542" t="s">
        <v>1971</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2053</v>
      </c>
      <c r="D543" t="s">
        <v>46</v>
      </c>
      <c r="E543" t="s">
        <v>1971</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2053</v>
      </c>
      <c r="D544" t="s">
        <v>46</v>
      </c>
      <c r="E544" t="s">
        <v>1971</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2053</v>
      </c>
      <c r="D545" t="s">
        <v>46</v>
      </c>
      <c r="E545" t="s">
        <v>1971</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2053</v>
      </c>
      <c r="D546" t="s">
        <v>46</v>
      </c>
      <c r="E546" t="s">
        <v>1971</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2053</v>
      </c>
      <c r="D547" t="s">
        <v>46</v>
      </c>
      <c r="E547" t="s">
        <v>1971</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2053</v>
      </c>
      <c r="D548" t="s">
        <v>46</v>
      </c>
      <c r="E548" t="s">
        <v>1971</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2053</v>
      </c>
      <c r="D549" t="s">
        <v>46</v>
      </c>
      <c r="E549" t="s">
        <v>1971</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2053</v>
      </c>
      <c r="D550" t="s">
        <v>46</v>
      </c>
      <c r="E550" t="s">
        <v>1971</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2053</v>
      </c>
      <c r="D551" t="s">
        <v>46</v>
      </c>
      <c r="E551" t="s">
        <v>1971</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2053</v>
      </c>
      <c r="D552" t="s">
        <v>46</v>
      </c>
      <c r="E552" t="s">
        <v>1971</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2053</v>
      </c>
      <c r="D553" t="s">
        <v>46</v>
      </c>
      <c r="E553" t="s">
        <v>1971</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2053</v>
      </c>
      <c r="D554" t="s">
        <v>47</v>
      </c>
      <c r="E554" t="s">
        <v>1972</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2053</v>
      </c>
      <c r="D555" t="s">
        <v>47</v>
      </c>
      <c r="E555" t="s">
        <v>1972</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2053</v>
      </c>
      <c r="D556" t="s">
        <v>47</v>
      </c>
      <c r="E556" t="s">
        <v>1972</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2053</v>
      </c>
      <c r="D557" t="s">
        <v>47</v>
      </c>
      <c r="E557" t="s">
        <v>1972</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2053</v>
      </c>
      <c r="D558" t="s">
        <v>47</v>
      </c>
      <c r="E558" t="s">
        <v>1972</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2053</v>
      </c>
      <c r="D559" t="s">
        <v>47</v>
      </c>
      <c r="E559" t="s">
        <v>1972</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2053</v>
      </c>
      <c r="D560" t="s">
        <v>47</v>
      </c>
      <c r="E560" t="s">
        <v>1972</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2053</v>
      </c>
      <c r="D561" t="s">
        <v>47</v>
      </c>
      <c r="E561" t="s">
        <v>1972</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2053</v>
      </c>
      <c r="D562" t="s">
        <v>47</v>
      </c>
      <c r="E562" t="s">
        <v>1972</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2053</v>
      </c>
      <c r="D563" t="s">
        <v>47</v>
      </c>
      <c r="E563" t="s">
        <v>1972</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2053</v>
      </c>
      <c r="D564" t="s">
        <v>47</v>
      </c>
      <c r="E564" t="s">
        <v>1972</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2053</v>
      </c>
      <c r="D565" t="s">
        <v>47</v>
      </c>
      <c r="E565" t="s">
        <v>1972</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2054</v>
      </c>
      <c r="F566" t="s">
        <v>2055</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2054</v>
      </c>
      <c r="F567" t="s">
        <v>2055</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2054</v>
      </c>
      <c r="F568" t="s">
        <v>2055</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2054</v>
      </c>
      <c r="F569" t="s">
        <v>2055</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2054</v>
      </c>
      <c r="F570" t="s">
        <v>2055</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2054</v>
      </c>
      <c r="F571" t="s">
        <v>2055</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2054</v>
      </c>
      <c r="F572" t="s">
        <v>2055</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2054</v>
      </c>
      <c r="F573" t="s">
        <v>2055</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2054</v>
      </c>
      <c r="F574" t="s">
        <v>2055</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2054</v>
      </c>
      <c r="F575" t="s">
        <v>2055</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2054</v>
      </c>
      <c r="F576" t="s">
        <v>2055</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2054</v>
      </c>
      <c r="F577" t="s">
        <v>2055</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2056</v>
      </c>
      <c r="F578" t="s">
        <v>2057</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2056</v>
      </c>
      <c r="F579" t="s">
        <v>2057</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2056</v>
      </c>
      <c r="F580" t="s">
        <v>2057</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2056</v>
      </c>
      <c r="F581" t="s">
        <v>2057</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2056</v>
      </c>
      <c r="F582" t="s">
        <v>2057</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2056</v>
      </c>
      <c r="F583" t="s">
        <v>2057</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2056</v>
      </c>
      <c r="F584" t="s">
        <v>2057</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2056</v>
      </c>
      <c r="F585" t="s">
        <v>2057</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2056</v>
      </c>
      <c r="F586" t="s">
        <v>2057</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2056</v>
      </c>
      <c r="F587" t="s">
        <v>2057</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2056</v>
      </c>
      <c r="F588" t="s">
        <v>2057</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2056</v>
      </c>
      <c r="F589" t="s">
        <v>2057</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2058</v>
      </c>
      <c r="F590" t="s">
        <v>2059</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2058</v>
      </c>
      <c r="F591" t="s">
        <v>2059</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2058</v>
      </c>
      <c r="F592" t="s">
        <v>2059</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2058</v>
      </c>
      <c r="F593" t="s">
        <v>2059</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2058</v>
      </c>
      <c r="F594" t="s">
        <v>2059</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2058</v>
      </c>
      <c r="F595" t="s">
        <v>2059</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2058</v>
      </c>
      <c r="F596" t="s">
        <v>2059</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2058</v>
      </c>
      <c r="F597" t="s">
        <v>2059</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2058</v>
      </c>
      <c r="F598" t="s">
        <v>2059</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2058</v>
      </c>
      <c r="F599" t="s">
        <v>2059</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2058</v>
      </c>
      <c r="F600" t="s">
        <v>2059</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2058</v>
      </c>
      <c r="F601" t="s">
        <v>2059</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2060</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2060</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2060</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2060</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2060</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2060</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2060</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2060</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2060</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2060</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2060</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2060</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2060</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2060</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2061</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2061</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2061</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2061</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2061</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2061</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2061</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2061</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2061</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2061</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2061</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2061</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2061</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2061</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2061</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2062</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2062</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2062</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2062</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2062</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2062</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2062</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2062</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2062</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2062</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2062</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2062</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2062</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2062</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2062</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2062</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2062</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2062</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2062</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2062</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2062</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2062</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2062</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2062</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2062</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2062</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2062</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2062</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2062</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2062</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2062</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2062</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2062</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2062</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2062</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2062</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2062</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2062</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2062</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2062</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2062</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2062</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2062</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2062</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2062</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2062</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2062</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2062</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2062</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2062</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2062</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2062</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2062</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2062</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2062</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2028</v>
      </c>
      <c r="D752" t="s">
        <v>1853</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2028</v>
      </c>
      <c r="D753" t="s">
        <v>1853</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2028</v>
      </c>
      <c r="D754" t="s">
        <v>1853</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2028</v>
      </c>
      <c r="D755" t="s">
        <v>1853</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2028</v>
      </c>
      <c r="D756" t="s">
        <v>1853</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2028</v>
      </c>
      <c r="D757" t="s">
        <v>1853</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2028</v>
      </c>
      <c r="D758" t="s">
        <v>1853</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2028</v>
      </c>
      <c r="D759" t="s">
        <v>1853</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2028</v>
      </c>
      <c r="D760" t="s">
        <v>1853</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2028</v>
      </c>
      <c r="D761" t="s">
        <v>1853</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2028</v>
      </c>
      <c r="D762" t="s">
        <v>1853</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2028</v>
      </c>
      <c r="D763" t="s">
        <v>1853</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2006</v>
      </c>
      <c r="B1" t="s">
        <v>1872</v>
      </c>
      <c r="C1" t="s">
        <v>2015</v>
      </c>
      <c r="D1" t="s">
        <v>2016</v>
      </c>
      <c r="E1" t="s">
        <v>2063</v>
      </c>
      <c r="F1" t="s">
        <v>2007</v>
      </c>
      <c r="G1" t="s">
        <v>2064</v>
      </c>
      <c r="M1" s="181" t="s">
        <v>2065</v>
      </c>
      <c r="N1" s="182" t="s">
        <v>2007</v>
      </c>
      <c r="O1" s="182" t="s">
        <v>2066</v>
      </c>
      <c r="P1" s="182" t="s">
        <v>2067</v>
      </c>
      <c r="Q1" s="182" t="s">
        <v>275</v>
      </c>
      <c r="R1" s="182" t="s">
        <v>2068</v>
      </c>
      <c r="S1" s="182" t="s">
        <v>2069</v>
      </c>
      <c r="T1" s="182" t="s">
        <v>2070</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2071</v>
      </c>
      <c r="N2" s="170" t="s">
        <v>2072</v>
      </c>
      <c r="O2" s="170" t="s">
        <v>2072</v>
      </c>
      <c r="P2" s="170" t="s">
        <v>2073</v>
      </c>
      <c r="Q2" s="170" t="s">
        <v>814</v>
      </c>
      <c r="R2" s="170" t="s">
        <v>942</v>
      </c>
      <c r="S2" s="170" t="s">
        <v>2074</v>
      </c>
      <c r="T2" s="170" t="s">
        <v>2075</v>
      </c>
      <c r="U2" s="170" t="s">
        <v>2076</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2071</v>
      </c>
      <c r="N3" s="170" t="s">
        <v>2072</v>
      </c>
      <c r="O3" s="170" t="s">
        <v>2072</v>
      </c>
      <c r="P3" s="170" t="s">
        <v>2073</v>
      </c>
      <c r="Q3" s="170" t="s">
        <v>815</v>
      </c>
      <c r="R3" s="170" t="s">
        <v>942</v>
      </c>
      <c r="S3" s="170" t="s">
        <v>2077</v>
      </c>
      <c r="T3" s="170" t="s">
        <v>2075</v>
      </c>
      <c r="U3" s="170" t="s">
        <v>2076</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2071</v>
      </c>
      <c r="N4" s="170" t="s">
        <v>2072</v>
      </c>
      <c r="O4" s="170" t="s">
        <v>2072</v>
      </c>
      <c r="P4" s="170" t="s">
        <v>2073</v>
      </c>
      <c r="Q4" s="170" t="s">
        <v>769</v>
      </c>
      <c r="R4" s="170" t="s">
        <v>942</v>
      </c>
      <c r="S4" s="170" t="s">
        <v>2078</v>
      </c>
      <c r="T4" s="170" t="s">
        <v>2075</v>
      </c>
      <c r="U4" s="170" t="s">
        <v>2076</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2071</v>
      </c>
      <c r="N5" s="170" t="s">
        <v>2072</v>
      </c>
      <c r="O5" s="170" t="s">
        <v>2072</v>
      </c>
      <c r="P5" s="170" t="s">
        <v>2073</v>
      </c>
      <c r="Q5" s="170" t="s">
        <v>776</v>
      </c>
      <c r="R5" s="170" t="s">
        <v>942</v>
      </c>
      <c r="S5" s="170" t="s">
        <v>2079</v>
      </c>
      <c r="T5" s="170" t="s">
        <v>2075</v>
      </c>
      <c r="U5" s="170" t="s">
        <v>2076</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2071</v>
      </c>
      <c r="N6" s="170" t="s">
        <v>2072</v>
      </c>
      <c r="O6" s="170" t="s">
        <v>2072</v>
      </c>
      <c r="P6" s="170" t="s">
        <v>2073</v>
      </c>
      <c r="Q6" s="170" t="s">
        <v>777</v>
      </c>
      <c r="R6" s="170" t="s">
        <v>942</v>
      </c>
      <c r="S6" s="170" t="s">
        <v>2080</v>
      </c>
      <c r="T6" s="170" t="s">
        <v>2075</v>
      </c>
      <c r="U6" s="170" t="s">
        <v>2076</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2071</v>
      </c>
      <c r="N7" s="170" t="s">
        <v>2072</v>
      </c>
      <c r="O7" s="170" t="s">
        <v>2072</v>
      </c>
      <c r="P7" s="170" t="s">
        <v>2073</v>
      </c>
      <c r="Q7" s="170" t="s">
        <v>778</v>
      </c>
      <c r="R7" s="170" t="s">
        <v>942</v>
      </c>
      <c r="S7" s="170" t="s">
        <v>2081</v>
      </c>
      <c r="T7" s="170" t="s">
        <v>2075</v>
      </c>
      <c r="U7" s="170" t="s">
        <v>2076</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2071</v>
      </c>
      <c r="N8" s="170" t="s">
        <v>2072</v>
      </c>
      <c r="O8" s="170" t="s">
        <v>2072</v>
      </c>
      <c r="P8" s="170" t="s">
        <v>2073</v>
      </c>
      <c r="Q8" s="170" t="s">
        <v>779</v>
      </c>
      <c r="R8" s="170" t="s">
        <v>942</v>
      </c>
      <c r="S8" s="170" t="s">
        <v>2082</v>
      </c>
      <c r="T8" s="170" t="s">
        <v>2075</v>
      </c>
      <c r="U8" s="170" t="s">
        <v>2076</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2071</v>
      </c>
      <c r="N9" s="170" t="s">
        <v>2072</v>
      </c>
      <c r="O9" s="170" t="s">
        <v>2072</v>
      </c>
      <c r="P9" s="170" t="s">
        <v>2073</v>
      </c>
      <c r="Q9" s="170" t="s">
        <v>780</v>
      </c>
      <c r="R9" s="170" t="s">
        <v>942</v>
      </c>
      <c r="S9" s="170" t="s">
        <v>2083</v>
      </c>
      <c r="T9" s="170" t="s">
        <v>2075</v>
      </c>
      <c r="U9" s="170" t="s">
        <v>2076</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2071</v>
      </c>
      <c r="N10" s="170" t="s">
        <v>2072</v>
      </c>
      <c r="O10" s="170" t="s">
        <v>2072</v>
      </c>
      <c r="P10" s="170" t="s">
        <v>2073</v>
      </c>
      <c r="Q10" s="170" t="s">
        <v>781</v>
      </c>
      <c r="R10" s="170" t="s">
        <v>2084</v>
      </c>
      <c r="S10" s="170" t="s">
        <v>2085</v>
      </c>
      <c r="T10" s="170" t="s">
        <v>2086</v>
      </c>
      <c r="U10" s="170" t="s">
        <v>2076</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2071</v>
      </c>
      <c r="N11" s="170" t="s">
        <v>2072</v>
      </c>
      <c r="O11" s="170" t="s">
        <v>2087</v>
      </c>
      <c r="P11" s="170" t="s">
        <v>2073</v>
      </c>
      <c r="Q11" s="170" t="s">
        <v>782</v>
      </c>
      <c r="R11" s="170" t="s">
        <v>942</v>
      </c>
      <c r="S11" s="170" t="s">
        <v>2088</v>
      </c>
      <c r="T11" s="170" t="s">
        <v>2075</v>
      </c>
      <c r="U11" s="170" t="s">
        <v>2076</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2071</v>
      </c>
      <c r="N12" s="170" t="s">
        <v>2072</v>
      </c>
      <c r="O12" s="170" t="s">
        <v>2087</v>
      </c>
      <c r="P12" s="170" t="s">
        <v>2073</v>
      </c>
      <c r="Q12" s="170" t="s">
        <v>783</v>
      </c>
      <c r="R12" s="170" t="s">
        <v>942</v>
      </c>
      <c r="S12" s="170" t="s">
        <v>2089</v>
      </c>
      <c r="T12" s="170" t="s">
        <v>2075</v>
      </c>
      <c r="U12" s="170" t="s">
        <v>2076</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2071</v>
      </c>
      <c r="N13" s="170" t="s">
        <v>2072</v>
      </c>
      <c r="O13" s="170" t="s">
        <v>2087</v>
      </c>
      <c r="P13" s="170" t="s">
        <v>2073</v>
      </c>
      <c r="Q13" s="170" t="s">
        <v>784</v>
      </c>
      <c r="R13" s="170" t="s">
        <v>942</v>
      </c>
      <c r="S13" s="170" t="s">
        <v>2090</v>
      </c>
      <c r="T13" s="170" t="s">
        <v>2075</v>
      </c>
      <c r="U13" s="170" t="s">
        <v>2076</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2071</v>
      </c>
      <c r="N14" s="170" t="s">
        <v>2072</v>
      </c>
      <c r="O14" s="170" t="s">
        <v>2087</v>
      </c>
      <c r="P14" s="170" t="s">
        <v>2073</v>
      </c>
      <c r="Q14" s="170" t="s">
        <v>785</v>
      </c>
      <c r="R14" s="170" t="s">
        <v>942</v>
      </c>
      <c r="S14" s="170" t="s">
        <v>2091</v>
      </c>
      <c r="T14" s="170" t="s">
        <v>2075</v>
      </c>
      <c r="U14" s="170" t="s">
        <v>2076</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2071</v>
      </c>
      <c r="N15" s="170" t="s">
        <v>2072</v>
      </c>
      <c r="O15" s="170" t="s">
        <v>2087</v>
      </c>
      <c r="P15" s="170" t="s">
        <v>2073</v>
      </c>
      <c r="Q15" s="170" t="s">
        <v>786</v>
      </c>
      <c r="R15" s="170" t="s">
        <v>2092</v>
      </c>
      <c r="S15" s="170" t="s">
        <v>2093</v>
      </c>
      <c r="T15" s="170" t="s">
        <v>2094</v>
      </c>
      <c r="U15" s="170" t="s">
        <v>2076</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2071</v>
      </c>
      <c r="N16" s="170" t="s">
        <v>2072</v>
      </c>
      <c r="O16" s="170" t="s">
        <v>2095</v>
      </c>
      <c r="P16" s="170" t="s">
        <v>2073</v>
      </c>
      <c r="Q16" s="170" t="s">
        <v>787</v>
      </c>
      <c r="R16" s="170" t="s">
        <v>942</v>
      </c>
      <c r="S16" s="170" t="s">
        <v>2096</v>
      </c>
      <c r="T16" s="170" t="s">
        <v>2075</v>
      </c>
      <c r="U16" s="170" t="s">
        <v>2076</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2071</v>
      </c>
      <c r="N17" s="170" t="s">
        <v>2072</v>
      </c>
      <c r="O17" s="170" t="s">
        <v>2095</v>
      </c>
      <c r="P17" s="170" t="s">
        <v>2073</v>
      </c>
      <c r="Q17" s="170" t="s">
        <v>788</v>
      </c>
      <c r="R17" s="170" t="s">
        <v>942</v>
      </c>
      <c r="S17" s="170" t="s">
        <v>2097</v>
      </c>
      <c r="T17" s="170" t="s">
        <v>2075</v>
      </c>
      <c r="U17" s="170" t="s">
        <v>2076</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2071</v>
      </c>
      <c r="N18" s="170" t="s">
        <v>2072</v>
      </c>
      <c r="O18" s="170" t="s">
        <v>2095</v>
      </c>
      <c r="P18" s="170" t="s">
        <v>2073</v>
      </c>
      <c r="Q18" s="170" t="s">
        <v>789</v>
      </c>
      <c r="R18" s="170" t="s">
        <v>942</v>
      </c>
      <c r="S18" s="170" t="s">
        <v>2098</v>
      </c>
      <c r="T18" s="170" t="s">
        <v>2075</v>
      </c>
      <c r="U18" s="170" t="s">
        <v>2076</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2071</v>
      </c>
      <c r="N19" s="170" t="s">
        <v>2072</v>
      </c>
      <c r="O19" s="170" t="s">
        <v>2095</v>
      </c>
      <c r="P19" s="170" t="s">
        <v>2073</v>
      </c>
      <c r="Q19" s="170" t="s">
        <v>790</v>
      </c>
      <c r="R19" s="170" t="s">
        <v>942</v>
      </c>
      <c r="S19" s="170" t="s">
        <v>2099</v>
      </c>
      <c r="T19" s="170" t="s">
        <v>2075</v>
      </c>
      <c r="U19" s="170" t="s">
        <v>2076</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2071</v>
      </c>
      <c r="N20" s="170" t="s">
        <v>2072</v>
      </c>
      <c r="O20" s="170" t="s">
        <v>2095</v>
      </c>
      <c r="P20" s="170" t="s">
        <v>2073</v>
      </c>
      <c r="Q20" s="170" t="s">
        <v>791</v>
      </c>
      <c r="R20" s="170" t="s">
        <v>2092</v>
      </c>
      <c r="S20" s="170" t="s">
        <v>2100</v>
      </c>
      <c r="T20" s="170" t="s">
        <v>2094</v>
      </c>
      <c r="U20" s="170" t="s">
        <v>2076</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2071</v>
      </c>
      <c r="N21" s="170" t="s">
        <v>2072</v>
      </c>
      <c r="O21" s="170" t="s">
        <v>2095</v>
      </c>
      <c r="P21" s="170" t="s">
        <v>2073</v>
      </c>
      <c r="Q21" s="170" t="s">
        <v>792</v>
      </c>
      <c r="R21" s="170" t="s">
        <v>2092</v>
      </c>
      <c r="S21" s="170" t="s">
        <v>2101</v>
      </c>
      <c r="T21" s="170" t="s">
        <v>2094</v>
      </c>
      <c r="U21" s="170" t="s">
        <v>2076</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2071</v>
      </c>
      <c r="N22" s="170" t="s">
        <v>2072</v>
      </c>
      <c r="O22" s="170" t="s">
        <v>2102</v>
      </c>
      <c r="P22" s="170" t="s">
        <v>2073</v>
      </c>
      <c r="Q22" s="170" t="s">
        <v>793</v>
      </c>
      <c r="R22" s="170" t="s">
        <v>942</v>
      </c>
      <c r="S22" s="170" t="s">
        <v>2103</v>
      </c>
      <c r="T22" s="170" t="s">
        <v>2075</v>
      </c>
      <c r="U22" s="170" t="s">
        <v>2076</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2071</v>
      </c>
      <c r="N23" s="170" t="s">
        <v>2072</v>
      </c>
      <c r="O23" s="170" t="s">
        <v>2102</v>
      </c>
      <c r="P23" s="170" t="s">
        <v>2073</v>
      </c>
      <c r="Q23" s="170" t="s">
        <v>794</v>
      </c>
      <c r="R23" s="170" t="s">
        <v>942</v>
      </c>
      <c r="S23" s="170" t="s">
        <v>2104</v>
      </c>
      <c r="T23" s="170" t="s">
        <v>2075</v>
      </c>
      <c r="U23" s="170" t="s">
        <v>2076</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2071</v>
      </c>
      <c r="N24" s="170" t="s">
        <v>2072</v>
      </c>
      <c r="O24" s="170" t="s">
        <v>2102</v>
      </c>
      <c r="P24" s="170" t="s">
        <v>2073</v>
      </c>
      <c r="Q24" s="170" t="s">
        <v>795</v>
      </c>
      <c r="R24" s="170" t="s">
        <v>942</v>
      </c>
      <c r="S24" s="170" t="s">
        <v>2105</v>
      </c>
      <c r="T24" s="170" t="s">
        <v>2075</v>
      </c>
      <c r="U24" s="170" t="s">
        <v>2076</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2071</v>
      </c>
      <c r="N25" s="170" t="s">
        <v>2072</v>
      </c>
      <c r="O25" s="170" t="s">
        <v>2102</v>
      </c>
      <c r="P25" s="170" t="s">
        <v>2073</v>
      </c>
      <c r="Q25" s="170" t="s">
        <v>796</v>
      </c>
      <c r="R25" s="170" t="s">
        <v>942</v>
      </c>
      <c r="S25" s="170" t="s">
        <v>2106</v>
      </c>
      <c r="T25" s="170" t="s">
        <v>2075</v>
      </c>
      <c r="U25" s="170" t="s">
        <v>2076</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2071</v>
      </c>
      <c r="N26" s="170" t="s">
        <v>2072</v>
      </c>
      <c r="O26" s="170" t="s">
        <v>2102</v>
      </c>
      <c r="P26" s="170" t="s">
        <v>2073</v>
      </c>
      <c r="Q26" s="170" t="s">
        <v>797</v>
      </c>
      <c r="R26" s="170" t="s">
        <v>942</v>
      </c>
      <c r="S26" s="170" t="s">
        <v>2107</v>
      </c>
      <c r="T26" s="170" t="s">
        <v>2075</v>
      </c>
      <c r="U26" s="170" t="s">
        <v>2076</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2071</v>
      </c>
      <c r="N27" s="170" t="s">
        <v>2072</v>
      </c>
      <c r="O27" s="170" t="s">
        <v>2102</v>
      </c>
      <c r="P27" s="170" t="s">
        <v>2073</v>
      </c>
      <c r="Q27" s="170" t="s">
        <v>798</v>
      </c>
      <c r="R27" s="170" t="s">
        <v>942</v>
      </c>
      <c r="S27" s="170" t="s">
        <v>2108</v>
      </c>
      <c r="T27" s="170" t="s">
        <v>2075</v>
      </c>
      <c r="U27" s="170" t="s">
        <v>2076</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2071</v>
      </c>
      <c r="N28" s="170" t="s">
        <v>2072</v>
      </c>
      <c r="O28" s="170" t="s">
        <v>2109</v>
      </c>
      <c r="P28" s="170" t="s">
        <v>2073</v>
      </c>
      <c r="Q28" s="170" t="s">
        <v>799</v>
      </c>
      <c r="R28" s="170" t="s">
        <v>942</v>
      </c>
      <c r="S28" s="170" t="s">
        <v>2110</v>
      </c>
      <c r="T28" s="170" t="s">
        <v>2075</v>
      </c>
      <c r="U28" s="170" t="s">
        <v>2076</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2071</v>
      </c>
      <c r="N29" s="170" t="s">
        <v>2072</v>
      </c>
      <c r="O29" s="170" t="s">
        <v>2109</v>
      </c>
      <c r="P29" s="170" t="s">
        <v>2073</v>
      </c>
      <c r="Q29" s="170" t="s">
        <v>800</v>
      </c>
      <c r="R29" s="170" t="s">
        <v>942</v>
      </c>
      <c r="S29" s="170" t="s">
        <v>2111</v>
      </c>
      <c r="T29" s="170" t="s">
        <v>2075</v>
      </c>
      <c r="U29" s="170" t="s">
        <v>2076</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2071</v>
      </c>
      <c r="N30" s="170" t="s">
        <v>2072</v>
      </c>
      <c r="O30" s="170" t="s">
        <v>2109</v>
      </c>
      <c r="P30" s="170" t="s">
        <v>2073</v>
      </c>
      <c r="Q30" s="170" t="s">
        <v>801</v>
      </c>
      <c r="R30" s="170" t="s">
        <v>2084</v>
      </c>
      <c r="S30" s="170" t="s">
        <v>2112</v>
      </c>
      <c r="T30" s="170" t="s">
        <v>2086</v>
      </c>
      <c r="U30" s="170" t="s">
        <v>2076</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2071</v>
      </c>
      <c r="N31" s="170" t="s">
        <v>2072</v>
      </c>
      <c r="O31" s="170" t="s">
        <v>2113</v>
      </c>
      <c r="P31" s="170" t="s">
        <v>2073</v>
      </c>
      <c r="Q31" s="170" t="s">
        <v>802</v>
      </c>
      <c r="R31" s="170" t="s">
        <v>2084</v>
      </c>
      <c r="S31" s="170" t="s">
        <v>2114</v>
      </c>
      <c r="T31" s="170" t="s">
        <v>2086</v>
      </c>
      <c r="U31" s="170" t="s">
        <v>2076</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2071</v>
      </c>
      <c r="N32" s="170" t="s">
        <v>2072</v>
      </c>
      <c r="O32" s="170" t="s">
        <v>2113</v>
      </c>
      <c r="P32" s="170" t="s">
        <v>2073</v>
      </c>
      <c r="Q32" s="170" t="s">
        <v>803</v>
      </c>
      <c r="R32" s="170" t="s">
        <v>942</v>
      </c>
      <c r="S32" s="170" t="s">
        <v>2115</v>
      </c>
      <c r="T32" s="170" t="s">
        <v>2075</v>
      </c>
      <c r="U32" s="170" t="s">
        <v>2076</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2071</v>
      </c>
      <c r="N33" s="170" t="s">
        <v>2072</v>
      </c>
      <c r="O33" s="170" t="s">
        <v>2113</v>
      </c>
      <c r="P33" s="170" t="s">
        <v>2073</v>
      </c>
      <c r="Q33" s="170" t="s">
        <v>804</v>
      </c>
      <c r="R33" s="170" t="s">
        <v>942</v>
      </c>
      <c r="S33" s="170" t="s">
        <v>2116</v>
      </c>
      <c r="T33" s="170" t="s">
        <v>2075</v>
      </c>
      <c r="U33" s="170" t="s">
        <v>2076</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2071</v>
      </c>
      <c r="N34" s="170" t="s">
        <v>2072</v>
      </c>
      <c r="O34" s="170" t="s">
        <v>2117</v>
      </c>
      <c r="P34" s="170" t="s">
        <v>2073</v>
      </c>
      <c r="Q34" s="170" t="s">
        <v>805</v>
      </c>
      <c r="R34" s="170" t="s">
        <v>942</v>
      </c>
      <c r="S34" s="170" t="s">
        <v>2118</v>
      </c>
      <c r="T34" s="170" t="s">
        <v>2075</v>
      </c>
      <c r="U34" s="170" t="s">
        <v>2076</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2071</v>
      </c>
      <c r="N35" s="170" t="s">
        <v>2072</v>
      </c>
      <c r="O35" s="170" t="s">
        <v>2117</v>
      </c>
      <c r="P35" s="170" t="s">
        <v>2073</v>
      </c>
      <c r="Q35" s="170" t="s">
        <v>806</v>
      </c>
      <c r="R35" s="170" t="s">
        <v>942</v>
      </c>
      <c r="S35" s="170" t="s">
        <v>2119</v>
      </c>
      <c r="T35" s="170" t="s">
        <v>2075</v>
      </c>
      <c r="U35" s="170" t="s">
        <v>2076</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2071</v>
      </c>
      <c r="N36" s="170" t="s">
        <v>2072</v>
      </c>
      <c r="O36" s="170" t="s">
        <v>2117</v>
      </c>
      <c r="P36" s="170" t="s">
        <v>2073</v>
      </c>
      <c r="Q36" s="170" t="s">
        <v>807</v>
      </c>
      <c r="R36" s="170" t="s">
        <v>942</v>
      </c>
      <c r="S36" s="170" t="s">
        <v>2120</v>
      </c>
      <c r="T36" s="170" t="s">
        <v>2075</v>
      </c>
      <c r="U36" s="170" t="s">
        <v>2076</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2071</v>
      </c>
      <c r="N37" s="170" t="s">
        <v>2072</v>
      </c>
      <c r="O37" s="170" t="s">
        <v>2117</v>
      </c>
      <c r="P37" s="170" t="s">
        <v>2073</v>
      </c>
      <c r="Q37" s="170" t="s">
        <v>808</v>
      </c>
      <c r="R37" s="170" t="s">
        <v>942</v>
      </c>
      <c r="S37" s="170" t="s">
        <v>2121</v>
      </c>
      <c r="T37" s="170" t="s">
        <v>2075</v>
      </c>
      <c r="U37" s="170" t="s">
        <v>2076</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2071</v>
      </c>
      <c r="N38" s="170" t="s">
        <v>2072</v>
      </c>
      <c r="O38" s="170" t="s">
        <v>2117</v>
      </c>
      <c r="P38" s="170" t="s">
        <v>2073</v>
      </c>
      <c r="Q38" s="170" t="s">
        <v>809</v>
      </c>
      <c r="R38" s="170" t="s">
        <v>942</v>
      </c>
      <c r="S38" s="170" t="s">
        <v>2122</v>
      </c>
      <c r="T38" s="170" t="s">
        <v>2075</v>
      </c>
      <c r="U38" s="170" t="s">
        <v>2076</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2071</v>
      </c>
      <c r="N39" s="170" t="s">
        <v>2072</v>
      </c>
      <c r="O39" s="170" t="s">
        <v>2117</v>
      </c>
      <c r="P39" s="170" t="s">
        <v>2073</v>
      </c>
      <c r="Q39" s="170" t="s">
        <v>810</v>
      </c>
      <c r="R39" s="170" t="s">
        <v>942</v>
      </c>
      <c r="S39" s="170" t="s">
        <v>2123</v>
      </c>
      <c r="T39" s="170" t="s">
        <v>2075</v>
      </c>
      <c r="U39" s="170" t="s">
        <v>2076</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2071</v>
      </c>
      <c r="N40" s="170" t="s">
        <v>2072</v>
      </c>
      <c r="O40" s="170" t="s">
        <v>2124</v>
      </c>
      <c r="P40" s="170" t="s">
        <v>2073</v>
      </c>
      <c r="Q40" s="170" t="s">
        <v>811</v>
      </c>
      <c r="R40" s="170" t="s">
        <v>2084</v>
      </c>
      <c r="S40" s="170" t="s">
        <v>2125</v>
      </c>
      <c r="T40" s="170" t="s">
        <v>2086</v>
      </c>
      <c r="U40" s="170" t="s">
        <v>2076</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2071</v>
      </c>
      <c r="N41" s="170" t="s">
        <v>2072</v>
      </c>
      <c r="O41" s="170" t="s">
        <v>2124</v>
      </c>
      <c r="P41" s="170" t="s">
        <v>2073</v>
      </c>
      <c r="Q41" s="170" t="s">
        <v>812</v>
      </c>
      <c r="R41" s="170" t="s">
        <v>2084</v>
      </c>
      <c r="S41" s="170" t="s">
        <v>2126</v>
      </c>
      <c r="T41" s="170" t="s">
        <v>2086</v>
      </c>
      <c r="U41" s="170" t="s">
        <v>2076</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2071</v>
      </c>
      <c r="N42" s="170" t="s">
        <v>2072</v>
      </c>
      <c r="O42" s="170" t="s">
        <v>2124</v>
      </c>
      <c r="P42" s="170" t="s">
        <v>2073</v>
      </c>
      <c r="Q42" s="170" t="s">
        <v>813</v>
      </c>
      <c r="R42" s="170" t="s">
        <v>942</v>
      </c>
      <c r="S42" s="170" t="s">
        <v>2127</v>
      </c>
      <c r="T42" s="170" t="s">
        <v>2075</v>
      </c>
      <c r="U42" s="170" t="s">
        <v>2076</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2128</v>
      </c>
      <c r="N43" s="170" t="s">
        <v>2129</v>
      </c>
      <c r="O43" s="170" t="s">
        <v>2129</v>
      </c>
      <c r="P43" s="170" t="s">
        <v>2073</v>
      </c>
      <c r="Q43" s="170" t="s">
        <v>669</v>
      </c>
      <c r="R43" s="170" t="s">
        <v>942</v>
      </c>
      <c r="S43" s="170" t="s">
        <v>2130</v>
      </c>
      <c r="T43" s="170" t="s">
        <v>2075</v>
      </c>
      <c r="U43" s="170" t="s">
        <v>2076</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2128</v>
      </c>
      <c r="N44" s="170" t="s">
        <v>2129</v>
      </c>
      <c r="O44" s="170" t="s">
        <v>2129</v>
      </c>
      <c r="P44" s="170" t="s">
        <v>2073</v>
      </c>
      <c r="Q44" s="170" t="s">
        <v>670</v>
      </c>
      <c r="R44" s="170" t="s">
        <v>942</v>
      </c>
      <c r="S44" s="170" t="s">
        <v>2131</v>
      </c>
      <c r="T44" s="170" t="s">
        <v>2075</v>
      </c>
      <c r="U44" s="170" t="s">
        <v>2076</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2128</v>
      </c>
      <c r="N45" s="170" t="s">
        <v>2129</v>
      </c>
      <c r="O45" s="170" t="s">
        <v>2129</v>
      </c>
      <c r="P45" s="170" t="s">
        <v>2073</v>
      </c>
      <c r="Q45" s="170" t="s">
        <v>671</v>
      </c>
      <c r="R45" s="170" t="s">
        <v>942</v>
      </c>
      <c r="S45" s="170" t="s">
        <v>2132</v>
      </c>
      <c r="T45" s="170" t="s">
        <v>2075</v>
      </c>
      <c r="U45" s="170" t="s">
        <v>2076</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2128</v>
      </c>
      <c r="N46" s="170" t="s">
        <v>2129</v>
      </c>
      <c r="O46" s="170" t="s">
        <v>2129</v>
      </c>
      <c r="P46" s="170" t="s">
        <v>2073</v>
      </c>
      <c r="Q46" s="170" t="s">
        <v>672</v>
      </c>
      <c r="R46" s="170" t="s">
        <v>942</v>
      </c>
      <c r="S46" s="170" t="s">
        <v>2133</v>
      </c>
      <c r="T46" s="170" t="s">
        <v>2075</v>
      </c>
      <c r="U46" s="170" t="s">
        <v>2076</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2128</v>
      </c>
      <c r="N47" s="170" t="s">
        <v>2129</v>
      </c>
      <c r="O47" s="170" t="s">
        <v>2129</v>
      </c>
      <c r="P47" s="170" t="s">
        <v>2073</v>
      </c>
      <c r="Q47" s="170" t="s">
        <v>673</v>
      </c>
      <c r="R47" s="170" t="s">
        <v>942</v>
      </c>
      <c r="S47" s="170" t="s">
        <v>2134</v>
      </c>
      <c r="T47" s="170" t="s">
        <v>2075</v>
      </c>
      <c r="U47" s="170" t="s">
        <v>2076</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2128</v>
      </c>
      <c r="N48" s="170" t="s">
        <v>2129</v>
      </c>
      <c r="O48" s="170" t="s">
        <v>2129</v>
      </c>
      <c r="P48" s="170" t="s">
        <v>2073</v>
      </c>
      <c r="Q48" s="170" t="s">
        <v>674</v>
      </c>
      <c r="R48" s="170" t="s">
        <v>942</v>
      </c>
      <c r="S48" s="170" t="s">
        <v>2135</v>
      </c>
      <c r="T48" s="170" t="s">
        <v>2075</v>
      </c>
      <c r="U48" s="170" t="s">
        <v>2076</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2128</v>
      </c>
      <c r="N49" s="170" t="s">
        <v>2129</v>
      </c>
      <c r="O49" s="170" t="s">
        <v>2129</v>
      </c>
      <c r="P49" s="170" t="s">
        <v>2073</v>
      </c>
      <c r="Q49" s="170" t="s">
        <v>675</v>
      </c>
      <c r="R49" s="170" t="s">
        <v>942</v>
      </c>
      <c r="S49" s="170" t="s">
        <v>2136</v>
      </c>
      <c r="T49" s="170" t="s">
        <v>2075</v>
      </c>
      <c r="U49" s="170" t="s">
        <v>2076</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2128</v>
      </c>
      <c r="N50" s="170" t="s">
        <v>2129</v>
      </c>
      <c r="O50" s="170" t="s">
        <v>2129</v>
      </c>
      <c r="P50" s="170" t="s">
        <v>2073</v>
      </c>
      <c r="Q50" s="170" t="s">
        <v>676</v>
      </c>
      <c r="R50" s="170" t="s">
        <v>942</v>
      </c>
      <c r="S50" s="170" t="s">
        <v>2137</v>
      </c>
      <c r="T50" s="170" t="s">
        <v>2075</v>
      </c>
      <c r="U50" s="170" t="s">
        <v>2076</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2128</v>
      </c>
      <c r="N51" s="170" t="s">
        <v>2129</v>
      </c>
      <c r="O51" s="170" t="s">
        <v>2138</v>
      </c>
      <c r="P51" s="170" t="s">
        <v>2073</v>
      </c>
      <c r="Q51" s="170" t="s">
        <v>677</v>
      </c>
      <c r="R51" s="170" t="s">
        <v>942</v>
      </c>
      <c r="S51" s="170" t="s">
        <v>2139</v>
      </c>
      <c r="T51" s="170" t="s">
        <v>2075</v>
      </c>
      <c r="U51" s="170" t="s">
        <v>2076</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2128</v>
      </c>
      <c r="N52" s="170" t="s">
        <v>2129</v>
      </c>
      <c r="O52" s="170" t="s">
        <v>2138</v>
      </c>
      <c r="P52" s="170" t="s">
        <v>2073</v>
      </c>
      <c r="Q52" s="170" t="s">
        <v>678</v>
      </c>
      <c r="R52" s="170" t="s">
        <v>942</v>
      </c>
      <c r="S52" s="170" t="s">
        <v>2140</v>
      </c>
      <c r="T52" s="170" t="s">
        <v>2075</v>
      </c>
      <c r="U52" s="170" t="s">
        <v>2076</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2128</v>
      </c>
      <c r="N53" s="170" t="s">
        <v>2129</v>
      </c>
      <c r="O53" s="170" t="s">
        <v>2138</v>
      </c>
      <c r="P53" s="170" t="s">
        <v>2073</v>
      </c>
      <c r="Q53" s="170" t="s">
        <v>679</v>
      </c>
      <c r="R53" s="170" t="s">
        <v>942</v>
      </c>
      <c r="S53" s="170" t="s">
        <v>2141</v>
      </c>
      <c r="T53" s="170" t="s">
        <v>2075</v>
      </c>
      <c r="U53" s="170" t="s">
        <v>2076</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2128</v>
      </c>
      <c r="N54" s="170" t="s">
        <v>2129</v>
      </c>
      <c r="O54" s="170" t="s">
        <v>2138</v>
      </c>
      <c r="P54" s="170" t="s">
        <v>2073</v>
      </c>
      <c r="Q54" s="170" t="s">
        <v>680</v>
      </c>
      <c r="R54" s="170" t="s">
        <v>942</v>
      </c>
      <c r="S54" s="170" t="s">
        <v>2142</v>
      </c>
      <c r="T54" s="170" t="s">
        <v>2075</v>
      </c>
      <c r="U54" s="170" t="s">
        <v>2076</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2128</v>
      </c>
      <c r="N55" s="170" t="s">
        <v>2129</v>
      </c>
      <c r="O55" s="170" t="s">
        <v>2138</v>
      </c>
      <c r="P55" s="170" t="s">
        <v>2073</v>
      </c>
      <c r="Q55" s="170" t="s">
        <v>681</v>
      </c>
      <c r="R55" s="170" t="s">
        <v>942</v>
      </c>
      <c r="S55" s="170" t="s">
        <v>2143</v>
      </c>
      <c r="T55" s="170" t="s">
        <v>2075</v>
      </c>
      <c r="U55" s="170" t="s">
        <v>2076</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2128</v>
      </c>
      <c r="N56" s="170" t="s">
        <v>2129</v>
      </c>
      <c r="O56" s="170" t="s">
        <v>2138</v>
      </c>
      <c r="P56" s="170" t="s">
        <v>2073</v>
      </c>
      <c r="Q56" s="170" t="s">
        <v>682</v>
      </c>
      <c r="R56" s="170" t="s">
        <v>942</v>
      </c>
      <c r="S56" s="170" t="s">
        <v>2144</v>
      </c>
      <c r="T56" s="170" t="s">
        <v>2075</v>
      </c>
      <c r="U56" s="170" t="s">
        <v>2076</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2128</v>
      </c>
      <c r="N57" s="170" t="s">
        <v>2129</v>
      </c>
      <c r="O57" s="170" t="s">
        <v>2138</v>
      </c>
      <c r="P57" s="170" t="s">
        <v>2073</v>
      </c>
      <c r="Q57" s="170" t="s">
        <v>683</v>
      </c>
      <c r="R57" s="170" t="s">
        <v>942</v>
      </c>
      <c r="S57" s="170" t="s">
        <v>2145</v>
      </c>
      <c r="T57" s="170" t="s">
        <v>2075</v>
      </c>
      <c r="U57" s="170" t="s">
        <v>2076</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2128</v>
      </c>
      <c r="N58" s="170" t="s">
        <v>2129</v>
      </c>
      <c r="O58" s="170" t="s">
        <v>2146</v>
      </c>
      <c r="P58" s="170" t="s">
        <v>2073</v>
      </c>
      <c r="Q58" s="170" t="s">
        <v>684</v>
      </c>
      <c r="R58" s="170" t="s">
        <v>942</v>
      </c>
      <c r="S58" s="170" t="s">
        <v>2147</v>
      </c>
      <c r="T58" s="170" t="s">
        <v>2075</v>
      </c>
      <c r="U58" s="170" t="s">
        <v>2076</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2128</v>
      </c>
      <c r="N59" s="170" t="s">
        <v>2129</v>
      </c>
      <c r="O59" s="170" t="s">
        <v>2146</v>
      </c>
      <c r="P59" s="170" t="s">
        <v>2073</v>
      </c>
      <c r="Q59" s="170" t="s">
        <v>685</v>
      </c>
      <c r="R59" s="170" t="s">
        <v>942</v>
      </c>
      <c r="S59" s="170" t="s">
        <v>2148</v>
      </c>
      <c r="T59" s="170" t="s">
        <v>2075</v>
      </c>
      <c r="U59" s="170" t="s">
        <v>2076</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2128</v>
      </c>
      <c r="N60" s="170" t="s">
        <v>2129</v>
      </c>
      <c r="O60" s="170" t="s">
        <v>2146</v>
      </c>
      <c r="P60" s="170" t="s">
        <v>2073</v>
      </c>
      <c r="Q60" s="170" t="s">
        <v>686</v>
      </c>
      <c r="R60" s="170" t="s">
        <v>942</v>
      </c>
      <c r="S60" s="170" t="s">
        <v>2149</v>
      </c>
      <c r="T60" s="170" t="s">
        <v>2075</v>
      </c>
      <c r="U60" s="170" t="s">
        <v>2076</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2128</v>
      </c>
      <c r="N61" s="170" t="s">
        <v>2129</v>
      </c>
      <c r="O61" s="170" t="s">
        <v>2146</v>
      </c>
      <c r="P61" s="170" t="s">
        <v>2073</v>
      </c>
      <c r="Q61" s="170" t="s">
        <v>687</v>
      </c>
      <c r="R61" s="170" t="s">
        <v>942</v>
      </c>
      <c r="S61" s="170" t="s">
        <v>2150</v>
      </c>
      <c r="T61" s="170" t="s">
        <v>2075</v>
      </c>
      <c r="U61" s="170" t="s">
        <v>2076</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2128</v>
      </c>
      <c r="N62" s="170" t="s">
        <v>2129</v>
      </c>
      <c r="O62" s="170" t="s">
        <v>2146</v>
      </c>
      <c r="P62" s="170" t="s">
        <v>2073</v>
      </c>
      <c r="Q62" s="170" t="s">
        <v>688</v>
      </c>
      <c r="R62" s="170" t="s">
        <v>942</v>
      </c>
      <c r="S62" s="170" t="s">
        <v>2151</v>
      </c>
      <c r="T62" s="170" t="s">
        <v>2075</v>
      </c>
      <c r="U62" s="170" t="s">
        <v>2076</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2128</v>
      </c>
      <c r="N63" s="170" t="s">
        <v>2129</v>
      </c>
      <c r="O63" s="170" t="s">
        <v>2152</v>
      </c>
      <c r="P63" s="170" t="s">
        <v>2073</v>
      </c>
      <c r="Q63" s="170" t="s">
        <v>689</v>
      </c>
      <c r="R63" s="170" t="s">
        <v>942</v>
      </c>
      <c r="S63" s="170" t="s">
        <v>2153</v>
      </c>
      <c r="T63" s="170" t="s">
        <v>2075</v>
      </c>
      <c r="U63" s="170" t="s">
        <v>2076</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2128</v>
      </c>
      <c r="N64" s="170" t="s">
        <v>2129</v>
      </c>
      <c r="O64" s="170" t="s">
        <v>2152</v>
      </c>
      <c r="P64" s="170" t="s">
        <v>2073</v>
      </c>
      <c r="Q64" s="170" t="s">
        <v>690</v>
      </c>
      <c r="R64" s="170" t="s">
        <v>942</v>
      </c>
      <c r="S64" s="170" t="s">
        <v>2154</v>
      </c>
      <c r="T64" s="170" t="s">
        <v>2075</v>
      </c>
      <c r="U64" s="170" t="s">
        <v>2076</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2128</v>
      </c>
      <c r="N65" s="170" t="s">
        <v>2129</v>
      </c>
      <c r="O65" s="170" t="s">
        <v>2152</v>
      </c>
      <c r="P65" s="170" t="s">
        <v>2073</v>
      </c>
      <c r="Q65" s="170" t="s">
        <v>691</v>
      </c>
      <c r="R65" s="170" t="s">
        <v>942</v>
      </c>
      <c r="S65" s="170" t="s">
        <v>2155</v>
      </c>
      <c r="T65" s="170" t="s">
        <v>2075</v>
      </c>
      <c r="U65" s="170" t="s">
        <v>2076</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2128</v>
      </c>
      <c r="N66" s="170" t="s">
        <v>2129</v>
      </c>
      <c r="O66" s="170" t="s">
        <v>2152</v>
      </c>
      <c r="P66" s="170" t="s">
        <v>2073</v>
      </c>
      <c r="Q66" s="170" t="s">
        <v>692</v>
      </c>
      <c r="R66" s="170" t="s">
        <v>942</v>
      </c>
      <c r="S66" s="170" t="s">
        <v>2156</v>
      </c>
      <c r="T66" s="170" t="s">
        <v>2075</v>
      </c>
      <c r="U66" s="170" t="s">
        <v>2076</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2128</v>
      </c>
      <c r="N67" s="170" t="s">
        <v>2129</v>
      </c>
      <c r="O67" s="170" t="s">
        <v>2157</v>
      </c>
      <c r="P67" s="170" t="s">
        <v>2073</v>
      </c>
      <c r="Q67" s="170" t="s">
        <v>693</v>
      </c>
      <c r="R67" s="170" t="s">
        <v>2084</v>
      </c>
      <c r="S67" s="170" t="s">
        <v>2158</v>
      </c>
      <c r="T67" s="170" t="s">
        <v>2086</v>
      </c>
      <c r="U67" s="170" t="s">
        <v>2076</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2128</v>
      </c>
      <c r="N68" s="170" t="s">
        <v>2129</v>
      </c>
      <c r="O68" s="170" t="s">
        <v>2157</v>
      </c>
      <c r="P68" s="170" t="s">
        <v>2073</v>
      </c>
      <c r="Q68" s="170" t="s">
        <v>694</v>
      </c>
      <c r="R68" s="170" t="s">
        <v>2084</v>
      </c>
      <c r="S68" s="170" t="s">
        <v>2159</v>
      </c>
      <c r="T68" s="170" t="s">
        <v>2086</v>
      </c>
      <c r="U68" s="170" t="s">
        <v>2076</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2128</v>
      </c>
      <c r="N69" s="170" t="s">
        <v>2129</v>
      </c>
      <c r="O69" s="170" t="s">
        <v>2157</v>
      </c>
      <c r="P69" s="170" t="s">
        <v>2073</v>
      </c>
      <c r="Q69" s="170" t="s">
        <v>695</v>
      </c>
      <c r="R69" s="170" t="s">
        <v>2084</v>
      </c>
      <c r="S69" s="170" t="s">
        <v>2160</v>
      </c>
      <c r="T69" s="170" t="s">
        <v>2086</v>
      </c>
      <c r="U69" s="170" t="s">
        <v>2076</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2128</v>
      </c>
      <c r="N70" s="170" t="s">
        <v>2129</v>
      </c>
      <c r="O70" s="170" t="s">
        <v>2157</v>
      </c>
      <c r="P70" s="170" t="s">
        <v>2073</v>
      </c>
      <c r="Q70" s="170" t="s">
        <v>696</v>
      </c>
      <c r="R70" s="170" t="s">
        <v>2084</v>
      </c>
      <c r="S70" s="170" t="s">
        <v>2161</v>
      </c>
      <c r="T70" s="170" t="s">
        <v>2086</v>
      </c>
      <c r="U70" s="170" t="s">
        <v>2076</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2128</v>
      </c>
      <c r="N71" s="170" t="s">
        <v>2129</v>
      </c>
      <c r="O71" s="170" t="s">
        <v>2157</v>
      </c>
      <c r="P71" s="170" t="s">
        <v>2073</v>
      </c>
      <c r="Q71" s="170" t="s">
        <v>697</v>
      </c>
      <c r="R71" s="170" t="s">
        <v>2084</v>
      </c>
      <c r="S71" s="170" t="s">
        <v>2162</v>
      </c>
      <c r="T71" s="170" t="s">
        <v>2086</v>
      </c>
      <c r="U71" s="170" t="s">
        <v>2076</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2128</v>
      </c>
      <c r="N72" s="170" t="s">
        <v>2163</v>
      </c>
      <c r="O72" s="170" t="s">
        <v>2164</v>
      </c>
      <c r="P72" s="170" t="s">
        <v>2073</v>
      </c>
      <c r="Q72" s="170" t="s">
        <v>966</v>
      </c>
      <c r="R72" s="170" t="s">
        <v>2165</v>
      </c>
      <c r="S72" s="170" t="s">
        <v>2166</v>
      </c>
      <c r="T72" s="170" t="s">
        <v>2167</v>
      </c>
      <c r="U72" s="170" t="s">
        <v>2076</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2128</v>
      </c>
      <c r="N73" s="170" t="s">
        <v>2163</v>
      </c>
      <c r="O73" s="170" t="s">
        <v>2164</v>
      </c>
      <c r="P73" s="170" t="s">
        <v>2073</v>
      </c>
      <c r="Q73" s="170" t="s">
        <v>1152</v>
      </c>
      <c r="R73" s="170" t="s">
        <v>2165</v>
      </c>
      <c r="S73" s="170" t="s">
        <v>2168</v>
      </c>
      <c r="T73" s="170" t="s">
        <v>2167</v>
      </c>
      <c r="U73" s="170" t="s">
        <v>2076</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2128</v>
      </c>
      <c r="N74" s="170" t="s">
        <v>2163</v>
      </c>
      <c r="O74" s="170" t="s">
        <v>2164</v>
      </c>
      <c r="P74" s="170" t="s">
        <v>2073</v>
      </c>
      <c r="Q74" s="170" t="s">
        <v>1153</v>
      </c>
      <c r="R74" s="170" t="s">
        <v>2165</v>
      </c>
      <c r="S74" s="170" t="s">
        <v>2169</v>
      </c>
      <c r="T74" s="170" t="s">
        <v>2167</v>
      </c>
      <c r="U74" s="170" t="s">
        <v>2076</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2128</v>
      </c>
      <c r="N75" s="170" t="s">
        <v>2163</v>
      </c>
      <c r="O75" s="170" t="s">
        <v>2164</v>
      </c>
      <c r="P75" s="170" t="s">
        <v>2073</v>
      </c>
      <c r="Q75" s="170" t="s">
        <v>1154</v>
      </c>
      <c r="R75" s="170" t="s">
        <v>2165</v>
      </c>
      <c r="S75" s="170" t="s">
        <v>2170</v>
      </c>
      <c r="T75" s="170" t="s">
        <v>2167</v>
      </c>
      <c r="U75" s="170" t="s">
        <v>2076</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2128</v>
      </c>
      <c r="N76" s="170" t="s">
        <v>1902</v>
      </c>
      <c r="O76" s="170" t="s">
        <v>1902</v>
      </c>
      <c r="P76" s="170" t="s">
        <v>2073</v>
      </c>
      <c r="Q76" s="170" t="s">
        <v>940</v>
      </c>
      <c r="R76" s="170" t="s">
        <v>942</v>
      </c>
      <c r="S76" s="170" t="s">
        <v>2171</v>
      </c>
      <c r="T76" s="170" t="s">
        <v>2075</v>
      </c>
      <c r="U76" s="170" t="s">
        <v>2076</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2128</v>
      </c>
      <c r="N77" s="170" t="s">
        <v>1902</v>
      </c>
      <c r="O77" s="170" t="s">
        <v>1903</v>
      </c>
      <c r="P77" s="170" t="s">
        <v>2073</v>
      </c>
      <c r="Q77" s="170" t="s">
        <v>937</v>
      </c>
      <c r="R77" s="170" t="s">
        <v>2084</v>
      </c>
      <c r="S77" s="170" t="s">
        <v>2172</v>
      </c>
      <c r="T77" s="170" t="s">
        <v>2086</v>
      </c>
      <c r="U77" s="170" t="s">
        <v>2076</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2128</v>
      </c>
      <c r="N78" s="170" t="s">
        <v>1902</v>
      </c>
      <c r="O78" s="170" t="s">
        <v>1904</v>
      </c>
      <c r="P78" s="170" t="s">
        <v>2073</v>
      </c>
      <c r="Q78" s="170" t="s">
        <v>934</v>
      </c>
      <c r="R78" s="170" t="s">
        <v>942</v>
      </c>
      <c r="S78" s="170" t="s">
        <v>2173</v>
      </c>
      <c r="T78" s="170" t="s">
        <v>2075</v>
      </c>
      <c r="U78" s="170" t="s">
        <v>2076</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2128</v>
      </c>
      <c r="N79" s="170" t="s">
        <v>1903</v>
      </c>
      <c r="O79" s="170" t="s">
        <v>1905</v>
      </c>
      <c r="P79" s="170" t="s">
        <v>2073</v>
      </c>
      <c r="Q79" s="170" t="s">
        <v>1103</v>
      </c>
      <c r="R79" s="170" t="s">
        <v>942</v>
      </c>
      <c r="S79" s="170" t="s">
        <v>2174</v>
      </c>
      <c r="T79" s="170" t="s">
        <v>2075</v>
      </c>
      <c r="U79" s="170" t="s">
        <v>2076</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2128</v>
      </c>
      <c r="N80" s="170" t="s">
        <v>1903</v>
      </c>
      <c r="O80" s="170" t="s">
        <v>1906</v>
      </c>
      <c r="P80" s="170" t="s">
        <v>2073</v>
      </c>
      <c r="Q80" s="170" t="s">
        <v>1649</v>
      </c>
      <c r="R80" s="170" t="s">
        <v>2084</v>
      </c>
      <c r="S80" s="170" t="s">
        <v>2175</v>
      </c>
      <c r="T80" s="170" t="s">
        <v>2086</v>
      </c>
      <c r="U80" s="170" t="s">
        <v>2076</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2128</v>
      </c>
      <c r="N81" s="170" t="s">
        <v>1903</v>
      </c>
      <c r="O81" s="170" t="s">
        <v>1907</v>
      </c>
      <c r="P81" s="170" t="s">
        <v>2073</v>
      </c>
      <c r="Q81" s="170" t="s">
        <v>1650</v>
      </c>
      <c r="R81" s="170" t="s">
        <v>2084</v>
      </c>
      <c r="S81" s="170" t="s">
        <v>2176</v>
      </c>
      <c r="T81" s="170" t="s">
        <v>2086</v>
      </c>
      <c r="U81" s="170" t="s">
        <v>2076</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2128</v>
      </c>
      <c r="N82" s="170" t="s">
        <v>1903</v>
      </c>
      <c r="O82" s="170" t="s">
        <v>1908</v>
      </c>
      <c r="P82" s="170" t="s">
        <v>2073</v>
      </c>
      <c r="Q82" s="170" t="s">
        <v>1298</v>
      </c>
      <c r="R82" s="170" t="s">
        <v>942</v>
      </c>
      <c r="S82" s="170" t="s">
        <v>2177</v>
      </c>
      <c r="T82" s="170" t="s">
        <v>2075</v>
      </c>
      <c r="U82" s="170" t="s">
        <v>2076</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2128</v>
      </c>
      <c r="N83" s="170" t="s">
        <v>2178</v>
      </c>
      <c r="O83" s="170" t="s">
        <v>2178</v>
      </c>
      <c r="P83" s="170" t="s">
        <v>2073</v>
      </c>
      <c r="Q83" s="171" t="s">
        <v>2179</v>
      </c>
      <c r="R83" s="171" t="s">
        <v>2180</v>
      </c>
      <c r="S83" s="170" t="s">
        <v>2181</v>
      </c>
      <c r="T83" s="170" t="s">
        <v>2182</v>
      </c>
      <c r="U83" s="170" t="s">
        <v>2076</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2128</v>
      </c>
      <c r="N84" s="170" t="s">
        <v>2178</v>
      </c>
      <c r="O84" s="170" t="s">
        <v>2178</v>
      </c>
      <c r="P84" s="170" t="s">
        <v>2073</v>
      </c>
      <c r="Q84" s="171" t="s">
        <v>2183</v>
      </c>
      <c r="R84" s="171" t="s">
        <v>2180</v>
      </c>
      <c r="S84" s="170" t="s">
        <v>2184</v>
      </c>
      <c r="T84" s="170" t="s">
        <v>2182</v>
      </c>
      <c r="U84" s="170" t="s">
        <v>2076</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2128</v>
      </c>
      <c r="N85" s="170" t="s">
        <v>2178</v>
      </c>
      <c r="O85" s="170" t="s">
        <v>2178</v>
      </c>
      <c r="P85" s="170" t="s">
        <v>2073</v>
      </c>
      <c r="Q85" s="171" t="s">
        <v>2185</v>
      </c>
      <c r="R85" s="171" t="s">
        <v>2180</v>
      </c>
      <c r="S85" s="170" t="s">
        <v>2186</v>
      </c>
      <c r="T85" s="170" t="s">
        <v>2182</v>
      </c>
      <c r="U85" s="170" t="s">
        <v>2076</v>
      </c>
    </row>
    <row r="86" spans="1:21" ht="26.45">
      <c r="A86" s="97">
        <v>45658</v>
      </c>
      <c r="B86">
        <v>1</v>
      </c>
      <c r="C86" t="s">
        <v>1895</v>
      </c>
      <c r="D86">
        <v>10035044444</v>
      </c>
      <c r="E86">
        <v>22.44</v>
      </c>
      <c r="F86" t="str">
        <f>_xlfn.XLOOKUP(Tabela1[[#This Row],[Empreendimento]],L:L,N:N)</f>
        <v>Araçu III</v>
      </c>
      <c r="G86" t="str">
        <f>_xlfn.CONCAT("UFV ",Tabela1[[#This Row],[Complexo]])</f>
        <v>UFV Araçu III</v>
      </c>
      <c r="L86" t="str">
        <f t="shared" si="1"/>
        <v>UFV Araçu I</v>
      </c>
      <c r="M86" s="170" t="s">
        <v>2128</v>
      </c>
      <c r="N86" s="170" t="s">
        <v>2178</v>
      </c>
      <c r="O86" s="170" t="s">
        <v>2178</v>
      </c>
      <c r="P86" s="170" t="s">
        <v>2073</v>
      </c>
      <c r="Q86" s="171" t="s">
        <v>2187</v>
      </c>
      <c r="R86" s="171" t="s">
        <v>2180</v>
      </c>
      <c r="S86" s="170" t="s">
        <v>2188</v>
      </c>
      <c r="T86" s="170" t="s">
        <v>2182</v>
      </c>
      <c r="U86" s="170" t="s">
        <v>2076</v>
      </c>
    </row>
    <row r="87" spans="1:21" ht="26.45">
      <c r="A87" s="97">
        <v>45689</v>
      </c>
      <c r="B87">
        <v>2</v>
      </c>
      <c r="C87" t="s">
        <v>1895</v>
      </c>
      <c r="D87">
        <v>10035044444</v>
      </c>
      <c r="E87">
        <v>18.59</v>
      </c>
      <c r="F87" t="str">
        <f>_xlfn.XLOOKUP(Tabela1[[#This Row],[Empreendimento]],L:L,N:N)</f>
        <v>Araçu III</v>
      </c>
      <c r="G87" t="str">
        <f>_xlfn.CONCAT("UFV ",Tabela1[[#This Row],[Complexo]])</f>
        <v>UFV Araçu III</v>
      </c>
      <c r="L87" t="str">
        <f t="shared" si="1"/>
        <v>UFV Araçu I</v>
      </c>
      <c r="M87" s="170" t="s">
        <v>2128</v>
      </c>
      <c r="N87" s="170" t="s">
        <v>2178</v>
      </c>
      <c r="O87" s="170" t="s">
        <v>2178</v>
      </c>
      <c r="P87" s="170" t="s">
        <v>2073</v>
      </c>
      <c r="Q87" s="171" t="s">
        <v>2189</v>
      </c>
      <c r="R87" s="171" t="s">
        <v>2180</v>
      </c>
      <c r="S87" s="170" t="s">
        <v>2190</v>
      </c>
      <c r="T87" s="170" t="s">
        <v>2182</v>
      </c>
      <c r="U87" s="170" t="s">
        <v>2076</v>
      </c>
    </row>
    <row r="88" spans="1:21" ht="26.45">
      <c r="A88" s="97">
        <v>45717</v>
      </c>
      <c r="B88">
        <v>3</v>
      </c>
      <c r="C88" t="s">
        <v>1895</v>
      </c>
      <c r="D88">
        <v>10035044444</v>
      </c>
      <c r="E88">
        <v>21.82</v>
      </c>
      <c r="F88" t="str">
        <f>_xlfn.XLOOKUP(Tabela1[[#This Row],[Empreendimento]],L:L,N:N)</f>
        <v>Araçu III</v>
      </c>
      <c r="G88" t="str">
        <f>_xlfn.CONCAT("UFV ",Tabela1[[#This Row],[Complexo]])</f>
        <v>UFV Araçu III</v>
      </c>
      <c r="L88" t="str">
        <f t="shared" si="1"/>
        <v>UFV Araçu I</v>
      </c>
      <c r="M88" s="170" t="s">
        <v>2128</v>
      </c>
      <c r="N88" s="170" t="s">
        <v>2178</v>
      </c>
      <c r="O88" s="170" t="s">
        <v>2178</v>
      </c>
      <c r="P88" s="170" t="s">
        <v>2073</v>
      </c>
      <c r="Q88" s="171" t="s">
        <v>2191</v>
      </c>
      <c r="R88" s="171" t="s">
        <v>2180</v>
      </c>
      <c r="S88" s="170" t="s">
        <v>2192</v>
      </c>
      <c r="T88" s="170" t="s">
        <v>2182</v>
      </c>
      <c r="U88" s="170" t="s">
        <v>2076</v>
      </c>
    </row>
    <row r="89" spans="1:21" ht="26.45">
      <c r="A89" s="97">
        <v>45748</v>
      </c>
      <c r="B89">
        <v>4</v>
      </c>
      <c r="C89" t="s">
        <v>1895</v>
      </c>
      <c r="D89">
        <v>10035044444</v>
      </c>
      <c r="E89">
        <v>21.07</v>
      </c>
      <c r="F89" t="str">
        <f>_xlfn.XLOOKUP(Tabela1[[#This Row],[Empreendimento]],L:L,N:N)</f>
        <v>Araçu III</v>
      </c>
      <c r="G89" t="str">
        <f>_xlfn.CONCAT("UFV ",Tabela1[[#This Row],[Complexo]])</f>
        <v>UFV Araçu III</v>
      </c>
      <c r="L89" t="str">
        <f t="shared" si="1"/>
        <v>UFV Araçu I</v>
      </c>
      <c r="M89" s="170" t="s">
        <v>2128</v>
      </c>
      <c r="N89" s="170" t="s">
        <v>2178</v>
      </c>
      <c r="O89" s="170" t="s">
        <v>2178</v>
      </c>
      <c r="P89" s="170" t="s">
        <v>2073</v>
      </c>
      <c r="Q89" s="171" t="s">
        <v>2193</v>
      </c>
      <c r="R89" s="171" t="s">
        <v>2180</v>
      </c>
      <c r="S89" s="170" t="s">
        <v>2194</v>
      </c>
      <c r="T89" s="170" t="s">
        <v>2182</v>
      </c>
      <c r="U89" s="170" t="s">
        <v>2076</v>
      </c>
    </row>
    <row r="90" spans="1:21" ht="26.45">
      <c r="A90" s="97">
        <v>45778</v>
      </c>
      <c r="B90">
        <v>5</v>
      </c>
      <c r="C90" t="s">
        <v>1895</v>
      </c>
      <c r="D90">
        <v>10035044444</v>
      </c>
      <c r="E90">
        <v>22.99</v>
      </c>
      <c r="F90" t="str">
        <f>_xlfn.XLOOKUP(Tabela1[[#This Row],[Empreendimento]],L:L,N:N)</f>
        <v>Araçu III</v>
      </c>
      <c r="G90" t="str">
        <f>_xlfn.CONCAT("UFV ",Tabela1[[#This Row],[Complexo]])</f>
        <v>UFV Araçu III</v>
      </c>
      <c r="L90" t="str">
        <f t="shared" si="1"/>
        <v>UFV Araçu II</v>
      </c>
      <c r="M90" s="170" t="s">
        <v>2128</v>
      </c>
      <c r="N90" s="170" t="s">
        <v>2195</v>
      </c>
      <c r="O90" s="170" t="s">
        <v>2195</v>
      </c>
      <c r="P90" s="170" t="s">
        <v>2073</v>
      </c>
      <c r="Q90" s="172" t="s">
        <v>2196</v>
      </c>
      <c r="R90" s="172" t="s">
        <v>2084</v>
      </c>
      <c r="S90" s="170" t="s">
        <v>2197</v>
      </c>
      <c r="T90" s="170" t="s">
        <v>2086</v>
      </c>
      <c r="U90" s="170" t="s">
        <v>2076</v>
      </c>
    </row>
    <row r="91" spans="1:21" ht="26.45">
      <c r="A91" s="97">
        <v>45809</v>
      </c>
      <c r="B91">
        <v>6</v>
      </c>
      <c r="C91" t="s">
        <v>1895</v>
      </c>
      <c r="D91">
        <v>10035044444</v>
      </c>
      <c r="E91">
        <v>20.100000000000001</v>
      </c>
      <c r="F91" t="str">
        <f>_xlfn.XLOOKUP(Tabela1[[#This Row],[Empreendimento]],L:L,N:N)</f>
        <v>Araçu III</v>
      </c>
      <c r="G91" t="str">
        <f>_xlfn.CONCAT("UFV ",Tabela1[[#This Row],[Complexo]])</f>
        <v>UFV Araçu III</v>
      </c>
      <c r="L91" t="str">
        <f t="shared" si="1"/>
        <v>UFV Araçu II</v>
      </c>
      <c r="M91" s="170" t="s">
        <v>2128</v>
      </c>
      <c r="N91" s="170" t="s">
        <v>2195</v>
      </c>
      <c r="O91" s="170" t="s">
        <v>2195</v>
      </c>
      <c r="P91" s="170" t="s">
        <v>2073</v>
      </c>
      <c r="Q91" s="172" t="s">
        <v>2198</v>
      </c>
      <c r="R91" s="172" t="s">
        <v>2084</v>
      </c>
      <c r="S91" s="170" t="s">
        <v>2199</v>
      </c>
      <c r="T91" s="170" t="s">
        <v>2086</v>
      </c>
      <c r="U91" s="170" t="s">
        <v>2076</v>
      </c>
    </row>
    <row r="92" spans="1:21" ht="26.45">
      <c r="A92" s="97">
        <v>45839</v>
      </c>
      <c r="B92">
        <v>7</v>
      </c>
      <c r="C92" t="s">
        <v>1895</v>
      </c>
      <c r="D92">
        <v>10035044444</v>
      </c>
      <c r="E92">
        <v>24.28</v>
      </c>
      <c r="F92" t="str">
        <f>_xlfn.XLOOKUP(Tabela1[[#This Row],[Empreendimento]],L:L,N:N)</f>
        <v>Araçu III</v>
      </c>
      <c r="G92" t="str">
        <f>_xlfn.CONCAT("UFV ",Tabela1[[#This Row],[Complexo]])</f>
        <v>UFV Araçu III</v>
      </c>
      <c r="L92" t="str">
        <f t="shared" si="1"/>
        <v>UFV Araçu II</v>
      </c>
      <c r="M92" s="170" t="s">
        <v>2128</v>
      </c>
      <c r="N92" s="170" t="s">
        <v>2195</v>
      </c>
      <c r="O92" s="170" t="s">
        <v>2195</v>
      </c>
      <c r="P92" s="170" t="s">
        <v>2073</v>
      </c>
      <c r="Q92" s="172" t="s">
        <v>2200</v>
      </c>
      <c r="R92" s="172" t="s">
        <v>2084</v>
      </c>
      <c r="S92" s="170" t="s">
        <v>2201</v>
      </c>
      <c r="T92" s="170" t="s">
        <v>2086</v>
      </c>
      <c r="U92" s="170" t="s">
        <v>2076</v>
      </c>
    </row>
    <row r="93" spans="1:21" ht="26.45">
      <c r="A93" s="97">
        <v>45870</v>
      </c>
      <c r="B93">
        <v>8</v>
      </c>
      <c r="C93" t="s">
        <v>1895</v>
      </c>
      <c r="D93">
        <v>10035044444</v>
      </c>
      <c r="E93">
        <v>23.69</v>
      </c>
      <c r="F93" t="str">
        <f>_xlfn.XLOOKUP(Tabela1[[#This Row],[Empreendimento]],L:L,N:N)</f>
        <v>Araçu III</v>
      </c>
      <c r="G93" t="str">
        <f>_xlfn.CONCAT("UFV ",Tabela1[[#This Row],[Complexo]])</f>
        <v>UFV Araçu III</v>
      </c>
      <c r="L93" t="str">
        <f t="shared" si="1"/>
        <v>UFV Araçu III</v>
      </c>
      <c r="M93" s="170" t="s">
        <v>2128</v>
      </c>
      <c r="N93" s="170" t="s">
        <v>2195</v>
      </c>
      <c r="O93" s="170" t="s">
        <v>2202</v>
      </c>
      <c r="P93" s="170" t="s">
        <v>2073</v>
      </c>
      <c r="Q93" s="172" t="s">
        <v>2203</v>
      </c>
      <c r="R93" s="172" t="s">
        <v>942</v>
      </c>
      <c r="S93" s="170" t="s">
        <v>2204</v>
      </c>
      <c r="T93" s="170" t="s">
        <v>2075</v>
      </c>
      <c r="U93" s="170" t="s">
        <v>2076</v>
      </c>
    </row>
    <row r="94" spans="1:21" ht="26.45">
      <c r="A94" s="97">
        <v>45901</v>
      </c>
      <c r="B94">
        <v>9</v>
      </c>
      <c r="C94" t="s">
        <v>1895</v>
      </c>
      <c r="D94">
        <v>10035044444</v>
      </c>
      <c r="E94">
        <v>23.84</v>
      </c>
      <c r="F94" t="str">
        <f>_xlfn.XLOOKUP(Tabela1[[#This Row],[Empreendimento]],L:L,N:N)</f>
        <v>Araçu III</v>
      </c>
      <c r="G94" t="str">
        <f>_xlfn.CONCAT("UFV ",Tabela1[[#This Row],[Complexo]])</f>
        <v>UFV Araçu III</v>
      </c>
      <c r="L94" t="str">
        <f t="shared" si="1"/>
        <v>UFV Araçu III</v>
      </c>
      <c r="M94" s="170" t="s">
        <v>2128</v>
      </c>
      <c r="N94" s="170" t="s">
        <v>2195</v>
      </c>
      <c r="O94" s="170" t="s">
        <v>2202</v>
      </c>
      <c r="P94" s="170" t="s">
        <v>2073</v>
      </c>
      <c r="Q94" s="172" t="s">
        <v>2205</v>
      </c>
      <c r="R94" s="172" t="s">
        <v>942</v>
      </c>
      <c r="S94" s="170" t="s">
        <v>2206</v>
      </c>
      <c r="T94" s="170" t="s">
        <v>2075</v>
      </c>
      <c r="U94" s="170" t="s">
        <v>2076</v>
      </c>
    </row>
    <row r="95" spans="1:21" ht="26.45">
      <c r="A95" s="97">
        <v>45931</v>
      </c>
      <c r="B95">
        <v>10</v>
      </c>
      <c r="C95" t="s">
        <v>1895</v>
      </c>
      <c r="D95">
        <v>10035044444</v>
      </c>
      <c r="E95">
        <v>22</v>
      </c>
      <c r="F95" t="str">
        <f>_xlfn.XLOOKUP(Tabela1[[#This Row],[Empreendimento]],L:L,N:N)</f>
        <v>Araçu III</v>
      </c>
      <c r="G95" t="str">
        <f>_xlfn.CONCAT("UFV ",Tabela1[[#This Row],[Complexo]])</f>
        <v>UFV Araçu III</v>
      </c>
      <c r="L95" t="str">
        <f t="shared" si="1"/>
        <v>UFV Araçu III</v>
      </c>
      <c r="M95" s="170" t="s">
        <v>2128</v>
      </c>
      <c r="N95" s="170" t="s">
        <v>2195</v>
      </c>
      <c r="O95" s="170" t="s">
        <v>2202</v>
      </c>
      <c r="P95" s="170" t="s">
        <v>2073</v>
      </c>
      <c r="Q95" s="172" t="s">
        <v>2207</v>
      </c>
      <c r="R95" s="172" t="s">
        <v>942</v>
      </c>
      <c r="S95" s="170" t="s">
        <v>2208</v>
      </c>
      <c r="T95" s="170" t="s">
        <v>2075</v>
      </c>
      <c r="U95" s="170" t="s">
        <v>2076</v>
      </c>
    </row>
    <row r="96" spans="1:21" ht="26.45">
      <c r="A96" s="97">
        <v>45962</v>
      </c>
      <c r="B96">
        <v>11</v>
      </c>
      <c r="C96" t="s">
        <v>1895</v>
      </c>
      <c r="D96">
        <v>10035044444</v>
      </c>
      <c r="E96">
        <v>20.420000000000002</v>
      </c>
      <c r="F96" t="str">
        <f>_xlfn.XLOOKUP(Tabela1[[#This Row],[Empreendimento]],L:L,N:N)</f>
        <v>Araçu III</v>
      </c>
      <c r="G96" t="str">
        <f>_xlfn.CONCAT("UFV ",Tabela1[[#This Row],[Complexo]])</f>
        <v>UFV Araçu III</v>
      </c>
      <c r="L96" t="str">
        <f t="shared" si="1"/>
        <v>UFV Araçu IV</v>
      </c>
      <c r="M96" s="170" t="s">
        <v>2128</v>
      </c>
      <c r="N96" s="170" t="s">
        <v>2195</v>
      </c>
      <c r="O96" s="170" t="s">
        <v>2163</v>
      </c>
      <c r="P96" s="170" t="s">
        <v>2073</v>
      </c>
      <c r="Q96" s="172" t="s">
        <v>2209</v>
      </c>
      <c r="R96" s="172" t="s">
        <v>942</v>
      </c>
      <c r="S96" s="173" t="s">
        <v>2210</v>
      </c>
      <c r="T96" s="170" t="s">
        <v>2075</v>
      </c>
      <c r="U96" s="170" t="s">
        <v>2076</v>
      </c>
    </row>
    <row r="97" spans="1:21" ht="26.45">
      <c r="A97" s="97">
        <v>45992</v>
      </c>
      <c r="B97">
        <v>12</v>
      </c>
      <c r="C97" t="s">
        <v>1895</v>
      </c>
      <c r="D97">
        <v>10035044444</v>
      </c>
      <c r="E97">
        <v>20.46</v>
      </c>
      <c r="F97" t="str">
        <f>_xlfn.XLOOKUP(Tabela1[[#This Row],[Empreendimento]],L:L,N:N)</f>
        <v>Araçu III</v>
      </c>
      <c r="G97" t="str">
        <f>_xlfn.CONCAT("UFV ",Tabela1[[#This Row],[Complexo]])</f>
        <v>UFV Araçu III</v>
      </c>
      <c r="L97" t="str">
        <f t="shared" si="1"/>
        <v>UFV Araçu IV</v>
      </c>
      <c r="M97" s="170" t="s">
        <v>2128</v>
      </c>
      <c r="N97" s="170" t="s">
        <v>2195</v>
      </c>
      <c r="O97" s="170" t="s">
        <v>2163</v>
      </c>
      <c r="P97" s="170" t="s">
        <v>2073</v>
      </c>
      <c r="Q97" s="172" t="s">
        <v>2211</v>
      </c>
      <c r="R97" s="172" t="s">
        <v>2084</v>
      </c>
      <c r="S97" s="170" t="s">
        <v>2212</v>
      </c>
      <c r="T97" s="170" t="s">
        <v>2086</v>
      </c>
      <c r="U97" s="170" t="s">
        <v>2076</v>
      </c>
    </row>
    <row r="98" spans="1:21" ht="26.45">
      <c r="A98" s="97">
        <v>45658</v>
      </c>
      <c r="B98">
        <v>1</v>
      </c>
      <c r="C98" t="s">
        <v>1896</v>
      </c>
      <c r="D98">
        <v>10035044363</v>
      </c>
      <c r="E98">
        <v>22.32</v>
      </c>
      <c r="F98" t="str">
        <f>_xlfn.XLOOKUP(Tabela1[[#This Row],[Empreendimento]],L:L,N:N)</f>
        <v>Araçu III</v>
      </c>
      <c r="G98" t="str">
        <f>_xlfn.CONCAT("UFV ",Tabela1[[#This Row],[Complexo]])</f>
        <v>UFV Araçu III</v>
      </c>
      <c r="L98" t="str">
        <f t="shared" si="1"/>
        <v>UFV Araçu IV</v>
      </c>
      <c r="M98" s="170" t="s">
        <v>2128</v>
      </c>
      <c r="N98" s="170" t="s">
        <v>2195</v>
      </c>
      <c r="O98" s="170" t="s">
        <v>2163</v>
      </c>
      <c r="P98" s="170" t="s">
        <v>2073</v>
      </c>
      <c r="Q98" s="172" t="s">
        <v>1</v>
      </c>
      <c r="R98" s="172" t="s">
        <v>2084</v>
      </c>
      <c r="S98" s="170" t="s">
        <v>2213</v>
      </c>
      <c r="T98" s="170" t="s">
        <v>2086</v>
      </c>
      <c r="U98" s="170" t="s">
        <v>2076</v>
      </c>
    </row>
    <row r="99" spans="1:21" ht="26.45">
      <c r="A99" s="97">
        <v>45689</v>
      </c>
      <c r="B99">
        <v>2</v>
      </c>
      <c r="C99" t="s">
        <v>1896</v>
      </c>
      <c r="D99">
        <v>10035044363</v>
      </c>
      <c r="E99">
        <v>18.5</v>
      </c>
      <c r="F99" t="str">
        <f>_xlfn.XLOOKUP(Tabela1[[#This Row],[Empreendimento]],L:L,N:N)</f>
        <v>Araçu III</v>
      </c>
      <c r="G99" t="str">
        <f>_xlfn.CONCAT("UFV ",Tabela1[[#This Row],[Complexo]])</f>
        <v>UFV Araçu III</v>
      </c>
      <c r="L99" t="str">
        <f t="shared" si="1"/>
        <v>UFV Araçu IV</v>
      </c>
      <c r="M99" s="170" t="s">
        <v>2128</v>
      </c>
      <c r="N99" s="170" t="s">
        <v>2195</v>
      </c>
      <c r="O99" s="170" t="s">
        <v>2163</v>
      </c>
      <c r="P99" s="170" t="s">
        <v>2073</v>
      </c>
      <c r="Q99" s="172" t="s">
        <v>2214</v>
      </c>
      <c r="R99" s="172" t="s">
        <v>2084</v>
      </c>
      <c r="S99" s="170" t="s">
        <v>2215</v>
      </c>
      <c r="T99" s="170" t="s">
        <v>2086</v>
      </c>
      <c r="U99" s="170" t="s">
        <v>2076</v>
      </c>
    </row>
    <row r="100" spans="1:21" ht="26.45">
      <c r="A100" s="97">
        <v>45717</v>
      </c>
      <c r="B100">
        <v>3</v>
      </c>
      <c r="C100" t="s">
        <v>1896</v>
      </c>
      <c r="D100">
        <v>10035044363</v>
      </c>
      <c r="E100">
        <v>21.71</v>
      </c>
      <c r="F100" t="str">
        <f>_xlfn.XLOOKUP(Tabela1[[#This Row],[Empreendimento]],L:L,N:N)</f>
        <v>Araçu III</v>
      </c>
      <c r="G100" t="str">
        <f>_xlfn.CONCAT("UFV ",Tabela1[[#This Row],[Complexo]])</f>
        <v>UFV Araçu III</v>
      </c>
      <c r="L100" t="str">
        <f t="shared" si="1"/>
        <v>UFV Araçu IV</v>
      </c>
      <c r="M100" s="170" t="s">
        <v>2128</v>
      </c>
      <c r="N100" s="170" t="s">
        <v>2195</v>
      </c>
      <c r="O100" s="170" t="s">
        <v>2163</v>
      </c>
      <c r="P100" s="170" t="s">
        <v>2073</v>
      </c>
      <c r="Q100" s="172" t="s">
        <v>2216</v>
      </c>
      <c r="R100" s="172" t="s">
        <v>2084</v>
      </c>
      <c r="S100" s="170" t="s">
        <v>2217</v>
      </c>
      <c r="T100" s="170" t="s">
        <v>2086</v>
      </c>
      <c r="U100" s="170" t="s">
        <v>2076</v>
      </c>
    </row>
    <row r="101" spans="1:21" ht="26.45">
      <c r="A101" s="97">
        <v>45748</v>
      </c>
      <c r="B101">
        <v>4</v>
      </c>
      <c r="C101" t="s">
        <v>1896</v>
      </c>
      <c r="D101">
        <v>10035044363</v>
      </c>
      <c r="E101">
        <v>20.96</v>
      </c>
      <c r="F101" t="str">
        <f>_xlfn.XLOOKUP(Tabela1[[#This Row],[Empreendimento]],L:L,N:N)</f>
        <v>Araçu III</v>
      </c>
      <c r="G101" t="str">
        <f>_xlfn.CONCAT("UFV ",Tabela1[[#This Row],[Complexo]])</f>
        <v>UFV Araçu III</v>
      </c>
      <c r="L101" t="str">
        <f t="shared" si="1"/>
        <v>UFV Araçu IV</v>
      </c>
      <c r="M101" s="170" t="s">
        <v>2128</v>
      </c>
      <c r="N101" s="170" t="s">
        <v>2195</v>
      </c>
      <c r="O101" s="170" t="s">
        <v>2163</v>
      </c>
      <c r="P101" s="170" t="s">
        <v>2073</v>
      </c>
      <c r="Q101" s="172" t="s">
        <v>3</v>
      </c>
      <c r="R101" s="172" t="s">
        <v>2084</v>
      </c>
      <c r="S101" s="170" t="s">
        <v>2218</v>
      </c>
      <c r="T101" s="170" t="s">
        <v>2086</v>
      </c>
      <c r="U101" s="170" t="s">
        <v>2076</v>
      </c>
    </row>
    <row r="102" spans="1:21" ht="26.45">
      <c r="A102" s="97">
        <v>45778</v>
      </c>
      <c r="B102">
        <v>5</v>
      </c>
      <c r="C102" t="s">
        <v>1896</v>
      </c>
      <c r="D102">
        <v>10035044363</v>
      </c>
      <c r="E102">
        <v>22.88</v>
      </c>
      <c r="F102" t="str">
        <f>_xlfn.XLOOKUP(Tabela1[[#This Row],[Empreendimento]],L:L,N:N)</f>
        <v>Araçu III</v>
      </c>
      <c r="G102" t="str">
        <f>_xlfn.CONCAT("UFV ",Tabela1[[#This Row],[Complexo]])</f>
        <v>UFV Araçu III</v>
      </c>
      <c r="L102" t="str">
        <f t="shared" si="1"/>
        <v>UFV Araçu V</v>
      </c>
      <c r="M102" s="170" t="s">
        <v>2128</v>
      </c>
      <c r="N102" s="170" t="s">
        <v>2195</v>
      </c>
      <c r="O102" s="170" t="s">
        <v>2219</v>
      </c>
      <c r="P102" s="170" t="s">
        <v>2073</v>
      </c>
      <c r="Q102" s="172" t="s">
        <v>2220</v>
      </c>
      <c r="R102" s="172" t="s">
        <v>942</v>
      </c>
      <c r="S102" s="170" t="s">
        <v>2221</v>
      </c>
      <c r="T102" s="170" t="s">
        <v>2075</v>
      </c>
      <c r="U102" s="170" t="s">
        <v>2076</v>
      </c>
    </row>
    <row r="103" spans="1:21" ht="26.45">
      <c r="A103" s="97">
        <v>45809</v>
      </c>
      <c r="B103">
        <v>6</v>
      </c>
      <c r="C103" t="s">
        <v>1896</v>
      </c>
      <c r="D103">
        <v>10035044363</v>
      </c>
      <c r="E103">
        <v>22.88</v>
      </c>
      <c r="F103" t="str">
        <f>_xlfn.XLOOKUP(Tabela1[[#This Row],[Empreendimento]],L:L,N:N)</f>
        <v>Araçu III</v>
      </c>
      <c r="G103" t="str">
        <f>_xlfn.CONCAT("UFV ",Tabela1[[#This Row],[Complexo]])</f>
        <v>UFV Araçu III</v>
      </c>
      <c r="L103" t="str">
        <f t="shared" si="1"/>
        <v>UFV Araçu V</v>
      </c>
      <c r="M103" s="170" t="s">
        <v>2128</v>
      </c>
      <c r="N103" s="170" t="s">
        <v>2195</v>
      </c>
      <c r="O103" s="170" t="s">
        <v>2219</v>
      </c>
      <c r="P103" s="170" t="s">
        <v>2073</v>
      </c>
      <c r="Q103" s="172" t="s">
        <v>2222</v>
      </c>
      <c r="R103" s="172" t="s">
        <v>942</v>
      </c>
      <c r="S103" s="170" t="s">
        <v>2223</v>
      </c>
      <c r="T103" s="170" t="s">
        <v>2075</v>
      </c>
      <c r="U103" s="170" t="s">
        <v>2076</v>
      </c>
    </row>
    <row r="104" spans="1:21" ht="26.45">
      <c r="A104" s="97">
        <v>45839</v>
      </c>
      <c r="B104">
        <v>7</v>
      </c>
      <c r="C104" t="s">
        <v>1896</v>
      </c>
      <c r="D104">
        <v>10035044363</v>
      </c>
      <c r="E104">
        <v>21.7</v>
      </c>
      <c r="F104" t="str">
        <f>_xlfn.XLOOKUP(Tabela1[[#This Row],[Empreendimento]],L:L,N:N)</f>
        <v>Araçu III</v>
      </c>
      <c r="G104" t="str">
        <f>_xlfn.CONCAT("UFV ",Tabela1[[#This Row],[Complexo]])</f>
        <v>UFV Araçu III</v>
      </c>
      <c r="L104" t="str">
        <f t="shared" si="1"/>
        <v>UFV Araçu V</v>
      </c>
      <c r="M104" s="170" t="s">
        <v>2128</v>
      </c>
      <c r="N104" s="170" t="s">
        <v>2195</v>
      </c>
      <c r="O104" s="170" t="s">
        <v>2219</v>
      </c>
      <c r="P104" s="170" t="s">
        <v>2073</v>
      </c>
      <c r="Q104" s="172" t="s">
        <v>7</v>
      </c>
      <c r="R104" s="172" t="s">
        <v>942</v>
      </c>
      <c r="S104" s="170" t="s">
        <v>2224</v>
      </c>
      <c r="T104" s="170" t="s">
        <v>2075</v>
      </c>
      <c r="U104" s="170" t="s">
        <v>2076</v>
      </c>
    </row>
    <row r="105" spans="1:21" ht="26.45">
      <c r="A105" s="97">
        <v>45870</v>
      </c>
      <c r="B105">
        <v>8</v>
      </c>
      <c r="C105" t="s">
        <v>1896</v>
      </c>
      <c r="D105">
        <v>10035044363</v>
      </c>
      <c r="E105">
        <v>25.89</v>
      </c>
      <c r="F105" t="str">
        <f>_xlfn.XLOOKUP(Tabela1[[#This Row],[Empreendimento]],L:L,N:N)</f>
        <v>Araçu III</v>
      </c>
      <c r="G105" t="str">
        <f>_xlfn.CONCAT("UFV ",Tabela1[[#This Row],[Complexo]])</f>
        <v>UFV Araçu III</v>
      </c>
      <c r="L105" t="str">
        <f t="shared" si="1"/>
        <v>UFV Araçu V</v>
      </c>
      <c r="M105" s="170" t="s">
        <v>2128</v>
      </c>
      <c r="N105" s="170" t="s">
        <v>2195</v>
      </c>
      <c r="O105" s="170" t="s">
        <v>2219</v>
      </c>
      <c r="P105" s="170" t="s">
        <v>2073</v>
      </c>
      <c r="Q105" s="172" t="s">
        <v>9</v>
      </c>
      <c r="R105" s="172" t="s">
        <v>942</v>
      </c>
      <c r="S105" s="170" t="s">
        <v>2225</v>
      </c>
      <c r="T105" s="170" t="s">
        <v>2075</v>
      </c>
      <c r="U105" s="170" t="s">
        <v>2076</v>
      </c>
    </row>
    <row r="106" spans="1:21" ht="26.45">
      <c r="A106" s="97">
        <v>45901</v>
      </c>
      <c r="B106">
        <v>9</v>
      </c>
      <c r="C106" t="s">
        <v>1896</v>
      </c>
      <c r="D106">
        <v>10035044363</v>
      </c>
      <c r="E106">
        <v>23.73</v>
      </c>
      <c r="F106" t="str">
        <f>_xlfn.XLOOKUP(Tabela1[[#This Row],[Empreendimento]],L:L,N:N)</f>
        <v>Araçu III</v>
      </c>
      <c r="G106" t="str">
        <f>_xlfn.CONCAT("UFV ",Tabela1[[#This Row],[Complexo]])</f>
        <v>UFV Araçu III</v>
      </c>
      <c r="L106" t="str">
        <f t="shared" si="1"/>
        <v>UFV Araçu V</v>
      </c>
      <c r="M106" s="170" t="s">
        <v>2128</v>
      </c>
      <c r="N106" s="170" t="s">
        <v>2195</v>
      </c>
      <c r="O106" s="170" t="s">
        <v>2219</v>
      </c>
      <c r="P106" s="170" t="s">
        <v>2073</v>
      </c>
      <c r="Q106" s="172" t="s">
        <v>8</v>
      </c>
      <c r="R106" s="172" t="s">
        <v>942</v>
      </c>
      <c r="S106" s="170" t="s">
        <v>2226</v>
      </c>
      <c r="T106" s="170" t="s">
        <v>2075</v>
      </c>
      <c r="U106" s="170" t="s">
        <v>2076</v>
      </c>
    </row>
    <row r="107" spans="1:21" ht="26.45">
      <c r="A107" s="97">
        <v>45931</v>
      </c>
      <c r="B107">
        <v>10</v>
      </c>
      <c r="C107" t="s">
        <v>1896</v>
      </c>
      <c r="D107">
        <v>10035044363</v>
      </c>
      <c r="E107">
        <v>20.95</v>
      </c>
      <c r="F107" t="str">
        <f>_xlfn.XLOOKUP(Tabela1[[#This Row],[Empreendimento]],L:L,N:N)</f>
        <v>Araçu III</v>
      </c>
      <c r="G107" t="str">
        <f>_xlfn.CONCAT("UFV ",Tabela1[[#This Row],[Complexo]])</f>
        <v>UFV Araçu III</v>
      </c>
      <c r="L107" t="str">
        <f t="shared" si="1"/>
        <v>UFV Araçu V</v>
      </c>
      <c r="M107" s="170" t="s">
        <v>2128</v>
      </c>
      <c r="N107" s="170" t="s">
        <v>2195</v>
      </c>
      <c r="O107" s="170" t="s">
        <v>2219</v>
      </c>
      <c r="P107" s="170" t="s">
        <v>2073</v>
      </c>
      <c r="Q107" s="172" t="s">
        <v>18</v>
      </c>
      <c r="R107" s="172" t="s">
        <v>942</v>
      </c>
      <c r="S107" s="170" t="s">
        <v>2227</v>
      </c>
      <c r="T107" s="170" t="s">
        <v>2075</v>
      </c>
      <c r="U107" s="170" t="s">
        <v>2076</v>
      </c>
    </row>
    <row r="108" spans="1:21">
      <c r="A108" s="97">
        <v>45962</v>
      </c>
      <c r="B108">
        <v>11</v>
      </c>
      <c r="C108" t="s">
        <v>1896</v>
      </c>
      <c r="D108">
        <v>10035044363</v>
      </c>
      <c r="E108">
        <v>20.309999999999999</v>
      </c>
      <c r="F108" t="str">
        <f>_xlfn.XLOOKUP(Tabela1[[#This Row],[Empreendimento]],L:L,N:N)</f>
        <v>Araçu III</v>
      </c>
      <c r="G108" t="str">
        <f>_xlfn.CONCAT("UFV ",Tabela1[[#This Row],[Complexo]])</f>
        <v>UFV Araçu III</v>
      </c>
      <c r="L108" t="str">
        <f t="shared" si="1"/>
        <v>UFV Araçu VI</v>
      </c>
      <c r="M108" s="170" t="s">
        <v>2128</v>
      </c>
      <c r="N108" s="170" t="s">
        <v>2202</v>
      </c>
      <c r="O108" s="170" t="s">
        <v>2228</v>
      </c>
      <c r="P108" s="170" t="s">
        <v>2073</v>
      </c>
      <c r="Q108" s="170" t="s">
        <v>962</v>
      </c>
      <c r="R108" s="170" t="s">
        <v>942</v>
      </c>
      <c r="S108" s="170" t="s">
        <v>2229</v>
      </c>
      <c r="T108" s="170" t="s">
        <v>2075</v>
      </c>
      <c r="U108" s="170" t="s">
        <v>2076</v>
      </c>
    </row>
    <row r="109" spans="1:21">
      <c r="A109" s="97">
        <v>45992</v>
      </c>
      <c r="B109">
        <v>12</v>
      </c>
      <c r="C109" t="s">
        <v>1896</v>
      </c>
      <c r="D109">
        <v>10035044363</v>
      </c>
      <c r="E109">
        <v>18.77</v>
      </c>
      <c r="F109" t="str">
        <f>_xlfn.XLOOKUP(Tabela1[[#This Row],[Empreendimento]],L:L,N:N)</f>
        <v>Araçu III</v>
      </c>
      <c r="G109" t="str">
        <f>_xlfn.CONCAT("UFV ",Tabela1[[#This Row],[Complexo]])</f>
        <v>UFV Araçu III</v>
      </c>
      <c r="L109" t="str">
        <f t="shared" si="1"/>
        <v>UFV Araçu VI</v>
      </c>
      <c r="M109" s="170" t="s">
        <v>2128</v>
      </c>
      <c r="N109" s="170" t="s">
        <v>2202</v>
      </c>
      <c r="O109" s="170" t="s">
        <v>2228</v>
      </c>
      <c r="P109" s="170" t="s">
        <v>2073</v>
      </c>
      <c r="Q109" s="170" t="s">
        <v>963</v>
      </c>
      <c r="R109" s="170" t="s">
        <v>2084</v>
      </c>
      <c r="S109" s="170" t="s">
        <v>2230</v>
      </c>
      <c r="T109" s="170" t="s">
        <v>2086</v>
      </c>
      <c r="U109" s="170" t="s">
        <v>2076</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2128</v>
      </c>
      <c r="N110" s="174" t="s">
        <v>2202</v>
      </c>
      <c r="O110" s="174" t="s">
        <v>2231</v>
      </c>
      <c r="P110" s="174" t="s">
        <v>2073</v>
      </c>
      <c r="Q110" s="174" t="s">
        <v>2232</v>
      </c>
      <c r="R110" s="174" t="s">
        <v>2084</v>
      </c>
      <c r="S110" s="174" t="s">
        <v>2233</v>
      </c>
      <c r="T110" s="174" t="s">
        <v>2086</v>
      </c>
      <c r="U110" s="174" t="s">
        <v>2234</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2128</v>
      </c>
      <c r="N111" s="170" t="s">
        <v>2202</v>
      </c>
      <c r="O111" s="170" t="s">
        <v>2231</v>
      </c>
      <c r="P111" s="170" t="s">
        <v>2073</v>
      </c>
      <c r="Q111" s="170" t="s">
        <v>961</v>
      </c>
      <c r="R111" s="170" t="s">
        <v>942</v>
      </c>
      <c r="S111" s="170" t="s">
        <v>2235</v>
      </c>
      <c r="T111" s="170" t="s">
        <v>2075</v>
      </c>
      <c r="U111" s="170" t="s">
        <v>2076</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2128</v>
      </c>
      <c r="N112" s="173" t="s">
        <v>2202</v>
      </c>
      <c r="O112" s="173" t="s">
        <v>2231</v>
      </c>
      <c r="P112" s="173" t="s">
        <v>2073</v>
      </c>
      <c r="Q112" s="171" t="s">
        <v>2236</v>
      </c>
      <c r="R112" s="171" t="s">
        <v>2092</v>
      </c>
      <c r="S112" s="173" t="s">
        <v>2237</v>
      </c>
      <c r="T112" s="173" t="s">
        <v>2094</v>
      </c>
      <c r="U112" s="170" t="s">
        <v>2076</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2128</v>
      </c>
      <c r="N113" s="170" t="s">
        <v>2238</v>
      </c>
      <c r="O113" s="170" t="s">
        <v>2238</v>
      </c>
      <c r="P113" s="170" t="s">
        <v>2073</v>
      </c>
      <c r="Q113" s="170" t="s">
        <v>979</v>
      </c>
      <c r="R113" s="170" t="s">
        <v>2239</v>
      </c>
      <c r="S113" s="170" t="s">
        <v>2240</v>
      </c>
      <c r="T113" s="170" t="s">
        <v>2241</v>
      </c>
      <c r="U113" s="170" t="s">
        <v>2076</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2128</v>
      </c>
      <c r="N114" s="170" t="s">
        <v>2238</v>
      </c>
      <c r="O114" s="170" t="s">
        <v>2238</v>
      </c>
      <c r="P114" s="170" t="s">
        <v>2073</v>
      </c>
      <c r="Q114" s="170" t="s">
        <v>981</v>
      </c>
      <c r="R114" s="170" t="s">
        <v>942</v>
      </c>
      <c r="S114" s="170" t="s">
        <v>2242</v>
      </c>
      <c r="T114" s="170" t="s">
        <v>2075</v>
      </c>
      <c r="U114" s="170" t="s">
        <v>2076</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2128</v>
      </c>
      <c r="N115" s="170" t="s">
        <v>2238</v>
      </c>
      <c r="O115" s="170" t="s">
        <v>2238</v>
      </c>
      <c r="P115" s="170" t="s">
        <v>2073</v>
      </c>
      <c r="Q115" s="170" t="s">
        <v>982</v>
      </c>
      <c r="R115" s="170" t="s">
        <v>942</v>
      </c>
      <c r="S115" s="170" t="s">
        <v>2243</v>
      </c>
      <c r="T115" s="170" t="s">
        <v>2075</v>
      </c>
      <c r="U115" s="170" t="s">
        <v>2076</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2128</v>
      </c>
      <c r="N116" s="170" t="s">
        <v>2238</v>
      </c>
      <c r="O116" s="170" t="s">
        <v>2238</v>
      </c>
      <c r="P116" s="170" t="s">
        <v>2073</v>
      </c>
      <c r="Q116" s="170" t="s">
        <v>983</v>
      </c>
      <c r="R116" s="170" t="s">
        <v>942</v>
      </c>
      <c r="S116" s="170" t="s">
        <v>2244</v>
      </c>
      <c r="T116" s="170" t="s">
        <v>2075</v>
      </c>
      <c r="U116" s="170" t="s">
        <v>2076</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2128</v>
      </c>
      <c r="N117" s="170" t="s">
        <v>2238</v>
      </c>
      <c r="O117" s="170" t="s">
        <v>2238</v>
      </c>
      <c r="P117" s="170" t="s">
        <v>2073</v>
      </c>
      <c r="Q117" s="170" t="s">
        <v>984</v>
      </c>
      <c r="R117" s="170" t="s">
        <v>942</v>
      </c>
      <c r="S117" s="170" t="s">
        <v>2245</v>
      </c>
      <c r="T117" s="170" t="s">
        <v>2075</v>
      </c>
      <c r="U117" s="170" t="s">
        <v>2076</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2128</v>
      </c>
      <c r="N118" s="170" t="s">
        <v>2238</v>
      </c>
      <c r="O118" s="170" t="s">
        <v>2238</v>
      </c>
      <c r="P118" s="170" t="s">
        <v>2073</v>
      </c>
      <c r="Q118" s="170" t="s">
        <v>985</v>
      </c>
      <c r="R118" s="170" t="s">
        <v>942</v>
      </c>
      <c r="S118" s="170" t="s">
        <v>2246</v>
      </c>
      <c r="T118" s="170" t="s">
        <v>2075</v>
      </c>
      <c r="U118" s="170" t="s">
        <v>2076</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2128</v>
      </c>
      <c r="N119" s="170" t="s">
        <v>2238</v>
      </c>
      <c r="O119" s="170" t="s">
        <v>2238</v>
      </c>
      <c r="P119" s="170" t="s">
        <v>2073</v>
      </c>
      <c r="Q119" s="170" t="s">
        <v>986</v>
      </c>
      <c r="R119" s="170" t="s">
        <v>942</v>
      </c>
      <c r="S119" s="170" t="s">
        <v>2247</v>
      </c>
      <c r="T119" s="170" t="s">
        <v>2075</v>
      </c>
      <c r="U119" s="170" t="s">
        <v>2076</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2128</v>
      </c>
      <c r="N120" s="170" t="s">
        <v>2238</v>
      </c>
      <c r="O120" s="170" t="s">
        <v>2238</v>
      </c>
      <c r="P120" s="170" t="s">
        <v>2073</v>
      </c>
      <c r="Q120" s="170" t="s">
        <v>987</v>
      </c>
      <c r="R120" s="170" t="s">
        <v>942</v>
      </c>
      <c r="S120" s="170" t="s">
        <v>2248</v>
      </c>
      <c r="T120" s="170" t="s">
        <v>2075</v>
      </c>
      <c r="U120" s="170" t="s">
        <v>2076</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2128</v>
      </c>
      <c r="N121" s="170" t="s">
        <v>2238</v>
      </c>
      <c r="O121" s="170" t="s">
        <v>2238</v>
      </c>
      <c r="P121" s="170" t="s">
        <v>2073</v>
      </c>
      <c r="Q121" s="170" t="s">
        <v>988</v>
      </c>
      <c r="R121" s="170" t="s">
        <v>942</v>
      </c>
      <c r="S121" s="170" t="s">
        <v>2249</v>
      </c>
      <c r="T121" s="170" t="s">
        <v>2075</v>
      </c>
      <c r="U121" s="170" t="s">
        <v>2076</v>
      </c>
    </row>
    <row r="122" spans="1:21">
      <c r="A122" s="97">
        <v>45658</v>
      </c>
      <c r="B122">
        <v>1</v>
      </c>
      <c r="C122" t="s">
        <v>2054</v>
      </c>
      <c r="D122" t="s">
        <v>2250</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2128</v>
      </c>
      <c r="N122" s="170" t="s">
        <v>2238</v>
      </c>
      <c r="O122" s="170" t="s">
        <v>2238</v>
      </c>
      <c r="P122" s="170" t="s">
        <v>2073</v>
      </c>
      <c r="Q122" s="170" t="s">
        <v>989</v>
      </c>
      <c r="R122" s="170" t="s">
        <v>942</v>
      </c>
      <c r="S122" s="170" t="s">
        <v>2251</v>
      </c>
      <c r="T122" s="170" t="s">
        <v>2075</v>
      </c>
      <c r="U122" s="170" t="s">
        <v>2076</v>
      </c>
    </row>
    <row r="123" spans="1:21">
      <c r="A123" s="97">
        <v>45689</v>
      </c>
      <c r="B123">
        <v>2</v>
      </c>
      <c r="C123" t="s">
        <v>2054</v>
      </c>
      <c r="D123" t="s">
        <v>2250</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2128</v>
      </c>
      <c r="N123" s="170" t="s">
        <v>2238</v>
      </c>
      <c r="O123" s="170" t="s">
        <v>2238</v>
      </c>
      <c r="P123" s="170" t="s">
        <v>2073</v>
      </c>
      <c r="Q123" s="170" t="s">
        <v>990</v>
      </c>
      <c r="R123" s="170" t="s">
        <v>942</v>
      </c>
      <c r="S123" s="170" t="s">
        <v>2252</v>
      </c>
      <c r="T123" s="170" t="s">
        <v>2075</v>
      </c>
      <c r="U123" s="170" t="s">
        <v>2076</v>
      </c>
    </row>
    <row r="124" spans="1:21">
      <c r="A124" s="97">
        <v>45717</v>
      </c>
      <c r="B124">
        <v>3</v>
      </c>
      <c r="C124" t="s">
        <v>2054</v>
      </c>
      <c r="D124" t="s">
        <v>2250</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2128</v>
      </c>
      <c r="N124" s="170" t="s">
        <v>2238</v>
      </c>
      <c r="O124" s="170" t="s">
        <v>2238</v>
      </c>
      <c r="P124" s="170" t="s">
        <v>2073</v>
      </c>
      <c r="Q124" s="170" t="s">
        <v>991</v>
      </c>
      <c r="R124" s="170" t="s">
        <v>942</v>
      </c>
      <c r="S124" s="170" t="s">
        <v>2253</v>
      </c>
      <c r="T124" s="170" t="s">
        <v>2075</v>
      </c>
      <c r="U124" s="170" t="s">
        <v>2076</v>
      </c>
    </row>
    <row r="125" spans="1:21">
      <c r="A125" s="97">
        <v>45748</v>
      </c>
      <c r="B125">
        <v>4</v>
      </c>
      <c r="C125" t="s">
        <v>2054</v>
      </c>
      <c r="D125" t="s">
        <v>2250</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2128</v>
      </c>
      <c r="N125" s="170" t="s">
        <v>2238</v>
      </c>
      <c r="O125" s="170" t="s">
        <v>2238</v>
      </c>
      <c r="P125" s="170" t="s">
        <v>2073</v>
      </c>
      <c r="Q125" s="170" t="s">
        <v>992</v>
      </c>
      <c r="R125" s="170" t="s">
        <v>942</v>
      </c>
      <c r="S125" s="170" t="s">
        <v>2254</v>
      </c>
      <c r="T125" s="170" t="s">
        <v>2075</v>
      </c>
      <c r="U125" s="170" t="s">
        <v>2076</v>
      </c>
    </row>
    <row r="126" spans="1:21">
      <c r="A126" s="97">
        <v>45778</v>
      </c>
      <c r="B126">
        <v>5</v>
      </c>
      <c r="C126" t="s">
        <v>2054</v>
      </c>
      <c r="D126" t="s">
        <v>2250</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2128</v>
      </c>
      <c r="N126" s="170" t="s">
        <v>2238</v>
      </c>
      <c r="O126" s="170" t="s">
        <v>2238</v>
      </c>
      <c r="P126" s="170" t="s">
        <v>2073</v>
      </c>
      <c r="Q126" s="170" t="s">
        <v>993</v>
      </c>
      <c r="R126" s="170" t="s">
        <v>942</v>
      </c>
      <c r="S126" s="170" t="s">
        <v>2255</v>
      </c>
      <c r="T126" s="170" t="s">
        <v>2075</v>
      </c>
      <c r="U126" s="170" t="s">
        <v>2076</v>
      </c>
    </row>
    <row r="127" spans="1:21">
      <c r="A127" s="97">
        <v>45809</v>
      </c>
      <c r="B127">
        <v>6</v>
      </c>
      <c r="C127" t="s">
        <v>2054</v>
      </c>
      <c r="D127" t="s">
        <v>2250</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2128</v>
      </c>
      <c r="N127" s="170" t="s">
        <v>2238</v>
      </c>
      <c r="O127" s="170" t="s">
        <v>2238</v>
      </c>
      <c r="P127" s="170" t="s">
        <v>2073</v>
      </c>
      <c r="Q127" s="170" t="s">
        <v>994</v>
      </c>
      <c r="R127" s="170" t="s">
        <v>942</v>
      </c>
      <c r="S127" s="170" t="s">
        <v>2256</v>
      </c>
      <c r="T127" s="170" t="s">
        <v>2075</v>
      </c>
      <c r="U127" s="170" t="s">
        <v>2076</v>
      </c>
    </row>
    <row r="128" spans="1:21">
      <c r="A128" s="97">
        <v>45839</v>
      </c>
      <c r="B128">
        <v>7</v>
      </c>
      <c r="C128" t="s">
        <v>2054</v>
      </c>
      <c r="D128" t="s">
        <v>2250</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2128</v>
      </c>
      <c r="N128" s="170" t="s">
        <v>2238</v>
      </c>
      <c r="O128" s="170" t="s">
        <v>2238</v>
      </c>
      <c r="P128" s="170" t="s">
        <v>2073</v>
      </c>
      <c r="Q128" s="170" t="s">
        <v>995</v>
      </c>
      <c r="R128" s="170" t="s">
        <v>942</v>
      </c>
      <c r="S128" s="170" t="s">
        <v>2257</v>
      </c>
      <c r="T128" s="170" t="s">
        <v>2075</v>
      </c>
      <c r="U128" s="170" t="s">
        <v>2076</v>
      </c>
    </row>
    <row r="129" spans="1:21">
      <c r="A129" s="97">
        <v>45870</v>
      </c>
      <c r="B129">
        <v>8</v>
      </c>
      <c r="C129" t="s">
        <v>2054</v>
      </c>
      <c r="D129" t="s">
        <v>2250</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2128</v>
      </c>
      <c r="N129" s="170" t="s">
        <v>2238</v>
      </c>
      <c r="O129" s="170" t="s">
        <v>2238</v>
      </c>
      <c r="P129" s="170" t="s">
        <v>2073</v>
      </c>
      <c r="Q129" s="170" t="s">
        <v>996</v>
      </c>
      <c r="R129" s="170" t="s">
        <v>942</v>
      </c>
      <c r="S129" s="170" t="s">
        <v>2258</v>
      </c>
      <c r="T129" s="170" t="s">
        <v>2075</v>
      </c>
      <c r="U129" s="170" t="s">
        <v>2076</v>
      </c>
    </row>
    <row r="130" spans="1:21">
      <c r="A130" s="97">
        <v>45901</v>
      </c>
      <c r="B130">
        <v>9</v>
      </c>
      <c r="C130" t="s">
        <v>2054</v>
      </c>
      <c r="D130" t="s">
        <v>2250</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2128</v>
      </c>
      <c r="N130" s="170" t="s">
        <v>2259</v>
      </c>
      <c r="O130" s="170" t="s">
        <v>2259</v>
      </c>
      <c r="P130" s="170" t="s">
        <v>2073</v>
      </c>
      <c r="Q130" s="170" t="s">
        <v>2260</v>
      </c>
      <c r="R130" s="170" t="s">
        <v>2165</v>
      </c>
      <c r="S130" s="170" t="s">
        <v>2261</v>
      </c>
      <c r="T130" s="170" t="s">
        <v>2262</v>
      </c>
      <c r="U130" s="170" t="s">
        <v>2076</v>
      </c>
    </row>
    <row r="131" spans="1:21">
      <c r="A131" s="97">
        <v>45931</v>
      </c>
      <c r="B131">
        <v>10</v>
      </c>
      <c r="C131" t="s">
        <v>2054</v>
      </c>
      <c r="D131" t="s">
        <v>2250</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2128</v>
      </c>
      <c r="N131" s="170" t="s">
        <v>2259</v>
      </c>
      <c r="O131" s="170" t="s">
        <v>2263</v>
      </c>
      <c r="P131" s="170" t="s">
        <v>2073</v>
      </c>
      <c r="Q131" s="170" t="s">
        <v>732</v>
      </c>
      <c r="R131" s="170" t="s">
        <v>2092</v>
      </c>
      <c r="S131" s="170" t="s">
        <v>2264</v>
      </c>
      <c r="T131" s="170" t="s">
        <v>2094</v>
      </c>
      <c r="U131" s="170" t="s">
        <v>2076</v>
      </c>
    </row>
    <row r="132" spans="1:21">
      <c r="A132" s="97">
        <v>45962</v>
      </c>
      <c r="B132">
        <v>11</v>
      </c>
      <c r="C132" t="s">
        <v>2054</v>
      </c>
      <c r="D132" t="s">
        <v>2250</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2128</v>
      </c>
      <c r="N132" s="170" t="s">
        <v>2259</v>
      </c>
      <c r="O132" s="170" t="s">
        <v>2263</v>
      </c>
      <c r="P132" s="170" t="s">
        <v>2073</v>
      </c>
      <c r="Q132" s="170" t="s">
        <v>733</v>
      </c>
      <c r="R132" s="170" t="s">
        <v>942</v>
      </c>
      <c r="S132" s="170" t="s">
        <v>2265</v>
      </c>
      <c r="T132" s="170" t="s">
        <v>2075</v>
      </c>
      <c r="U132" s="170" t="s">
        <v>2076</v>
      </c>
    </row>
    <row r="133" spans="1:21">
      <c r="A133" s="97">
        <v>45992</v>
      </c>
      <c r="B133">
        <v>12</v>
      </c>
      <c r="C133" t="s">
        <v>2054</v>
      </c>
      <c r="D133" t="s">
        <v>2250</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2128</v>
      </c>
      <c r="N133" s="170" t="s">
        <v>2259</v>
      </c>
      <c r="O133" s="170" t="s">
        <v>2263</v>
      </c>
      <c r="P133" s="170" t="s">
        <v>2073</v>
      </c>
      <c r="Q133" s="170" t="s">
        <v>734</v>
      </c>
      <c r="R133" s="170" t="s">
        <v>942</v>
      </c>
      <c r="S133" s="170" t="s">
        <v>2266</v>
      </c>
      <c r="T133" s="170" t="s">
        <v>2075</v>
      </c>
      <c r="U133" s="170" t="s">
        <v>2076</v>
      </c>
    </row>
    <row r="134" spans="1:21">
      <c r="A134" s="97">
        <v>45658</v>
      </c>
      <c r="B134">
        <v>1</v>
      </c>
      <c r="C134" t="s">
        <v>2056</v>
      </c>
      <c r="D134" t="s">
        <v>2267</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2128</v>
      </c>
      <c r="N134" s="170" t="s">
        <v>2259</v>
      </c>
      <c r="O134" s="170" t="s">
        <v>2263</v>
      </c>
      <c r="P134" s="170" t="s">
        <v>2073</v>
      </c>
      <c r="Q134" s="170" t="s">
        <v>735</v>
      </c>
      <c r="R134" s="170" t="s">
        <v>942</v>
      </c>
      <c r="S134" s="170" t="s">
        <v>2268</v>
      </c>
      <c r="T134" s="170" t="s">
        <v>2075</v>
      </c>
      <c r="U134" s="170" t="s">
        <v>2076</v>
      </c>
    </row>
    <row r="135" spans="1:21">
      <c r="A135" s="97">
        <v>45689</v>
      </c>
      <c r="B135">
        <v>2</v>
      </c>
      <c r="C135" t="s">
        <v>2056</v>
      </c>
      <c r="D135" t="s">
        <v>2267</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2128</v>
      </c>
      <c r="N135" s="170" t="s">
        <v>2259</v>
      </c>
      <c r="O135" s="170" t="s">
        <v>2263</v>
      </c>
      <c r="P135" s="170" t="s">
        <v>2073</v>
      </c>
      <c r="Q135" s="170" t="s">
        <v>736</v>
      </c>
      <c r="R135" s="170" t="s">
        <v>942</v>
      </c>
      <c r="S135" s="170" t="s">
        <v>2269</v>
      </c>
      <c r="T135" s="170" t="s">
        <v>2075</v>
      </c>
      <c r="U135" s="170" t="s">
        <v>2076</v>
      </c>
    </row>
    <row r="136" spans="1:21">
      <c r="A136" s="97">
        <v>45717</v>
      </c>
      <c r="B136">
        <v>3</v>
      </c>
      <c r="C136" t="s">
        <v>2056</v>
      </c>
      <c r="D136" t="s">
        <v>2267</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2128</v>
      </c>
      <c r="N136" s="170" t="s">
        <v>2259</v>
      </c>
      <c r="O136" s="170" t="s">
        <v>2263</v>
      </c>
      <c r="P136" s="170" t="s">
        <v>2073</v>
      </c>
      <c r="Q136" s="170" t="s">
        <v>737</v>
      </c>
      <c r="R136" s="170" t="s">
        <v>942</v>
      </c>
      <c r="S136" s="170" t="s">
        <v>2270</v>
      </c>
      <c r="T136" s="170" t="s">
        <v>2075</v>
      </c>
      <c r="U136" s="170" t="s">
        <v>2076</v>
      </c>
    </row>
    <row r="137" spans="1:21">
      <c r="A137" s="97">
        <v>45748</v>
      </c>
      <c r="B137">
        <v>4</v>
      </c>
      <c r="C137" t="s">
        <v>2056</v>
      </c>
      <c r="D137" t="s">
        <v>2267</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2128</v>
      </c>
      <c r="N137" s="170" t="s">
        <v>2259</v>
      </c>
      <c r="O137" s="170" t="s">
        <v>2271</v>
      </c>
      <c r="P137" s="170" t="s">
        <v>2073</v>
      </c>
      <c r="Q137" s="170" t="s">
        <v>738</v>
      </c>
      <c r="R137" s="170" t="s">
        <v>942</v>
      </c>
      <c r="S137" s="170" t="s">
        <v>2272</v>
      </c>
      <c r="T137" s="170" t="s">
        <v>2075</v>
      </c>
      <c r="U137" s="170" t="s">
        <v>2076</v>
      </c>
    </row>
    <row r="138" spans="1:21">
      <c r="A138" s="97">
        <v>45778</v>
      </c>
      <c r="B138">
        <v>5</v>
      </c>
      <c r="C138" t="s">
        <v>2056</v>
      </c>
      <c r="D138" t="s">
        <v>2267</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2128</v>
      </c>
      <c r="N138" s="170" t="s">
        <v>2259</v>
      </c>
      <c r="O138" s="170" t="s">
        <v>2271</v>
      </c>
      <c r="P138" s="170" t="s">
        <v>2073</v>
      </c>
      <c r="Q138" s="170" t="s">
        <v>739</v>
      </c>
      <c r="R138" s="170" t="s">
        <v>942</v>
      </c>
      <c r="S138" s="170" t="s">
        <v>2273</v>
      </c>
      <c r="T138" s="170" t="s">
        <v>2075</v>
      </c>
      <c r="U138" s="170" t="s">
        <v>2076</v>
      </c>
    </row>
    <row r="139" spans="1:21">
      <c r="A139" s="97">
        <v>45809</v>
      </c>
      <c r="B139">
        <v>6</v>
      </c>
      <c r="C139" t="s">
        <v>2056</v>
      </c>
      <c r="D139" t="s">
        <v>2267</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2128</v>
      </c>
      <c r="N139" s="170" t="s">
        <v>2259</v>
      </c>
      <c r="O139" s="170" t="s">
        <v>2271</v>
      </c>
      <c r="P139" s="170" t="s">
        <v>2073</v>
      </c>
      <c r="Q139" s="170" t="s">
        <v>740</v>
      </c>
      <c r="R139" s="170" t="s">
        <v>942</v>
      </c>
      <c r="S139" s="170" t="s">
        <v>2274</v>
      </c>
      <c r="T139" s="170" t="s">
        <v>2075</v>
      </c>
      <c r="U139" s="170" t="s">
        <v>2076</v>
      </c>
    </row>
    <row r="140" spans="1:21">
      <c r="A140" s="97">
        <v>45839</v>
      </c>
      <c r="B140">
        <v>7</v>
      </c>
      <c r="C140" t="s">
        <v>2056</v>
      </c>
      <c r="D140" t="s">
        <v>2267</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2128</v>
      </c>
      <c r="N140" s="170" t="s">
        <v>2259</v>
      </c>
      <c r="O140" s="170" t="s">
        <v>2271</v>
      </c>
      <c r="P140" s="170" t="s">
        <v>2073</v>
      </c>
      <c r="Q140" s="170" t="s">
        <v>741</v>
      </c>
      <c r="R140" s="170" t="s">
        <v>942</v>
      </c>
      <c r="S140" s="170" t="s">
        <v>2275</v>
      </c>
      <c r="T140" s="170" t="s">
        <v>2075</v>
      </c>
      <c r="U140" s="170" t="s">
        <v>2076</v>
      </c>
    </row>
    <row r="141" spans="1:21">
      <c r="A141" s="97">
        <v>45870</v>
      </c>
      <c r="B141">
        <v>8</v>
      </c>
      <c r="C141" t="s">
        <v>2056</v>
      </c>
      <c r="D141" t="s">
        <v>2267</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2128</v>
      </c>
      <c r="N141" s="170" t="s">
        <v>2259</v>
      </c>
      <c r="O141" s="170" t="s">
        <v>2271</v>
      </c>
      <c r="P141" s="170" t="s">
        <v>2073</v>
      </c>
      <c r="Q141" s="170" t="s">
        <v>742</v>
      </c>
      <c r="R141" s="170" t="s">
        <v>942</v>
      </c>
      <c r="S141" s="170" t="s">
        <v>2276</v>
      </c>
      <c r="T141" s="170" t="s">
        <v>2075</v>
      </c>
      <c r="U141" s="170" t="s">
        <v>2076</v>
      </c>
    </row>
    <row r="142" spans="1:21">
      <c r="A142" s="97">
        <v>45901</v>
      </c>
      <c r="B142">
        <v>9</v>
      </c>
      <c r="C142" t="s">
        <v>2056</v>
      </c>
      <c r="D142" t="s">
        <v>2267</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2128</v>
      </c>
      <c r="N142" s="170" t="s">
        <v>2259</v>
      </c>
      <c r="O142" s="170" t="s">
        <v>2271</v>
      </c>
      <c r="P142" s="170" t="s">
        <v>2073</v>
      </c>
      <c r="Q142" s="170" t="s">
        <v>743</v>
      </c>
      <c r="R142" s="170" t="s">
        <v>942</v>
      </c>
      <c r="S142" s="170" t="s">
        <v>2277</v>
      </c>
      <c r="T142" s="170" t="s">
        <v>2075</v>
      </c>
      <c r="U142" s="170" t="s">
        <v>2076</v>
      </c>
    </row>
    <row r="143" spans="1:21">
      <c r="A143" s="97">
        <v>45931</v>
      </c>
      <c r="B143">
        <v>10</v>
      </c>
      <c r="C143" t="s">
        <v>2056</v>
      </c>
      <c r="D143" t="s">
        <v>2267</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2128</v>
      </c>
      <c r="N143" s="170" t="s">
        <v>2259</v>
      </c>
      <c r="O143" s="170" t="s">
        <v>2271</v>
      </c>
      <c r="P143" s="170" t="s">
        <v>2073</v>
      </c>
      <c r="Q143" s="170" t="s">
        <v>744</v>
      </c>
      <c r="R143" s="170" t="s">
        <v>942</v>
      </c>
      <c r="S143" s="170" t="s">
        <v>2278</v>
      </c>
      <c r="T143" s="170" t="s">
        <v>2075</v>
      </c>
      <c r="U143" s="170" t="s">
        <v>2076</v>
      </c>
    </row>
    <row r="144" spans="1:21">
      <c r="A144" s="97">
        <v>45962</v>
      </c>
      <c r="B144">
        <v>11</v>
      </c>
      <c r="C144" t="s">
        <v>2056</v>
      </c>
      <c r="D144" t="s">
        <v>2267</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2128</v>
      </c>
      <c r="N144" s="170" t="s">
        <v>2259</v>
      </c>
      <c r="O144" s="170" t="s">
        <v>2271</v>
      </c>
      <c r="P144" s="170" t="s">
        <v>2073</v>
      </c>
      <c r="Q144" s="170" t="s">
        <v>745</v>
      </c>
      <c r="R144" s="170" t="s">
        <v>942</v>
      </c>
      <c r="S144" s="170" t="s">
        <v>2279</v>
      </c>
      <c r="T144" s="170" t="s">
        <v>2075</v>
      </c>
      <c r="U144" s="170" t="s">
        <v>2076</v>
      </c>
    </row>
    <row r="145" spans="1:21">
      <c r="A145" s="97">
        <v>45992</v>
      </c>
      <c r="B145">
        <v>12</v>
      </c>
      <c r="C145" t="s">
        <v>2056</v>
      </c>
      <c r="D145" t="s">
        <v>2267</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2128</v>
      </c>
      <c r="N145" s="170" t="s">
        <v>2259</v>
      </c>
      <c r="O145" s="170" t="s">
        <v>2271</v>
      </c>
      <c r="P145" s="170" t="s">
        <v>2073</v>
      </c>
      <c r="Q145" s="170" t="s">
        <v>746</v>
      </c>
      <c r="R145" s="170" t="s">
        <v>942</v>
      </c>
      <c r="S145" s="170" t="s">
        <v>2280</v>
      </c>
      <c r="T145" s="170" t="s">
        <v>2075</v>
      </c>
      <c r="U145" s="170" t="s">
        <v>2076</v>
      </c>
    </row>
    <row r="146" spans="1:21">
      <c r="A146" s="97">
        <v>45689</v>
      </c>
      <c r="B146">
        <v>2</v>
      </c>
      <c r="C146" t="s">
        <v>2058</v>
      </c>
      <c r="D146" t="s">
        <v>2281</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2128</v>
      </c>
      <c r="N146" s="170" t="s">
        <v>2259</v>
      </c>
      <c r="O146" s="170" t="s">
        <v>2271</v>
      </c>
      <c r="P146" s="170" t="s">
        <v>2073</v>
      </c>
      <c r="Q146" s="170" t="s">
        <v>747</v>
      </c>
      <c r="R146" s="170" t="s">
        <v>942</v>
      </c>
      <c r="S146" s="170" t="s">
        <v>2282</v>
      </c>
      <c r="T146" s="170" t="s">
        <v>2075</v>
      </c>
      <c r="U146" s="170" t="s">
        <v>2076</v>
      </c>
    </row>
    <row r="147" spans="1:21">
      <c r="A147" s="97">
        <v>45717</v>
      </c>
      <c r="B147">
        <v>3</v>
      </c>
      <c r="C147" t="s">
        <v>2058</v>
      </c>
      <c r="D147" t="s">
        <v>2281</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2128</v>
      </c>
      <c r="N147" s="170" t="s">
        <v>2283</v>
      </c>
      <c r="O147" s="170" t="s">
        <v>2283</v>
      </c>
      <c r="P147" s="170" t="s">
        <v>2073</v>
      </c>
      <c r="Q147" s="170" t="s">
        <v>2284</v>
      </c>
      <c r="R147" s="170" t="s">
        <v>2165</v>
      </c>
      <c r="S147" s="170" t="s">
        <v>2285</v>
      </c>
      <c r="T147" s="170" t="s">
        <v>2262</v>
      </c>
      <c r="U147" s="170" t="s">
        <v>2076</v>
      </c>
    </row>
    <row r="148" spans="1:21">
      <c r="A148" s="97">
        <v>45748</v>
      </c>
      <c r="B148">
        <v>4</v>
      </c>
      <c r="C148" t="s">
        <v>2058</v>
      </c>
      <c r="D148" t="s">
        <v>2281</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2128</v>
      </c>
      <c r="N148" s="170" t="s">
        <v>2283</v>
      </c>
      <c r="O148" s="170" t="s">
        <v>2283</v>
      </c>
      <c r="P148" s="170" t="s">
        <v>2073</v>
      </c>
      <c r="Q148" s="170" t="s">
        <v>2286</v>
      </c>
      <c r="R148" s="170" t="s">
        <v>2165</v>
      </c>
      <c r="S148" s="170" t="s">
        <v>2287</v>
      </c>
      <c r="T148" s="170" t="s">
        <v>2262</v>
      </c>
      <c r="U148" s="170" t="s">
        <v>2076</v>
      </c>
    </row>
    <row r="149" spans="1:21">
      <c r="A149" s="97">
        <v>45778</v>
      </c>
      <c r="B149">
        <v>5</v>
      </c>
      <c r="C149" t="s">
        <v>2058</v>
      </c>
      <c r="D149" t="s">
        <v>2281</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2128</v>
      </c>
      <c r="N149" s="170" t="s">
        <v>2283</v>
      </c>
      <c r="O149" s="170" t="s">
        <v>2283</v>
      </c>
      <c r="P149" s="170" t="s">
        <v>2073</v>
      </c>
      <c r="Q149" s="170" t="s">
        <v>1217</v>
      </c>
      <c r="R149" s="170" t="s">
        <v>2165</v>
      </c>
      <c r="S149" s="170" t="s">
        <v>2288</v>
      </c>
      <c r="T149" s="170" t="s">
        <v>2262</v>
      </c>
      <c r="U149" s="170" t="s">
        <v>2076</v>
      </c>
    </row>
    <row r="150" spans="1:21">
      <c r="A150" s="97">
        <v>45809</v>
      </c>
      <c r="B150">
        <v>6</v>
      </c>
      <c r="C150" t="s">
        <v>2058</v>
      </c>
      <c r="D150" t="s">
        <v>2281</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2128</v>
      </c>
      <c r="N150" s="170" t="s">
        <v>2283</v>
      </c>
      <c r="O150" s="170" t="s">
        <v>2283</v>
      </c>
      <c r="P150" s="170" t="s">
        <v>2073</v>
      </c>
      <c r="Q150" s="170" t="s">
        <v>1216</v>
      </c>
      <c r="R150" s="170" t="s">
        <v>2165</v>
      </c>
      <c r="S150" s="170" t="s">
        <v>2289</v>
      </c>
      <c r="T150" s="170" t="s">
        <v>2262</v>
      </c>
      <c r="U150" s="170" t="s">
        <v>2076</v>
      </c>
    </row>
    <row r="151" spans="1:21" ht="26.45">
      <c r="A151" s="97">
        <v>45839</v>
      </c>
      <c r="B151">
        <v>7</v>
      </c>
      <c r="C151" t="s">
        <v>2058</v>
      </c>
      <c r="D151" t="s">
        <v>2281</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2290</v>
      </c>
      <c r="N151" s="170" t="s">
        <v>2291</v>
      </c>
      <c r="O151" s="170" t="s">
        <v>2291</v>
      </c>
      <c r="P151" s="170" t="s">
        <v>2073</v>
      </c>
      <c r="Q151" s="175" t="s">
        <v>872</v>
      </c>
      <c r="R151" s="175" t="s">
        <v>942</v>
      </c>
      <c r="S151" s="170" t="s">
        <v>2292</v>
      </c>
      <c r="T151" s="170" t="s">
        <v>2075</v>
      </c>
      <c r="U151" s="170" t="s">
        <v>2076</v>
      </c>
    </row>
    <row r="152" spans="1:21" ht="26.45">
      <c r="A152" s="97">
        <v>45870</v>
      </c>
      <c r="B152">
        <v>8</v>
      </c>
      <c r="C152" t="s">
        <v>2058</v>
      </c>
      <c r="D152" t="s">
        <v>2281</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2290</v>
      </c>
      <c r="N152" s="170" t="s">
        <v>2291</v>
      </c>
      <c r="O152" s="170" t="s">
        <v>2291</v>
      </c>
      <c r="P152" s="170" t="s">
        <v>2073</v>
      </c>
      <c r="Q152" s="175" t="s">
        <v>874</v>
      </c>
      <c r="R152" s="175" t="s">
        <v>942</v>
      </c>
      <c r="S152" s="170" t="s">
        <v>2293</v>
      </c>
      <c r="T152" s="170" t="s">
        <v>2075</v>
      </c>
      <c r="U152" s="170" t="s">
        <v>2076</v>
      </c>
    </row>
    <row r="153" spans="1:21" ht="26.45">
      <c r="A153" s="97">
        <v>45901</v>
      </c>
      <c r="B153">
        <v>9</v>
      </c>
      <c r="C153" t="s">
        <v>2058</v>
      </c>
      <c r="D153" t="s">
        <v>2281</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2290</v>
      </c>
      <c r="N153" s="170" t="s">
        <v>2291</v>
      </c>
      <c r="O153" s="170" t="s">
        <v>2291</v>
      </c>
      <c r="P153" s="170" t="s">
        <v>2073</v>
      </c>
      <c r="Q153" s="175" t="s">
        <v>875</v>
      </c>
      <c r="R153" s="175" t="s">
        <v>942</v>
      </c>
      <c r="S153" s="170" t="s">
        <v>2294</v>
      </c>
      <c r="T153" s="170" t="s">
        <v>2075</v>
      </c>
      <c r="U153" s="170" t="s">
        <v>2076</v>
      </c>
    </row>
    <row r="154" spans="1:21" ht="26.45">
      <c r="A154" s="97">
        <v>45931</v>
      </c>
      <c r="B154">
        <v>10</v>
      </c>
      <c r="C154" t="s">
        <v>2058</v>
      </c>
      <c r="D154" t="s">
        <v>2281</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2290</v>
      </c>
      <c r="N154" s="170" t="s">
        <v>2291</v>
      </c>
      <c r="O154" s="170" t="s">
        <v>2291</v>
      </c>
      <c r="P154" s="170" t="s">
        <v>2073</v>
      </c>
      <c r="Q154" s="175" t="s">
        <v>876</v>
      </c>
      <c r="R154" s="175" t="s">
        <v>942</v>
      </c>
      <c r="S154" s="170" t="s">
        <v>2295</v>
      </c>
      <c r="T154" s="170" t="s">
        <v>2075</v>
      </c>
      <c r="U154" s="170" t="s">
        <v>2076</v>
      </c>
    </row>
    <row r="155" spans="1:21" ht="26.45">
      <c r="A155" s="97">
        <v>45962</v>
      </c>
      <c r="B155">
        <v>11</v>
      </c>
      <c r="C155" t="s">
        <v>2058</v>
      </c>
      <c r="D155" t="s">
        <v>2281</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2290</v>
      </c>
      <c r="N155" s="170" t="s">
        <v>2291</v>
      </c>
      <c r="O155" s="170" t="s">
        <v>2291</v>
      </c>
      <c r="P155" s="170" t="s">
        <v>2073</v>
      </c>
      <c r="Q155" s="175" t="s">
        <v>877</v>
      </c>
      <c r="R155" s="175" t="s">
        <v>942</v>
      </c>
      <c r="S155" s="170" t="s">
        <v>2296</v>
      </c>
      <c r="T155" s="170" t="s">
        <v>2075</v>
      </c>
      <c r="U155" s="170" t="s">
        <v>2076</v>
      </c>
    </row>
    <row r="156" spans="1:21" ht="26.45">
      <c r="A156" s="97">
        <v>45992</v>
      </c>
      <c r="B156">
        <v>12</v>
      </c>
      <c r="C156" t="s">
        <v>2058</v>
      </c>
      <c r="D156" t="s">
        <v>2281</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2290</v>
      </c>
      <c r="N156" s="170" t="s">
        <v>2291</v>
      </c>
      <c r="O156" s="170" t="s">
        <v>2291</v>
      </c>
      <c r="P156" s="170" t="s">
        <v>2073</v>
      </c>
      <c r="Q156" s="175" t="s">
        <v>878</v>
      </c>
      <c r="R156" s="175" t="s">
        <v>942</v>
      </c>
      <c r="S156" s="170" t="s">
        <v>2297</v>
      </c>
      <c r="T156" s="170" t="s">
        <v>2075</v>
      </c>
      <c r="U156" s="170" t="s">
        <v>2076</v>
      </c>
    </row>
    <row r="157" spans="1:21" ht="26.45">
      <c r="A157" s="97">
        <v>45689</v>
      </c>
      <c r="B157">
        <v>2</v>
      </c>
      <c r="C157" t="s">
        <v>2058</v>
      </c>
      <c r="D157" t="s">
        <v>2281</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2290</v>
      </c>
      <c r="N157" s="170" t="s">
        <v>2291</v>
      </c>
      <c r="O157" s="170" t="s">
        <v>2291</v>
      </c>
      <c r="P157" s="170" t="s">
        <v>2073</v>
      </c>
      <c r="Q157" s="175" t="s">
        <v>879</v>
      </c>
      <c r="R157" s="175" t="s">
        <v>942</v>
      </c>
      <c r="S157" s="170" t="s">
        <v>2298</v>
      </c>
      <c r="T157" s="170" t="s">
        <v>2075</v>
      </c>
      <c r="U157" s="170" t="s">
        <v>2076</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2290</v>
      </c>
      <c r="N158" s="170" t="s">
        <v>2291</v>
      </c>
      <c r="O158" s="170" t="s">
        <v>2291</v>
      </c>
      <c r="P158" s="170" t="s">
        <v>2073</v>
      </c>
      <c r="Q158" s="175" t="s">
        <v>880</v>
      </c>
      <c r="R158" s="175" t="s">
        <v>942</v>
      </c>
      <c r="S158" s="170" t="s">
        <v>2299</v>
      </c>
      <c r="T158" s="170" t="s">
        <v>2075</v>
      </c>
      <c r="U158" s="170" t="s">
        <v>2076</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2290</v>
      </c>
      <c r="N159" s="170" t="s">
        <v>2291</v>
      </c>
      <c r="O159" s="170" t="s">
        <v>2291</v>
      </c>
      <c r="P159" s="170" t="s">
        <v>2073</v>
      </c>
      <c r="Q159" s="175" t="s">
        <v>881</v>
      </c>
      <c r="R159" s="175" t="s">
        <v>942</v>
      </c>
      <c r="S159" s="170" t="s">
        <v>2300</v>
      </c>
      <c r="T159" s="170" t="s">
        <v>2075</v>
      </c>
      <c r="U159" s="170" t="s">
        <v>2076</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2290</v>
      </c>
      <c r="N160" s="170" t="s">
        <v>2291</v>
      </c>
      <c r="O160" s="170" t="s">
        <v>2291</v>
      </c>
      <c r="P160" s="170" t="s">
        <v>2073</v>
      </c>
      <c r="Q160" s="175" t="s">
        <v>882</v>
      </c>
      <c r="R160" s="175" t="s">
        <v>942</v>
      </c>
      <c r="S160" s="170" t="s">
        <v>2301</v>
      </c>
      <c r="T160" s="170" t="s">
        <v>2075</v>
      </c>
      <c r="U160" s="170" t="s">
        <v>2076</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2290</v>
      </c>
      <c r="N161" s="170" t="s">
        <v>2291</v>
      </c>
      <c r="O161" s="170" t="s">
        <v>2291</v>
      </c>
      <c r="P161" s="170" t="s">
        <v>2073</v>
      </c>
      <c r="Q161" s="175" t="s">
        <v>883</v>
      </c>
      <c r="R161" s="175" t="s">
        <v>942</v>
      </c>
      <c r="S161" s="170" t="s">
        <v>2302</v>
      </c>
      <c r="T161" s="170" t="s">
        <v>2075</v>
      </c>
      <c r="U161" s="170" t="s">
        <v>2076</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2290</v>
      </c>
      <c r="N162" s="170" t="s">
        <v>2291</v>
      </c>
      <c r="O162" s="170" t="s">
        <v>2291</v>
      </c>
      <c r="P162" s="170" t="s">
        <v>2073</v>
      </c>
      <c r="Q162" s="175" t="s">
        <v>884</v>
      </c>
      <c r="R162" s="175" t="s">
        <v>942</v>
      </c>
      <c r="S162" s="170" t="s">
        <v>2303</v>
      </c>
      <c r="T162" s="170" t="s">
        <v>2075</v>
      </c>
      <c r="U162" s="170" t="s">
        <v>2076</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2290</v>
      </c>
      <c r="N163" s="170" t="s">
        <v>2291</v>
      </c>
      <c r="O163" s="170" t="s">
        <v>2291</v>
      </c>
      <c r="P163" s="170" t="s">
        <v>2073</v>
      </c>
      <c r="Q163" s="175" t="s">
        <v>885</v>
      </c>
      <c r="R163" s="175" t="s">
        <v>942</v>
      </c>
      <c r="S163" s="170" t="s">
        <v>2304</v>
      </c>
      <c r="T163" s="170" t="s">
        <v>2075</v>
      </c>
      <c r="U163" s="170" t="s">
        <v>2076</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2290</v>
      </c>
      <c r="N164" s="170" t="s">
        <v>2291</v>
      </c>
      <c r="O164" s="170" t="s">
        <v>2291</v>
      </c>
      <c r="P164" s="170" t="s">
        <v>2073</v>
      </c>
      <c r="Q164" s="175" t="s">
        <v>886</v>
      </c>
      <c r="R164" s="175" t="s">
        <v>942</v>
      </c>
      <c r="S164" s="170" t="s">
        <v>2305</v>
      </c>
      <c r="T164" s="170" t="s">
        <v>2075</v>
      </c>
      <c r="U164" s="170" t="s">
        <v>2076</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2290</v>
      </c>
      <c r="N165" s="170" t="s">
        <v>2291</v>
      </c>
      <c r="O165" s="170" t="s">
        <v>2291</v>
      </c>
      <c r="P165" s="170" t="s">
        <v>2073</v>
      </c>
      <c r="Q165" s="175" t="s">
        <v>887</v>
      </c>
      <c r="R165" s="175" t="s">
        <v>942</v>
      </c>
      <c r="S165" s="170" t="s">
        <v>2306</v>
      </c>
      <c r="T165" s="170" t="s">
        <v>2075</v>
      </c>
      <c r="U165" s="170" t="s">
        <v>2076</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2290</v>
      </c>
      <c r="N166" s="170" t="s">
        <v>2291</v>
      </c>
      <c r="O166" s="170" t="s">
        <v>2291</v>
      </c>
      <c r="P166" s="170" t="s">
        <v>2073</v>
      </c>
      <c r="Q166" s="175" t="s">
        <v>888</v>
      </c>
      <c r="R166" s="175" t="s">
        <v>942</v>
      </c>
      <c r="S166" s="170" t="s">
        <v>2307</v>
      </c>
      <c r="T166" s="170" t="s">
        <v>2075</v>
      </c>
      <c r="U166" s="170" t="s">
        <v>2076</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2290</v>
      </c>
      <c r="N167" s="170" t="s">
        <v>2291</v>
      </c>
      <c r="O167" s="170" t="s">
        <v>2291</v>
      </c>
      <c r="P167" s="170" t="s">
        <v>2073</v>
      </c>
      <c r="Q167" s="170" t="s">
        <v>889</v>
      </c>
      <c r="R167" s="170" t="s">
        <v>2092</v>
      </c>
      <c r="S167" s="170" t="s">
        <v>2308</v>
      </c>
      <c r="T167" s="170" t="s">
        <v>2094</v>
      </c>
      <c r="U167" s="170" t="s">
        <v>2076</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2290</v>
      </c>
      <c r="N168" s="170" t="s">
        <v>2291</v>
      </c>
      <c r="O168" s="170" t="s">
        <v>2309</v>
      </c>
      <c r="P168" s="170" t="s">
        <v>2073</v>
      </c>
      <c r="Q168" s="170" t="s">
        <v>891</v>
      </c>
      <c r="R168" s="170" t="s">
        <v>942</v>
      </c>
      <c r="S168" s="170" t="s">
        <v>2310</v>
      </c>
      <c r="T168" s="170" t="s">
        <v>2075</v>
      </c>
      <c r="U168" s="170" t="s">
        <v>2076</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2290</v>
      </c>
      <c r="N169" s="170" t="s">
        <v>2291</v>
      </c>
      <c r="O169" s="170" t="s">
        <v>2309</v>
      </c>
      <c r="P169" s="170" t="s">
        <v>2073</v>
      </c>
      <c r="Q169" s="170" t="s">
        <v>892</v>
      </c>
      <c r="R169" s="170" t="s">
        <v>942</v>
      </c>
      <c r="S169" s="170" t="s">
        <v>2311</v>
      </c>
      <c r="T169" s="170" t="s">
        <v>2075</v>
      </c>
      <c r="U169" s="170" t="s">
        <v>2076</v>
      </c>
    </row>
    <row r="170" spans="1:21">
      <c r="A170" s="97">
        <v>45658</v>
      </c>
      <c r="B170">
        <v>1</v>
      </c>
      <c r="C170" t="s">
        <v>2046</v>
      </c>
      <c r="D170">
        <v>10035461975</v>
      </c>
      <c r="E170">
        <v>93</v>
      </c>
      <c r="F170" t="e">
        <f>_xlfn.XLOOKUP(Tabela1[[#This Row],[Empreendimento]],L:L,N:N)</f>
        <v>#N/A</v>
      </c>
      <c r="G170" t="e">
        <f>_xlfn.CONCAT("UFV ",Tabela1[[#This Row],[Complexo]])</f>
        <v>#N/A</v>
      </c>
      <c r="L170" t="str">
        <f t="shared" si="2"/>
        <v>UFV Vazante II</v>
      </c>
      <c r="M170" s="170" t="s">
        <v>2290</v>
      </c>
      <c r="N170" s="170" t="s">
        <v>2291</v>
      </c>
      <c r="O170" s="170" t="s">
        <v>2309</v>
      </c>
      <c r="P170" s="170" t="s">
        <v>2073</v>
      </c>
      <c r="Q170" s="170" t="s">
        <v>893</v>
      </c>
      <c r="R170" s="170" t="s">
        <v>942</v>
      </c>
      <c r="S170" s="170" t="s">
        <v>2312</v>
      </c>
      <c r="T170" s="170" t="s">
        <v>2075</v>
      </c>
      <c r="U170" s="170" t="s">
        <v>2076</v>
      </c>
    </row>
    <row r="171" spans="1:21">
      <c r="A171" s="97">
        <v>45689</v>
      </c>
      <c r="B171">
        <v>2</v>
      </c>
      <c r="C171" t="s">
        <v>2046</v>
      </c>
      <c r="D171">
        <v>10035461975</v>
      </c>
      <c r="E171">
        <v>87.1</v>
      </c>
      <c r="F171" t="e">
        <f>_xlfn.XLOOKUP(Tabela1[[#This Row],[Empreendimento]],L:L,N:N)</f>
        <v>#N/A</v>
      </c>
      <c r="G171" t="e">
        <f>_xlfn.CONCAT("UFV ",Tabela1[[#This Row],[Complexo]])</f>
        <v>#N/A</v>
      </c>
      <c r="L171" t="str">
        <f t="shared" si="2"/>
        <v>UFV Vazante II</v>
      </c>
      <c r="M171" s="170" t="s">
        <v>2290</v>
      </c>
      <c r="N171" s="170" t="s">
        <v>2291</v>
      </c>
      <c r="O171" s="170" t="s">
        <v>2309</v>
      </c>
      <c r="P171" s="170" t="s">
        <v>2073</v>
      </c>
      <c r="Q171" s="170" t="s">
        <v>894</v>
      </c>
      <c r="R171" s="170" t="s">
        <v>942</v>
      </c>
      <c r="S171" s="170" t="s">
        <v>2313</v>
      </c>
      <c r="T171" s="170" t="s">
        <v>2075</v>
      </c>
      <c r="U171" s="170" t="s">
        <v>2076</v>
      </c>
    </row>
    <row r="172" spans="1:21">
      <c r="A172" s="97">
        <v>45717</v>
      </c>
      <c r="B172">
        <v>3</v>
      </c>
      <c r="C172" t="s">
        <v>2046</v>
      </c>
      <c r="D172">
        <v>10035461975</v>
      </c>
      <c r="E172">
        <v>89.3</v>
      </c>
      <c r="F172" t="e">
        <f>_xlfn.XLOOKUP(Tabela1[[#This Row],[Empreendimento]],L:L,N:N)</f>
        <v>#N/A</v>
      </c>
      <c r="G172" t="e">
        <f>_xlfn.CONCAT("UFV ",Tabela1[[#This Row],[Complexo]])</f>
        <v>#N/A</v>
      </c>
      <c r="L172" t="str">
        <f t="shared" si="2"/>
        <v>UFV Vazante II</v>
      </c>
      <c r="M172" s="170" t="s">
        <v>2290</v>
      </c>
      <c r="N172" s="170" t="s">
        <v>2291</v>
      </c>
      <c r="O172" s="170" t="s">
        <v>2309</v>
      </c>
      <c r="P172" s="170" t="s">
        <v>2073</v>
      </c>
      <c r="Q172" s="170" t="s">
        <v>895</v>
      </c>
      <c r="R172" s="170" t="s">
        <v>942</v>
      </c>
      <c r="S172" s="170" t="s">
        <v>2314</v>
      </c>
      <c r="T172" s="170" t="s">
        <v>2075</v>
      </c>
      <c r="U172" s="170" t="s">
        <v>2076</v>
      </c>
    </row>
    <row r="173" spans="1:21">
      <c r="A173" s="97">
        <v>45748</v>
      </c>
      <c r="B173">
        <v>4</v>
      </c>
      <c r="C173" t="s">
        <v>2046</v>
      </c>
      <c r="D173">
        <v>10035461975</v>
      </c>
      <c r="E173">
        <v>91.6</v>
      </c>
      <c r="F173" t="e">
        <f>_xlfn.XLOOKUP(Tabela1[[#This Row],[Empreendimento]],L:L,N:N)</f>
        <v>#N/A</v>
      </c>
      <c r="G173" t="e">
        <f>_xlfn.CONCAT("UFV ",Tabela1[[#This Row],[Complexo]])</f>
        <v>#N/A</v>
      </c>
      <c r="L173" t="str">
        <f t="shared" si="2"/>
        <v>UFV Vazante II</v>
      </c>
      <c r="M173" s="170" t="s">
        <v>2290</v>
      </c>
      <c r="N173" s="170" t="s">
        <v>2291</v>
      </c>
      <c r="O173" s="170" t="s">
        <v>2309</v>
      </c>
      <c r="P173" s="170" t="s">
        <v>2073</v>
      </c>
      <c r="Q173" s="170" t="s">
        <v>896</v>
      </c>
      <c r="R173" s="170" t="s">
        <v>942</v>
      </c>
      <c r="S173" s="170" t="s">
        <v>2315</v>
      </c>
      <c r="T173" s="170" t="s">
        <v>2075</v>
      </c>
      <c r="U173" s="170" t="s">
        <v>2076</v>
      </c>
    </row>
    <row r="174" spans="1:21">
      <c r="A174" s="97">
        <v>45778</v>
      </c>
      <c r="B174">
        <v>5</v>
      </c>
      <c r="C174" t="s">
        <v>2046</v>
      </c>
      <c r="D174">
        <v>10035461975</v>
      </c>
      <c r="E174">
        <v>93</v>
      </c>
      <c r="F174" t="e">
        <f>_xlfn.XLOOKUP(Tabela1[[#This Row],[Empreendimento]],L:L,N:N)</f>
        <v>#N/A</v>
      </c>
      <c r="G174" t="e">
        <f>_xlfn.CONCAT("UFV ",Tabela1[[#This Row],[Complexo]])</f>
        <v>#N/A</v>
      </c>
      <c r="L174" t="str">
        <f t="shared" si="2"/>
        <v>UFV Vazante II</v>
      </c>
      <c r="M174" s="170" t="s">
        <v>2290</v>
      </c>
      <c r="N174" s="170" t="s">
        <v>2291</v>
      </c>
      <c r="O174" s="170" t="s">
        <v>2309</v>
      </c>
      <c r="P174" s="170" t="s">
        <v>2073</v>
      </c>
      <c r="Q174" s="170" t="s">
        <v>897</v>
      </c>
      <c r="R174" s="170" t="s">
        <v>942</v>
      </c>
      <c r="S174" s="170" t="s">
        <v>2316</v>
      </c>
      <c r="T174" s="170" t="s">
        <v>2075</v>
      </c>
      <c r="U174" s="170" t="s">
        <v>2076</v>
      </c>
    </row>
    <row r="175" spans="1:21">
      <c r="A175" s="97">
        <v>45809</v>
      </c>
      <c r="B175">
        <v>6</v>
      </c>
      <c r="C175" t="s">
        <v>2046</v>
      </c>
      <c r="D175">
        <v>10035461975</v>
      </c>
      <c r="E175">
        <v>93.6</v>
      </c>
      <c r="F175" t="e">
        <f>_xlfn.XLOOKUP(Tabela1[[#This Row],[Empreendimento]],L:L,N:N)</f>
        <v>#N/A</v>
      </c>
      <c r="G175" t="e">
        <f>_xlfn.CONCAT("UFV ",Tabela1[[#This Row],[Complexo]])</f>
        <v>#N/A</v>
      </c>
      <c r="L175" t="str">
        <f t="shared" si="2"/>
        <v>UFV Vazante II</v>
      </c>
      <c r="M175" s="170" t="s">
        <v>2290</v>
      </c>
      <c r="N175" s="170" t="s">
        <v>2291</v>
      </c>
      <c r="O175" s="170" t="s">
        <v>2309</v>
      </c>
      <c r="P175" s="170" t="s">
        <v>2073</v>
      </c>
      <c r="Q175" s="170" t="s">
        <v>898</v>
      </c>
      <c r="R175" s="170" t="s">
        <v>942</v>
      </c>
      <c r="S175" s="170" t="s">
        <v>2317</v>
      </c>
      <c r="T175" s="170" t="s">
        <v>2075</v>
      </c>
      <c r="U175" s="170" t="s">
        <v>2076</v>
      </c>
    </row>
    <row r="176" spans="1:21">
      <c r="A176" s="97">
        <v>45839</v>
      </c>
      <c r="B176">
        <v>7</v>
      </c>
      <c r="C176" t="s">
        <v>2046</v>
      </c>
      <c r="D176">
        <v>10035461975</v>
      </c>
      <c r="E176">
        <v>98.6</v>
      </c>
      <c r="F176" t="e">
        <f>_xlfn.XLOOKUP(Tabela1[[#This Row],[Empreendimento]],L:L,N:N)</f>
        <v>#N/A</v>
      </c>
      <c r="G176" t="e">
        <f>_xlfn.CONCAT("UFV ",Tabela1[[#This Row],[Complexo]])</f>
        <v>#N/A</v>
      </c>
      <c r="L176" t="str">
        <f t="shared" si="2"/>
        <v>UFV Vazante II</v>
      </c>
      <c r="M176" s="170" t="s">
        <v>2290</v>
      </c>
      <c r="N176" s="170" t="s">
        <v>2291</v>
      </c>
      <c r="O176" s="170" t="s">
        <v>2309</v>
      </c>
      <c r="P176" s="170" t="s">
        <v>2073</v>
      </c>
      <c r="Q176" s="170" t="s">
        <v>899</v>
      </c>
      <c r="R176" s="170" t="s">
        <v>942</v>
      </c>
      <c r="S176" s="170" t="s">
        <v>2318</v>
      </c>
      <c r="T176" s="170" t="s">
        <v>2075</v>
      </c>
      <c r="U176" s="170" t="s">
        <v>2076</v>
      </c>
    </row>
    <row r="177" spans="1:21">
      <c r="A177" s="97">
        <v>45870</v>
      </c>
      <c r="B177">
        <v>8</v>
      </c>
      <c r="C177" t="s">
        <v>2046</v>
      </c>
      <c r="D177">
        <v>10035461975</v>
      </c>
      <c r="E177">
        <v>105.7</v>
      </c>
      <c r="F177" t="e">
        <f>_xlfn.XLOOKUP(Tabela1[[#This Row],[Empreendimento]],L:L,N:N)</f>
        <v>#N/A</v>
      </c>
      <c r="G177" t="e">
        <f>_xlfn.CONCAT("UFV ",Tabela1[[#This Row],[Complexo]])</f>
        <v>#N/A</v>
      </c>
      <c r="L177" t="str">
        <f t="shared" si="2"/>
        <v>UFV Vazante II</v>
      </c>
      <c r="M177" s="170" t="s">
        <v>2290</v>
      </c>
      <c r="N177" s="170" t="s">
        <v>2291</v>
      </c>
      <c r="O177" s="170" t="s">
        <v>2309</v>
      </c>
      <c r="P177" s="170" t="s">
        <v>2073</v>
      </c>
      <c r="Q177" s="170" t="s">
        <v>900</v>
      </c>
      <c r="R177" s="170" t="s">
        <v>942</v>
      </c>
      <c r="S177" s="170" t="s">
        <v>2319</v>
      </c>
      <c r="T177" s="170" t="s">
        <v>2075</v>
      </c>
      <c r="U177" s="170" t="s">
        <v>2076</v>
      </c>
    </row>
    <row r="178" spans="1:21">
      <c r="A178" s="97">
        <v>45901</v>
      </c>
      <c r="B178">
        <v>9</v>
      </c>
      <c r="C178" t="s">
        <v>2046</v>
      </c>
      <c r="D178">
        <v>10035461975</v>
      </c>
      <c r="E178">
        <v>98.5</v>
      </c>
      <c r="F178" t="e">
        <f>_xlfn.XLOOKUP(Tabela1[[#This Row],[Empreendimento]],L:L,N:N)</f>
        <v>#N/A</v>
      </c>
      <c r="G178" t="e">
        <f>_xlfn.CONCAT("UFV ",Tabela1[[#This Row],[Complexo]])</f>
        <v>#N/A</v>
      </c>
      <c r="L178" t="str">
        <f t="shared" si="2"/>
        <v>UFV Vazante II</v>
      </c>
      <c r="M178" s="170" t="s">
        <v>2290</v>
      </c>
      <c r="N178" s="170" t="s">
        <v>2291</v>
      </c>
      <c r="O178" s="170" t="s">
        <v>2309</v>
      </c>
      <c r="P178" s="170" t="s">
        <v>2073</v>
      </c>
      <c r="Q178" s="170" t="s">
        <v>901</v>
      </c>
      <c r="R178" s="170" t="s">
        <v>942</v>
      </c>
      <c r="S178" s="170" t="s">
        <v>2320</v>
      </c>
      <c r="T178" s="170" t="s">
        <v>2075</v>
      </c>
      <c r="U178" s="170" t="s">
        <v>2076</v>
      </c>
    </row>
    <row r="179" spans="1:21">
      <c r="A179" s="97">
        <v>45931</v>
      </c>
      <c r="B179">
        <v>10</v>
      </c>
      <c r="C179" t="s">
        <v>2046</v>
      </c>
      <c r="D179">
        <v>10035461975</v>
      </c>
      <c r="E179">
        <v>95.7</v>
      </c>
      <c r="F179" t="e">
        <f>_xlfn.XLOOKUP(Tabela1[[#This Row],[Empreendimento]],L:L,N:N)</f>
        <v>#N/A</v>
      </c>
      <c r="G179" t="e">
        <f>_xlfn.CONCAT("UFV ",Tabela1[[#This Row],[Complexo]])</f>
        <v>#N/A</v>
      </c>
      <c r="L179" t="str">
        <f t="shared" si="2"/>
        <v>UFV Vazante II</v>
      </c>
      <c r="M179" s="170" t="s">
        <v>2290</v>
      </c>
      <c r="N179" s="170" t="s">
        <v>2291</v>
      </c>
      <c r="O179" s="170" t="s">
        <v>2309</v>
      </c>
      <c r="P179" s="170" t="s">
        <v>2073</v>
      </c>
      <c r="Q179" s="170" t="s">
        <v>902</v>
      </c>
      <c r="R179" s="170" t="s">
        <v>942</v>
      </c>
      <c r="S179" s="170" t="s">
        <v>2321</v>
      </c>
      <c r="T179" s="170" t="s">
        <v>2075</v>
      </c>
      <c r="U179" s="170" t="s">
        <v>2076</v>
      </c>
    </row>
    <row r="180" spans="1:21">
      <c r="A180" s="97">
        <v>45962</v>
      </c>
      <c r="B180">
        <v>11</v>
      </c>
      <c r="C180" t="s">
        <v>2046</v>
      </c>
      <c r="D180">
        <v>10035461975</v>
      </c>
      <c r="E180">
        <v>90.5</v>
      </c>
      <c r="F180" t="e">
        <f>_xlfn.XLOOKUP(Tabela1[[#This Row],[Empreendimento]],L:L,N:N)</f>
        <v>#N/A</v>
      </c>
      <c r="G180" t="e">
        <f>_xlfn.CONCAT("UFV ",Tabela1[[#This Row],[Complexo]])</f>
        <v>#N/A</v>
      </c>
      <c r="L180" t="str">
        <f t="shared" si="2"/>
        <v>UFV Vazante II</v>
      </c>
      <c r="M180" s="170" t="s">
        <v>2290</v>
      </c>
      <c r="N180" s="170" t="s">
        <v>2291</v>
      </c>
      <c r="O180" s="170" t="s">
        <v>2309</v>
      </c>
      <c r="P180" s="170" t="s">
        <v>2073</v>
      </c>
      <c r="Q180" s="170" t="s">
        <v>903</v>
      </c>
      <c r="R180" s="170" t="s">
        <v>942</v>
      </c>
      <c r="S180" s="170" t="s">
        <v>2322</v>
      </c>
      <c r="T180" s="170" t="s">
        <v>2075</v>
      </c>
      <c r="U180" s="170" t="s">
        <v>2076</v>
      </c>
    </row>
    <row r="181" spans="1:21">
      <c r="A181" s="97">
        <v>45992</v>
      </c>
      <c r="B181">
        <v>12</v>
      </c>
      <c r="C181" t="s">
        <v>2046</v>
      </c>
      <c r="D181">
        <v>10035461975</v>
      </c>
      <c r="E181">
        <v>82.9</v>
      </c>
      <c r="F181" t="e">
        <f>_xlfn.XLOOKUP(Tabela1[[#This Row],[Empreendimento]],L:L,N:N)</f>
        <v>#N/A</v>
      </c>
      <c r="G181" t="e">
        <f>_xlfn.CONCAT("UFV ",Tabela1[[#This Row],[Complexo]])</f>
        <v>#N/A</v>
      </c>
      <c r="L181" t="str">
        <f t="shared" si="2"/>
        <v>UFV Vazante II</v>
      </c>
      <c r="M181" s="170" t="s">
        <v>2290</v>
      </c>
      <c r="N181" s="170" t="s">
        <v>2291</v>
      </c>
      <c r="O181" s="170" t="s">
        <v>2309</v>
      </c>
      <c r="P181" s="170" t="s">
        <v>2073</v>
      </c>
      <c r="Q181" s="170" t="s">
        <v>904</v>
      </c>
      <c r="R181" s="170" t="s">
        <v>942</v>
      </c>
      <c r="S181" s="170" t="s">
        <v>2323</v>
      </c>
      <c r="T181" s="170" t="s">
        <v>2075</v>
      </c>
      <c r="U181" s="170" t="s">
        <v>2076</v>
      </c>
    </row>
    <row r="182" spans="1:21">
      <c r="A182" s="97">
        <v>45658</v>
      </c>
      <c r="B182">
        <v>1</v>
      </c>
      <c r="C182" t="s">
        <v>2047</v>
      </c>
      <c r="D182">
        <v>10035461983</v>
      </c>
      <c r="E182">
        <v>79.53</v>
      </c>
      <c r="F182" t="e">
        <f>_xlfn.XLOOKUP(Tabela1[[#This Row],[Empreendimento]],L:L,N:N)</f>
        <v>#N/A</v>
      </c>
      <c r="G182" t="e">
        <f>_xlfn.CONCAT("UFV ",Tabela1[[#This Row],[Complexo]])</f>
        <v>#N/A</v>
      </c>
      <c r="L182" t="str">
        <f t="shared" si="2"/>
        <v>UFV Vazante II</v>
      </c>
      <c r="M182" s="170" t="s">
        <v>2290</v>
      </c>
      <c r="N182" s="170" t="s">
        <v>2291</v>
      </c>
      <c r="O182" s="170" t="s">
        <v>2309</v>
      </c>
      <c r="P182" s="170" t="s">
        <v>2073</v>
      </c>
      <c r="Q182" s="170" t="s">
        <v>905</v>
      </c>
      <c r="R182" s="170" t="s">
        <v>942</v>
      </c>
      <c r="S182" s="170" t="s">
        <v>2324</v>
      </c>
      <c r="T182" s="170" t="s">
        <v>2075</v>
      </c>
      <c r="U182" s="170" t="s">
        <v>2076</v>
      </c>
    </row>
    <row r="183" spans="1:21">
      <c r="A183" s="97">
        <v>45689</v>
      </c>
      <c r="B183">
        <v>2</v>
      </c>
      <c r="C183" t="s">
        <v>2047</v>
      </c>
      <c r="D183">
        <v>10035461983</v>
      </c>
      <c r="E183">
        <v>74.209999999999994</v>
      </c>
      <c r="F183" t="e">
        <f>_xlfn.XLOOKUP(Tabela1[[#This Row],[Empreendimento]],L:L,N:N)</f>
        <v>#N/A</v>
      </c>
      <c r="G183" t="e">
        <f>_xlfn.CONCAT("UFV ",Tabela1[[#This Row],[Complexo]])</f>
        <v>#N/A</v>
      </c>
      <c r="L183" t="str">
        <f t="shared" si="2"/>
        <v>UFV Vazante II</v>
      </c>
      <c r="M183" s="170" t="s">
        <v>2290</v>
      </c>
      <c r="N183" s="170" t="s">
        <v>2291</v>
      </c>
      <c r="O183" s="170" t="s">
        <v>2309</v>
      </c>
      <c r="P183" s="170" t="s">
        <v>2073</v>
      </c>
      <c r="Q183" s="170" t="s">
        <v>906</v>
      </c>
      <c r="R183" s="170" t="s">
        <v>942</v>
      </c>
      <c r="S183" s="170" t="s">
        <v>2325</v>
      </c>
      <c r="T183" s="170" t="s">
        <v>2075</v>
      </c>
      <c r="U183" s="170" t="s">
        <v>2076</v>
      </c>
    </row>
    <row r="184" spans="1:21">
      <c r="A184" s="97">
        <v>45717</v>
      </c>
      <c r="B184">
        <v>3</v>
      </c>
      <c r="C184" t="s">
        <v>2047</v>
      </c>
      <c r="D184">
        <v>10035461983</v>
      </c>
      <c r="E184">
        <v>76.44</v>
      </c>
      <c r="F184" t="e">
        <f>_xlfn.XLOOKUP(Tabela1[[#This Row],[Empreendimento]],L:L,N:N)</f>
        <v>#N/A</v>
      </c>
      <c r="G184" t="e">
        <f>_xlfn.CONCAT("UFV ",Tabela1[[#This Row],[Complexo]])</f>
        <v>#N/A</v>
      </c>
      <c r="L184" t="str">
        <f t="shared" si="2"/>
        <v>UFV Vazante II</v>
      </c>
      <c r="M184" s="170" t="s">
        <v>2290</v>
      </c>
      <c r="N184" s="170" t="s">
        <v>2291</v>
      </c>
      <c r="O184" s="170" t="s">
        <v>2309</v>
      </c>
      <c r="P184" s="170" t="s">
        <v>2073</v>
      </c>
      <c r="Q184" s="170" t="s">
        <v>907</v>
      </c>
      <c r="R184" s="170" t="s">
        <v>2092</v>
      </c>
      <c r="S184" s="170" t="s">
        <v>2326</v>
      </c>
      <c r="T184" s="170" t="s">
        <v>2094</v>
      </c>
      <c r="U184" s="170" t="s">
        <v>2076</v>
      </c>
    </row>
    <row r="185" spans="1:21">
      <c r="A185" s="97">
        <v>45748</v>
      </c>
      <c r="B185">
        <v>4</v>
      </c>
      <c r="C185" t="s">
        <v>2047</v>
      </c>
      <c r="D185">
        <v>10035461983</v>
      </c>
      <c r="E185">
        <v>78.400000000000006</v>
      </c>
      <c r="F185" t="e">
        <f>_xlfn.XLOOKUP(Tabela1[[#This Row],[Empreendimento]],L:L,N:N)</f>
        <v>#N/A</v>
      </c>
      <c r="G185" t="e">
        <f>_xlfn.CONCAT("UFV ",Tabela1[[#This Row],[Complexo]])</f>
        <v>#N/A</v>
      </c>
      <c r="L185" t="str">
        <f t="shared" si="2"/>
        <v>UFV Vazante III</v>
      </c>
      <c r="M185" s="170" t="s">
        <v>2290</v>
      </c>
      <c r="N185" s="170" t="s">
        <v>2291</v>
      </c>
      <c r="O185" s="170" t="s">
        <v>2327</v>
      </c>
      <c r="P185" s="170" t="s">
        <v>2073</v>
      </c>
      <c r="Q185" s="170" t="s">
        <v>908</v>
      </c>
      <c r="R185" s="170" t="s">
        <v>942</v>
      </c>
      <c r="S185" s="170" t="s">
        <v>2328</v>
      </c>
      <c r="T185" s="170" t="s">
        <v>2075</v>
      </c>
      <c r="U185" s="170" t="s">
        <v>2076</v>
      </c>
    </row>
    <row r="186" spans="1:21">
      <c r="A186" s="97">
        <v>45778</v>
      </c>
      <c r="B186">
        <v>5</v>
      </c>
      <c r="C186" t="s">
        <v>2047</v>
      </c>
      <c r="D186">
        <v>10035461983</v>
      </c>
      <c r="E186">
        <v>79.53</v>
      </c>
      <c r="F186" t="e">
        <f>_xlfn.XLOOKUP(Tabela1[[#This Row],[Empreendimento]],L:L,N:N)</f>
        <v>#N/A</v>
      </c>
      <c r="G186" t="e">
        <f>_xlfn.CONCAT("UFV ",Tabela1[[#This Row],[Complexo]])</f>
        <v>#N/A</v>
      </c>
      <c r="L186" t="str">
        <f t="shared" si="2"/>
        <v>UFV Vazante III</v>
      </c>
      <c r="M186" s="170" t="s">
        <v>2290</v>
      </c>
      <c r="N186" s="170" t="s">
        <v>2291</v>
      </c>
      <c r="O186" s="170" t="s">
        <v>2327</v>
      </c>
      <c r="P186" s="170" t="s">
        <v>2073</v>
      </c>
      <c r="Q186" s="170" t="s">
        <v>909</v>
      </c>
      <c r="R186" s="170" t="s">
        <v>942</v>
      </c>
      <c r="S186" s="170" t="s">
        <v>2329</v>
      </c>
      <c r="T186" s="170" t="s">
        <v>2075</v>
      </c>
      <c r="U186" s="170" t="s">
        <v>2076</v>
      </c>
    </row>
    <row r="187" spans="1:21">
      <c r="A187" s="97">
        <v>45809</v>
      </c>
      <c r="B187">
        <v>6</v>
      </c>
      <c r="C187" t="s">
        <v>2047</v>
      </c>
      <c r="D187">
        <v>10035461983</v>
      </c>
      <c r="E187">
        <v>79.900000000000006</v>
      </c>
      <c r="F187" t="e">
        <f>_xlfn.XLOOKUP(Tabela1[[#This Row],[Empreendimento]],L:L,N:N)</f>
        <v>#N/A</v>
      </c>
      <c r="G187" t="e">
        <f>_xlfn.CONCAT("UFV ",Tabela1[[#This Row],[Complexo]])</f>
        <v>#N/A</v>
      </c>
      <c r="L187" t="str">
        <f t="shared" si="2"/>
        <v>UFV Vazante III</v>
      </c>
      <c r="M187" s="170" t="s">
        <v>2290</v>
      </c>
      <c r="N187" s="170" t="s">
        <v>2291</v>
      </c>
      <c r="O187" s="170" t="s">
        <v>2327</v>
      </c>
      <c r="P187" s="170" t="s">
        <v>2073</v>
      </c>
      <c r="Q187" s="170" t="s">
        <v>910</v>
      </c>
      <c r="R187" s="170" t="s">
        <v>942</v>
      </c>
      <c r="S187" s="170" t="s">
        <v>2330</v>
      </c>
      <c r="T187" s="170" t="s">
        <v>2075</v>
      </c>
      <c r="U187" s="170" t="s">
        <v>2076</v>
      </c>
    </row>
    <row r="188" spans="1:21">
      <c r="A188" s="97">
        <v>45839</v>
      </c>
      <c r="B188">
        <v>7</v>
      </c>
      <c r="C188" t="s">
        <v>2047</v>
      </c>
      <c r="D188">
        <v>10035461983</v>
      </c>
      <c r="E188">
        <v>84.32</v>
      </c>
      <c r="F188" t="e">
        <f>_xlfn.XLOOKUP(Tabela1[[#This Row],[Empreendimento]],L:L,N:N)</f>
        <v>#N/A</v>
      </c>
      <c r="G188" t="e">
        <f>_xlfn.CONCAT("UFV ",Tabela1[[#This Row],[Complexo]])</f>
        <v>#N/A</v>
      </c>
      <c r="L188" t="str">
        <f t="shared" si="2"/>
        <v>UFV Vazante III</v>
      </c>
      <c r="M188" s="170" t="s">
        <v>2290</v>
      </c>
      <c r="N188" s="170" t="s">
        <v>2291</v>
      </c>
      <c r="O188" s="170" t="s">
        <v>2327</v>
      </c>
      <c r="P188" s="170" t="s">
        <v>2073</v>
      </c>
      <c r="Q188" s="170" t="s">
        <v>911</v>
      </c>
      <c r="R188" s="170" t="s">
        <v>942</v>
      </c>
      <c r="S188" s="170" t="s">
        <v>2331</v>
      </c>
      <c r="T188" s="170" t="s">
        <v>2075</v>
      </c>
      <c r="U188" s="170" t="s">
        <v>2076</v>
      </c>
    </row>
    <row r="189" spans="1:21">
      <c r="A189" s="97">
        <v>45870</v>
      </c>
      <c r="B189">
        <v>8</v>
      </c>
      <c r="C189" t="s">
        <v>2047</v>
      </c>
      <c r="D189">
        <v>10035461983</v>
      </c>
      <c r="E189">
        <v>90.54</v>
      </c>
      <c r="F189" t="e">
        <f>_xlfn.XLOOKUP(Tabela1[[#This Row],[Empreendimento]],L:L,N:N)</f>
        <v>#N/A</v>
      </c>
      <c r="G189" t="e">
        <f>_xlfn.CONCAT("UFV ",Tabela1[[#This Row],[Complexo]])</f>
        <v>#N/A</v>
      </c>
      <c r="L189" t="str">
        <f t="shared" si="2"/>
        <v>UFV Vazante III</v>
      </c>
      <c r="M189" s="170" t="s">
        <v>2290</v>
      </c>
      <c r="N189" s="170" t="s">
        <v>2291</v>
      </c>
      <c r="O189" s="170" t="s">
        <v>2327</v>
      </c>
      <c r="P189" s="170" t="s">
        <v>2073</v>
      </c>
      <c r="Q189" s="170" t="s">
        <v>912</v>
      </c>
      <c r="R189" s="170" t="s">
        <v>942</v>
      </c>
      <c r="S189" s="170" t="s">
        <v>2332</v>
      </c>
      <c r="T189" s="170" t="s">
        <v>2075</v>
      </c>
      <c r="U189" s="170" t="s">
        <v>2076</v>
      </c>
    </row>
    <row r="190" spans="1:21">
      <c r="A190" s="97">
        <v>45901</v>
      </c>
      <c r="B190">
        <v>9</v>
      </c>
      <c r="C190" t="s">
        <v>2047</v>
      </c>
      <c r="D190">
        <v>10035461983</v>
      </c>
      <c r="E190">
        <v>84.29</v>
      </c>
      <c r="F190" t="e">
        <f>_xlfn.XLOOKUP(Tabela1[[#This Row],[Empreendimento]],L:L,N:N)</f>
        <v>#N/A</v>
      </c>
      <c r="G190" t="e">
        <f>_xlfn.CONCAT("UFV ",Tabela1[[#This Row],[Complexo]])</f>
        <v>#N/A</v>
      </c>
      <c r="L190" t="str">
        <f t="shared" si="2"/>
        <v>UFV Vazante III</v>
      </c>
      <c r="M190" s="170" t="s">
        <v>2290</v>
      </c>
      <c r="N190" s="170" t="s">
        <v>2291</v>
      </c>
      <c r="O190" s="170" t="s">
        <v>2327</v>
      </c>
      <c r="P190" s="170" t="s">
        <v>2073</v>
      </c>
      <c r="Q190" s="170" t="s">
        <v>913</v>
      </c>
      <c r="R190" s="170" t="s">
        <v>942</v>
      </c>
      <c r="S190" s="170" t="s">
        <v>2333</v>
      </c>
      <c r="T190" s="170" t="s">
        <v>2075</v>
      </c>
      <c r="U190" s="170" t="s">
        <v>2076</v>
      </c>
    </row>
    <row r="191" spans="1:21">
      <c r="A191" s="97">
        <v>45931</v>
      </c>
      <c r="B191">
        <v>10</v>
      </c>
      <c r="C191" t="s">
        <v>2047</v>
      </c>
      <c r="D191">
        <v>10035461983</v>
      </c>
      <c r="E191">
        <v>81.64</v>
      </c>
      <c r="F191" t="e">
        <f>_xlfn.XLOOKUP(Tabela1[[#This Row],[Empreendimento]],L:L,N:N)</f>
        <v>#N/A</v>
      </c>
      <c r="G191" t="e">
        <f>_xlfn.CONCAT("UFV ",Tabela1[[#This Row],[Complexo]])</f>
        <v>#N/A</v>
      </c>
      <c r="L191" t="str">
        <f t="shared" si="2"/>
        <v>UFV Vazante III</v>
      </c>
      <c r="M191" s="170" t="s">
        <v>2290</v>
      </c>
      <c r="N191" s="170" t="s">
        <v>2291</v>
      </c>
      <c r="O191" s="170" t="s">
        <v>2327</v>
      </c>
      <c r="P191" s="170" t="s">
        <v>2073</v>
      </c>
      <c r="Q191" s="170" t="s">
        <v>914</v>
      </c>
      <c r="R191" s="170" t="s">
        <v>942</v>
      </c>
      <c r="S191" s="170" t="s">
        <v>2334</v>
      </c>
      <c r="T191" s="170" t="s">
        <v>2075</v>
      </c>
      <c r="U191" s="170" t="s">
        <v>2076</v>
      </c>
    </row>
    <row r="192" spans="1:21">
      <c r="A192" s="97">
        <v>45962</v>
      </c>
      <c r="B192">
        <v>11</v>
      </c>
      <c r="C192" t="s">
        <v>2047</v>
      </c>
      <c r="D192">
        <v>10035461983</v>
      </c>
      <c r="E192">
        <v>77.25</v>
      </c>
      <c r="F192" t="e">
        <f>_xlfn.XLOOKUP(Tabela1[[#This Row],[Empreendimento]],L:L,N:N)</f>
        <v>#N/A</v>
      </c>
      <c r="G192" t="e">
        <f>_xlfn.CONCAT("UFV ",Tabela1[[#This Row],[Complexo]])</f>
        <v>#N/A</v>
      </c>
      <c r="L192" t="str">
        <f t="shared" si="2"/>
        <v>UFV Vazante III</v>
      </c>
      <c r="M192" s="170" t="s">
        <v>2290</v>
      </c>
      <c r="N192" s="170" t="s">
        <v>2291</v>
      </c>
      <c r="O192" s="170" t="s">
        <v>2327</v>
      </c>
      <c r="P192" s="170" t="s">
        <v>2073</v>
      </c>
      <c r="Q192" s="170" t="s">
        <v>915</v>
      </c>
      <c r="R192" s="170" t="s">
        <v>2092</v>
      </c>
      <c r="S192" s="170" t="s">
        <v>2335</v>
      </c>
      <c r="T192" s="170" t="s">
        <v>2094</v>
      </c>
      <c r="U192" s="170" t="s">
        <v>2076</v>
      </c>
    </row>
    <row r="193" spans="1:21">
      <c r="A193" s="97">
        <v>45992</v>
      </c>
      <c r="B193">
        <v>12</v>
      </c>
      <c r="C193" t="s">
        <v>2047</v>
      </c>
      <c r="D193">
        <v>10035461983</v>
      </c>
      <c r="E193">
        <v>70.760000000000005</v>
      </c>
      <c r="F193" t="e">
        <f>_xlfn.XLOOKUP(Tabela1[[#This Row],[Empreendimento]],L:L,N:N)</f>
        <v>#N/A</v>
      </c>
      <c r="G193" t="e">
        <f>_xlfn.CONCAT("UFV ",Tabela1[[#This Row],[Complexo]])</f>
        <v>#N/A</v>
      </c>
      <c r="L193" t="str">
        <f t="shared" si="2"/>
        <v>UFV Vazante III</v>
      </c>
      <c r="M193" s="170" t="s">
        <v>2290</v>
      </c>
      <c r="N193" s="170" t="s">
        <v>2291</v>
      </c>
      <c r="O193" s="170" t="s">
        <v>2327</v>
      </c>
      <c r="P193" s="170" t="s">
        <v>2073</v>
      </c>
      <c r="Q193" s="170" t="s">
        <v>916</v>
      </c>
      <c r="R193" s="170" t="s">
        <v>2092</v>
      </c>
      <c r="S193" s="170" t="s">
        <v>2336</v>
      </c>
      <c r="T193" s="170" t="s">
        <v>2094</v>
      </c>
      <c r="U193" s="170" t="s">
        <v>2076</v>
      </c>
    </row>
    <row r="194" spans="1:21">
      <c r="A194" s="97">
        <v>45658</v>
      </c>
      <c r="B194">
        <v>1</v>
      </c>
      <c r="C194" t="s">
        <v>2048</v>
      </c>
      <c r="D194">
        <v>10035505336</v>
      </c>
      <c r="E194">
        <v>57.43</v>
      </c>
      <c r="F194" t="e">
        <f>_xlfn.XLOOKUP(Tabela1[[#This Row],[Empreendimento]],L:L,N:N)</f>
        <v>#N/A</v>
      </c>
      <c r="G194" t="e">
        <f>_xlfn.CONCAT("UFV ",Tabela1[[#This Row],[Complexo]])</f>
        <v>#N/A</v>
      </c>
      <c r="L194" t="str">
        <f t="shared" si="2"/>
        <v>UFV Barra do Garças I</v>
      </c>
      <c r="M194" s="170" t="s">
        <v>2337</v>
      </c>
      <c r="N194" s="170" t="s">
        <v>2338</v>
      </c>
      <c r="O194" s="170" t="s">
        <v>2339</v>
      </c>
      <c r="P194" s="170" t="s">
        <v>2073</v>
      </c>
      <c r="Q194" s="170" t="s">
        <v>1279</v>
      </c>
      <c r="R194" s="170" t="s">
        <v>2092</v>
      </c>
      <c r="S194" s="170" t="s">
        <v>2340</v>
      </c>
      <c r="T194" s="170" t="s">
        <v>2094</v>
      </c>
      <c r="U194" s="170" t="s">
        <v>2076</v>
      </c>
    </row>
    <row r="195" spans="1:21">
      <c r="A195" s="97">
        <v>45689</v>
      </c>
      <c r="B195">
        <v>2</v>
      </c>
      <c r="C195" t="s">
        <v>2048</v>
      </c>
      <c r="D195">
        <v>10035505336</v>
      </c>
      <c r="E195">
        <v>53.91</v>
      </c>
      <c r="F195" t="e">
        <f>_xlfn.XLOOKUP(Tabela1[[#This Row],[Empreendimento]],L:L,N:N)</f>
        <v>#N/A</v>
      </c>
      <c r="G195" t="e">
        <f>_xlfn.CONCAT("UFV ",Tabela1[[#This Row],[Complexo]])</f>
        <v>#N/A</v>
      </c>
      <c r="L195" t="str">
        <f t="shared" ref="L195:L258" si="3">_xlfn.CONCAT("UFV ",O195)</f>
        <v>UFV Barra do Garças I</v>
      </c>
      <c r="M195" s="170" t="s">
        <v>2337</v>
      </c>
      <c r="N195" s="170" t="s">
        <v>2338</v>
      </c>
      <c r="O195" s="170" t="s">
        <v>2339</v>
      </c>
      <c r="P195" s="170" t="s">
        <v>2073</v>
      </c>
      <c r="Q195" s="170" t="s">
        <v>1273</v>
      </c>
      <c r="R195" s="170" t="s">
        <v>2092</v>
      </c>
      <c r="S195" s="170" t="s">
        <v>2341</v>
      </c>
      <c r="T195" s="170" t="s">
        <v>2094</v>
      </c>
      <c r="U195" s="170" t="s">
        <v>2076</v>
      </c>
    </row>
    <row r="196" spans="1:21">
      <c r="A196" s="97">
        <v>45717</v>
      </c>
      <c r="B196">
        <v>3</v>
      </c>
      <c r="C196" t="s">
        <v>2048</v>
      </c>
      <c r="D196">
        <v>10035505336</v>
      </c>
      <c r="E196">
        <v>55.17</v>
      </c>
      <c r="F196" t="e">
        <f>_xlfn.XLOOKUP(Tabela1[[#This Row],[Empreendimento]],L:L,N:N)</f>
        <v>#N/A</v>
      </c>
      <c r="G196" t="e">
        <f>_xlfn.CONCAT("UFV ",Tabela1[[#This Row],[Complexo]])</f>
        <v>#N/A</v>
      </c>
      <c r="L196" t="str">
        <f t="shared" si="3"/>
        <v>UFV Barra do Garças II</v>
      </c>
      <c r="M196" s="170" t="s">
        <v>2337</v>
      </c>
      <c r="N196" s="170" t="s">
        <v>2338</v>
      </c>
      <c r="O196" s="170" t="s">
        <v>2342</v>
      </c>
      <c r="P196" s="170" t="s">
        <v>2073</v>
      </c>
      <c r="Q196" s="170" t="s">
        <v>1278</v>
      </c>
      <c r="R196" s="170" t="s">
        <v>2165</v>
      </c>
      <c r="S196" s="170" t="s">
        <v>2343</v>
      </c>
      <c r="T196" s="170" t="s">
        <v>2262</v>
      </c>
      <c r="U196" s="170" t="s">
        <v>2076</v>
      </c>
    </row>
    <row r="197" spans="1:21">
      <c r="A197" s="97">
        <v>45748</v>
      </c>
      <c r="B197">
        <v>4</v>
      </c>
      <c r="C197" t="s">
        <v>2048</v>
      </c>
      <c r="D197">
        <v>10035505336</v>
      </c>
      <c r="E197">
        <v>56.62</v>
      </c>
      <c r="F197" t="e">
        <f>_xlfn.XLOOKUP(Tabela1[[#This Row],[Empreendimento]],L:L,N:N)</f>
        <v>#N/A</v>
      </c>
      <c r="G197" t="e">
        <f>_xlfn.CONCAT("UFV ",Tabela1[[#This Row],[Complexo]])</f>
        <v>#N/A</v>
      </c>
      <c r="L197" t="str">
        <f t="shared" si="3"/>
        <v>UFV Barra do Garças II</v>
      </c>
      <c r="M197" s="170" t="s">
        <v>2337</v>
      </c>
      <c r="N197" s="170" t="s">
        <v>2338</v>
      </c>
      <c r="O197" s="170" t="s">
        <v>2342</v>
      </c>
      <c r="P197" s="170" t="s">
        <v>2073</v>
      </c>
      <c r="Q197" s="170" t="s">
        <v>1277</v>
      </c>
      <c r="R197" s="170" t="s">
        <v>2165</v>
      </c>
      <c r="S197" s="170" t="s">
        <v>2344</v>
      </c>
      <c r="T197" s="170" t="s">
        <v>2262</v>
      </c>
      <c r="U197" s="170" t="s">
        <v>2076</v>
      </c>
    </row>
    <row r="198" spans="1:21">
      <c r="A198" s="97">
        <v>45778</v>
      </c>
      <c r="B198">
        <v>5</v>
      </c>
      <c r="C198" t="s">
        <v>2048</v>
      </c>
      <c r="D198">
        <v>10035505336</v>
      </c>
      <c r="E198">
        <v>57.53</v>
      </c>
      <c r="F198" t="e">
        <f>_xlfn.XLOOKUP(Tabela1[[#This Row],[Empreendimento]],L:L,N:N)</f>
        <v>#N/A</v>
      </c>
      <c r="G198" t="e">
        <f>_xlfn.CONCAT("UFV ",Tabela1[[#This Row],[Complexo]])</f>
        <v>#N/A</v>
      </c>
      <c r="L198" t="str">
        <f t="shared" si="3"/>
        <v>UFV Barra do Garças II</v>
      </c>
      <c r="M198" s="170" t="s">
        <v>2337</v>
      </c>
      <c r="N198" s="170" t="s">
        <v>2338</v>
      </c>
      <c r="O198" s="170" t="s">
        <v>2342</v>
      </c>
      <c r="P198" s="170" t="s">
        <v>2073</v>
      </c>
      <c r="Q198" s="170" t="s">
        <v>1276</v>
      </c>
      <c r="R198" s="170" t="s">
        <v>2165</v>
      </c>
      <c r="S198" s="170" t="s">
        <v>2345</v>
      </c>
      <c r="T198" s="170" t="s">
        <v>2262</v>
      </c>
      <c r="U198" s="170" t="s">
        <v>2076</v>
      </c>
    </row>
    <row r="199" spans="1:21">
      <c r="A199" s="97">
        <v>45809</v>
      </c>
      <c r="B199">
        <v>6</v>
      </c>
      <c r="C199" t="s">
        <v>2048</v>
      </c>
      <c r="D199">
        <v>10035505336</v>
      </c>
      <c r="E199">
        <v>57.99</v>
      </c>
      <c r="F199" t="e">
        <f>_xlfn.XLOOKUP(Tabela1[[#This Row],[Empreendimento]],L:L,N:N)</f>
        <v>#N/A</v>
      </c>
      <c r="G199" t="e">
        <f>_xlfn.CONCAT("UFV ",Tabela1[[#This Row],[Complexo]])</f>
        <v>#N/A</v>
      </c>
      <c r="L199" t="str">
        <f t="shared" si="3"/>
        <v>UFV Barra do Garças II</v>
      </c>
      <c r="M199" s="170" t="s">
        <v>2337</v>
      </c>
      <c r="N199" s="170" t="s">
        <v>2338</v>
      </c>
      <c r="O199" s="170" t="s">
        <v>2342</v>
      </c>
      <c r="P199" s="170" t="s">
        <v>2073</v>
      </c>
      <c r="Q199" s="170" t="s">
        <v>1281</v>
      </c>
      <c r="R199" s="170" t="s">
        <v>2165</v>
      </c>
      <c r="S199" s="170" t="s">
        <v>2346</v>
      </c>
      <c r="T199" s="170" t="s">
        <v>2262</v>
      </c>
      <c r="U199" s="170" t="s">
        <v>2076</v>
      </c>
    </row>
    <row r="200" spans="1:21">
      <c r="A200" s="97">
        <v>45839</v>
      </c>
      <c r="B200">
        <v>7</v>
      </c>
      <c r="C200" t="s">
        <v>2048</v>
      </c>
      <c r="D200">
        <v>10035505336</v>
      </c>
      <c r="E200">
        <v>60.92</v>
      </c>
      <c r="F200" t="e">
        <f>_xlfn.XLOOKUP(Tabela1[[#This Row],[Empreendimento]],L:L,N:N)</f>
        <v>#N/A</v>
      </c>
      <c r="G200" t="e">
        <f>_xlfn.CONCAT("UFV ",Tabela1[[#This Row],[Complexo]])</f>
        <v>#N/A</v>
      </c>
      <c r="L200" t="str">
        <f t="shared" si="3"/>
        <v>UFV Barra do Garças III</v>
      </c>
      <c r="M200" s="170" t="s">
        <v>2337</v>
      </c>
      <c r="N200" s="170" t="s">
        <v>2338</v>
      </c>
      <c r="O200" s="170" t="s">
        <v>2347</v>
      </c>
      <c r="P200" s="170" t="s">
        <v>2073</v>
      </c>
      <c r="Q200" s="170" t="s">
        <v>1283</v>
      </c>
      <c r="R200" s="170" t="s">
        <v>2165</v>
      </c>
      <c r="S200" s="170" t="s">
        <v>2348</v>
      </c>
      <c r="T200" s="170" t="s">
        <v>2262</v>
      </c>
      <c r="U200" s="170" t="s">
        <v>2076</v>
      </c>
    </row>
    <row r="201" spans="1:21">
      <c r="A201" s="97">
        <v>45870</v>
      </c>
      <c r="B201">
        <v>8</v>
      </c>
      <c r="C201" t="s">
        <v>2048</v>
      </c>
      <c r="D201">
        <v>10035505336</v>
      </c>
      <c r="E201">
        <v>65.38</v>
      </c>
      <c r="F201" t="e">
        <f>_xlfn.XLOOKUP(Tabela1[[#This Row],[Empreendimento]],L:L,N:N)</f>
        <v>#N/A</v>
      </c>
      <c r="G201" t="e">
        <f>_xlfn.CONCAT("UFV ",Tabela1[[#This Row],[Complexo]])</f>
        <v>#N/A</v>
      </c>
      <c r="L201" t="str">
        <f t="shared" si="3"/>
        <v>UFV Barra do Garças III</v>
      </c>
      <c r="M201" s="170" t="s">
        <v>2337</v>
      </c>
      <c r="N201" s="170" t="s">
        <v>2338</v>
      </c>
      <c r="O201" s="170" t="s">
        <v>2347</v>
      </c>
      <c r="P201" s="170" t="s">
        <v>2073</v>
      </c>
      <c r="Q201" s="170" t="s">
        <v>1282</v>
      </c>
      <c r="R201" s="170" t="s">
        <v>2165</v>
      </c>
      <c r="S201" s="170" t="s">
        <v>2349</v>
      </c>
      <c r="T201" s="170" t="s">
        <v>2262</v>
      </c>
      <c r="U201" s="170" t="s">
        <v>2076</v>
      </c>
    </row>
    <row r="202" spans="1:21">
      <c r="A202" s="97">
        <v>45901</v>
      </c>
      <c r="B202">
        <v>9</v>
      </c>
      <c r="C202" t="s">
        <v>2048</v>
      </c>
      <c r="D202">
        <v>10035505336</v>
      </c>
      <c r="E202">
        <v>60.92</v>
      </c>
      <c r="F202" t="e">
        <f>_xlfn.XLOOKUP(Tabela1[[#This Row],[Empreendimento]],L:L,N:N)</f>
        <v>#N/A</v>
      </c>
      <c r="G202" t="e">
        <f>_xlfn.CONCAT("UFV ",Tabela1[[#This Row],[Complexo]])</f>
        <v>#N/A</v>
      </c>
      <c r="L202" t="str">
        <f t="shared" si="3"/>
        <v>UFV Barra do Garças III</v>
      </c>
      <c r="M202" s="170" t="s">
        <v>2337</v>
      </c>
      <c r="N202" s="170" t="s">
        <v>2338</v>
      </c>
      <c r="O202" s="170" t="s">
        <v>2347</v>
      </c>
      <c r="P202" s="170" t="s">
        <v>2073</v>
      </c>
      <c r="Q202" s="170" t="s">
        <v>1284</v>
      </c>
      <c r="R202" s="170" t="s">
        <v>2165</v>
      </c>
      <c r="S202" s="170" t="s">
        <v>2350</v>
      </c>
      <c r="T202" s="170" t="s">
        <v>2262</v>
      </c>
      <c r="U202" s="170" t="s">
        <v>2076</v>
      </c>
    </row>
    <row r="203" spans="1:21">
      <c r="A203" s="97">
        <v>45931</v>
      </c>
      <c r="B203">
        <v>10</v>
      </c>
      <c r="C203" t="s">
        <v>2048</v>
      </c>
      <c r="D203">
        <v>10035505336</v>
      </c>
      <c r="E203">
        <v>59.18</v>
      </c>
      <c r="F203" t="e">
        <f>_xlfn.XLOOKUP(Tabela1[[#This Row],[Empreendimento]],L:L,N:N)</f>
        <v>#N/A</v>
      </c>
      <c r="G203" t="e">
        <f>_xlfn.CONCAT("UFV ",Tabela1[[#This Row],[Complexo]])</f>
        <v>#N/A</v>
      </c>
      <c r="L203" t="str">
        <f t="shared" si="3"/>
        <v>UFV Barra do Garças III</v>
      </c>
      <c r="M203" s="170" t="s">
        <v>2337</v>
      </c>
      <c r="N203" s="170" t="s">
        <v>2338</v>
      </c>
      <c r="O203" s="170" t="s">
        <v>2347</v>
      </c>
      <c r="P203" s="170" t="s">
        <v>2073</v>
      </c>
      <c r="Q203" s="170" t="s">
        <v>1280</v>
      </c>
      <c r="R203" s="170" t="s">
        <v>2165</v>
      </c>
      <c r="S203" s="170" t="s">
        <v>2351</v>
      </c>
      <c r="T203" s="170" t="s">
        <v>2262</v>
      </c>
      <c r="U203" s="170" t="s">
        <v>2076</v>
      </c>
    </row>
    <row r="204" spans="1:21">
      <c r="A204" s="97">
        <v>45962</v>
      </c>
      <c r="B204">
        <v>11</v>
      </c>
      <c r="C204" t="s">
        <v>2048</v>
      </c>
      <c r="D204">
        <v>10035505336</v>
      </c>
      <c r="E204">
        <v>55.91</v>
      </c>
      <c r="F204" t="e">
        <f>_xlfn.XLOOKUP(Tabela1[[#This Row],[Empreendimento]],L:L,N:N)</f>
        <v>#N/A</v>
      </c>
      <c r="G204" t="e">
        <f>_xlfn.CONCAT("UFV ",Tabela1[[#This Row],[Complexo]])</f>
        <v>#N/A</v>
      </c>
      <c r="L204" t="str">
        <f t="shared" si="3"/>
        <v>UFV Bom Sucesso I</v>
      </c>
      <c r="M204" s="170" t="s">
        <v>2128</v>
      </c>
      <c r="N204" s="176" t="s">
        <v>2352</v>
      </c>
      <c r="O204" s="176" t="s">
        <v>2352</v>
      </c>
      <c r="P204" s="170" t="s">
        <v>2073</v>
      </c>
      <c r="Q204" s="170" t="s">
        <v>942</v>
      </c>
      <c r="R204" s="170" t="s">
        <v>942</v>
      </c>
      <c r="S204" s="170" t="s">
        <v>2353</v>
      </c>
      <c r="T204" s="170" t="s">
        <v>2354</v>
      </c>
      <c r="U204" s="170" t="s">
        <v>2076</v>
      </c>
    </row>
    <row r="205" spans="1:21">
      <c r="A205" s="97">
        <v>45992</v>
      </c>
      <c r="B205">
        <v>12</v>
      </c>
      <c r="C205" t="s">
        <v>2048</v>
      </c>
      <c r="D205">
        <v>10035505336</v>
      </c>
      <c r="E205">
        <v>51.22</v>
      </c>
      <c r="F205" t="e">
        <f>_xlfn.XLOOKUP(Tabela1[[#This Row],[Empreendimento]],L:L,N:N)</f>
        <v>#N/A</v>
      </c>
      <c r="G205" t="e">
        <f>_xlfn.CONCAT("UFV ",Tabela1[[#This Row],[Complexo]])</f>
        <v>#N/A</v>
      </c>
      <c r="L205" t="str">
        <f t="shared" si="3"/>
        <v>UFV Bom Sucesso I</v>
      </c>
      <c r="M205" s="170" t="s">
        <v>2128</v>
      </c>
      <c r="N205" s="176" t="s">
        <v>2352</v>
      </c>
      <c r="O205" s="176" t="s">
        <v>2352</v>
      </c>
      <c r="P205" s="170" t="s">
        <v>2355</v>
      </c>
      <c r="Q205" s="170" t="s">
        <v>2356</v>
      </c>
      <c r="R205" s="170" t="s">
        <v>2357</v>
      </c>
      <c r="S205" s="170">
        <v>1730136741</v>
      </c>
      <c r="T205" s="170" t="s">
        <v>2086</v>
      </c>
      <c r="U205" s="170" t="s">
        <v>2076</v>
      </c>
    </row>
    <row r="206" spans="1:21">
      <c r="A206" s="97">
        <v>45658</v>
      </c>
      <c r="B206">
        <v>1</v>
      </c>
      <c r="C206" t="s">
        <v>2049</v>
      </c>
      <c r="D206">
        <v>10035462122</v>
      </c>
      <c r="E206">
        <v>43.9</v>
      </c>
      <c r="F206" t="e">
        <f>_xlfn.XLOOKUP(Tabela1[[#This Row],[Empreendimento]],L:L,N:N)</f>
        <v>#N/A</v>
      </c>
      <c r="G206" t="e">
        <f>_xlfn.CONCAT("UFV ",Tabela1[[#This Row],[Complexo]])</f>
        <v>#N/A</v>
      </c>
      <c r="L206" t="str">
        <f t="shared" si="3"/>
        <v>UFV Bom Sucesso I</v>
      </c>
      <c r="M206" s="170" t="s">
        <v>2128</v>
      </c>
      <c r="N206" s="176" t="s">
        <v>2352</v>
      </c>
      <c r="O206" s="176" t="s">
        <v>2352</v>
      </c>
      <c r="P206" s="170" t="s">
        <v>2355</v>
      </c>
      <c r="Q206" s="170" t="s">
        <v>2358</v>
      </c>
      <c r="R206" s="170" t="s">
        <v>2357</v>
      </c>
      <c r="S206" s="170">
        <v>1730136739</v>
      </c>
      <c r="T206" s="170" t="s">
        <v>2086</v>
      </c>
      <c r="U206" s="170" t="s">
        <v>2076</v>
      </c>
    </row>
    <row r="207" spans="1:21">
      <c r="A207" s="97">
        <v>45689</v>
      </c>
      <c r="B207">
        <v>2</v>
      </c>
      <c r="C207" t="s">
        <v>2049</v>
      </c>
      <c r="D207">
        <v>10035462122</v>
      </c>
      <c r="E207">
        <v>41.07</v>
      </c>
      <c r="F207" t="e">
        <f>_xlfn.XLOOKUP(Tabela1[[#This Row],[Empreendimento]],L:L,N:N)</f>
        <v>#N/A</v>
      </c>
      <c r="G207" t="e">
        <f>_xlfn.CONCAT("UFV ",Tabela1[[#This Row],[Complexo]])</f>
        <v>#N/A</v>
      </c>
      <c r="L207" t="str">
        <f t="shared" si="3"/>
        <v>UFV Bom Sucesso I</v>
      </c>
      <c r="M207" s="170" t="s">
        <v>2128</v>
      </c>
      <c r="N207" s="176" t="s">
        <v>2352</v>
      </c>
      <c r="O207" s="176" t="s">
        <v>2352</v>
      </c>
      <c r="P207" s="170" t="s">
        <v>2355</v>
      </c>
      <c r="Q207" s="170" t="s">
        <v>2359</v>
      </c>
      <c r="R207" s="170" t="s">
        <v>2357</v>
      </c>
      <c r="S207" s="170">
        <v>1730136744</v>
      </c>
      <c r="T207" s="170" t="s">
        <v>2086</v>
      </c>
      <c r="U207" s="170" t="s">
        <v>2076</v>
      </c>
    </row>
    <row r="208" spans="1:21">
      <c r="A208" s="97">
        <v>45717</v>
      </c>
      <c r="B208">
        <v>3</v>
      </c>
      <c r="C208" t="s">
        <v>2049</v>
      </c>
      <c r="D208">
        <v>10035462122</v>
      </c>
      <c r="E208">
        <v>42.29</v>
      </c>
      <c r="F208" t="e">
        <f>_xlfn.XLOOKUP(Tabela1[[#This Row],[Empreendimento]],L:L,N:N)</f>
        <v>#N/A</v>
      </c>
      <c r="G208" t="e">
        <f>_xlfn.CONCAT("UFV ",Tabela1[[#This Row],[Complexo]])</f>
        <v>#N/A</v>
      </c>
      <c r="L208" t="str">
        <f t="shared" si="3"/>
        <v>UFV Bom Sucesso I</v>
      </c>
      <c r="M208" s="170" t="s">
        <v>2128</v>
      </c>
      <c r="N208" s="176" t="s">
        <v>2352</v>
      </c>
      <c r="O208" s="176" t="s">
        <v>2352</v>
      </c>
      <c r="P208" s="170" t="s">
        <v>2355</v>
      </c>
      <c r="Q208" s="170" t="s">
        <v>2360</v>
      </c>
      <c r="R208" s="170" t="s">
        <v>2357</v>
      </c>
      <c r="S208" s="170">
        <v>1730136745</v>
      </c>
      <c r="T208" s="170" t="s">
        <v>2086</v>
      </c>
      <c r="U208" s="170" t="s">
        <v>2076</v>
      </c>
    </row>
    <row r="209" spans="1:21">
      <c r="A209" s="97">
        <v>45748</v>
      </c>
      <c r="B209">
        <v>4</v>
      </c>
      <c r="C209" t="s">
        <v>2049</v>
      </c>
      <c r="D209">
        <v>10035462122</v>
      </c>
      <c r="E209">
        <v>43.3</v>
      </c>
      <c r="F209" t="e">
        <f>_xlfn.XLOOKUP(Tabela1[[#This Row],[Empreendimento]],L:L,N:N)</f>
        <v>#N/A</v>
      </c>
      <c r="G209" t="e">
        <f>_xlfn.CONCAT("UFV ",Tabela1[[#This Row],[Complexo]])</f>
        <v>#N/A</v>
      </c>
      <c r="L209" t="str">
        <f t="shared" si="3"/>
        <v>UFV Bom Sucesso I</v>
      </c>
      <c r="M209" s="170" t="s">
        <v>2128</v>
      </c>
      <c r="N209" s="176" t="s">
        <v>2352</v>
      </c>
      <c r="O209" s="176" t="s">
        <v>2352</v>
      </c>
      <c r="P209" s="170" t="s">
        <v>2355</v>
      </c>
      <c r="Q209" s="170" t="s">
        <v>2361</v>
      </c>
      <c r="R209" s="170" t="s">
        <v>2357</v>
      </c>
      <c r="S209" s="170">
        <v>1730136752</v>
      </c>
      <c r="T209" s="170" t="s">
        <v>2086</v>
      </c>
      <c r="U209" s="170" t="s">
        <v>2076</v>
      </c>
    </row>
    <row r="210" spans="1:21">
      <c r="A210" s="97">
        <v>45778</v>
      </c>
      <c r="B210">
        <v>5</v>
      </c>
      <c r="C210" t="s">
        <v>2049</v>
      </c>
      <c r="D210">
        <v>10035462122</v>
      </c>
      <c r="E210">
        <v>44.01</v>
      </c>
      <c r="F210" t="e">
        <f>_xlfn.XLOOKUP(Tabela1[[#This Row],[Empreendimento]],L:L,N:N)</f>
        <v>#N/A</v>
      </c>
      <c r="G210" t="e">
        <f>_xlfn.CONCAT("UFV ",Tabela1[[#This Row],[Complexo]])</f>
        <v>#N/A</v>
      </c>
      <c r="L210" t="str">
        <f t="shared" si="3"/>
        <v>UFV Bom Sucesso I</v>
      </c>
      <c r="M210" s="170" t="s">
        <v>2128</v>
      </c>
      <c r="N210" s="176" t="s">
        <v>2352</v>
      </c>
      <c r="O210" s="176" t="s">
        <v>2352</v>
      </c>
      <c r="P210" s="170" t="s">
        <v>2355</v>
      </c>
      <c r="Q210" s="170" t="s">
        <v>2362</v>
      </c>
      <c r="R210" s="170" t="s">
        <v>2357</v>
      </c>
      <c r="S210" s="170">
        <v>1730136755</v>
      </c>
      <c r="T210" s="170" t="s">
        <v>2086</v>
      </c>
      <c r="U210" s="170" t="s">
        <v>2076</v>
      </c>
    </row>
    <row r="211" spans="1:21">
      <c r="A211" s="97">
        <v>45809</v>
      </c>
      <c r="B211">
        <v>6</v>
      </c>
      <c r="C211" t="s">
        <v>2049</v>
      </c>
      <c r="D211">
        <v>10035462122</v>
      </c>
      <c r="E211">
        <v>44.21</v>
      </c>
      <c r="F211" t="e">
        <f>_xlfn.XLOOKUP(Tabela1[[#This Row],[Empreendimento]],L:L,N:N)</f>
        <v>#N/A</v>
      </c>
      <c r="G211" t="e">
        <f>_xlfn.CONCAT("UFV ",Tabela1[[#This Row],[Complexo]])</f>
        <v>#N/A</v>
      </c>
      <c r="L211" t="str">
        <f t="shared" si="3"/>
        <v>UFV Bom Sucesso I</v>
      </c>
      <c r="M211" s="170" t="s">
        <v>2128</v>
      </c>
      <c r="N211" s="176" t="s">
        <v>2352</v>
      </c>
      <c r="O211" s="176" t="s">
        <v>2352</v>
      </c>
      <c r="P211" s="170" t="s">
        <v>2355</v>
      </c>
      <c r="Q211" s="170" t="s">
        <v>2363</v>
      </c>
      <c r="R211" s="170" t="s">
        <v>2357</v>
      </c>
      <c r="S211" s="170">
        <v>1730136747</v>
      </c>
      <c r="T211" s="170" t="s">
        <v>2086</v>
      </c>
      <c r="U211" s="170" t="s">
        <v>2076</v>
      </c>
    </row>
    <row r="212" spans="1:21">
      <c r="A212" s="97">
        <v>45839</v>
      </c>
      <c r="B212">
        <v>7</v>
      </c>
      <c r="C212" t="s">
        <v>2049</v>
      </c>
      <c r="D212">
        <v>10035462122</v>
      </c>
      <c r="E212">
        <v>46.4</v>
      </c>
      <c r="F212" t="e">
        <f>_xlfn.XLOOKUP(Tabela1[[#This Row],[Empreendimento]],L:L,N:N)</f>
        <v>#N/A</v>
      </c>
      <c r="G212" t="e">
        <f>_xlfn.CONCAT("UFV ",Tabela1[[#This Row],[Complexo]])</f>
        <v>#N/A</v>
      </c>
      <c r="L212" t="str">
        <f t="shared" si="3"/>
        <v>UFV Bom Sucesso I</v>
      </c>
      <c r="M212" s="170" t="s">
        <v>2128</v>
      </c>
      <c r="N212" s="176" t="s">
        <v>2352</v>
      </c>
      <c r="O212" s="176" t="s">
        <v>2352</v>
      </c>
      <c r="P212" s="170" t="s">
        <v>2355</v>
      </c>
      <c r="Q212" s="170" t="s">
        <v>2364</v>
      </c>
      <c r="R212" s="170" t="s">
        <v>2357</v>
      </c>
      <c r="S212" s="170">
        <v>1730136749</v>
      </c>
      <c r="T212" s="170" t="s">
        <v>2086</v>
      </c>
      <c r="U212" s="170" t="s">
        <v>2076</v>
      </c>
    </row>
    <row r="213" spans="1:21">
      <c r="A213" s="97">
        <v>45870</v>
      </c>
      <c r="B213">
        <v>8</v>
      </c>
      <c r="C213" t="s">
        <v>2049</v>
      </c>
      <c r="D213">
        <v>10035462122</v>
      </c>
      <c r="E213">
        <v>50.06</v>
      </c>
      <c r="F213" t="e">
        <f>_xlfn.XLOOKUP(Tabela1[[#This Row],[Empreendimento]],L:L,N:N)</f>
        <v>#N/A</v>
      </c>
      <c r="G213" t="e">
        <f>_xlfn.CONCAT("UFV ",Tabela1[[#This Row],[Complexo]])</f>
        <v>#N/A</v>
      </c>
      <c r="L213" t="str">
        <f t="shared" si="3"/>
        <v>UFV Bom Sucesso I</v>
      </c>
      <c r="M213" s="170" t="s">
        <v>2128</v>
      </c>
      <c r="N213" s="176" t="s">
        <v>2352</v>
      </c>
      <c r="O213" s="176" t="s">
        <v>2352</v>
      </c>
      <c r="P213" s="170" t="s">
        <v>2355</v>
      </c>
      <c r="Q213" s="170" t="s">
        <v>2365</v>
      </c>
      <c r="R213" s="170" t="s">
        <v>2357</v>
      </c>
      <c r="S213" s="170">
        <v>1730136748</v>
      </c>
      <c r="T213" s="170" t="s">
        <v>2086</v>
      </c>
      <c r="U213" s="170" t="s">
        <v>2076</v>
      </c>
    </row>
    <row r="214" spans="1:21">
      <c r="A214" s="97">
        <v>45901</v>
      </c>
      <c r="B214">
        <v>9</v>
      </c>
      <c r="C214" t="s">
        <v>2049</v>
      </c>
      <c r="D214">
        <v>10035462122</v>
      </c>
      <c r="E214">
        <v>46.67</v>
      </c>
      <c r="F214" t="e">
        <f>_xlfn.XLOOKUP(Tabela1[[#This Row],[Empreendimento]],L:L,N:N)</f>
        <v>#N/A</v>
      </c>
      <c r="G214" t="e">
        <f>_xlfn.CONCAT("UFV ",Tabela1[[#This Row],[Complexo]])</f>
        <v>#N/A</v>
      </c>
      <c r="L214" t="str">
        <f t="shared" si="3"/>
        <v>UFV Bom Sucesso I</v>
      </c>
      <c r="M214" s="170" t="s">
        <v>2128</v>
      </c>
      <c r="N214" s="176" t="s">
        <v>2352</v>
      </c>
      <c r="O214" s="176" t="s">
        <v>2352</v>
      </c>
      <c r="P214" s="170" t="s">
        <v>2355</v>
      </c>
      <c r="Q214" s="170" t="s">
        <v>2366</v>
      </c>
      <c r="R214" s="170" t="s">
        <v>2357</v>
      </c>
      <c r="S214" s="170">
        <v>1730136751</v>
      </c>
      <c r="T214" s="170" t="s">
        <v>2086</v>
      </c>
      <c r="U214" s="170" t="s">
        <v>2076</v>
      </c>
    </row>
    <row r="215" spans="1:21">
      <c r="A215" s="97">
        <v>45931</v>
      </c>
      <c r="B215">
        <v>10</v>
      </c>
      <c r="C215" t="s">
        <v>2049</v>
      </c>
      <c r="D215">
        <v>10035462122</v>
      </c>
      <c r="E215">
        <v>45.15</v>
      </c>
      <c r="F215" t="e">
        <f>_xlfn.XLOOKUP(Tabela1[[#This Row],[Empreendimento]],L:L,N:N)</f>
        <v>#N/A</v>
      </c>
      <c r="G215" t="e">
        <f>_xlfn.CONCAT("UFV ",Tabela1[[#This Row],[Complexo]])</f>
        <v>#N/A</v>
      </c>
      <c r="L215" t="str">
        <f t="shared" si="3"/>
        <v>UFV Bom Sucesso I</v>
      </c>
      <c r="M215" s="170" t="s">
        <v>2128</v>
      </c>
      <c r="N215" s="176" t="s">
        <v>2352</v>
      </c>
      <c r="O215" s="176" t="s">
        <v>2352</v>
      </c>
      <c r="P215" s="170" t="s">
        <v>2355</v>
      </c>
      <c r="Q215" s="170" t="s">
        <v>2367</v>
      </c>
      <c r="R215" s="170" t="s">
        <v>2357</v>
      </c>
      <c r="S215" s="170">
        <v>1730136743</v>
      </c>
      <c r="T215" s="170" t="s">
        <v>2086</v>
      </c>
      <c r="U215" s="170" t="s">
        <v>2076</v>
      </c>
    </row>
    <row r="216" spans="1:21" ht="27.6">
      <c r="A216" s="97">
        <v>45962</v>
      </c>
      <c r="B216">
        <v>11</v>
      </c>
      <c r="C216" t="s">
        <v>2049</v>
      </c>
      <c r="D216">
        <v>10035462122</v>
      </c>
      <c r="E216">
        <v>42.7</v>
      </c>
      <c r="F216" t="e">
        <f>_xlfn.XLOOKUP(Tabela1[[#This Row],[Empreendimento]],L:L,N:N)</f>
        <v>#N/A</v>
      </c>
      <c r="G216" t="e">
        <f>_xlfn.CONCAT("UFV ",Tabela1[[#This Row],[Complexo]])</f>
        <v>#N/A</v>
      </c>
      <c r="L216" t="str">
        <f t="shared" si="3"/>
        <v>UFV Clareira de Araçu - UFV 1</v>
      </c>
      <c r="M216" s="170" t="s">
        <v>2128</v>
      </c>
      <c r="N216" s="176" t="s">
        <v>2368</v>
      </c>
      <c r="O216" s="176" t="s">
        <v>2368</v>
      </c>
      <c r="P216" s="170" t="s">
        <v>2369</v>
      </c>
      <c r="Q216" s="170" t="s">
        <v>622</v>
      </c>
      <c r="R216" s="170" t="s">
        <v>2370</v>
      </c>
      <c r="S216" s="170" t="s">
        <v>2371</v>
      </c>
      <c r="T216" s="170" t="s">
        <v>2372</v>
      </c>
      <c r="U216" s="170" t="s">
        <v>2076</v>
      </c>
    </row>
    <row r="217" spans="1:21" ht="27.6">
      <c r="A217" s="97">
        <v>45992</v>
      </c>
      <c r="B217">
        <v>12</v>
      </c>
      <c r="C217" t="s">
        <v>2049</v>
      </c>
      <c r="D217">
        <v>10035462122</v>
      </c>
      <c r="E217">
        <v>39.06</v>
      </c>
      <c r="F217" t="e">
        <f>_xlfn.XLOOKUP(Tabela1[[#This Row],[Empreendimento]],L:L,N:N)</f>
        <v>#N/A</v>
      </c>
      <c r="G217" t="e">
        <f>_xlfn.CONCAT("UFV ",Tabela1[[#This Row],[Complexo]])</f>
        <v>#N/A</v>
      </c>
      <c r="L217" t="str">
        <f t="shared" si="3"/>
        <v>UFV Clareira de Araçu - UFV 1</v>
      </c>
      <c r="M217" s="170" t="s">
        <v>2128</v>
      </c>
      <c r="N217" s="176" t="s">
        <v>2368</v>
      </c>
      <c r="O217" s="176" t="s">
        <v>2368</v>
      </c>
      <c r="P217" s="170" t="s">
        <v>2369</v>
      </c>
      <c r="Q217" s="170" t="s">
        <v>659</v>
      </c>
      <c r="R217" s="170" t="s">
        <v>2370</v>
      </c>
      <c r="S217" s="170" t="s">
        <v>2373</v>
      </c>
      <c r="T217" s="170" t="s">
        <v>2372</v>
      </c>
      <c r="U217" s="170" t="s">
        <v>2076</v>
      </c>
    </row>
    <row r="218" spans="1:21" ht="27.6">
      <c r="A218" s="97">
        <v>45658</v>
      </c>
      <c r="B218">
        <v>1</v>
      </c>
      <c r="C218" t="s">
        <v>2050</v>
      </c>
      <c r="D218">
        <v>10035462130</v>
      </c>
      <c r="E218">
        <v>49.4</v>
      </c>
      <c r="F218" t="e">
        <f>_xlfn.XLOOKUP(Tabela1[[#This Row],[Empreendimento]],L:L,N:N)</f>
        <v>#N/A</v>
      </c>
      <c r="G218" t="e">
        <f>_xlfn.CONCAT("UFV ",Tabela1[[#This Row],[Complexo]])</f>
        <v>#N/A</v>
      </c>
      <c r="L218" t="str">
        <f t="shared" si="3"/>
        <v>UFV Clareira de Araçu - UFV 1</v>
      </c>
      <c r="M218" s="170" t="s">
        <v>2128</v>
      </c>
      <c r="N218" s="176" t="s">
        <v>2368</v>
      </c>
      <c r="O218" s="176" t="s">
        <v>2368</v>
      </c>
      <c r="P218" s="170" t="s">
        <v>2369</v>
      </c>
      <c r="Q218" s="170" t="s">
        <v>660</v>
      </c>
      <c r="R218" s="170" t="s">
        <v>2370</v>
      </c>
      <c r="S218" s="170" t="s">
        <v>2374</v>
      </c>
      <c r="T218" s="170" t="s">
        <v>2372</v>
      </c>
      <c r="U218" s="170" t="s">
        <v>2076</v>
      </c>
    </row>
    <row r="219" spans="1:21" ht="27.6">
      <c r="A219" s="97">
        <v>45689</v>
      </c>
      <c r="B219">
        <v>2</v>
      </c>
      <c r="C219" t="s">
        <v>2050</v>
      </c>
      <c r="D219">
        <v>10035462130</v>
      </c>
      <c r="E219">
        <v>46.03</v>
      </c>
      <c r="F219" t="e">
        <f>_xlfn.XLOOKUP(Tabela1[[#This Row],[Empreendimento]],L:L,N:N)</f>
        <v>#N/A</v>
      </c>
      <c r="G219" t="e">
        <f>_xlfn.CONCAT("UFV ",Tabela1[[#This Row],[Complexo]])</f>
        <v>#N/A</v>
      </c>
      <c r="L219" t="str">
        <f t="shared" si="3"/>
        <v>UFV Clareira de Araçu - UFV 1</v>
      </c>
      <c r="M219" s="170" t="s">
        <v>2128</v>
      </c>
      <c r="N219" s="176" t="s">
        <v>2368</v>
      </c>
      <c r="O219" s="176" t="s">
        <v>2368</v>
      </c>
      <c r="P219" s="170" t="s">
        <v>2369</v>
      </c>
      <c r="Q219" s="170" t="s">
        <v>651</v>
      </c>
      <c r="R219" s="170" t="s">
        <v>2370</v>
      </c>
      <c r="S219" s="170" t="s">
        <v>2375</v>
      </c>
      <c r="T219" s="170" t="s">
        <v>2372</v>
      </c>
      <c r="U219" s="170" t="s">
        <v>2076</v>
      </c>
    </row>
    <row r="220" spans="1:21" ht="27.6">
      <c r="A220" s="97">
        <v>45717</v>
      </c>
      <c r="B220">
        <v>3</v>
      </c>
      <c r="C220" t="s">
        <v>2050</v>
      </c>
      <c r="D220">
        <v>10035462130</v>
      </c>
      <c r="E220">
        <v>47.62</v>
      </c>
      <c r="F220" t="e">
        <f>_xlfn.XLOOKUP(Tabela1[[#This Row],[Empreendimento]],L:L,N:N)</f>
        <v>#N/A</v>
      </c>
      <c r="G220" t="e">
        <f>_xlfn.CONCAT("UFV ",Tabela1[[#This Row],[Complexo]])</f>
        <v>#N/A</v>
      </c>
      <c r="L220" t="str">
        <f t="shared" si="3"/>
        <v>UFV Clareira de Araçu - UFV 1</v>
      </c>
      <c r="M220" s="170" t="s">
        <v>2128</v>
      </c>
      <c r="N220" s="176" t="s">
        <v>2368</v>
      </c>
      <c r="O220" s="176" t="s">
        <v>2368</v>
      </c>
      <c r="P220" s="170" t="s">
        <v>2369</v>
      </c>
      <c r="Q220" s="170" t="s">
        <v>658</v>
      </c>
      <c r="R220" s="170" t="s">
        <v>2370</v>
      </c>
      <c r="S220" s="170" t="s">
        <v>2376</v>
      </c>
      <c r="T220" s="170" t="s">
        <v>2372</v>
      </c>
      <c r="U220" s="170" t="s">
        <v>2076</v>
      </c>
    </row>
    <row r="221" spans="1:21" ht="27.6">
      <c r="A221" s="97">
        <v>45748</v>
      </c>
      <c r="B221">
        <v>4</v>
      </c>
      <c r="C221" t="s">
        <v>2050</v>
      </c>
      <c r="D221">
        <v>10035462130</v>
      </c>
      <c r="E221">
        <v>48.75</v>
      </c>
      <c r="F221" t="e">
        <f>_xlfn.XLOOKUP(Tabela1[[#This Row],[Empreendimento]],L:L,N:N)</f>
        <v>#N/A</v>
      </c>
      <c r="G221" t="e">
        <f>_xlfn.CONCAT("UFV ",Tabela1[[#This Row],[Complexo]])</f>
        <v>#N/A</v>
      </c>
      <c r="L221" t="str">
        <f t="shared" si="3"/>
        <v>UFV Clareira de Araçu - UFV 2</v>
      </c>
      <c r="M221" s="170" t="s">
        <v>2128</v>
      </c>
      <c r="N221" s="176" t="s">
        <v>2377</v>
      </c>
      <c r="O221" s="176" t="s">
        <v>2377</v>
      </c>
      <c r="P221" s="170" t="s">
        <v>2369</v>
      </c>
      <c r="Q221" s="170" t="s">
        <v>621</v>
      </c>
      <c r="R221" s="170" t="s">
        <v>2370</v>
      </c>
      <c r="S221" s="170" t="s">
        <v>2378</v>
      </c>
      <c r="T221" s="170" t="s">
        <v>2372</v>
      </c>
      <c r="U221" s="170" t="s">
        <v>2076</v>
      </c>
    </row>
    <row r="222" spans="1:21" ht="27.6">
      <c r="A222" s="97">
        <v>45778</v>
      </c>
      <c r="B222">
        <v>5</v>
      </c>
      <c r="C222" t="s">
        <v>2050</v>
      </c>
      <c r="D222">
        <v>10035462130</v>
      </c>
      <c r="E222">
        <v>49.54</v>
      </c>
      <c r="F222" t="e">
        <f>_xlfn.XLOOKUP(Tabela1[[#This Row],[Empreendimento]],L:L,N:N)</f>
        <v>#N/A</v>
      </c>
      <c r="G222" t="e">
        <f>_xlfn.CONCAT("UFV ",Tabela1[[#This Row],[Complexo]])</f>
        <v>#N/A</v>
      </c>
      <c r="L222" t="str">
        <f t="shared" si="3"/>
        <v>UFV Clareira de Araçu - UFV 2</v>
      </c>
      <c r="M222" s="170" t="s">
        <v>2128</v>
      </c>
      <c r="N222" s="176" t="s">
        <v>2377</v>
      </c>
      <c r="O222" s="176" t="s">
        <v>2377</v>
      </c>
      <c r="P222" s="170" t="s">
        <v>2369</v>
      </c>
      <c r="Q222" s="170" t="s">
        <v>662</v>
      </c>
      <c r="R222" s="170" t="s">
        <v>2379</v>
      </c>
      <c r="S222" s="170" t="s">
        <v>2380</v>
      </c>
      <c r="T222" s="170" t="s">
        <v>2381</v>
      </c>
      <c r="U222" s="170" t="s">
        <v>2076</v>
      </c>
    </row>
    <row r="223" spans="1:21" ht="27.6">
      <c r="A223" s="97">
        <v>45809</v>
      </c>
      <c r="B223">
        <v>6</v>
      </c>
      <c r="C223" t="s">
        <v>2050</v>
      </c>
      <c r="D223">
        <v>10035462130</v>
      </c>
      <c r="E223">
        <v>49.66</v>
      </c>
      <c r="F223" t="e">
        <f>_xlfn.XLOOKUP(Tabela1[[#This Row],[Empreendimento]],L:L,N:N)</f>
        <v>#N/A</v>
      </c>
      <c r="G223" t="e">
        <f>_xlfn.CONCAT("UFV ",Tabela1[[#This Row],[Complexo]])</f>
        <v>#N/A</v>
      </c>
      <c r="L223" t="str">
        <f t="shared" si="3"/>
        <v>UFV Clareira de Araçu - UFV 2</v>
      </c>
      <c r="M223" s="170" t="s">
        <v>2128</v>
      </c>
      <c r="N223" s="176" t="s">
        <v>2377</v>
      </c>
      <c r="O223" s="176" t="s">
        <v>2377</v>
      </c>
      <c r="P223" s="170" t="s">
        <v>2369</v>
      </c>
      <c r="Q223" s="170" t="s">
        <v>620</v>
      </c>
      <c r="R223" s="170" t="s">
        <v>2370</v>
      </c>
      <c r="S223" s="170" t="s">
        <v>2382</v>
      </c>
      <c r="T223" s="170" t="s">
        <v>2372</v>
      </c>
      <c r="U223" s="170" t="s">
        <v>2076</v>
      </c>
    </row>
    <row r="224" spans="1:21" ht="27.6">
      <c r="A224" s="97">
        <v>45839</v>
      </c>
      <c r="B224">
        <v>7</v>
      </c>
      <c r="C224" t="s">
        <v>2050</v>
      </c>
      <c r="D224">
        <v>10035462130</v>
      </c>
      <c r="E224">
        <v>52.2</v>
      </c>
      <c r="F224" t="e">
        <f>_xlfn.XLOOKUP(Tabela1[[#This Row],[Empreendimento]],L:L,N:N)</f>
        <v>#N/A</v>
      </c>
      <c r="G224" t="e">
        <f>_xlfn.CONCAT("UFV ",Tabela1[[#This Row],[Complexo]])</f>
        <v>#N/A</v>
      </c>
      <c r="L224" t="str">
        <f t="shared" si="3"/>
        <v>UFV CORUMBÁ I - UFV 1</v>
      </c>
      <c r="M224" s="170" t="s">
        <v>2128</v>
      </c>
      <c r="N224" s="176" t="s">
        <v>2383</v>
      </c>
      <c r="O224" s="176" t="s">
        <v>2383</v>
      </c>
      <c r="P224" s="170" t="s">
        <v>2369</v>
      </c>
      <c r="Q224" s="170" t="s">
        <v>830</v>
      </c>
      <c r="R224" s="170" t="s">
        <v>2370</v>
      </c>
      <c r="S224" s="170" t="s">
        <v>2384</v>
      </c>
      <c r="T224" s="170" t="s">
        <v>2372</v>
      </c>
      <c r="U224" s="170" t="s">
        <v>2076</v>
      </c>
    </row>
    <row r="225" spans="1:21" ht="27.6">
      <c r="A225" s="97">
        <v>45870</v>
      </c>
      <c r="B225">
        <v>8</v>
      </c>
      <c r="C225" t="s">
        <v>2050</v>
      </c>
      <c r="D225">
        <v>10035462130</v>
      </c>
      <c r="E225">
        <v>56.35</v>
      </c>
      <c r="F225" t="e">
        <f>_xlfn.XLOOKUP(Tabela1[[#This Row],[Empreendimento]],L:L,N:N)</f>
        <v>#N/A</v>
      </c>
      <c r="G225" t="e">
        <f>_xlfn.CONCAT("UFV ",Tabela1[[#This Row],[Complexo]])</f>
        <v>#N/A</v>
      </c>
      <c r="L225" t="str">
        <f t="shared" si="3"/>
        <v>UFV CORUMBÁ I - UFV 1</v>
      </c>
      <c r="M225" s="170" t="s">
        <v>2128</v>
      </c>
      <c r="N225" s="176" t="s">
        <v>2383</v>
      </c>
      <c r="O225" s="176" t="s">
        <v>2383</v>
      </c>
      <c r="P225" s="170" t="s">
        <v>2369</v>
      </c>
      <c r="Q225" s="170" t="s">
        <v>827</v>
      </c>
      <c r="R225" s="170" t="s">
        <v>2370</v>
      </c>
      <c r="S225" s="170" t="s">
        <v>2385</v>
      </c>
      <c r="T225" s="170" t="s">
        <v>2372</v>
      </c>
      <c r="U225" s="170" t="s">
        <v>2076</v>
      </c>
    </row>
    <row r="226" spans="1:21" ht="27.6">
      <c r="A226" s="97">
        <v>45901</v>
      </c>
      <c r="B226">
        <v>9</v>
      </c>
      <c r="C226" t="s">
        <v>2050</v>
      </c>
      <c r="D226">
        <v>10035462130</v>
      </c>
      <c r="E226">
        <v>52.52</v>
      </c>
      <c r="F226" t="e">
        <f>_xlfn.XLOOKUP(Tabela1[[#This Row],[Empreendimento]],L:L,N:N)</f>
        <v>#N/A</v>
      </c>
      <c r="G226" t="e">
        <f>_xlfn.CONCAT("UFV ",Tabela1[[#This Row],[Complexo]])</f>
        <v>#N/A</v>
      </c>
      <c r="L226" t="str">
        <f t="shared" si="3"/>
        <v>UFV CORUMBÁ I - UFV 1</v>
      </c>
      <c r="M226" s="170" t="s">
        <v>2128</v>
      </c>
      <c r="N226" s="176" t="s">
        <v>2383</v>
      </c>
      <c r="O226" s="176" t="s">
        <v>2383</v>
      </c>
      <c r="P226" s="170" t="s">
        <v>2369</v>
      </c>
      <c r="Q226" s="170" t="s">
        <v>829</v>
      </c>
      <c r="R226" s="170" t="s">
        <v>2370</v>
      </c>
      <c r="S226" s="170" t="s">
        <v>2386</v>
      </c>
      <c r="T226" s="170" t="s">
        <v>2372</v>
      </c>
      <c r="U226" s="170" t="s">
        <v>2076</v>
      </c>
    </row>
    <row r="227" spans="1:21" ht="27.6">
      <c r="A227" s="97">
        <v>45931</v>
      </c>
      <c r="B227">
        <v>10</v>
      </c>
      <c r="C227" t="s">
        <v>2050</v>
      </c>
      <c r="D227">
        <v>10035462130</v>
      </c>
      <c r="E227">
        <v>50.67</v>
      </c>
      <c r="F227" t="e">
        <f>_xlfn.XLOOKUP(Tabela1[[#This Row],[Empreendimento]],L:L,N:N)</f>
        <v>#N/A</v>
      </c>
      <c r="G227" t="e">
        <f>_xlfn.CONCAT("UFV ",Tabela1[[#This Row],[Complexo]])</f>
        <v>#N/A</v>
      </c>
      <c r="L227" t="str">
        <f t="shared" si="3"/>
        <v>UFV CORUMBÁ I - UFV 1</v>
      </c>
      <c r="M227" s="170" t="s">
        <v>2128</v>
      </c>
      <c r="N227" s="176" t="s">
        <v>2383</v>
      </c>
      <c r="O227" s="176" t="s">
        <v>2383</v>
      </c>
      <c r="P227" s="170" t="s">
        <v>2369</v>
      </c>
      <c r="Q227" s="170" t="s">
        <v>828</v>
      </c>
      <c r="R227" s="170" t="s">
        <v>2370</v>
      </c>
      <c r="S227" s="170" t="s">
        <v>2387</v>
      </c>
      <c r="T227" s="170" t="s">
        <v>2372</v>
      </c>
      <c r="U227" s="170" t="s">
        <v>2076</v>
      </c>
    </row>
    <row r="228" spans="1:21" ht="27.6">
      <c r="A228" s="97">
        <v>45962</v>
      </c>
      <c r="B228">
        <v>11</v>
      </c>
      <c r="C228" t="s">
        <v>2050</v>
      </c>
      <c r="D228">
        <v>10035462130</v>
      </c>
      <c r="E228">
        <v>47.98</v>
      </c>
      <c r="F228" t="e">
        <f>_xlfn.XLOOKUP(Tabela1[[#This Row],[Empreendimento]],L:L,N:N)</f>
        <v>#N/A</v>
      </c>
      <c r="G228" t="e">
        <f>_xlfn.CONCAT("UFV ",Tabela1[[#This Row],[Complexo]])</f>
        <v>#N/A</v>
      </c>
      <c r="L228" t="str">
        <f t="shared" si="3"/>
        <v>UFV CORUMBÁ I - UFV 1</v>
      </c>
      <c r="M228" s="170" t="s">
        <v>2128</v>
      </c>
      <c r="N228" s="176" t="s">
        <v>2383</v>
      </c>
      <c r="O228" s="176" t="s">
        <v>2383</v>
      </c>
      <c r="P228" s="170" t="s">
        <v>2369</v>
      </c>
      <c r="Q228" s="170" t="s">
        <v>824</v>
      </c>
      <c r="R228" s="170" t="s">
        <v>2370</v>
      </c>
      <c r="S228" s="170" t="s">
        <v>2388</v>
      </c>
      <c r="T228" s="170" t="s">
        <v>2372</v>
      </c>
      <c r="U228" s="170" t="s">
        <v>2076</v>
      </c>
    </row>
    <row r="229" spans="1:21" ht="27.6">
      <c r="A229" s="97">
        <v>45992</v>
      </c>
      <c r="B229">
        <v>12</v>
      </c>
      <c r="C229" t="s">
        <v>2050</v>
      </c>
      <c r="D229">
        <v>10035462130</v>
      </c>
      <c r="E229">
        <v>43.88</v>
      </c>
      <c r="F229" t="e">
        <f>_xlfn.XLOOKUP(Tabela1[[#This Row],[Empreendimento]],L:L,N:N)</f>
        <v>#N/A</v>
      </c>
      <c r="G229" t="e">
        <f>_xlfn.CONCAT("UFV ",Tabela1[[#This Row],[Complexo]])</f>
        <v>#N/A</v>
      </c>
      <c r="L229" t="str">
        <f t="shared" si="3"/>
        <v>UFV CORUMBÁ I - UFV 2</v>
      </c>
      <c r="M229" s="170" t="s">
        <v>2128</v>
      </c>
      <c r="N229" s="176" t="s">
        <v>2389</v>
      </c>
      <c r="O229" s="176" t="s">
        <v>2389</v>
      </c>
      <c r="P229" s="170" t="s">
        <v>2369</v>
      </c>
      <c r="Q229" s="170" t="s">
        <v>832</v>
      </c>
      <c r="R229" s="170" t="s">
        <v>2370</v>
      </c>
      <c r="S229" s="170" t="s">
        <v>2390</v>
      </c>
      <c r="T229" s="170" t="s">
        <v>2372</v>
      </c>
      <c r="U229" s="170" t="s">
        <v>2076</v>
      </c>
    </row>
    <row r="230" spans="1:21" ht="27.6">
      <c r="A230" s="97">
        <v>45658</v>
      </c>
      <c r="B230">
        <v>1</v>
      </c>
      <c r="C230" t="s">
        <v>2391</v>
      </c>
      <c r="D230" t="s">
        <v>2392</v>
      </c>
      <c r="E230">
        <v>687.6</v>
      </c>
      <c r="F230" t="e">
        <f>_xlfn.XLOOKUP(Tabela1[[#This Row],[Empreendimento]],L:L,N:N)</f>
        <v>#N/A</v>
      </c>
      <c r="G230" t="e">
        <f>_xlfn.CONCAT("UFV ",Tabela1[[#This Row],[Complexo]])</f>
        <v>#N/A</v>
      </c>
      <c r="L230" t="str">
        <f t="shared" si="3"/>
        <v>UFV CORUMBÁ I - UFV 2</v>
      </c>
      <c r="M230" s="170" t="s">
        <v>2128</v>
      </c>
      <c r="N230" s="176" t="s">
        <v>2389</v>
      </c>
      <c r="O230" s="176" t="s">
        <v>2389</v>
      </c>
      <c r="P230" s="170" t="s">
        <v>2369</v>
      </c>
      <c r="Q230" s="170" t="s">
        <v>833</v>
      </c>
      <c r="R230" s="170" t="s">
        <v>2370</v>
      </c>
      <c r="S230" s="170" t="s">
        <v>2393</v>
      </c>
      <c r="T230" s="170" t="s">
        <v>2372</v>
      </c>
      <c r="U230" s="170" t="s">
        <v>2076</v>
      </c>
    </row>
    <row r="231" spans="1:21" ht="27.6">
      <c r="A231" s="97">
        <v>45689</v>
      </c>
      <c r="B231">
        <v>2</v>
      </c>
      <c r="C231" t="s">
        <v>2391</v>
      </c>
      <c r="D231" t="s">
        <v>2392</v>
      </c>
      <c r="E231">
        <v>626.4</v>
      </c>
      <c r="F231" t="e">
        <f>_xlfn.XLOOKUP(Tabela1[[#This Row],[Empreendimento]],L:L,N:N)</f>
        <v>#N/A</v>
      </c>
      <c r="G231" t="e">
        <f>_xlfn.CONCAT("UFV ",Tabela1[[#This Row],[Complexo]])</f>
        <v>#N/A</v>
      </c>
      <c r="L231" t="str">
        <f t="shared" si="3"/>
        <v>UFV CORUMBÁ I - UFV 2</v>
      </c>
      <c r="M231" s="170" t="s">
        <v>2128</v>
      </c>
      <c r="N231" s="176" t="s">
        <v>2389</v>
      </c>
      <c r="O231" s="176" t="s">
        <v>2389</v>
      </c>
      <c r="P231" s="170" t="s">
        <v>2369</v>
      </c>
      <c r="Q231" s="170" t="s">
        <v>834</v>
      </c>
      <c r="R231" s="170" t="s">
        <v>2370</v>
      </c>
      <c r="S231" s="170" t="s">
        <v>2394</v>
      </c>
      <c r="T231" s="170" t="s">
        <v>2372</v>
      </c>
      <c r="U231" s="170" t="s">
        <v>2076</v>
      </c>
    </row>
    <row r="232" spans="1:21" ht="27.6">
      <c r="A232" s="97">
        <v>45717</v>
      </c>
      <c r="B232">
        <v>3</v>
      </c>
      <c r="C232" t="s">
        <v>2391</v>
      </c>
      <c r="D232" t="s">
        <v>2392</v>
      </c>
      <c r="E232">
        <v>600.6</v>
      </c>
      <c r="F232" t="e">
        <f>_xlfn.XLOOKUP(Tabela1[[#This Row],[Empreendimento]],L:L,N:N)</f>
        <v>#N/A</v>
      </c>
      <c r="G232" t="e">
        <f>_xlfn.CONCAT("UFV ",Tabela1[[#This Row],[Complexo]])</f>
        <v>#N/A</v>
      </c>
      <c r="L232" t="str">
        <f t="shared" si="3"/>
        <v>UFV CORUMBÁ I - UFV 2</v>
      </c>
      <c r="M232" s="170" t="s">
        <v>2128</v>
      </c>
      <c r="N232" s="176" t="s">
        <v>2389</v>
      </c>
      <c r="O232" s="176" t="s">
        <v>2389</v>
      </c>
      <c r="P232" s="170" t="s">
        <v>2369</v>
      </c>
      <c r="Q232" s="170" t="s">
        <v>835</v>
      </c>
      <c r="R232" s="170" t="s">
        <v>2370</v>
      </c>
      <c r="S232" s="170" t="s">
        <v>2395</v>
      </c>
      <c r="T232" s="170" t="s">
        <v>2372</v>
      </c>
      <c r="U232" s="170" t="s">
        <v>2076</v>
      </c>
    </row>
    <row r="233" spans="1:21" ht="27.6">
      <c r="A233" s="97">
        <v>45748</v>
      </c>
      <c r="B233">
        <v>4</v>
      </c>
      <c r="C233" t="s">
        <v>2391</v>
      </c>
      <c r="D233" t="s">
        <v>2392</v>
      </c>
      <c r="E233">
        <v>614.9</v>
      </c>
      <c r="F233" t="e">
        <f>_xlfn.XLOOKUP(Tabela1[[#This Row],[Empreendimento]],L:L,N:N)</f>
        <v>#N/A</v>
      </c>
      <c r="G233" t="e">
        <f>_xlfn.CONCAT("UFV ",Tabela1[[#This Row],[Complexo]])</f>
        <v>#N/A</v>
      </c>
      <c r="L233" t="str">
        <f t="shared" si="3"/>
        <v>UFV CORUMBÁ I - UFV 2</v>
      </c>
      <c r="M233" s="170" t="s">
        <v>2128</v>
      </c>
      <c r="N233" s="176" t="s">
        <v>2389</v>
      </c>
      <c r="O233" s="176" t="s">
        <v>2389</v>
      </c>
      <c r="P233" s="170" t="s">
        <v>2369</v>
      </c>
      <c r="Q233" s="170" t="s">
        <v>836</v>
      </c>
      <c r="R233" s="170" t="s">
        <v>2370</v>
      </c>
      <c r="S233" s="170" t="s">
        <v>2396</v>
      </c>
      <c r="T233" s="170" t="s">
        <v>2372</v>
      </c>
      <c r="U233" s="170" t="s">
        <v>2076</v>
      </c>
    </row>
    <row r="234" spans="1:21" ht="27.6">
      <c r="A234" s="97">
        <v>45778</v>
      </c>
      <c r="B234">
        <v>5</v>
      </c>
      <c r="C234" t="s">
        <v>2391</v>
      </c>
      <c r="D234" t="s">
        <v>2392</v>
      </c>
      <c r="E234">
        <v>623.1</v>
      </c>
      <c r="F234" t="e">
        <f>_xlfn.XLOOKUP(Tabela1[[#This Row],[Empreendimento]],L:L,N:N)</f>
        <v>#N/A</v>
      </c>
      <c r="G234" t="e">
        <f>_xlfn.CONCAT("UFV ",Tabela1[[#This Row],[Complexo]])</f>
        <v>#N/A</v>
      </c>
      <c r="L234" t="str">
        <f t="shared" si="3"/>
        <v>UFV CORUMBÁ I - UFV 3</v>
      </c>
      <c r="M234" s="170" t="s">
        <v>2128</v>
      </c>
      <c r="N234" s="176" t="s">
        <v>2397</v>
      </c>
      <c r="O234" s="176" t="s">
        <v>2397</v>
      </c>
      <c r="P234" s="170" t="s">
        <v>2369</v>
      </c>
      <c r="Q234" s="170" t="s">
        <v>838</v>
      </c>
      <c r="R234" s="170" t="s">
        <v>2370</v>
      </c>
      <c r="S234" s="170" t="s">
        <v>2398</v>
      </c>
      <c r="T234" s="170" t="s">
        <v>2372</v>
      </c>
      <c r="U234" s="170" t="s">
        <v>2076</v>
      </c>
    </row>
    <row r="235" spans="1:21" ht="27.6">
      <c r="A235" s="97">
        <v>45809</v>
      </c>
      <c r="B235">
        <v>6</v>
      </c>
      <c r="C235" t="s">
        <v>2391</v>
      </c>
      <c r="D235" t="s">
        <v>2392</v>
      </c>
      <c r="E235">
        <v>594.6</v>
      </c>
      <c r="F235" t="e">
        <f>_xlfn.XLOOKUP(Tabela1[[#This Row],[Empreendimento]],L:L,N:N)</f>
        <v>#N/A</v>
      </c>
      <c r="G235" t="e">
        <f>_xlfn.CONCAT("UFV ",Tabela1[[#This Row],[Complexo]])</f>
        <v>#N/A</v>
      </c>
      <c r="L235" t="str">
        <f t="shared" si="3"/>
        <v>UFV CORUMBÁ I - UFV 3</v>
      </c>
      <c r="M235" s="170" t="s">
        <v>2128</v>
      </c>
      <c r="N235" s="176" t="s">
        <v>2397</v>
      </c>
      <c r="O235" s="176" t="s">
        <v>2397</v>
      </c>
      <c r="P235" s="170" t="s">
        <v>2369</v>
      </c>
      <c r="Q235" s="170" t="s">
        <v>839</v>
      </c>
      <c r="R235" s="170" t="s">
        <v>2379</v>
      </c>
      <c r="S235" s="170" t="s">
        <v>2399</v>
      </c>
      <c r="T235" s="170" t="s">
        <v>2381</v>
      </c>
      <c r="U235" s="170" t="s">
        <v>2076</v>
      </c>
    </row>
    <row r="236" spans="1:21" ht="27.6">
      <c r="A236" s="97">
        <v>45839</v>
      </c>
      <c r="B236">
        <v>7</v>
      </c>
      <c r="C236" t="s">
        <v>2391</v>
      </c>
      <c r="D236" t="s">
        <v>2392</v>
      </c>
      <c r="E236">
        <v>569.29999999999995</v>
      </c>
      <c r="F236" t="e">
        <f>_xlfn.XLOOKUP(Tabela1[[#This Row],[Empreendimento]],L:L,N:N)</f>
        <v>#N/A</v>
      </c>
      <c r="G236" t="e">
        <f>_xlfn.CONCAT("UFV ",Tabela1[[#This Row],[Complexo]])</f>
        <v>#N/A</v>
      </c>
      <c r="L236" t="str">
        <f t="shared" si="3"/>
        <v>UFV CORUMBÁ I - UFV 3</v>
      </c>
      <c r="M236" s="170" t="s">
        <v>2128</v>
      </c>
      <c r="N236" s="176" t="s">
        <v>2397</v>
      </c>
      <c r="O236" s="176" t="s">
        <v>2397</v>
      </c>
      <c r="P236" s="170" t="s">
        <v>2369</v>
      </c>
      <c r="Q236" s="170" t="s">
        <v>840</v>
      </c>
      <c r="R236" s="170" t="s">
        <v>2370</v>
      </c>
      <c r="S236" s="170" t="s">
        <v>2400</v>
      </c>
      <c r="T236" s="170" t="s">
        <v>2372</v>
      </c>
      <c r="U236" s="170" t="s">
        <v>2076</v>
      </c>
    </row>
    <row r="237" spans="1:21" ht="27.6">
      <c r="A237" s="97">
        <v>45870</v>
      </c>
      <c r="B237">
        <v>8</v>
      </c>
      <c r="C237" t="s">
        <v>2391</v>
      </c>
      <c r="D237" t="s">
        <v>2392</v>
      </c>
      <c r="E237">
        <v>686.7</v>
      </c>
      <c r="F237" t="e">
        <f>_xlfn.XLOOKUP(Tabela1[[#This Row],[Empreendimento]],L:L,N:N)</f>
        <v>#N/A</v>
      </c>
      <c r="G237" t="e">
        <f>_xlfn.CONCAT("UFV ",Tabela1[[#This Row],[Complexo]])</f>
        <v>#N/A</v>
      </c>
      <c r="L237" t="str">
        <f t="shared" si="3"/>
        <v>UFV CORUMBÁ II - UFV 1</v>
      </c>
      <c r="M237" s="170" t="s">
        <v>2128</v>
      </c>
      <c r="N237" s="176" t="s">
        <v>2401</v>
      </c>
      <c r="O237" s="176" t="s">
        <v>2401</v>
      </c>
      <c r="P237" s="170" t="s">
        <v>2369</v>
      </c>
      <c r="Q237" s="170" t="s">
        <v>842</v>
      </c>
      <c r="R237" s="170" t="s">
        <v>2370</v>
      </c>
      <c r="S237" s="170" t="s">
        <v>2402</v>
      </c>
      <c r="T237" s="170" t="s">
        <v>2372</v>
      </c>
      <c r="U237" s="170" t="s">
        <v>2076</v>
      </c>
    </row>
    <row r="238" spans="1:21" ht="27.6">
      <c r="A238" s="97">
        <v>45901</v>
      </c>
      <c r="B238">
        <v>9</v>
      </c>
      <c r="C238" t="s">
        <v>2391</v>
      </c>
      <c r="D238" t="s">
        <v>2392</v>
      </c>
      <c r="E238">
        <v>683.3</v>
      </c>
      <c r="F238" t="e">
        <f>_xlfn.XLOOKUP(Tabela1[[#This Row],[Empreendimento]],L:L,N:N)</f>
        <v>#N/A</v>
      </c>
      <c r="G238" t="e">
        <f>_xlfn.CONCAT("UFV ",Tabela1[[#This Row],[Complexo]])</f>
        <v>#N/A</v>
      </c>
      <c r="L238" t="str">
        <f t="shared" si="3"/>
        <v>UFV CORUMBÁ II - UFV 1</v>
      </c>
      <c r="M238" s="170" t="s">
        <v>2128</v>
      </c>
      <c r="N238" s="176" t="s">
        <v>2401</v>
      </c>
      <c r="O238" s="176" t="s">
        <v>2401</v>
      </c>
      <c r="P238" s="170" t="s">
        <v>2369</v>
      </c>
      <c r="Q238" s="170" t="s">
        <v>622</v>
      </c>
      <c r="R238" s="170" t="s">
        <v>2370</v>
      </c>
      <c r="S238" s="170" t="s">
        <v>2403</v>
      </c>
      <c r="T238" s="170" t="s">
        <v>2372</v>
      </c>
      <c r="U238" s="170" t="s">
        <v>2076</v>
      </c>
    </row>
    <row r="239" spans="1:21" ht="27.6">
      <c r="A239" s="97">
        <v>45931</v>
      </c>
      <c r="B239">
        <v>10</v>
      </c>
      <c r="C239" t="s">
        <v>2391</v>
      </c>
      <c r="D239" t="s">
        <v>2392</v>
      </c>
      <c r="E239">
        <v>691.2</v>
      </c>
      <c r="F239" t="e">
        <f>_xlfn.XLOOKUP(Tabela1[[#This Row],[Empreendimento]],L:L,N:N)</f>
        <v>#N/A</v>
      </c>
      <c r="G239" t="e">
        <f>_xlfn.CONCAT("UFV ",Tabela1[[#This Row],[Complexo]])</f>
        <v>#N/A</v>
      </c>
      <c r="L239" t="str">
        <f t="shared" si="3"/>
        <v>UFV CORUMBÁ II - UFV 1</v>
      </c>
      <c r="M239" s="170" t="s">
        <v>2128</v>
      </c>
      <c r="N239" s="176" t="s">
        <v>2401</v>
      </c>
      <c r="O239" s="176" t="s">
        <v>2401</v>
      </c>
      <c r="P239" s="170" t="s">
        <v>2369</v>
      </c>
      <c r="Q239" s="170" t="s">
        <v>660</v>
      </c>
      <c r="R239" s="170" t="s">
        <v>2370</v>
      </c>
      <c r="S239" s="170" t="s">
        <v>2404</v>
      </c>
      <c r="T239" s="170" t="s">
        <v>2372</v>
      </c>
      <c r="U239" s="170" t="s">
        <v>2076</v>
      </c>
    </row>
    <row r="240" spans="1:21" ht="27.6">
      <c r="A240" s="97">
        <v>45962</v>
      </c>
      <c r="B240">
        <v>11</v>
      </c>
      <c r="C240" t="s">
        <v>2391</v>
      </c>
      <c r="D240" t="s">
        <v>2392</v>
      </c>
      <c r="E240">
        <v>607.1</v>
      </c>
      <c r="F240" t="e">
        <f>_xlfn.XLOOKUP(Tabela1[[#This Row],[Empreendimento]],L:L,N:N)</f>
        <v>#N/A</v>
      </c>
      <c r="G240" t="e">
        <f>_xlfn.CONCAT("UFV ",Tabela1[[#This Row],[Complexo]])</f>
        <v>#N/A</v>
      </c>
      <c r="L240" t="str">
        <f t="shared" si="3"/>
        <v>UFV CORUMBÁ II - UFV 1</v>
      </c>
      <c r="M240" s="170" t="s">
        <v>2128</v>
      </c>
      <c r="N240" s="176" t="s">
        <v>2401</v>
      </c>
      <c r="O240" s="176" t="s">
        <v>2401</v>
      </c>
      <c r="P240" s="170" t="s">
        <v>2369</v>
      </c>
      <c r="Q240" s="170" t="s">
        <v>843</v>
      </c>
      <c r="R240" s="170" t="s">
        <v>2370</v>
      </c>
      <c r="S240" s="170" t="s">
        <v>2405</v>
      </c>
      <c r="T240" s="170" t="s">
        <v>2372</v>
      </c>
      <c r="U240" s="170" t="s">
        <v>2076</v>
      </c>
    </row>
    <row r="241" spans="1:21" ht="27.6">
      <c r="A241" s="97">
        <v>45992</v>
      </c>
      <c r="B241">
        <v>12</v>
      </c>
      <c r="C241" t="s">
        <v>2391</v>
      </c>
      <c r="D241" t="s">
        <v>2392</v>
      </c>
      <c r="E241">
        <v>686.2</v>
      </c>
      <c r="F241" t="e">
        <f>_xlfn.XLOOKUP(Tabela1[[#This Row],[Empreendimento]],L:L,N:N)</f>
        <v>#N/A</v>
      </c>
      <c r="G241" t="e">
        <f>_xlfn.CONCAT("UFV ",Tabela1[[#This Row],[Complexo]])</f>
        <v>#N/A</v>
      </c>
      <c r="L241" t="str">
        <f t="shared" si="3"/>
        <v>UFV CORUMBÁ II - UFV 1</v>
      </c>
      <c r="M241" s="170" t="s">
        <v>2128</v>
      </c>
      <c r="N241" s="176" t="s">
        <v>2401</v>
      </c>
      <c r="O241" s="176" t="s">
        <v>2401</v>
      </c>
      <c r="P241" s="170" t="s">
        <v>2369</v>
      </c>
      <c r="Q241" s="170" t="s">
        <v>659</v>
      </c>
      <c r="R241" s="170" t="s">
        <v>2370</v>
      </c>
      <c r="S241" s="170" t="s">
        <v>2406</v>
      </c>
      <c r="T241" s="170" t="s">
        <v>2372</v>
      </c>
      <c r="U241" s="170" t="s">
        <v>2076</v>
      </c>
    </row>
    <row r="242" spans="1:21" ht="27.6">
      <c r="A242" s="97">
        <v>45658</v>
      </c>
      <c r="B242">
        <v>1</v>
      </c>
      <c r="C242" t="s">
        <v>2407</v>
      </c>
      <c r="D242" t="s">
        <v>2408</v>
      </c>
      <c r="E242">
        <v>336.2</v>
      </c>
      <c r="F242" t="e">
        <f>_xlfn.XLOOKUP(Tabela1[[#This Row],[Empreendimento]],L:L,N:N)</f>
        <v>#N/A</v>
      </c>
      <c r="G242" t="e">
        <f>_xlfn.CONCAT("UFV ",Tabela1[[#This Row],[Complexo]])</f>
        <v>#N/A</v>
      </c>
      <c r="L242" t="str">
        <f t="shared" si="3"/>
        <v>UFV CORUMBÁ II - UFV 2</v>
      </c>
      <c r="M242" s="170" t="s">
        <v>2128</v>
      </c>
      <c r="N242" s="176" t="s">
        <v>2409</v>
      </c>
      <c r="O242" s="176" t="s">
        <v>2409</v>
      </c>
      <c r="P242" s="170" t="s">
        <v>2369</v>
      </c>
      <c r="Q242" s="170" t="s">
        <v>836</v>
      </c>
      <c r="R242" s="170" t="s">
        <v>2370</v>
      </c>
      <c r="S242" s="170" t="s">
        <v>2410</v>
      </c>
      <c r="T242" s="170" t="s">
        <v>2372</v>
      </c>
      <c r="U242" s="170" t="s">
        <v>2076</v>
      </c>
    </row>
    <row r="243" spans="1:21" ht="27.6">
      <c r="A243" s="97">
        <v>45689</v>
      </c>
      <c r="B243">
        <v>2</v>
      </c>
      <c r="C243" t="s">
        <v>2407</v>
      </c>
      <c r="D243" t="s">
        <v>2408</v>
      </c>
      <c r="E243">
        <v>292.2</v>
      </c>
      <c r="F243" t="e">
        <f>_xlfn.XLOOKUP(Tabela1[[#This Row],[Empreendimento]],L:L,N:N)</f>
        <v>#N/A</v>
      </c>
      <c r="G243" t="e">
        <f>_xlfn.CONCAT("UFV ",Tabela1[[#This Row],[Complexo]])</f>
        <v>#N/A</v>
      </c>
      <c r="L243" t="str">
        <f t="shared" si="3"/>
        <v>UFV CORUMBÁ II - UFV 2</v>
      </c>
      <c r="M243" s="170" t="s">
        <v>2128</v>
      </c>
      <c r="N243" s="176" t="s">
        <v>2409</v>
      </c>
      <c r="O243" s="176" t="s">
        <v>2409</v>
      </c>
      <c r="P243" s="170" t="s">
        <v>2369</v>
      </c>
      <c r="Q243" s="170" t="s">
        <v>835</v>
      </c>
      <c r="R243" s="170" t="s">
        <v>2370</v>
      </c>
      <c r="S243" s="170" t="s">
        <v>2411</v>
      </c>
      <c r="T243" s="170" t="s">
        <v>2372</v>
      </c>
      <c r="U243" s="170" t="s">
        <v>2076</v>
      </c>
    </row>
    <row r="244" spans="1:21" ht="27.6">
      <c r="A244" s="97">
        <v>45717</v>
      </c>
      <c r="B244">
        <v>3</v>
      </c>
      <c r="C244" t="s">
        <v>2407</v>
      </c>
      <c r="D244" t="s">
        <v>2408</v>
      </c>
      <c r="E244">
        <v>300.89999999999998</v>
      </c>
      <c r="F244" t="e">
        <f>_xlfn.XLOOKUP(Tabela1[[#This Row],[Empreendimento]],L:L,N:N)</f>
        <v>#N/A</v>
      </c>
      <c r="G244" t="e">
        <f>_xlfn.CONCAT("UFV ",Tabela1[[#This Row],[Complexo]])</f>
        <v>#N/A</v>
      </c>
      <c r="L244" t="str">
        <f t="shared" si="3"/>
        <v>UFV CORUMBÁ II - UFV 2</v>
      </c>
      <c r="M244" s="170" t="s">
        <v>2128</v>
      </c>
      <c r="N244" s="176" t="s">
        <v>2409</v>
      </c>
      <c r="O244" s="176" t="s">
        <v>2409</v>
      </c>
      <c r="P244" s="170" t="s">
        <v>2369</v>
      </c>
      <c r="Q244" s="170" t="s">
        <v>834</v>
      </c>
      <c r="R244" s="170" t="s">
        <v>2370</v>
      </c>
      <c r="S244" s="170" t="s">
        <v>2412</v>
      </c>
      <c r="T244" s="170" t="s">
        <v>2372</v>
      </c>
      <c r="U244" s="170" t="s">
        <v>2076</v>
      </c>
    </row>
    <row r="245" spans="1:21" ht="27.6">
      <c r="A245" s="97">
        <v>45748</v>
      </c>
      <c r="B245">
        <v>4</v>
      </c>
      <c r="C245" t="s">
        <v>2407</v>
      </c>
      <c r="D245" t="s">
        <v>2408</v>
      </c>
      <c r="E245">
        <v>288.89999999999998</v>
      </c>
      <c r="F245" t="e">
        <f>_xlfn.XLOOKUP(Tabela1[[#This Row],[Empreendimento]],L:L,N:N)</f>
        <v>#N/A</v>
      </c>
      <c r="G245" t="e">
        <f>_xlfn.CONCAT("UFV ",Tabela1[[#This Row],[Complexo]])</f>
        <v>#N/A</v>
      </c>
      <c r="L245" t="str">
        <f t="shared" si="3"/>
        <v>UFV CORUMBÁ II - UFV 2</v>
      </c>
      <c r="M245" s="170" t="s">
        <v>2128</v>
      </c>
      <c r="N245" s="176" t="s">
        <v>2409</v>
      </c>
      <c r="O245" s="176" t="s">
        <v>2409</v>
      </c>
      <c r="P245" s="170" t="s">
        <v>2369</v>
      </c>
      <c r="Q245" s="170" t="s">
        <v>833</v>
      </c>
      <c r="R245" s="170" t="s">
        <v>2370</v>
      </c>
      <c r="S245" s="170" t="s">
        <v>2413</v>
      </c>
      <c r="T245" s="170" t="s">
        <v>2372</v>
      </c>
      <c r="U245" s="170" t="s">
        <v>2076</v>
      </c>
    </row>
    <row r="246" spans="1:21" ht="27.6">
      <c r="A246" s="97">
        <v>45778</v>
      </c>
      <c r="B246">
        <v>5</v>
      </c>
      <c r="C246" t="s">
        <v>2407</v>
      </c>
      <c r="D246" t="s">
        <v>2408</v>
      </c>
      <c r="E246">
        <v>287.7</v>
      </c>
      <c r="F246" t="e">
        <f>_xlfn.XLOOKUP(Tabela1[[#This Row],[Empreendimento]],L:L,N:N)</f>
        <v>#N/A</v>
      </c>
      <c r="G246" t="e">
        <f>_xlfn.CONCAT("UFV ",Tabela1[[#This Row],[Complexo]])</f>
        <v>#N/A</v>
      </c>
      <c r="L246" t="str">
        <f t="shared" si="3"/>
        <v>UFV CORUMBÁ II - UFV 2</v>
      </c>
      <c r="M246" s="170" t="s">
        <v>2128</v>
      </c>
      <c r="N246" s="176" t="s">
        <v>2409</v>
      </c>
      <c r="O246" s="176" t="s">
        <v>2409</v>
      </c>
      <c r="P246" s="170" t="s">
        <v>2369</v>
      </c>
      <c r="Q246" s="170" t="s">
        <v>832</v>
      </c>
      <c r="R246" s="170" t="s">
        <v>2370</v>
      </c>
      <c r="S246" s="170" t="s">
        <v>2414</v>
      </c>
      <c r="T246" s="170" t="s">
        <v>2372</v>
      </c>
      <c r="U246" s="170" t="s">
        <v>2076</v>
      </c>
    </row>
    <row r="247" spans="1:21" ht="27.6">
      <c r="A247" s="97">
        <v>45809</v>
      </c>
      <c r="B247">
        <v>6</v>
      </c>
      <c r="C247" t="s">
        <v>2407</v>
      </c>
      <c r="D247" t="s">
        <v>2408</v>
      </c>
      <c r="E247">
        <v>251.5</v>
      </c>
      <c r="F247" t="e">
        <f>_xlfn.XLOOKUP(Tabela1[[#This Row],[Empreendimento]],L:L,N:N)</f>
        <v>#N/A</v>
      </c>
      <c r="G247" t="e">
        <f>_xlfn.CONCAT("UFV ",Tabela1[[#This Row],[Complexo]])</f>
        <v>#N/A</v>
      </c>
      <c r="L247" t="str">
        <f t="shared" si="3"/>
        <v>UFV CORUMBÁ II - UFV 3</v>
      </c>
      <c r="M247" s="170" t="s">
        <v>2128</v>
      </c>
      <c r="N247" s="176" t="s">
        <v>2415</v>
      </c>
      <c r="O247" s="176" t="s">
        <v>2415</v>
      </c>
      <c r="P247" s="170" t="s">
        <v>2369</v>
      </c>
      <c r="Q247" s="170" t="s">
        <v>839</v>
      </c>
      <c r="R247" s="170" t="s">
        <v>2379</v>
      </c>
      <c r="S247" s="170" t="s">
        <v>2416</v>
      </c>
      <c r="T247" s="170" t="s">
        <v>2381</v>
      </c>
      <c r="U247" s="170" t="s">
        <v>2076</v>
      </c>
    </row>
    <row r="248" spans="1:21" ht="27.6">
      <c r="A248" s="97">
        <v>45839</v>
      </c>
      <c r="B248">
        <v>7</v>
      </c>
      <c r="C248" t="s">
        <v>2407</v>
      </c>
      <c r="D248" t="s">
        <v>2408</v>
      </c>
      <c r="E248">
        <v>293.7</v>
      </c>
      <c r="F248" t="e">
        <f>_xlfn.XLOOKUP(Tabela1[[#This Row],[Empreendimento]],L:L,N:N)</f>
        <v>#N/A</v>
      </c>
      <c r="G248" t="e">
        <f>_xlfn.CONCAT("UFV ",Tabela1[[#This Row],[Complexo]])</f>
        <v>#N/A</v>
      </c>
      <c r="L248" t="str">
        <f t="shared" si="3"/>
        <v>UFV CORUMBÁ II - UFV 3</v>
      </c>
      <c r="M248" s="170" t="s">
        <v>2128</v>
      </c>
      <c r="N248" s="176" t="s">
        <v>2415</v>
      </c>
      <c r="O248" s="176" t="s">
        <v>2415</v>
      </c>
      <c r="P248" s="170" t="s">
        <v>2369</v>
      </c>
      <c r="Q248" s="170" t="s">
        <v>840</v>
      </c>
      <c r="R248" s="170" t="s">
        <v>2370</v>
      </c>
      <c r="S248" s="170" t="s">
        <v>2417</v>
      </c>
      <c r="T248" s="170" t="s">
        <v>2372</v>
      </c>
      <c r="U248" s="170" t="s">
        <v>2076</v>
      </c>
    </row>
    <row r="249" spans="1:21" ht="27.6">
      <c r="A249" s="97">
        <v>45870</v>
      </c>
      <c r="B249">
        <v>8</v>
      </c>
      <c r="C249" t="s">
        <v>2407</v>
      </c>
      <c r="D249" t="s">
        <v>2408</v>
      </c>
      <c r="E249">
        <v>334.5</v>
      </c>
      <c r="F249" t="e">
        <f>_xlfn.XLOOKUP(Tabela1[[#This Row],[Empreendimento]],L:L,N:N)</f>
        <v>#N/A</v>
      </c>
      <c r="G249" t="e">
        <f>_xlfn.CONCAT("UFV ",Tabela1[[#This Row],[Complexo]])</f>
        <v>#N/A</v>
      </c>
      <c r="L249" t="str">
        <f t="shared" si="3"/>
        <v>UFV CORUMBÁ II - UFV 3</v>
      </c>
      <c r="M249" s="170" t="s">
        <v>2128</v>
      </c>
      <c r="N249" s="176" t="s">
        <v>2415</v>
      </c>
      <c r="O249" s="176" t="s">
        <v>2415</v>
      </c>
      <c r="P249" s="170" t="s">
        <v>2369</v>
      </c>
      <c r="Q249" s="170" t="s">
        <v>838</v>
      </c>
      <c r="R249" s="170" t="s">
        <v>2370</v>
      </c>
      <c r="S249" s="170" t="s">
        <v>2418</v>
      </c>
      <c r="T249" s="170" t="s">
        <v>2372</v>
      </c>
      <c r="U249" s="170" t="s">
        <v>2076</v>
      </c>
    </row>
    <row r="250" spans="1:21" ht="27.6">
      <c r="A250" s="97">
        <v>45901</v>
      </c>
      <c r="B250">
        <v>9</v>
      </c>
      <c r="C250" t="s">
        <v>2407</v>
      </c>
      <c r="D250" t="s">
        <v>2408</v>
      </c>
      <c r="E250">
        <v>331</v>
      </c>
      <c r="F250" t="e">
        <f>_xlfn.XLOOKUP(Tabela1[[#This Row],[Empreendimento]],L:L,N:N)</f>
        <v>#N/A</v>
      </c>
      <c r="G250" t="e">
        <f>_xlfn.CONCAT("UFV ",Tabela1[[#This Row],[Complexo]])</f>
        <v>#N/A</v>
      </c>
      <c r="L250" t="str">
        <f t="shared" si="3"/>
        <v>UFV UFV CAIAPONIA II - UC 1</v>
      </c>
      <c r="M250" s="170" t="s">
        <v>2128</v>
      </c>
      <c r="N250" s="176" t="s">
        <v>2419</v>
      </c>
      <c r="O250" s="176" t="s">
        <v>2419</v>
      </c>
      <c r="P250" s="170" t="s">
        <v>2369</v>
      </c>
      <c r="Q250" s="170" t="s">
        <v>666</v>
      </c>
      <c r="R250" s="170" t="s">
        <v>2370</v>
      </c>
      <c r="S250" s="170" t="s">
        <v>2420</v>
      </c>
      <c r="T250" s="170" t="s">
        <v>2372</v>
      </c>
      <c r="U250" s="170" t="s">
        <v>2076</v>
      </c>
    </row>
    <row r="251" spans="1:21" ht="27.6">
      <c r="A251" s="97">
        <v>45931</v>
      </c>
      <c r="B251">
        <v>10</v>
      </c>
      <c r="C251" t="s">
        <v>2407</v>
      </c>
      <c r="D251" t="s">
        <v>2408</v>
      </c>
      <c r="E251">
        <v>315.10000000000002</v>
      </c>
      <c r="F251" t="e">
        <f>_xlfn.XLOOKUP(Tabela1[[#This Row],[Empreendimento]],L:L,N:N)</f>
        <v>#N/A</v>
      </c>
      <c r="G251" t="e">
        <f>_xlfn.CONCAT("UFV ",Tabela1[[#This Row],[Complexo]])</f>
        <v>#N/A</v>
      </c>
      <c r="L251" t="str">
        <f t="shared" si="3"/>
        <v>UFV UFV CAIAPONIA II - UC 1</v>
      </c>
      <c r="M251" s="170" t="s">
        <v>2128</v>
      </c>
      <c r="N251" s="176" t="s">
        <v>2419</v>
      </c>
      <c r="O251" s="176" t="s">
        <v>2419</v>
      </c>
      <c r="P251" s="170" t="s">
        <v>2369</v>
      </c>
      <c r="Q251" s="170" t="s">
        <v>620</v>
      </c>
      <c r="R251" s="170" t="s">
        <v>2370</v>
      </c>
      <c r="S251" s="170" t="s">
        <v>2421</v>
      </c>
      <c r="T251" s="170" t="s">
        <v>2372</v>
      </c>
      <c r="U251" s="170" t="s">
        <v>2076</v>
      </c>
    </row>
    <row r="252" spans="1:21" ht="27.6">
      <c r="A252" s="97">
        <v>45962</v>
      </c>
      <c r="B252">
        <v>11</v>
      </c>
      <c r="C252" t="s">
        <v>2407</v>
      </c>
      <c r="D252" t="s">
        <v>2408</v>
      </c>
      <c r="E252">
        <v>292.89999999999998</v>
      </c>
      <c r="F252" t="e">
        <f>_xlfn.XLOOKUP(Tabela1[[#This Row],[Empreendimento]],L:L,N:N)</f>
        <v>#N/A</v>
      </c>
      <c r="G252" t="e">
        <f>_xlfn.CONCAT("UFV ",Tabela1[[#This Row],[Complexo]])</f>
        <v>#N/A</v>
      </c>
      <c r="L252" t="str">
        <f t="shared" si="3"/>
        <v>UFV UFV CAIAPONIA II - UC 1</v>
      </c>
      <c r="M252" s="170" t="s">
        <v>2128</v>
      </c>
      <c r="N252" s="176" t="s">
        <v>2419</v>
      </c>
      <c r="O252" s="176" t="s">
        <v>2419</v>
      </c>
      <c r="P252" s="170" t="s">
        <v>2369</v>
      </c>
      <c r="Q252" s="170" t="s">
        <v>621</v>
      </c>
      <c r="R252" s="170" t="s">
        <v>2370</v>
      </c>
      <c r="S252" s="170" t="s">
        <v>2422</v>
      </c>
      <c r="T252" s="170" t="s">
        <v>2372</v>
      </c>
      <c r="U252" s="170" t="s">
        <v>2076</v>
      </c>
    </row>
    <row r="253" spans="1:21" ht="27.6">
      <c r="A253" s="97">
        <v>45992</v>
      </c>
      <c r="B253">
        <v>12</v>
      </c>
      <c r="C253" t="s">
        <v>2407</v>
      </c>
      <c r="D253" t="s">
        <v>2408</v>
      </c>
      <c r="E253">
        <v>328</v>
      </c>
      <c r="F253" t="e">
        <f>_xlfn.XLOOKUP(Tabela1[[#This Row],[Empreendimento]],L:L,N:N)</f>
        <v>#N/A</v>
      </c>
      <c r="G253" t="e">
        <f>_xlfn.CONCAT("UFV ",Tabela1[[#This Row],[Complexo]])</f>
        <v>#N/A</v>
      </c>
      <c r="L253" t="str">
        <f t="shared" si="3"/>
        <v>UFV UFV CAIAPONIA II - UC 1</v>
      </c>
      <c r="M253" s="170" t="s">
        <v>2128</v>
      </c>
      <c r="N253" s="176" t="s">
        <v>2419</v>
      </c>
      <c r="O253" s="176" t="s">
        <v>2419</v>
      </c>
      <c r="P253" s="170" t="s">
        <v>2369</v>
      </c>
      <c r="Q253" s="170" t="s">
        <v>667</v>
      </c>
      <c r="R253" s="170" t="s">
        <v>2370</v>
      </c>
      <c r="S253" s="170" t="s">
        <v>2423</v>
      </c>
      <c r="T253" s="170" t="s">
        <v>2372</v>
      </c>
      <c r="U253" s="170" t="s">
        <v>2076</v>
      </c>
    </row>
    <row r="254" spans="1:21" ht="27.6">
      <c r="A254" s="97">
        <v>45658</v>
      </c>
      <c r="B254">
        <v>1</v>
      </c>
      <c r="C254" t="s">
        <v>2424</v>
      </c>
      <c r="D254" t="s">
        <v>2425</v>
      </c>
      <c r="E254">
        <v>596.70000000000005</v>
      </c>
      <c r="F254" t="e">
        <f>_xlfn.XLOOKUP(Tabela1[[#This Row],[Empreendimento]],L:L,N:N)</f>
        <v>#N/A</v>
      </c>
      <c r="G254" t="e">
        <f>_xlfn.CONCAT("UFV ",Tabela1[[#This Row],[Complexo]])</f>
        <v>#N/A</v>
      </c>
      <c r="L254" t="str">
        <f t="shared" si="3"/>
        <v>UFV UFV CAIAPONIA II - UC 1</v>
      </c>
      <c r="M254" s="170" t="s">
        <v>2128</v>
      </c>
      <c r="N254" s="176" t="s">
        <v>2419</v>
      </c>
      <c r="O254" s="176" t="s">
        <v>2419</v>
      </c>
      <c r="P254" s="170" t="s">
        <v>2369</v>
      </c>
      <c r="Q254" s="170" t="s">
        <v>636</v>
      </c>
      <c r="R254" s="170" t="s">
        <v>2370</v>
      </c>
      <c r="S254" s="170" t="s">
        <v>2426</v>
      </c>
      <c r="T254" s="170" t="s">
        <v>2372</v>
      </c>
      <c r="U254" s="170" t="s">
        <v>2076</v>
      </c>
    </row>
    <row r="255" spans="1:21" ht="27.6">
      <c r="A255" s="97">
        <v>45689</v>
      </c>
      <c r="B255">
        <v>2</v>
      </c>
      <c r="C255" t="s">
        <v>2424</v>
      </c>
      <c r="D255" t="s">
        <v>2425</v>
      </c>
      <c r="E255">
        <v>533.6</v>
      </c>
      <c r="F255" t="e">
        <f>_xlfn.XLOOKUP(Tabela1[[#This Row],[Empreendimento]],L:L,N:N)</f>
        <v>#N/A</v>
      </c>
      <c r="G255" t="e">
        <f>_xlfn.CONCAT("UFV ",Tabela1[[#This Row],[Complexo]])</f>
        <v>#N/A</v>
      </c>
      <c r="L255" t="str">
        <f t="shared" si="3"/>
        <v>UFV UFV CAIAPONIA II - UC 2</v>
      </c>
      <c r="M255" s="170" t="s">
        <v>2128</v>
      </c>
      <c r="N255" s="176" t="s">
        <v>2427</v>
      </c>
      <c r="O255" s="176" t="s">
        <v>2427</v>
      </c>
      <c r="P255" s="170" t="s">
        <v>2369</v>
      </c>
      <c r="Q255" s="170" t="s">
        <v>666</v>
      </c>
      <c r="R255" s="170" t="s">
        <v>2370</v>
      </c>
      <c r="S255" s="170" t="s">
        <v>2428</v>
      </c>
      <c r="T255" s="170" t="s">
        <v>2372</v>
      </c>
      <c r="U255" s="170" t="s">
        <v>2076</v>
      </c>
    </row>
    <row r="256" spans="1:21" ht="27.6">
      <c r="A256" s="97">
        <v>45717</v>
      </c>
      <c r="B256">
        <v>3</v>
      </c>
      <c r="C256" t="s">
        <v>2424</v>
      </c>
      <c r="D256" t="s">
        <v>2425</v>
      </c>
      <c r="E256">
        <v>563.9</v>
      </c>
      <c r="F256" t="e">
        <f>_xlfn.XLOOKUP(Tabela1[[#This Row],[Empreendimento]],L:L,N:N)</f>
        <v>#N/A</v>
      </c>
      <c r="G256" t="e">
        <f>_xlfn.CONCAT("UFV ",Tabela1[[#This Row],[Complexo]])</f>
        <v>#N/A</v>
      </c>
      <c r="L256" t="str">
        <f t="shared" si="3"/>
        <v>UFV UFV CAIAPONIA II - UC 2</v>
      </c>
      <c r="M256" s="170" t="s">
        <v>2128</v>
      </c>
      <c r="N256" s="176" t="s">
        <v>2427</v>
      </c>
      <c r="O256" s="176" t="s">
        <v>2427</v>
      </c>
      <c r="P256" s="170" t="s">
        <v>2369</v>
      </c>
      <c r="Q256" s="170" t="s">
        <v>667</v>
      </c>
      <c r="R256" s="170" t="s">
        <v>2370</v>
      </c>
      <c r="S256" s="170" t="s">
        <v>2429</v>
      </c>
      <c r="T256" s="170" t="s">
        <v>2372</v>
      </c>
      <c r="U256" s="170" t="s">
        <v>2076</v>
      </c>
    </row>
    <row r="257" spans="1:21" ht="27.6">
      <c r="A257" s="97">
        <v>45748</v>
      </c>
      <c r="B257">
        <v>4</v>
      </c>
      <c r="C257" t="s">
        <v>2424</v>
      </c>
      <c r="D257" t="s">
        <v>2425</v>
      </c>
      <c r="E257">
        <v>525.70000000000005</v>
      </c>
      <c r="F257" t="e">
        <f>_xlfn.XLOOKUP(Tabela1[[#This Row],[Empreendimento]],L:L,N:N)</f>
        <v>#N/A</v>
      </c>
      <c r="G257" t="e">
        <f>_xlfn.CONCAT("UFV ",Tabela1[[#This Row],[Complexo]])</f>
        <v>#N/A</v>
      </c>
      <c r="L257" t="str">
        <f t="shared" si="3"/>
        <v>UFV UFV CAIAPONIA II - UC 2</v>
      </c>
      <c r="M257" s="170" t="s">
        <v>2128</v>
      </c>
      <c r="N257" s="176" t="s">
        <v>2427</v>
      </c>
      <c r="O257" s="176" t="s">
        <v>2427</v>
      </c>
      <c r="P257" s="170" t="s">
        <v>2369</v>
      </c>
      <c r="Q257" s="170" t="s">
        <v>621</v>
      </c>
      <c r="R257" s="170" t="s">
        <v>2370</v>
      </c>
      <c r="S257" s="170" t="s">
        <v>2430</v>
      </c>
      <c r="T257" s="170" t="s">
        <v>2372</v>
      </c>
      <c r="U257" s="170" t="s">
        <v>2076</v>
      </c>
    </row>
    <row r="258" spans="1:21" ht="27.6">
      <c r="A258" s="97">
        <v>45778</v>
      </c>
      <c r="B258">
        <v>5</v>
      </c>
      <c r="C258" t="s">
        <v>2424</v>
      </c>
      <c r="D258" t="s">
        <v>2425</v>
      </c>
      <c r="E258">
        <v>519.4</v>
      </c>
      <c r="F258" t="e">
        <f>_xlfn.XLOOKUP(Tabela1[[#This Row],[Empreendimento]],L:L,N:N)</f>
        <v>#N/A</v>
      </c>
      <c r="G258" t="e">
        <f>_xlfn.CONCAT("UFV ",Tabela1[[#This Row],[Complexo]])</f>
        <v>#N/A</v>
      </c>
      <c r="L258" t="str">
        <f t="shared" si="3"/>
        <v>UFV UFV CAIAPONIA II - UC 2</v>
      </c>
      <c r="M258" s="170" t="s">
        <v>2128</v>
      </c>
      <c r="N258" s="176" t="s">
        <v>2427</v>
      </c>
      <c r="O258" s="176" t="s">
        <v>2427</v>
      </c>
      <c r="P258" s="170" t="s">
        <v>2369</v>
      </c>
      <c r="Q258" s="170" t="s">
        <v>620</v>
      </c>
      <c r="R258" s="170" t="s">
        <v>2370</v>
      </c>
      <c r="S258" s="170" t="s">
        <v>2431</v>
      </c>
      <c r="T258" s="170" t="s">
        <v>2372</v>
      </c>
      <c r="U258" s="170" t="s">
        <v>2076</v>
      </c>
    </row>
    <row r="259" spans="1:21" ht="27.6">
      <c r="A259" s="97">
        <v>45809</v>
      </c>
      <c r="B259">
        <v>6</v>
      </c>
      <c r="C259" t="s">
        <v>2424</v>
      </c>
      <c r="D259" t="s">
        <v>2425</v>
      </c>
      <c r="E259">
        <v>517</v>
      </c>
      <c r="F259" t="e">
        <f>_xlfn.XLOOKUP(Tabela1[[#This Row],[Empreendimento]],L:L,N:N)</f>
        <v>#N/A</v>
      </c>
      <c r="G259" t="e">
        <f>_xlfn.CONCAT("UFV ",Tabela1[[#This Row],[Complexo]])</f>
        <v>#N/A</v>
      </c>
      <c r="L259" t="str">
        <f t="shared" ref="L259:L322" si="4">_xlfn.CONCAT("UFV ",O259)</f>
        <v>UFV UFV CAIAPONIA II - UC 2</v>
      </c>
      <c r="M259" s="170" t="s">
        <v>2128</v>
      </c>
      <c r="N259" s="176" t="s">
        <v>2427</v>
      </c>
      <c r="O259" s="176" t="s">
        <v>2427</v>
      </c>
      <c r="P259" s="170" t="s">
        <v>2369</v>
      </c>
      <c r="Q259" s="170" t="s">
        <v>636</v>
      </c>
      <c r="R259" s="170" t="s">
        <v>2370</v>
      </c>
      <c r="S259" s="170" t="s">
        <v>2432</v>
      </c>
      <c r="T259" s="170" t="s">
        <v>2372</v>
      </c>
      <c r="U259" s="170" t="s">
        <v>2076</v>
      </c>
    </row>
    <row r="260" spans="1:21" ht="27.6">
      <c r="A260" s="97">
        <v>45839</v>
      </c>
      <c r="B260">
        <v>7</v>
      </c>
      <c r="C260" t="s">
        <v>2424</v>
      </c>
      <c r="D260" t="s">
        <v>2425</v>
      </c>
      <c r="E260">
        <v>551.70000000000005</v>
      </c>
      <c r="F260" t="e">
        <f>_xlfn.XLOOKUP(Tabela1[[#This Row],[Empreendimento]],L:L,N:N)</f>
        <v>#N/A</v>
      </c>
      <c r="G260" t="e">
        <f>_xlfn.CONCAT("UFV ",Tabela1[[#This Row],[Complexo]])</f>
        <v>#N/A</v>
      </c>
      <c r="L260" t="str">
        <f t="shared" si="4"/>
        <v>UFV UFV CAIAPONIA II - UC 3</v>
      </c>
      <c r="M260" s="170" t="s">
        <v>2128</v>
      </c>
      <c r="N260" s="176" t="s">
        <v>2433</v>
      </c>
      <c r="O260" s="176" t="s">
        <v>2433</v>
      </c>
      <c r="P260" s="170" t="s">
        <v>2369</v>
      </c>
      <c r="Q260" s="170" t="s">
        <v>666</v>
      </c>
      <c r="R260" s="170" t="s">
        <v>2370</v>
      </c>
      <c r="S260" s="170" t="s">
        <v>2434</v>
      </c>
      <c r="T260" s="170" t="s">
        <v>2372</v>
      </c>
      <c r="U260" s="170" t="s">
        <v>2076</v>
      </c>
    </row>
    <row r="261" spans="1:21" ht="27.6">
      <c r="A261" s="97">
        <v>45870</v>
      </c>
      <c r="B261">
        <v>8</v>
      </c>
      <c r="C261" t="s">
        <v>2424</v>
      </c>
      <c r="D261" t="s">
        <v>2425</v>
      </c>
      <c r="E261">
        <v>618.20000000000005</v>
      </c>
      <c r="F261" t="e">
        <f>_xlfn.XLOOKUP(Tabela1[[#This Row],[Empreendimento]],L:L,N:N)</f>
        <v>#N/A</v>
      </c>
      <c r="G261" t="e">
        <f>_xlfn.CONCAT("UFV ",Tabela1[[#This Row],[Complexo]])</f>
        <v>#N/A</v>
      </c>
      <c r="L261" t="str">
        <f t="shared" si="4"/>
        <v>UFV UFV CAIAPONIA II - UC 3</v>
      </c>
      <c r="M261" s="170" t="s">
        <v>2128</v>
      </c>
      <c r="N261" s="176" t="s">
        <v>2433</v>
      </c>
      <c r="O261" s="176" t="s">
        <v>2433</v>
      </c>
      <c r="P261" s="170" t="s">
        <v>2369</v>
      </c>
      <c r="Q261" s="170" t="s">
        <v>667</v>
      </c>
      <c r="R261" s="170" t="s">
        <v>2370</v>
      </c>
      <c r="S261" s="170" t="s">
        <v>2435</v>
      </c>
      <c r="T261" s="170" t="s">
        <v>2372</v>
      </c>
      <c r="U261" s="170" t="s">
        <v>2076</v>
      </c>
    </row>
    <row r="262" spans="1:21" ht="27.6">
      <c r="A262" s="97">
        <v>45901</v>
      </c>
      <c r="B262">
        <v>9</v>
      </c>
      <c r="C262" t="s">
        <v>2424</v>
      </c>
      <c r="D262" t="s">
        <v>2425</v>
      </c>
      <c r="E262">
        <v>608.20000000000005</v>
      </c>
      <c r="F262" t="e">
        <f>_xlfn.XLOOKUP(Tabela1[[#This Row],[Empreendimento]],L:L,N:N)</f>
        <v>#N/A</v>
      </c>
      <c r="G262" t="e">
        <f>_xlfn.CONCAT("UFV ",Tabela1[[#This Row],[Complexo]])</f>
        <v>#N/A</v>
      </c>
      <c r="L262" t="str">
        <f t="shared" si="4"/>
        <v>UFV UFV CAIAPONIA II - UC 3</v>
      </c>
      <c r="M262" s="170" t="s">
        <v>2128</v>
      </c>
      <c r="N262" s="176" t="s">
        <v>2433</v>
      </c>
      <c r="O262" s="176" t="s">
        <v>2433</v>
      </c>
      <c r="P262" s="170" t="s">
        <v>2369</v>
      </c>
      <c r="Q262" s="170" t="s">
        <v>621</v>
      </c>
      <c r="R262" s="170" t="s">
        <v>2370</v>
      </c>
      <c r="S262" s="170" t="s">
        <v>2436</v>
      </c>
      <c r="T262" s="170" t="s">
        <v>2372</v>
      </c>
      <c r="U262" s="170" t="s">
        <v>2076</v>
      </c>
    </row>
    <row r="263" spans="1:21" ht="27.6">
      <c r="A263" s="97">
        <v>45931</v>
      </c>
      <c r="B263">
        <v>10</v>
      </c>
      <c r="C263" t="s">
        <v>2424</v>
      </c>
      <c r="D263" t="s">
        <v>2425</v>
      </c>
      <c r="E263">
        <v>552.6</v>
      </c>
      <c r="F263" t="e">
        <f>_xlfn.XLOOKUP(Tabela1[[#This Row],[Empreendimento]],L:L,N:N)</f>
        <v>#N/A</v>
      </c>
      <c r="G263" t="e">
        <f>_xlfn.CONCAT("UFV ",Tabela1[[#This Row],[Complexo]])</f>
        <v>#N/A</v>
      </c>
      <c r="L263" t="str">
        <f t="shared" si="4"/>
        <v>UFV UFV CAIAPONIA II - UC 3</v>
      </c>
      <c r="M263" s="170" t="s">
        <v>2128</v>
      </c>
      <c r="N263" s="176" t="s">
        <v>2433</v>
      </c>
      <c r="O263" s="176" t="s">
        <v>2433</v>
      </c>
      <c r="P263" s="170" t="s">
        <v>2369</v>
      </c>
      <c r="Q263" s="170" t="s">
        <v>620</v>
      </c>
      <c r="R263" s="170" t="s">
        <v>2370</v>
      </c>
      <c r="S263" s="170" t="s">
        <v>2437</v>
      </c>
      <c r="T263" s="170" t="s">
        <v>2372</v>
      </c>
      <c r="U263" s="170" t="s">
        <v>2076</v>
      </c>
    </row>
    <row r="264" spans="1:21" ht="27.6">
      <c r="A264" s="97">
        <v>45962</v>
      </c>
      <c r="B264">
        <v>11</v>
      </c>
      <c r="C264" t="s">
        <v>2424</v>
      </c>
      <c r="D264" t="s">
        <v>2425</v>
      </c>
      <c r="E264">
        <v>546.70000000000005</v>
      </c>
      <c r="F264" t="e">
        <f>_xlfn.XLOOKUP(Tabela1[[#This Row],[Empreendimento]],L:L,N:N)</f>
        <v>#N/A</v>
      </c>
      <c r="G264" t="e">
        <f>_xlfn.CONCAT("UFV ",Tabela1[[#This Row],[Complexo]])</f>
        <v>#N/A</v>
      </c>
      <c r="L264" t="str">
        <f t="shared" si="4"/>
        <v>UFV UFV CAIAPONIA II - UC 3</v>
      </c>
      <c r="M264" s="170" t="s">
        <v>2128</v>
      </c>
      <c r="N264" s="176" t="s">
        <v>2433</v>
      </c>
      <c r="O264" s="176" t="s">
        <v>2433</v>
      </c>
      <c r="P264" s="170" t="s">
        <v>2369</v>
      </c>
      <c r="Q264" s="170" t="s">
        <v>636</v>
      </c>
      <c r="R264" s="170" t="s">
        <v>2370</v>
      </c>
      <c r="S264" s="170" t="s">
        <v>2438</v>
      </c>
      <c r="T264" s="170" t="s">
        <v>2372</v>
      </c>
      <c r="U264" s="170" t="s">
        <v>2076</v>
      </c>
    </row>
    <row r="265" spans="1:21" ht="27.6">
      <c r="A265" s="97">
        <v>45992</v>
      </c>
      <c r="B265">
        <v>12</v>
      </c>
      <c r="C265" t="s">
        <v>2424</v>
      </c>
      <c r="D265" t="s">
        <v>2425</v>
      </c>
      <c r="E265">
        <v>568.1</v>
      </c>
      <c r="F265" t="e">
        <f>_xlfn.XLOOKUP(Tabela1[[#This Row],[Empreendimento]],L:L,N:N)</f>
        <v>#N/A</v>
      </c>
      <c r="G265" t="e">
        <f>_xlfn.CONCAT("UFV ",Tabela1[[#This Row],[Complexo]])</f>
        <v>#N/A</v>
      </c>
      <c r="L265" t="str">
        <f t="shared" si="4"/>
        <v>UFV UFV Palmeiras de Goiás 1.1</v>
      </c>
      <c r="M265" s="170" t="s">
        <v>2128</v>
      </c>
      <c r="N265" s="176" t="s">
        <v>55</v>
      </c>
      <c r="O265" s="176" t="s">
        <v>55</v>
      </c>
      <c r="P265" s="170" t="s">
        <v>2369</v>
      </c>
      <c r="Q265" s="170" t="s">
        <v>621</v>
      </c>
      <c r="R265" s="170" t="s">
        <v>2370</v>
      </c>
      <c r="S265" s="170" t="s">
        <v>2439</v>
      </c>
      <c r="T265" s="170" t="s">
        <v>2372</v>
      </c>
      <c r="U265" s="170" t="s">
        <v>2076</v>
      </c>
    </row>
    <row r="266" spans="1:21" ht="27.6">
      <c r="A266" s="97">
        <v>45658</v>
      </c>
      <c r="B266">
        <v>1</v>
      </c>
      <c r="C266" t="s">
        <v>2440</v>
      </c>
      <c r="D266" t="s">
        <v>2441</v>
      </c>
      <c r="E266">
        <v>601.20000000000005</v>
      </c>
      <c r="F266" t="e">
        <f>_xlfn.XLOOKUP(Tabela1[[#This Row],[Empreendimento]],L:L,N:N)</f>
        <v>#N/A</v>
      </c>
      <c r="G266" t="e">
        <f>_xlfn.CONCAT("UFV ",Tabela1[[#This Row],[Complexo]])</f>
        <v>#N/A</v>
      </c>
      <c r="L266" t="str">
        <f t="shared" si="4"/>
        <v>UFV UFV Palmeiras de Goiás 1.1</v>
      </c>
      <c r="M266" s="170" t="s">
        <v>2128</v>
      </c>
      <c r="N266" s="176" t="s">
        <v>55</v>
      </c>
      <c r="O266" s="176" t="s">
        <v>55</v>
      </c>
      <c r="P266" s="170" t="s">
        <v>2369</v>
      </c>
      <c r="Q266" s="170" t="s">
        <v>666</v>
      </c>
      <c r="R266" s="170" t="s">
        <v>2370</v>
      </c>
      <c r="S266" s="170" t="s">
        <v>2442</v>
      </c>
      <c r="T266" s="170" t="s">
        <v>2372</v>
      </c>
      <c r="U266" s="170" t="s">
        <v>2076</v>
      </c>
    </row>
    <row r="267" spans="1:21" ht="27.6">
      <c r="A267" s="97">
        <v>45689</v>
      </c>
      <c r="B267">
        <v>2</v>
      </c>
      <c r="C267" t="s">
        <v>2440</v>
      </c>
      <c r="D267" t="s">
        <v>2441</v>
      </c>
      <c r="E267">
        <v>537</v>
      </c>
      <c r="F267" t="e">
        <f>_xlfn.XLOOKUP(Tabela1[[#This Row],[Empreendimento]],L:L,N:N)</f>
        <v>#N/A</v>
      </c>
      <c r="G267" t="e">
        <f>_xlfn.CONCAT("UFV ",Tabela1[[#This Row],[Complexo]])</f>
        <v>#N/A</v>
      </c>
      <c r="L267" t="str">
        <f t="shared" si="4"/>
        <v>UFV UFV Palmeiras de Goiás 1.1</v>
      </c>
      <c r="M267" s="170" t="s">
        <v>2128</v>
      </c>
      <c r="N267" s="176" t="s">
        <v>55</v>
      </c>
      <c r="O267" s="176" t="s">
        <v>55</v>
      </c>
      <c r="P267" s="170" t="s">
        <v>2369</v>
      </c>
      <c r="Q267" s="170" t="s">
        <v>620</v>
      </c>
      <c r="R267" s="170" t="s">
        <v>2370</v>
      </c>
      <c r="S267" s="170" t="s">
        <v>2443</v>
      </c>
      <c r="T267" s="170" t="s">
        <v>2372</v>
      </c>
      <c r="U267" s="170" t="s">
        <v>2076</v>
      </c>
    </row>
    <row r="268" spans="1:21" ht="27.6">
      <c r="A268" s="97">
        <v>45717</v>
      </c>
      <c r="B268">
        <v>3</v>
      </c>
      <c r="C268" t="s">
        <v>2440</v>
      </c>
      <c r="D268" t="s">
        <v>2441</v>
      </c>
      <c r="E268">
        <v>564.79999999999995</v>
      </c>
      <c r="F268" t="e">
        <f>_xlfn.XLOOKUP(Tabela1[[#This Row],[Empreendimento]],L:L,N:N)</f>
        <v>#N/A</v>
      </c>
      <c r="G268" t="e">
        <f>_xlfn.CONCAT("UFV ",Tabela1[[#This Row],[Complexo]])</f>
        <v>#N/A</v>
      </c>
      <c r="L268" t="str">
        <f t="shared" si="4"/>
        <v>UFV UFV Palmeiras de Goiás 1.1</v>
      </c>
      <c r="M268" s="170" t="s">
        <v>2128</v>
      </c>
      <c r="N268" s="176" t="s">
        <v>55</v>
      </c>
      <c r="O268" s="176" t="s">
        <v>55</v>
      </c>
      <c r="P268" s="170" t="s">
        <v>2369</v>
      </c>
      <c r="Q268" s="170" t="s">
        <v>636</v>
      </c>
      <c r="R268" s="170" t="s">
        <v>2370</v>
      </c>
      <c r="S268" s="170" t="s">
        <v>2444</v>
      </c>
      <c r="T268" s="170" t="s">
        <v>2372</v>
      </c>
      <c r="U268" s="170" t="s">
        <v>2076</v>
      </c>
    </row>
    <row r="269" spans="1:21" ht="27.6">
      <c r="A269" s="97">
        <v>45748</v>
      </c>
      <c r="B269">
        <v>4</v>
      </c>
      <c r="C269" t="s">
        <v>2440</v>
      </c>
      <c r="D269" t="s">
        <v>2441</v>
      </c>
      <c r="E269">
        <v>523.29999999999995</v>
      </c>
      <c r="F269" t="e">
        <f>_xlfn.XLOOKUP(Tabela1[[#This Row],[Empreendimento]],L:L,N:N)</f>
        <v>#N/A</v>
      </c>
      <c r="G269" t="e">
        <f>_xlfn.CONCAT("UFV ",Tabela1[[#This Row],[Complexo]])</f>
        <v>#N/A</v>
      </c>
      <c r="L269" t="str">
        <f t="shared" si="4"/>
        <v>UFV UFV Palmeiras de Goiás 1.1</v>
      </c>
      <c r="M269" s="170" t="s">
        <v>2128</v>
      </c>
      <c r="N269" s="176" t="s">
        <v>55</v>
      </c>
      <c r="O269" s="176" t="s">
        <v>55</v>
      </c>
      <c r="P269" s="170" t="s">
        <v>2369</v>
      </c>
      <c r="Q269" s="170" t="s">
        <v>667</v>
      </c>
      <c r="R269" s="170" t="s">
        <v>2370</v>
      </c>
      <c r="S269" s="170" t="s">
        <v>2445</v>
      </c>
      <c r="T269" s="170" t="s">
        <v>2372</v>
      </c>
      <c r="U269" s="170" t="s">
        <v>2076</v>
      </c>
    </row>
    <row r="270" spans="1:21" ht="27.6">
      <c r="A270" s="97">
        <v>45778</v>
      </c>
      <c r="B270">
        <v>5</v>
      </c>
      <c r="C270" t="s">
        <v>2440</v>
      </c>
      <c r="D270" t="s">
        <v>2441</v>
      </c>
      <c r="E270">
        <v>448.7</v>
      </c>
      <c r="F270" t="e">
        <f>_xlfn.XLOOKUP(Tabela1[[#This Row],[Empreendimento]],L:L,N:N)</f>
        <v>#N/A</v>
      </c>
      <c r="G270" t="e">
        <f>_xlfn.CONCAT("UFV ",Tabela1[[#This Row],[Complexo]])</f>
        <v>#N/A</v>
      </c>
      <c r="L270" t="str">
        <f t="shared" si="4"/>
        <v>UFV UFV Palmeiras de Goiás 1.2</v>
      </c>
      <c r="M270" s="170" t="s">
        <v>2128</v>
      </c>
      <c r="N270" s="176" t="s">
        <v>56</v>
      </c>
      <c r="O270" s="176" t="s">
        <v>56</v>
      </c>
      <c r="P270" s="170" t="s">
        <v>2369</v>
      </c>
      <c r="Q270" s="170" t="s">
        <v>1216</v>
      </c>
      <c r="R270" s="170" t="s">
        <v>2370</v>
      </c>
      <c r="S270" s="170" t="s">
        <v>2446</v>
      </c>
      <c r="T270" s="170" t="s">
        <v>2372</v>
      </c>
      <c r="U270" s="170" t="s">
        <v>2076</v>
      </c>
    </row>
    <row r="271" spans="1:21" ht="27.6">
      <c r="A271" s="97">
        <v>45809</v>
      </c>
      <c r="B271">
        <v>6</v>
      </c>
      <c r="C271" t="s">
        <v>2440</v>
      </c>
      <c r="D271" t="s">
        <v>2441</v>
      </c>
      <c r="E271">
        <v>507.9</v>
      </c>
      <c r="F271" t="e">
        <f>_xlfn.XLOOKUP(Tabela1[[#This Row],[Empreendimento]],L:L,N:N)</f>
        <v>#N/A</v>
      </c>
      <c r="G271" t="e">
        <f>_xlfn.CONCAT("UFV ",Tabela1[[#This Row],[Complexo]])</f>
        <v>#N/A</v>
      </c>
      <c r="L271" t="str">
        <f t="shared" si="4"/>
        <v>UFV UFV Palmeiras de Goiás 1.2</v>
      </c>
      <c r="M271" s="170" t="s">
        <v>2128</v>
      </c>
      <c r="N271" s="176" t="s">
        <v>56</v>
      </c>
      <c r="O271" s="176" t="s">
        <v>56</v>
      </c>
      <c r="P271" s="170" t="s">
        <v>2369</v>
      </c>
      <c r="Q271" s="170" t="s">
        <v>1217</v>
      </c>
      <c r="R271" s="170" t="s">
        <v>2370</v>
      </c>
      <c r="S271" s="170" t="s">
        <v>2447</v>
      </c>
      <c r="T271" s="170" t="s">
        <v>2372</v>
      </c>
      <c r="U271" s="170" t="s">
        <v>2076</v>
      </c>
    </row>
    <row r="272" spans="1:21" ht="27.6">
      <c r="A272" s="97">
        <v>45839</v>
      </c>
      <c r="B272">
        <v>7</v>
      </c>
      <c r="C272" t="s">
        <v>2440</v>
      </c>
      <c r="D272" t="s">
        <v>2441</v>
      </c>
      <c r="E272">
        <v>542.6</v>
      </c>
      <c r="F272" t="e">
        <f>_xlfn.XLOOKUP(Tabela1[[#This Row],[Empreendimento]],L:L,N:N)</f>
        <v>#N/A</v>
      </c>
      <c r="G272" t="e">
        <f>_xlfn.CONCAT("UFV ",Tabela1[[#This Row],[Complexo]])</f>
        <v>#N/A</v>
      </c>
      <c r="L272" t="str">
        <f t="shared" si="4"/>
        <v>UFV UFV Palmeiras de Goiás 1.2</v>
      </c>
      <c r="M272" s="177" t="s">
        <v>2128</v>
      </c>
      <c r="N272" s="178" t="s">
        <v>56</v>
      </c>
      <c r="O272" s="178" t="s">
        <v>56</v>
      </c>
      <c r="P272" s="177" t="s">
        <v>2369</v>
      </c>
      <c r="Q272" s="177" t="s">
        <v>622</v>
      </c>
      <c r="R272" s="177" t="s">
        <v>2370</v>
      </c>
      <c r="S272" s="177" t="s">
        <v>2448</v>
      </c>
      <c r="T272" s="177" t="s">
        <v>2372</v>
      </c>
      <c r="U272" s="177" t="s">
        <v>2449</v>
      </c>
    </row>
    <row r="273" spans="1:21" ht="27.6">
      <c r="A273" s="97">
        <v>45870</v>
      </c>
      <c r="B273">
        <v>8</v>
      </c>
      <c r="C273" t="s">
        <v>2440</v>
      </c>
      <c r="D273" t="s">
        <v>2441</v>
      </c>
      <c r="E273">
        <v>612.5</v>
      </c>
      <c r="F273" t="e">
        <f>_xlfn.XLOOKUP(Tabela1[[#This Row],[Empreendimento]],L:L,N:N)</f>
        <v>#N/A</v>
      </c>
      <c r="G273" t="e">
        <f>_xlfn.CONCAT("UFV ",Tabela1[[#This Row],[Complexo]])</f>
        <v>#N/A</v>
      </c>
      <c r="L273" t="str">
        <f t="shared" si="4"/>
        <v>UFV UFV Palmeiras de Goiás 1.2</v>
      </c>
      <c r="M273" s="170" t="s">
        <v>2128</v>
      </c>
      <c r="N273" s="176" t="s">
        <v>56</v>
      </c>
      <c r="O273" s="176" t="s">
        <v>56</v>
      </c>
      <c r="P273" s="170" t="s">
        <v>2369</v>
      </c>
      <c r="Q273" s="170" t="s">
        <v>2450</v>
      </c>
      <c r="R273" s="170" t="s">
        <v>2370</v>
      </c>
      <c r="S273" s="170" t="s">
        <v>2451</v>
      </c>
      <c r="T273" s="170" t="s">
        <v>2372</v>
      </c>
      <c r="U273" s="170" t="s">
        <v>2076</v>
      </c>
    </row>
    <row r="274" spans="1:21" ht="27.6">
      <c r="A274" s="97">
        <v>45901</v>
      </c>
      <c r="B274">
        <v>9</v>
      </c>
      <c r="C274" t="s">
        <v>2440</v>
      </c>
      <c r="D274" t="s">
        <v>2441</v>
      </c>
      <c r="E274">
        <v>607.6</v>
      </c>
      <c r="F274" t="e">
        <f>_xlfn.XLOOKUP(Tabela1[[#This Row],[Empreendimento]],L:L,N:N)</f>
        <v>#N/A</v>
      </c>
      <c r="G274" t="e">
        <f>_xlfn.CONCAT("UFV ",Tabela1[[#This Row],[Complexo]])</f>
        <v>#N/A</v>
      </c>
      <c r="L274" t="str">
        <f t="shared" si="4"/>
        <v>UFV UFV Palmeiras de Goiás 1.2</v>
      </c>
      <c r="M274" s="170" t="s">
        <v>2128</v>
      </c>
      <c r="N274" s="176" t="s">
        <v>56</v>
      </c>
      <c r="O274" s="176" t="s">
        <v>56</v>
      </c>
      <c r="P274" s="170" t="s">
        <v>2369</v>
      </c>
      <c r="Q274" s="170" t="s">
        <v>612</v>
      </c>
      <c r="R274" s="170" t="s">
        <v>2370</v>
      </c>
      <c r="S274" s="170" t="s">
        <v>2452</v>
      </c>
      <c r="T274" s="170" t="s">
        <v>2372</v>
      </c>
      <c r="U274" s="170" t="s">
        <v>2076</v>
      </c>
    </row>
    <row r="275" spans="1:21" ht="27.6">
      <c r="A275" s="97">
        <v>45931</v>
      </c>
      <c r="B275">
        <v>10</v>
      </c>
      <c r="C275" t="s">
        <v>2440</v>
      </c>
      <c r="D275" t="s">
        <v>2441</v>
      </c>
      <c r="E275">
        <v>592.20000000000005</v>
      </c>
      <c r="F275" t="e">
        <f>_xlfn.XLOOKUP(Tabela1[[#This Row],[Empreendimento]],L:L,N:N)</f>
        <v>#N/A</v>
      </c>
      <c r="G275" t="e">
        <f>_xlfn.CONCAT("UFV ",Tabela1[[#This Row],[Complexo]])</f>
        <v>#N/A</v>
      </c>
      <c r="L275" t="str">
        <f t="shared" si="4"/>
        <v>UFV UFV Palmeiras de Goiás 1.2</v>
      </c>
      <c r="M275" s="170" t="s">
        <v>2128</v>
      </c>
      <c r="N275" s="176" t="s">
        <v>56</v>
      </c>
      <c r="O275" s="176" t="s">
        <v>56</v>
      </c>
      <c r="P275" s="170" t="s">
        <v>2369</v>
      </c>
      <c r="Q275" s="170" t="s">
        <v>651</v>
      </c>
      <c r="R275" s="170" t="s">
        <v>2370</v>
      </c>
      <c r="S275" s="170" t="s">
        <v>2453</v>
      </c>
      <c r="T275" s="170" t="s">
        <v>2372</v>
      </c>
      <c r="U275" s="170" t="s">
        <v>2076</v>
      </c>
    </row>
    <row r="276" spans="1:21" ht="27.6">
      <c r="A276" s="97">
        <v>45962</v>
      </c>
      <c r="B276">
        <v>11</v>
      </c>
      <c r="C276" t="s">
        <v>2440</v>
      </c>
      <c r="D276" t="s">
        <v>2441</v>
      </c>
      <c r="E276">
        <v>501.3</v>
      </c>
      <c r="F276" t="e">
        <f>_xlfn.XLOOKUP(Tabela1[[#This Row],[Empreendimento]],L:L,N:N)</f>
        <v>#N/A</v>
      </c>
      <c r="G276" t="e">
        <f>_xlfn.CONCAT("UFV ",Tabela1[[#This Row],[Complexo]])</f>
        <v>#N/A</v>
      </c>
      <c r="L276" t="str">
        <f t="shared" si="4"/>
        <v>UFV UFV Palmeiras de Goiás 1.3</v>
      </c>
      <c r="M276" s="170" t="s">
        <v>2128</v>
      </c>
      <c r="N276" s="176" t="s">
        <v>57</v>
      </c>
      <c r="O276" s="176" t="s">
        <v>57</v>
      </c>
      <c r="P276" s="170" t="s">
        <v>2369</v>
      </c>
      <c r="Q276" s="170" t="s">
        <v>636</v>
      </c>
      <c r="R276" s="170" t="s">
        <v>2370</v>
      </c>
      <c r="S276" s="170" t="s">
        <v>2454</v>
      </c>
      <c r="T276" s="170" t="s">
        <v>2372</v>
      </c>
      <c r="U276" s="170" t="s">
        <v>2076</v>
      </c>
    </row>
    <row r="277" spans="1:21" ht="27.6">
      <c r="A277" s="97">
        <v>45992</v>
      </c>
      <c r="B277">
        <v>12</v>
      </c>
      <c r="C277" t="s">
        <v>2440</v>
      </c>
      <c r="D277" t="s">
        <v>2441</v>
      </c>
      <c r="E277">
        <v>608.20000000000005</v>
      </c>
      <c r="F277" t="e">
        <f>_xlfn.XLOOKUP(Tabela1[[#This Row],[Empreendimento]],L:L,N:N)</f>
        <v>#N/A</v>
      </c>
      <c r="G277" t="e">
        <f>_xlfn.CONCAT("UFV ",Tabela1[[#This Row],[Complexo]])</f>
        <v>#N/A</v>
      </c>
      <c r="L277" t="str">
        <f t="shared" si="4"/>
        <v>UFV UFV Palmeiras de Goiás 1.3</v>
      </c>
      <c r="M277" s="170" t="s">
        <v>2128</v>
      </c>
      <c r="N277" s="176" t="s">
        <v>57</v>
      </c>
      <c r="O277" s="176" t="s">
        <v>57</v>
      </c>
      <c r="P277" s="170" t="s">
        <v>2369</v>
      </c>
      <c r="Q277" s="170" t="s">
        <v>666</v>
      </c>
      <c r="R277" s="170" t="s">
        <v>2370</v>
      </c>
      <c r="S277" s="170" t="s">
        <v>2455</v>
      </c>
      <c r="T277" s="170" t="s">
        <v>2372</v>
      </c>
      <c r="U277" s="170" t="s">
        <v>2076</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2128</v>
      </c>
      <c r="N278" s="176" t="s">
        <v>57</v>
      </c>
      <c r="O278" s="176" t="s">
        <v>57</v>
      </c>
      <c r="P278" s="170" t="s">
        <v>2369</v>
      </c>
      <c r="Q278" s="170" t="s">
        <v>667</v>
      </c>
      <c r="R278" s="170" t="s">
        <v>2370</v>
      </c>
      <c r="S278" s="170" t="s">
        <v>2456</v>
      </c>
      <c r="T278" s="170" t="s">
        <v>2372</v>
      </c>
      <c r="U278" s="170" t="s">
        <v>2076</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2128</v>
      </c>
      <c r="N279" s="176" t="s">
        <v>57</v>
      </c>
      <c r="O279" s="176" t="s">
        <v>57</v>
      </c>
      <c r="P279" s="170" t="s">
        <v>2369</v>
      </c>
      <c r="Q279" s="170" t="s">
        <v>621</v>
      </c>
      <c r="R279" s="170" t="s">
        <v>2370</v>
      </c>
      <c r="S279" s="170" t="s">
        <v>2457</v>
      </c>
      <c r="T279" s="170" t="s">
        <v>2372</v>
      </c>
      <c r="U279" s="170" t="s">
        <v>2076</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2128</v>
      </c>
      <c r="N280" s="176" t="s">
        <v>57</v>
      </c>
      <c r="O280" s="176" t="s">
        <v>57</v>
      </c>
      <c r="P280" s="170" t="s">
        <v>2369</v>
      </c>
      <c r="Q280" s="170" t="s">
        <v>620</v>
      </c>
      <c r="R280" s="170" t="s">
        <v>2370</v>
      </c>
      <c r="S280" s="170" t="s">
        <v>2458</v>
      </c>
      <c r="T280" s="170" t="s">
        <v>2372</v>
      </c>
      <c r="U280" s="170" t="s">
        <v>2076</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2128</v>
      </c>
      <c r="N281" s="176" t="s">
        <v>58</v>
      </c>
      <c r="O281" s="176" t="s">
        <v>58</v>
      </c>
      <c r="P281" s="170" t="s">
        <v>2369</v>
      </c>
      <c r="Q281" s="170" t="s">
        <v>2459</v>
      </c>
      <c r="R281" s="170" t="s">
        <v>2370</v>
      </c>
      <c r="S281" s="170" t="s">
        <v>2460</v>
      </c>
      <c r="T281" s="170" t="s">
        <v>2372</v>
      </c>
      <c r="U281" s="170" t="s">
        <v>2076</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2128</v>
      </c>
      <c r="N282" s="176" t="s">
        <v>58</v>
      </c>
      <c r="O282" s="176" t="s">
        <v>58</v>
      </c>
      <c r="P282" s="170" t="s">
        <v>2369</v>
      </c>
      <c r="Q282" s="170" t="s">
        <v>666</v>
      </c>
      <c r="R282" s="170" t="s">
        <v>2370</v>
      </c>
      <c r="S282" s="170" t="s">
        <v>2461</v>
      </c>
      <c r="T282" s="170" t="s">
        <v>2372</v>
      </c>
      <c r="U282" s="170" t="s">
        <v>2076</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2128</v>
      </c>
      <c r="N283" s="176" t="s">
        <v>58</v>
      </c>
      <c r="O283" s="176" t="s">
        <v>58</v>
      </c>
      <c r="P283" s="170" t="s">
        <v>2369</v>
      </c>
      <c r="Q283" s="170" t="s">
        <v>620</v>
      </c>
      <c r="R283" s="170" t="s">
        <v>2370</v>
      </c>
      <c r="S283" s="170" t="s">
        <v>2462</v>
      </c>
      <c r="T283" s="170" t="s">
        <v>2372</v>
      </c>
      <c r="U283" s="170" t="s">
        <v>2076</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2128</v>
      </c>
      <c r="N284" s="176" t="s">
        <v>58</v>
      </c>
      <c r="O284" s="176" t="s">
        <v>58</v>
      </c>
      <c r="P284" s="170" t="s">
        <v>2369</v>
      </c>
      <c r="Q284" s="170" t="s">
        <v>636</v>
      </c>
      <c r="R284" s="170" t="s">
        <v>2370</v>
      </c>
      <c r="S284" s="170" t="s">
        <v>2463</v>
      </c>
      <c r="T284" s="170" t="s">
        <v>2372</v>
      </c>
      <c r="U284" s="170" t="s">
        <v>2076</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2128</v>
      </c>
      <c r="N285" s="176" t="s">
        <v>58</v>
      </c>
      <c r="O285" s="176" t="s">
        <v>58</v>
      </c>
      <c r="P285" s="170" t="s">
        <v>2369</v>
      </c>
      <c r="Q285" s="170" t="s">
        <v>667</v>
      </c>
      <c r="R285" s="170" t="s">
        <v>2370</v>
      </c>
      <c r="S285" s="170" t="s">
        <v>2464</v>
      </c>
      <c r="T285" s="170" t="s">
        <v>2372</v>
      </c>
      <c r="U285" s="170" t="s">
        <v>2076</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2128</v>
      </c>
      <c r="N286" s="176" t="s">
        <v>59</v>
      </c>
      <c r="O286" s="176" t="s">
        <v>59</v>
      </c>
      <c r="P286" s="170" t="s">
        <v>2369</v>
      </c>
      <c r="Q286" s="170" t="s">
        <v>667</v>
      </c>
      <c r="R286" s="170" t="s">
        <v>2370</v>
      </c>
      <c r="S286" s="170" t="s">
        <v>2465</v>
      </c>
      <c r="T286" s="170" t="s">
        <v>2372</v>
      </c>
      <c r="U286" s="170" t="s">
        <v>2076</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2128</v>
      </c>
      <c r="N287" s="176" t="s">
        <v>59</v>
      </c>
      <c r="O287" s="176" t="s">
        <v>59</v>
      </c>
      <c r="P287" s="170" t="s">
        <v>2369</v>
      </c>
      <c r="Q287" s="170" t="s">
        <v>620</v>
      </c>
      <c r="R287" s="170" t="s">
        <v>2370</v>
      </c>
      <c r="S287" s="170" t="s">
        <v>2466</v>
      </c>
      <c r="T287" s="170" t="s">
        <v>2372</v>
      </c>
      <c r="U287" s="170" t="s">
        <v>2076</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2128</v>
      </c>
      <c r="N288" s="176" t="s">
        <v>59</v>
      </c>
      <c r="O288" s="176" t="s">
        <v>59</v>
      </c>
      <c r="P288" s="170" t="s">
        <v>2369</v>
      </c>
      <c r="Q288" s="170" t="s">
        <v>621</v>
      </c>
      <c r="R288" s="170" t="s">
        <v>2370</v>
      </c>
      <c r="S288" s="170" t="s">
        <v>2467</v>
      </c>
      <c r="T288" s="170" t="s">
        <v>2372</v>
      </c>
      <c r="U288" s="170" t="s">
        <v>2076</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2128</v>
      </c>
      <c r="N289" s="180" t="s">
        <v>59</v>
      </c>
      <c r="O289" s="180" t="s">
        <v>59</v>
      </c>
      <c r="P289" s="179" t="s">
        <v>2369</v>
      </c>
      <c r="Q289" s="179" t="s">
        <v>2468</v>
      </c>
      <c r="R289" s="179" t="s">
        <v>2370</v>
      </c>
      <c r="S289" s="179" t="s">
        <v>2469</v>
      </c>
      <c r="T289" s="179" t="s">
        <v>2372</v>
      </c>
      <c r="U289" s="179" t="s">
        <v>2470</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2128</v>
      </c>
      <c r="N290" s="180" t="s">
        <v>59</v>
      </c>
      <c r="O290" s="180" t="s">
        <v>59</v>
      </c>
      <c r="P290" s="179" t="s">
        <v>2369</v>
      </c>
      <c r="Q290" s="179" t="s">
        <v>840</v>
      </c>
      <c r="R290" s="179" t="s">
        <v>2370</v>
      </c>
      <c r="S290" s="179" t="s">
        <v>2471</v>
      </c>
      <c r="T290" s="179" t="s">
        <v>2372</v>
      </c>
      <c r="U290" s="179" t="s">
        <v>2470</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2290</v>
      </c>
      <c r="N291" s="176" t="s">
        <v>2472</v>
      </c>
      <c r="O291" s="176" t="s">
        <v>2472</v>
      </c>
      <c r="P291" s="170" t="s">
        <v>2369</v>
      </c>
      <c r="Q291" s="170" t="s">
        <v>2473</v>
      </c>
      <c r="R291" s="170" t="s">
        <v>2474</v>
      </c>
      <c r="S291" s="170" t="s">
        <v>2475</v>
      </c>
      <c r="T291" s="170" t="s">
        <v>2372</v>
      </c>
      <c r="U291" s="170" t="s">
        <v>2076</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2290</v>
      </c>
      <c r="N292" s="176" t="s">
        <v>2472</v>
      </c>
      <c r="O292" s="176" t="s">
        <v>2472</v>
      </c>
      <c r="P292" s="170" t="s">
        <v>2369</v>
      </c>
      <c r="Q292" s="170" t="s">
        <v>2476</v>
      </c>
      <c r="R292" s="170" t="s">
        <v>2474</v>
      </c>
      <c r="S292" s="170" t="s">
        <v>2477</v>
      </c>
      <c r="T292" s="170" t="s">
        <v>2372</v>
      </c>
      <c r="U292" s="170" t="s">
        <v>2076</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2290</v>
      </c>
      <c r="N293" s="176" t="s">
        <v>2472</v>
      </c>
      <c r="O293" s="176" t="s">
        <v>2472</v>
      </c>
      <c r="P293" s="170" t="s">
        <v>2369</v>
      </c>
      <c r="Q293" s="170" t="s">
        <v>2478</v>
      </c>
      <c r="R293" s="170" t="s">
        <v>2474</v>
      </c>
      <c r="S293" s="170" t="s">
        <v>2479</v>
      </c>
      <c r="T293" s="170" t="s">
        <v>2372</v>
      </c>
      <c r="U293" s="170" t="s">
        <v>2076</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2290</v>
      </c>
      <c r="N294" s="176" t="s">
        <v>2472</v>
      </c>
      <c r="O294" s="176" t="s">
        <v>2472</v>
      </c>
      <c r="P294" s="170" t="s">
        <v>2369</v>
      </c>
      <c r="Q294" s="170" t="s">
        <v>2480</v>
      </c>
      <c r="R294" s="170" t="s">
        <v>2474</v>
      </c>
      <c r="S294" s="170" t="s">
        <v>2481</v>
      </c>
      <c r="T294" s="170" t="s">
        <v>2372</v>
      </c>
      <c r="U294" s="170" t="s">
        <v>2076</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2290</v>
      </c>
      <c r="N295" s="176" t="s">
        <v>2472</v>
      </c>
      <c r="O295" s="176" t="s">
        <v>2472</v>
      </c>
      <c r="P295" s="170" t="s">
        <v>2369</v>
      </c>
      <c r="Q295" s="170" t="s">
        <v>2482</v>
      </c>
      <c r="R295" s="170" t="s">
        <v>2474</v>
      </c>
      <c r="S295" s="170" t="s">
        <v>2483</v>
      </c>
      <c r="T295" s="170" t="s">
        <v>2372</v>
      </c>
      <c r="U295" s="170" t="s">
        <v>2076</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2290</v>
      </c>
      <c r="N296" s="176" t="s">
        <v>2484</v>
      </c>
      <c r="O296" s="176" t="s">
        <v>2484</v>
      </c>
      <c r="P296" s="170" t="s">
        <v>2369</v>
      </c>
      <c r="Q296" s="170" t="s">
        <v>624</v>
      </c>
      <c r="R296" s="170" t="s">
        <v>2474</v>
      </c>
      <c r="S296" s="170" t="s">
        <v>2485</v>
      </c>
      <c r="T296" s="170" t="s">
        <v>2372</v>
      </c>
      <c r="U296" s="170" t="s">
        <v>2076</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2290</v>
      </c>
      <c r="N297" s="176" t="s">
        <v>2484</v>
      </c>
      <c r="O297" s="176" t="s">
        <v>2484</v>
      </c>
      <c r="P297" s="170" t="s">
        <v>2369</v>
      </c>
      <c r="Q297" s="170" t="s">
        <v>630</v>
      </c>
      <c r="R297" s="170" t="s">
        <v>2474</v>
      </c>
      <c r="S297" s="170" t="s">
        <v>2486</v>
      </c>
      <c r="T297" s="170" t="s">
        <v>2372</v>
      </c>
      <c r="U297" s="170" t="s">
        <v>2076</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2290</v>
      </c>
      <c r="N298" s="176" t="s">
        <v>2484</v>
      </c>
      <c r="O298" s="176" t="s">
        <v>2484</v>
      </c>
      <c r="P298" s="170" t="s">
        <v>2369</v>
      </c>
      <c r="Q298" s="170" t="s">
        <v>631</v>
      </c>
      <c r="R298" s="170" t="s">
        <v>2474</v>
      </c>
      <c r="S298" s="170" t="s">
        <v>2487</v>
      </c>
      <c r="T298" s="170" t="s">
        <v>2372</v>
      </c>
      <c r="U298" s="170" t="s">
        <v>2076</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2290</v>
      </c>
      <c r="N299" s="176" t="s">
        <v>2484</v>
      </c>
      <c r="O299" s="176" t="s">
        <v>2484</v>
      </c>
      <c r="P299" s="170" t="s">
        <v>2369</v>
      </c>
      <c r="Q299" s="170" t="s">
        <v>632</v>
      </c>
      <c r="R299" s="170" t="s">
        <v>2474</v>
      </c>
      <c r="S299" s="170" t="s">
        <v>2488</v>
      </c>
      <c r="T299" s="170" t="s">
        <v>2372</v>
      </c>
      <c r="U299" s="170" t="s">
        <v>2076</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2290</v>
      </c>
      <c r="N300" s="176" t="s">
        <v>2484</v>
      </c>
      <c r="O300" s="176" t="s">
        <v>2484</v>
      </c>
      <c r="P300" s="170" t="s">
        <v>2369</v>
      </c>
      <c r="Q300" s="170" t="s">
        <v>633</v>
      </c>
      <c r="R300" s="170" t="s">
        <v>2474</v>
      </c>
      <c r="S300" s="170" t="s">
        <v>2489</v>
      </c>
      <c r="T300" s="170" t="s">
        <v>2372</v>
      </c>
      <c r="U300" s="170" t="s">
        <v>2076</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2290</v>
      </c>
      <c r="N301" s="176" t="s">
        <v>2490</v>
      </c>
      <c r="O301" s="176" t="s">
        <v>2490</v>
      </c>
      <c r="P301" s="170" t="s">
        <v>2369</v>
      </c>
      <c r="Q301" s="170" t="s">
        <v>927</v>
      </c>
      <c r="R301" s="170" t="s">
        <v>2379</v>
      </c>
      <c r="S301" s="170" t="s">
        <v>2491</v>
      </c>
      <c r="T301" s="170" t="s">
        <v>2381</v>
      </c>
      <c r="U301" s="170" t="s">
        <v>2076</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2290</v>
      </c>
      <c r="N302" s="176" t="s">
        <v>2490</v>
      </c>
      <c r="O302" s="176" t="s">
        <v>2490</v>
      </c>
      <c r="P302" s="170" t="s">
        <v>2369</v>
      </c>
      <c r="Q302" s="170" t="s">
        <v>928</v>
      </c>
      <c r="R302" s="170" t="s">
        <v>2474</v>
      </c>
      <c r="S302" s="170" t="s">
        <v>2492</v>
      </c>
      <c r="T302" s="170" t="s">
        <v>2372</v>
      </c>
      <c r="U302" s="170" t="s">
        <v>2076</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2290</v>
      </c>
      <c r="N303" s="176" t="s">
        <v>2490</v>
      </c>
      <c r="O303" s="176" t="s">
        <v>2490</v>
      </c>
      <c r="P303" s="170" t="s">
        <v>2369</v>
      </c>
      <c r="Q303" s="170" t="s">
        <v>631</v>
      </c>
      <c r="R303" s="170" t="s">
        <v>2474</v>
      </c>
      <c r="S303" s="170" t="s">
        <v>2493</v>
      </c>
      <c r="T303" s="170" t="s">
        <v>2372</v>
      </c>
      <c r="U303" s="170" t="s">
        <v>2076</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2290</v>
      </c>
      <c r="N304" s="176" t="s">
        <v>2494</v>
      </c>
      <c r="O304" s="176" t="s">
        <v>2494</v>
      </c>
      <c r="P304" s="170" t="s">
        <v>2369</v>
      </c>
      <c r="Q304" s="170" t="s">
        <v>624</v>
      </c>
      <c r="R304" s="170" t="s">
        <v>2474</v>
      </c>
      <c r="S304" s="170" t="s">
        <v>2495</v>
      </c>
      <c r="T304" s="170" t="s">
        <v>2372</v>
      </c>
      <c r="U304" s="170" t="s">
        <v>2076</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2290</v>
      </c>
      <c r="N305" s="176" t="s">
        <v>2494</v>
      </c>
      <c r="O305" s="176" t="s">
        <v>2494</v>
      </c>
      <c r="P305" s="170" t="s">
        <v>2369</v>
      </c>
      <c r="Q305" s="170" t="s">
        <v>630</v>
      </c>
      <c r="R305" s="170" t="s">
        <v>2474</v>
      </c>
      <c r="S305" s="170" t="s">
        <v>2496</v>
      </c>
      <c r="T305" s="170" t="s">
        <v>2372</v>
      </c>
      <c r="U305" s="170" t="s">
        <v>2076</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2290</v>
      </c>
      <c r="N306" s="176" t="s">
        <v>2494</v>
      </c>
      <c r="O306" s="176" t="s">
        <v>2494</v>
      </c>
      <c r="P306" s="170" t="s">
        <v>2369</v>
      </c>
      <c r="Q306" s="170" t="s">
        <v>631</v>
      </c>
      <c r="R306" s="170" t="s">
        <v>2474</v>
      </c>
      <c r="S306" s="170" t="s">
        <v>2497</v>
      </c>
      <c r="T306" s="170" t="s">
        <v>2372</v>
      </c>
      <c r="U306" s="170" t="s">
        <v>2076</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2290</v>
      </c>
      <c r="N307" s="176" t="s">
        <v>2494</v>
      </c>
      <c r="O307" s="176" t="s">
        <v>2494</v>
      </c>
      <c r="P307" s="170" t="s">
        <v>2369</v>
      </c>
      <c r="Q307" s="170" t="s">
        <v>632</v>
      </c>
      <c r="R307" s="170" t="s">
        <v>2474</v>
      </c>
      <c r="S307" s="170" t="s">
        <v>2498</v>
      </c>
      <c r="T307" s="170" t="s">
        <v>2372</v>
      </c>
      <c r="U307" s="170" t="s">
        <v>2076</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2290</v>
      </c>
      <c r="N308" s="176" t="s">
        <v>2494</v>
      </c>
      <c r="O308" s="176" t="s">
        <v>2494</v>
      </c>
      <c r="P308" s="170" t="s">
        <v>2369</v>
      </c>
      <c r="Q308" s="170" t="s">
        <v>633</v>
      </c>
      <c r="R308" s="170" t="s">
        <v>2474</v>
      </c>
      <c r="S308" s="170" t="s">
        <v>2499</v>
      </c>
      <c r="T308" s="170" t="s">
        <v>2372</v>
      </c>
      <c r="U308" s="170" t="s">
        <v>2076</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2290</v>
      </c>
      <c r="N309" s="176" t="s">
        <v>2500</v>
      </c>
      <c r="O309" s="176" t="s">
        <v>2500</v>
      </c>
      <c r="P309" s="170" t="s">
        <v>2369</v>
      </c>
      <c r="Q309" s="170" t="s">
        <v>630</v>
      </c>
      <c r="R309" s="170" t="s">
        <v>2474</v>
      </c>
      <c r="S309" s="170" t="s">
        <v>2501</v>
      </c>
      <c r="T309" s="170" t="s">
        <v>2372</v>
      </c>
      <c r="U309" s="170" t="s">
        <v>2076</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2290</v>
      </c>
      <c r="N310" s="176" t="s">
        <v>2500</v>
      </c>
      <c r="O310" s="176" t="s">
        <v>2500</v>
      </c>
      <c r="P310" s="170" t="s">
        <v>2369</v>
      </c>
      <c r="Q310" s="170" t="s">
        <v>631</v>
      </c>
      <c r="R310" s="170" t="s">
        <v>2474</v>
      </c>
      <c r="S310" s="170" t="s">
        <v>2502</v>
      </c>
      <c r="T310" s="170" t="s">
        <v>2372</v>
      </c>
      <c r="U310" s="170" t="s">
        <v>2076</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2290</v>
      </c>
      <c r="N311" s="176" t="s">
        <v>2500</v>
      </c>
      <c r="O311" s="176" t="s">
        <v>2500</v>
      </c>
      <c r="P311" s="170" t="s">
        <v>2369</v>
      </c>
      <c r="Q311" s="170" t="s">
        <v>632</v>
      </c>
      <c r="R311" s="170" t="s">
        <v>2474</v>
      </c>
      <c r="S311" s="170" t="s">
        <v>2503</v>
      </c>
      <c r="T311" s="170" t="s">
        <v>2372</v>
      </c>
      <c r="U311" s="170" t="s">
        <v>2076</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2290</v>
      </c>
      <c r="N312" s="176" t="s">
        <v>2500</v>
      </c>
      <c r="O312" s="176" t="s">
        <v>2500</v>
      </c>
      <c r="P312" s="170" t="s">
        <v>2369</v>
      </c>
      <c r="Q312" s="170" t="s">
        <v>633</v>
      </c>
      <c r="R312" s="170" t="s">
        <v>2474</v>
      </c>
      <c r="S312" s="170" t="s">
        <v>2504</v>
      </c>
      <c r="T312" s="170" t="s">
        <v>2372</v>
      </c>
      <c r="U312" s="170" t="s">
        <v>2076</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2290</v>
      </c>
      <c r="N313" s="176" t="s">
        <v>2500</v>
      </c>
      <c r="O313" s="176" t="s">
        <v>2500</v>
      </c>
      <c r="P313" s="170" t="s">
        <v>2369</v>
      </c>
      <c r="Q313" s="170" t="s">
        <v>624</v>
      </c>
      <c r="R313" s="170" t="s">
        <v>2474</v>
      </c>
      <c r="S313" s="170" t="s">
        <v>2505</v>
      </c>
      <c r="T313" s="170" t="s">
        <v>2372</v>
      </c>
      <c r="U313" s="170" t="s">
        <v>2076</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2290</v>
      </c>
      <c r="N314" s="176" t="s">
        <v>2506</v>
      </c>
      <c r="O314" s="176" t="s">
        <v>2506</v>
      </c>
      <c r="P314" s="170" t="s">
        <v>2369</v>
      </c>
      <c r="Q314" s="170" t="s">
        <v>930</v>
      </c>
      <c r="R314" s="170" t="s">
        <v>2379</v>
      </c>
      <c r="S314" s="170" t="s">
        <v>2507</v>
      </c>
      <c r="T314" s="170" t="s">
        <v>2381</v>
      </c>
      <c r="U314" s="170" t="s">
        <v>2076</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2290</v>
      </c>
      <c r="N315" s="176" t="s">
        <v>2506</v>
      </c>
      <c r="O315" s="176" t="s">
        <v>2506</v>
      </c>
      <c r="P315" s="170" t="s">
        <v>2369</v>
      </c>
      <c r="Q315" s="170" t="s">
        <v>630</v>
      </c>
      <c r="R315" s="170" t="s">
        <v>2474</v>
      </c>
      <c r="S315" s="170" t="s">
        <v>2508</v>
      </c>
      <c r="T315" s="170" t="s">
        <v>2372</v>
      </c>
      <c r="U315" s="170" t="s">
        <v>2076</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2290</v>
      </c>
      <c r="N316" s="176" t="s">
        <v>2506</v>
      </c>
      <c r="O316" s="176" t="s">
        <v>2506</v>
      </c>
      <c r="P316" s="170" t="s">
        <v>2369</v>
      </c>
      <c r="Q316" s="170" t="s">
        <v>624</v>
      </c>
      <c r="R316" s="170" t="s">
        <v>2474</v>
      </c>
      <c r="S316" s="170" t="s">
        <v>2509</v>
      </c>
      <c r="T316" s="170" t="s">
        <v>2372</v>
      </c>
      <c r="U316" s="170" t="s">
        <v>2076</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2290</v>
      </c>
      <c r="N317" s="176" t="s">
        <v>2510</v>
      </c>
      <c r="O317" s="176" t="s">
        <v>2510</v>
      </c>
      <c r="P317" s="170" t="s">
        <v>2369</v>
      </c>
      <c r="Q317" s="170" t="s">
        <v>2511</v>
      </c>
      <c r="R317" s="170" t="s">
        <v>2474</v>
      </c>
      <c r="S317" s="170" t="s">
        <v>2512</v>
      </c>
      <c r="T317" s="170" t="s">
        <v>2372</v>
      </c>
      <c r="U317" s="170" t="s">
        <v>2076</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2290</v>
      </c>
      <c r="N318" s="176" t="s">
        <v>2510</v>
      </c>
      <c r="O318" s="176" t="s">
        <v>2510</v>
      </c>
      <c r="P318" s="170" t="s">
        <v>2369</v>
      </c>
      <c r="Q318" s="170" t="s">
        <v>2513</v>
      </c>
      <c r="R318" s="170" t="s">
        <v>2474</v>
      </c>
      <c r="S318" s="170" t="s">
        <v>2514</v>
      </c>
      <c r="T318" s="170" t="s">
        <v>2372</v>
      </c>
      <c r="U318" s="170" t="s">
        <v>2076</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2290</v>
      </c>
      <c r="N319" s="176" t="s">
        <v>2510</v>
      </c>
      <c r="O319" s="176" t="s">
        <v>2510</v>
      </c>
      <c r="P319" s="170" t="s">
        <v>2369</v>
      </c>
      <c r="Q319" s="170" t="s">
        <v>2515</v>
      </c>
      <c r="R319" s="170" t="s">
        <v>2474</v>
      </c>
      <c r="S319" s="170" t="s">
        <v>2516</v>
      </c>
      <c r="T319" s="170" t="s">
        <v>2372</v>
      </c>
      <c r="U319" s="170" t="s">
        <v>2076</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2290</v>
      </c>
      <c r="N320" s="176" t="s">
        <v>2510</v>
      </c>
      <c r="O320" s="176" t="s">
        <v>2510</v>
      </c>
      <c r="P320" s="170" t="s">
        <v>2369</v>
      </c>
      <c r="Q320" s="170" t="s">
        <v>2517</v>
      </c>
      <c r="R320" s="170" t="s">
        <v>2474</v>
      </c>
      <c r="S320" s="170" t="s">
        <v>2518</v>
      </c>
      <c r="T320" s="170" t="s">
        <v>2372</v>
      </c>
      <c r="U320" s="170" t="s">
        <v>2076</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2290</v>
      </c>
      <c r="N321" s="176" t="s">
        <v>2510</v>
      </c>
      <c r="O321" s="176" t="s">
        <v>2510</v>
      </c>
      <c r="P321" s="170" t="s">
        <v>2369</v>
      </c>
      <c r="Q321" s="170" t="s">
        <v>2519</v>
      </c>
      <c r="R321" s="170" t="s">
        <v>2474</v>
      </c>
      <c r="S321" s="170" t="s">
        <v>2520</v>
      </c>
      <c r="T321" s="170" t="s">
        <v>2372</v>
      </c>
      <c r="U321" s="170" t="s">
        <v>2076</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2290</v>
      </c>
      <c r="N322" s="176" t="s">
        <v>2521</v>
      </c>
      <c r="O322" s="176" t="s">
        <v>2521</v>
      </c>
      <c r="P322" s="170" t="s">
        <v>2369</v>
      </c>
      <c r="Q322" s="170" t="s">
        <v>764</v>
      </c>
      <c r="R322" s="170" t="s">
        <v>2474</v>
      </c>
      <c r="S322" s="170" t="s">
        <v>2522</v>
      </c>
      <c r="T322" s="170" t="s">
        <v>2372</v>
      </c>
      <c r="U322" s="170" t="s">
        <v>2076</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2290</v>
      </c>
      <c r="N323" s="176" t="s">
        <v>2521</v>
      </c>
      <c r="O323" s="176" t="s">
        <v>2521</v>
      </c>
      <c r="P323" s="170" t="s">
        <v>2369</v>
      </c>
      <c r="Q323" s="170" t="s">
        <v>762</v>
      </c>
      <c r="R323" s="170" t="s">
        <v>2474</v>
      </c>
      <c r="S323" s="170" t="s">
        <v>2523</v>
      </c>
      <c r="T323" s="170" t="s">
        <v>2372</v>
      </c>
      <c r="U323" s="170" t="s">
        <v>2076</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2290</v>
      </c>
      <c r="N324" s="176" t="s">
        <v>2521</v>
      </c>
      <c r="O324" s="176" t="s">
        <v>2521</v>
      </c>
      <c r="P324" s="170" t="s">
        <v>2369</v>
      </c>
      <c r="Q324" s="170" t="s">
        <v>763</v>
      </c>
      <c r="R324" s="170" t="s">
        <v>2474</v>
      </c>
      <c r="S324" s="170" t="s">
        <v>2524</v>
      </c>
      <c r="T324" s="170" t="s">
        <v>2372</v>
      </c>
      <c r="U324" s="170" t="s">
        <v>2076</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2290</v>
      </c>
      <c r="N325" s="176" t="s">
        <v>2521</v>
      </c>
      <c r="O325" s="176" t="s">
        <v>2521</v>
      </c>
      <c r="P325" s="170" t="s">
        <v>2369</v>
      </c>
      <c r="Q325" s="170" t="s">
        <v>765</v>
      </c>
      <c r="R325" s="170" t="s">
        <v>2474</v>
      </c>
      <c r="S325" s="170" t="s">
        <v>2525</v>
      </c>
      <c r="T325" s="170" t="s">
        <v>2372</v>
      </c>
      <c r="U325" s="170" t="s">
        <v>2076</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2290</v>
      </c>
      <c r="N326" s="176" t="s">
        <v>2521</v>
      </c>
      <c r="O326" s="176" t="s">
        <v>2521</v>
      </c>
      <c r="P326" s="170" t="s">
        <v>2369</v>
      </c>
      <c r="Q326" s="170" t="s">
        <v>2526</v>
      </c>
      <c r="R326" s="170" t="s">
        <v>2474</v>
      </c>
      <c r="S326" s="170" t="s">
        <v>2527</v>
      </c>
      <c r="T326" s="170" t="s">
        <v>2372</v>
      </c>
      <c r="U326" s="170" t="s">
        <v>2076</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2290</v>
      </c>
      <c r="N327" s="176" t="s">
        <v>2528</v>
      </c>
      <c r="O327" s="176" t="s">
        <v>2528</v>
      </c>
      <c r="P327" s="170" t="s">
        <v>2369</v>
      </c>
      <c r="Q327" s="170" t="s">
        <v>2529</v>
      </c>
      <c r="R327" s="170" t="s">
        <v>2474</v>
      </c>
      <c r="S327" s="170" t="s">
        <v>2530</v>
      </c>
      <c r="T327" s="170" t="s">
        <v>2372</v>
      </c>
      <c r="U327" s="170" t="s">
        <v>2076</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2290</v>
      </c>
      <c r="N328" s="176" t="s">
        <v>2528</v>
      </c>
      <c r="O328" s="176" t="s">
        <v>2528</v>
      </c>
      <c r="P328" s="170" t="s">
        <v>2369</v>
      </c>
      <c r="Q328" s="170" t="s">
        <v>2531</v>
      </c>
      <c r="R328" s="170" t="s">
        <v>2474</v>
      </c>
      <c r="S328" s="170" t="s">
        <v>2532</v>
      </c>
      <c r="T328" s="170" t="s">
        <v>2372</v>
      </c>
      <c r="U328" s="170" t="s">
        <v>2076</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2290</v>
      </c>
      <c r="N329" s="176" t="s">
        <v>2528</v>
      </c>
      <c r="O329" s="176" t="s">
        <v>2528</v>
      </c>
      <c r="P329" s="170" t="s">
        <v>2369</v>
      </c>
      <c r="Q329" s="170" t="s">
        <v>2533</v>
      </c>
      <c r="R329" s="170" t="s">
        <v>2379</v>
      </c>
      <c r="S329" s="170" t="s">
        <v>2534</v>
      </c>
      <c r="T329" s="170" t="s">
        <v>2381</v>
      </c>
      <c r="U329" s="170" t="s">
        <v>2076</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2535</v>
      </c>
      <c r="N330" s="176" t="s">
        <v>2536</v>
      </c>
      <c r="O330" s="176" t="s">
        <v>2536</v>
      </c>
      <c r="P330" s="170" t="s">
        <v>2369</v>
      </c>
      <c r="Q330" s="170" t="s">
        <v>658</v>
      </c>
      <c r="R330" s="170" t="s">
        <v>2537</v>
      </c>
      <c r="S330" s="170" t="s">
        <v>2538</v>
      </c>
      <c r="T330" s="170" t="s">
        <v>2539</v>
      </c>
      <c r="U330" s="170" t="s">
        <v>2076</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2535</v>
      </c>
      <c r="N331" s="176" t="s">
        <v>2536</v>
      </c>
      <c r="O331" s="176" t="s">
        <v>2536</v>
      </c>
      <c r="P331" s="170" t="s">
        <v>2369</v>
      </c>
      <c r="Q331" s="170" t="s">
        <v>622</v>
      </c>
      <c r="R331" s="170" t="s">
        <v>2537</v>
      </c>
      <c r="S331" s="170" t="s">
        <v>2540</v>
      </c>
      <c r="T331" s="170" t="s">
        <v>2539</v>
      </c>
      <c r="U331" s="170" t="s">
        <v>2076</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2535</v>
      </c>
      <c r="N332" s="176" t="s">
        <v>2536</v>
      </c>
      <c r="O332" s="176" t="s">
        <v>2536</v>
      </c>
      <c r="P332" s="170" t="s">
        <v>2369</v>
      </c>
      <c r="Q332" s="170" t="s">
        <v>651</v>
      </c>
      <c r="R332" s="170" t="s">
        <v>2537</v>
      </c>
      <c r="S332" s="170" t="s">
        <v>2541</v>
      </c>
      <c r="T332" s="170" t="s">
        <v>2539</v>
      </c>
      <c r="U332" s="170" t="s">
        <v>2076</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2535</v>
      </c>
      <c r="N333" s="176" t="s">
        <v>2536</v>
      </c>
      <c r="O333" s="176" t="s">
        <v>2536</v>
      </c>
      <c r="P333" s="170" t="s">
        <v>2369</v>
      </c>
      <c r="Q333" s="170" t="s">
        <v>659</v>
      </c>
      <c r="R333" s="170" t="s">
        <v>2537</v>
      </c>
      <c r="S333" s="170" t="s">
        <v>2542</v>
      </c>
      <c r="T333" s="170" t="s">
        <v>2539</v>
      </c>
      <c r="U333" s="170" t="s">
        <v>2076</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2040</v>
      </c>
      <c r="D361">
        <v>10035156587</v>
      </c>
      <c r="E361">
        <v>9.81</v>
      </c>
      <c r="F361" t="str">
        <f>_xlfn.XLOOKUP(Tabela1[[#This Row],[Empreendimento]],L:L,N:N)</f>
        <v>Panamá I</v>
      </c>
      <c r="G361" t="str">
        <f>_xlfn.CONCAT("UFV ",Tabela1[[#This Row],[Complexo]])</f>
        <v>UFV Panamá I</v>
      </c>
    </row>
    <row r="362" spans="1:7">
      <c r="A362" s="97">
        <v>45689</v>
      </c>
      <c r="B362">
        <v>2</v>
      </c>
      <c r="C362" t="s">
        <v>2040</v>
      </c>
      <c r="D362">
        <v>10035156587</v>
      </c>
      <c r="E362">
        <v>9.11</v>
      </c>
      <c r="F362" t="str">
        <f>_xlfn.XLOOKUP(Tabela1[[#This Row],[Empreendimento]],L:L,N:N)</f>
        <v>Panamá I</v>
      </c>
      <c r="G362" t="str">
        <f>_xlfn.CONCAT("UFV ",Tabela1[[#This Row],[Complexo]])</f>
        <v>UFV Panamá I</v>
      </c>
    </row>
    <row r="363" spans="1:7">
      <c r="A363" s="97">
        <v>45717</v>
      </c>
      <c r="B363">
        <v>3</v>
      </c>
      <c r="C363" t="s">
        <v>2040</v>
      </c>
      <c r="D363">
        <v>10035156587</v>
      </c>
      <c r="E363">
        <v>10.24</v>
      </c>
      <c r="F363" t="str">
        <f>_xlfn.XLOOKUP(Tabela1[[#This Row],[Empreendimento]],L:L,N:N)</f>
        <v>Panamá I</v>
      </c>
      <c r="G363" t="str">
        <f>_xlfn.CONCAT("UFV ",Tabela1[[#This Row],[Complexo]])</f>
        <v>UFV Panamá I</v>
      </c>
    </row>
    <row r="364" spans="1:7">
      <c r="A364" s="97">
        <v>45748</v>
      </c>
      <c r="B364">
        <v>4</v>
      </c>
      <c r="C364" t="s">
        <v>2040</v>
      </c>
      <c r="D364">
        <v>10035156587</v>
      </c>
      <c r="E364">
        <v>10.119999999999999</v>
      </c>
      <c r="F364" t="str">
        <f>_xlfn.XLOOKUP(Tabela1[[#This Row],[Empreendimento]],L:L,N:N)</f>
        <v>Panamá I</v>
      </c>
      <c r="G364" t="str">
        <f>_xlfn.CONCAT("UFV ",Tabela1[[#This Row],[Complexo]])</f>
        <v>UFV Panamá I</v>
      </c>
    </row>
    <row r="365" spans="1:7">
      <c r="A365" s="97">
        <v>45778</v>
      </c>
      <c r="B365">
        <v>5</v>
      </c>
      <c r="C365" t="s">
        <v>2040</v>
      </c>
      <c r="D365">
        <v>10035156587</v>
      </c>
      <c r="E365">
        <v>9.77</v>
      </c>
      <c r="F365" t="str">
        <f>_xlfn.XLOOKUP(Tabela1[[#This Row],[Empreendimento]],L:L,N:N)</f>
        <v>Panamá I</v>
      </c>
      <c r="G365" t="str">
        <f>_xlfn.CONCAT("UFV ",Tabela1[[#This Row],[Complexo]])</f>
        <v>UFV Panamá I</v>
      </c>
    </row>
    <row r="366" spans="1:7">
      <c r="A366" s="97">
        <v>45809</v>
      </c>
      <c r="B366">
        <v>6</v>
      </c>
      <c r="C366" t="s">
        <v>2040</v>
      </c>
      <c r="D366">
        <v>10035156587</v>
      </c>
      <c r="E366">
        <v>10.41</v>
      </c>
      <c r="F366" t="str">
        <f>_xlfn.XLOOKUP(Tabela1[[#This Row],[Empreendimento]],L:L,N:N)</f>
        <v>Panamá I</v>
      </c>
      <c r="G366" t="str">
        <f>_xlfn.CONCAT("UFV ",Tabela1[[#This Row],[Complexo]])</f>
        <v>UFV Panamá I</v>
      </c>
    </row>
    <row r="367" spans="1:7">
      <c r="A367" s="97">
        <v>45839</v>
      </c>
      <c r="B367">
        <v>7</v>
      </c>
      <c r="C367" t="s">
        <v>2040</v>
      </c>
      <c r="D367">
        <v>10035156587</v>
      </c>
      <c r="E367">
        <v>10.76</v>
      </c>
      <c r="F367" t="str">
        <f>_xlfn.XLOOKUP(Tabela1[[#This Row],[Empreendimento]],L:L,N:N)</f>
        <v>Panamá I</v>
      </c>
      <c r="G367" t="str">
        <f>_xlfn.CONCAT("UFV ",Tabela1[[#This Row],[Complexo]])</f>
        <v>UFV Panamá I</v>
      </c>
    </row>
    <row r="368" spans="1:7">
      <c r="A368" s="97">
        <v>45870</v>
      </c>
      <c r="B368">
        <v>8</v>
      </c>
      <c r="C368" t="s">
        <v>2040</v>
      </c>
      <c r="D368">
        <v>10035156587</v>
      </c>
      <c r="E368">
        <v>11.45</v>
      </c>
      <c r="F368" t="str">
        <f>_xlfn.XLOOKUP(Tabela1[[#This Row],[Empreendimento]],L:L,N:N)</f>
        <v>Panamá I</v>
      </c>
      <c r="G368" t="str">
        <f>_xlfn.CONCAT("UFV ",Tabela1[[#This Row],[Complexo]])</f>
        <v>UFV Panamá I</v>
      </c>
    </row>
    <row r="369" spans="1:7">
      <c r="A369" s="97">
        <v>45901</v>
      </c>
      <c r="B369">
        <v>9</v>
      </c>
      <c r="C369" t="s">
        <v>2040</v>
      </c>
      <c r="D369">
        <v>10035156587</v>
      </c>
      <c r="E369">
        <v>10.9</v>
      </c>
      <c r="F369" t="str">
        <f>_xlfn.XLOOKUP(Tabela1[[#This Row],[Empreendimento]],L:L,N:N)</f>
        <v>Panamá I</v>
      </c>
      <c r="G369" t="str">
        <f>_xlfn.CONCAT("UFV ",Tabela1[[#This Row],[Complexo]])</f>
        <v>UFV Panamá I</v>
      </c>
    </row>
    <row r="370" spans="1:7">
      <c r="A370" s="97">
        <v>45931</v>
      </c>
      <c r="B370">
        <v>10</v>
      </c>
      <c r="C370" t="s">
        <v>2040</v>
      </c>
      <c r="D370">
        <v>10035156587</v>
      </c>
      <c r="E370">
        <v>10.9</v>
      </c>
      <c r="F370" t="str">
        <f>_xlfn.XLOOKUP(Tabela1[[#This Row],[Empreendimento]],L:L,N:N)</f>
        <v>Panamá I</v>
      </c>
      <c r="G370" t="str">
        <f>_xlfn.CONCAT("UFV ",Tabela1[[#This Row],[Complexo]])</f>
        <v>UFV Panamá I</v>
      </c>
    </row>
    <row r="371" spans="1:7">
      <c r="A371" s="97">
        <v>45962</v>
      </c>
      <c r="B371">
        <v>11</v>
      </c>
      <c r="C371" t="s">
        <v>2040</v>
      </c>
      <c r="D371">
        <v>10035156587</v>
      </c>
      <c r="E371">
        <v>9.32</v>
      </c>
      <c r="F371" t="str">
        <f>_xlfn.XLOOKUP(Tabela1[[#This Row],[Empreendimento]],L:L,N:N)</f>
        <v>Panamá I</v>
      </c>
      <c r="G371" t="str">
        <f>_xlfn.CONCAT("UFV ",Tabela1[[#This Row],[Complexo]])</f>
        <v>UFV Panamá I</v>
      </c>
    </row>
    <row r="372" spans="1:7">
      <c r="A372" s="97">
        <v>45992</v>
      </c>
      <c r="B372">
        <v>12</v>
      </c>
      <c r="C372" t="s">
        <v>2040</v>
      </c>
      <c r="D372">
        <v>10035156587</v>
      </c>
      <c r="E372">
        <v>8.16</v>
      </c>
      <c r="F372" t="str">
        <f>_xlfn.XLOOKUP(Tabela1[[#This Row],[Empreendimento]],L:L,N:N)</f>
        <v>Panamá I</v>
      </c>
      <c r="G372" t="str">
        <f>_xlfn.CONCAT("UFV ",Tabela1[[#This Row],[Complexo]])</f>
        <v>UFV Panamá I</v>
      </c>
    </row>
    <row r="373" spans="1:7">
      <c r="A373" s="97">
        <v>45658</v>
      </c>
      <c r="B373">
        <v>1</v>
      </c>
      <c r="C373" t="s">
        <v>2041</v>
      </c>
      <c r="D373">
        <v>10035106113</v>
      </c>
      <c r="E373">
        <v>9.81</v>
      </c>
      <c r="F373" t="str">
        <f>_xlfn.XLOOKUP(Tabela1[[#This Row],[Empreendimento]],L:L,N:N)</f>
        <v>Panamá II</v>
      </c>
      <c r="G373" t="str">
        <f>_xlfn.CONCAT("UFV ",Tabela1[[#This Row],[Complexo]])</f>
        <v>UFV Panamá II</v>
      </c>
    </row>
    <row r="374" spans="1:7">
      <c r="A374" s="97">
        <v>45689</v>
      </c>
      <c r="B374">
        <v>2</v>
      </c>
      <c r="C374" t="s">
        <v>2041</v>
      </c>
      <c r="D374">
        <v>10035106113</v>
      </c>
      <c r="E374">
        <v>9.11</v>
      </c>
      <c r="F374" t="str">
        <f>_xlfn.XLOOKUP(Tabela1[[#This Row],[Empreendimento]],L:L,N:N)</f>
        <v>Panamá II</v>
      </c>
      <c r="G374" t="str">
        <f>_xlfn.CONCAT("UFV ",Tabela1[[#This Row],[Complexo]])</f>
        <v>UFV Panamá II</v>
      </c>
    </row>
    <row r="375" spans="1:7">
      <c r="A375" s="97">
        <v>45717</v>
      </c>
      <c r="B375">
        <v>3</v>
      </c>
      <c r="C375" t="s">
        <v>2041</v>
      </c>
      <c r="D375">
        <v>10035106113</v>
      </c>
      <c r="E375">
        <v>10.24</v>
      </c>
      <c r="F375" t="str">
        <f>_xlfn.XLOOKUP(Tabela1[[#This Row],[Empreendimento]],L:L,N:N)</f>
        <v>Panamá II</v>
      </c>
      <c r="G375" t="str">
        <f>_xlfn.CONCAT("UFV ",Tabela1[[#This Row],[Complexo]])</f>
        <v>UFV Panamá II</v>
      </c>
    </row>
    <row r="376" spans="1:7">
      <c r="A376" s="97">
        <v>45748</v>
      </c>
      <c r="B376">
        <v>4</v>
      </c>
      <c r="C376" t="s">
        <v>2041</v>
      </c>
      <c r="D376">
        <v>10035106113</v>
      </c>
      <c r="E376">
        <v>10.119999999999999</v>
      </c>
      <c r="F376" t="str">
        <f>_xlfn.XLOOKUP(Tabela1[[#This Row],[Empreendimento]],L:L,N:N)</f>
        <v>Panamá II</v>
      </c>
      <c r="G376" t="str">
        <f>_xlfn.CONCAT("UFV ",Tabela1[[#This Row],[Complexo]])</f>
        <v>UFV Panamá II</v>
      </c>
    </row>
    <row r="377" spans="1:7">
      <c r="A377" s="97">
        <v>45778</v>
      </c>
      <c r="B377">
        <v>5</v>
      </c>
      <c r="C377" t="s">
        <v>2041</v>
      </c>
      <c r="D377">
        <v>10035106113</v>
      </c>
      <c r="E377">
        <v>9.77</v>
      </c>
      <c r="F377" t="str">
        <f>_xlfn.XLOOKUP(Tabela1[[#This Row],[Empreendimento]],L:L,N:N)</f>
        <v>Panamá II</v>
      </c>
      <c r="G377" t="str">
        <f>_xlfn.CONCAT("UFV ",Tabela1[[#This Row],[Complexo]])</f>
        <v>UFV Panamá II</v>
      </c>
    </row>
    <row r="378" spans="1:7">
      <c r="A378" s="97">
        <v>45809</v>
      </c>
      <c r="B378">
        <v>6</v>
      </c>
      <c r="C378" t="s">
        <v>2041</v>
      </c>
      <c r="D378">
        <v>10035106113</v>
      </c>
      <c r="E378">
        <v>10.41</v>
      </c>
      <c r="F378" t="str">
        <f>_xlfn.XLOOKUP(Tabela1[[#This Row],[Empreendimento]],L:L,N:N)</f>
        <v>Panamá II</v>
      </c>
      <c r="G378" t="str">
        <f>_xlfn.CONCAT("UFV ",Tabela1[[#This Row],[Complexo]])</f>
        <v>UFV Panamá II</v>
      </c>
    </row>
    <row r="379" spans="1:7">
      <c r="A379" s="97">
        <v>45839</v>
      </c>
      <c r="B379">
        <v>7</v>
      </c>
      <c r="C379" t="s">
        <v>2041</v>
      </c>
      <c r="D379">
        <v>10035106113</v>
      </c>
      <c r="E379">
        <v>10.76</v>
      </c>
      <c r="F379" t="str">
        <f>_xlfn.XLOOKUP(Tabela1[[#This Row],[Empreendimento]],L:L,N:N)</f>
        <v>Panamá II</v>
      </c>
      <c r="G379" t="str">
        <f>_xlfn.CONCAT("UFV ",Tabela1[[#This Row],[Complexo]])</f>
        <v>UFV Panamá II</v>
      </c>
    </row>
    <row r="380" spans="1:7">
      <c r="A380" s="97">
        <v>45870</v>
      </c>
      <c r="B380">
        <v>8</v>
      </c>
      <c r="C380" t="s">
        <v>2041</v>
      </c>
      <c r="D380">
        <v>10035106113</v>
      </c>
      <c r="E380">
        <v>11.45</v>
      </c>
      <c r="F380" t="str">
        <f>_xlfn.XLOOKUP(Tabela1[[#This Row],[Empreendimento]],L:L,N:N)</f>
        <v>Panamá II</v>
      </c>
      <c r="G380" t="str">
        <f>_xlfn.CONCAT("UFV ",Tabela1[[#This Row],[Complexo]])</f>
        <v>UFV Panamá II</v>
      </c>
    </row>
    <row r="381" spans="1:7">
      <c r="A381" s="97">
        <v>45901</v>
      </c>
      <c r="B381">
        <v>9</v>
      </c>
      <c r="C381" t="s">
        <v>2041</v>
      </c>
      <c r="D381">
        <v>10035106113</v>
      </c>
      <c r="E381">
        <v>10.9</v>
      </c>
      <c r="F381" t="str">
        <f>_xlfn.XLOOKUP(Tabela1[[#This Row],[Empreendimento]],L:L,N:N)</f>
        <v>Panamá II</v>
      </c>
      <c r="G381" t="str">
        <f>_xlfn.CONCAT("UFV ",Tabela1[[#This Row],[Complexo]])</f>
        <v>UFV Panamá II</v>
      </c>
    </row>
    <row r="382" spans="1:7">
      <c r="A382" s="97">
        <v>45931</v>
      </c>
      <c r="B382">
        <v>10</v>
      </c>
      <c r="C382" t="s">
        <v>2041</v>
      </c>
      <c r="D382">
        <v>10035106113</v>
      </c>
      <c r="E382">
        <v>10.9</v>
      </c>
      <c r="F382" t="str">
        <f>_xlfn.XLOOKUP(Tabela1[[#This Row],[Empreendimento]],L:L,N:N)</f>
        <v>Panamá II</v>
      </c>
      <c r="G382" t="str">
        <f>_xlfn.CONCAT("UFV ",Tabela1[[#This Row],[Complexo]])</f>
        <v>UFV Panamá II</v>
      </c>
    </row>
    <row r="383" spans="1:7">
      <c r="A383" s="97">
        <v>45962</v>
      </c>
      <c r="B383">
        <v>11</v>
      </c>
      <c r="C383" t="s">
        <v>2041</v>
      </c>
      <c r="D383">
        <v>10035106113</v>
      </c>
      <c r="E383">
        <v>9.32</v>
      </c>
      <c r="F383" t="str">
        <f>_xlfn.XLOOKUP(Tabela1[[#This Row],[Empreendimento]],L:L,N:N)</f>
        <v>Panamá II</v>
      </c>
      <c r="G383" t="str">
        <f>_xlfn.CONCAT("UFV ",Tabela1[[#This Row],[Complexo]])</f>
        <v>UFV Panamá II</v>
      </c>
    </row>
    <row r="384" spans="1:7">
      <c r="A384" s="97">
        <v>45992</v>
      </c>
      <c r="B384">
        <v>12</v>
      </c>
      <c r="C384" t="s">
        <v>2041</v>
      </c>
      <c r="D384">
        <v>10035106113</v>
      </c>
      <c r="E384">
        <v>8.16</v>
      </c>
      <c r="F384" t="str">
        <f>_xlfn.XLOOKUP(Tabela1[[#This Row],[Empreendimento]],L:L,N:N)</f>
        <v>Panamá II</v>
      </c>
      <c r="G384" t="str">
        <f>_xlfn.CONCAT("UFV ",Tabela1[[#This Row],[Complexo]])</f>
        <v>UFV Panamá II</v>
      </c>
    </row>
    <row r="385" spans="1:7">
      <c r="A385" s="97">
        <v>45658</v>
      </c>
      <c r="B385">
        <v>1</v>
      </c>
      <c r="C385" t="s">
        <v>2042</v>
      </c>
      <c r="D385">
        <v>10034913074</v>
      </c>
      <c r="E385">
        <v>9.98</v>
      </c>
      <c r="F385" t="str">
        <f>_xlfn.XLOOKUP(Tabela1[[#This Row],[Empreendimento]],L:L,N:N)</f>
        <v>Panamá II</v>
      </c>
      <c r="G385" t="str">
        <f>_xlfn.CONCAT("UFV ",Tabela1[[#This Row],[Complexo]])</f>
        <v>UFV Panamá II</v>
      </c>
    </row>
    <row r="386" spans="1:7">
      <c r="A386" s="97">
        <v>45689</v>
      </c>
      <c r="B386">
        <v>2</v>
      </c>
      <c r="C386" t="s">
        <v>2042</v>
      </c>
      <c r="D386">
        <v>10034913074</v>
      </c>
      <c r="E386">
        <v>8.2200000000000006</v>
      </c>
      <c r="F386" t="str">
        <f>_xlfn.XLOOKUP(Tabela1[[#This Row],[Empreendimento]],L:L,N:N)</f>
        <v>Panamá II</v>
      </c>
      <c r="G386" t="str">
        <f>_xlfn.CONCAT("UFV ",Tabela1[[#This Row],[Complexo]])</f>
        <v>UFV Panamá II</v>
      </c>
    </row>
    <row r="387" spans="1:7">
      <c r="A387" s="97">
        <v>45717</v>
      </c>
      <c r="B387">
        <v>3</v>
      </c>
      <c r="C387" t="s">
        <v>2042</v>
      </c>
      <c r="D387">
        <v>10034913074</v>
      </c>
      <c r="E387">
        <v>9.6199999999999992</v>
      </c>
      <c r="F387" t="str">
        <f>_xlfn.XLOOKUP(Tabela1[[#This Row],[Empreendimento]],L:L,N:N)</f>
        <v>Panamá II</v>
      </c>
      <c r="G387" t="str">
        <f>_xlfn.CONCAT("UFV ",Tabela1[[#This Row],[Complexo]])</f>
        <v>UFV Panamá II</v>
      </c>
    </row>
    <row r="388" spans="1:7">
      <c r="A388" s="97">
        <v>45748</v>
      </c>
      <c r="B388">
        <v>4</v>
      </c>
      <c r="C388" t="s">
        <v>2042</v>
      </c>
      <c r="D388">
        <v>10034913074</v>
      </c>
      <c r="E388">
        <v>9.4700000000000006</v>
      </c>
      <c r="F388" t="str">
        <f>_xlfn.XLOOKUP(Tabela1[[#This Row],[Empreendimento]],L:L,N:N)</f>
        <v>Panamá II</v>
      </c>
      <c r="G388" t="str">
        <f>_xlfn.CONCAT("UFV ",Tabela1[[#This Row],[Complexo]])</f>
        <v>UFV Panamá II</v>
      </c>
    </row>
    <row r="389" spans="1:7">
      <c r="A389" s="97">
        <v>45778</v>
      </c>
      <c r="B389">
        <v>5</v>
      </c>
      <c r="C389" t="s">
        <v>2042</v>
      </c>
      <c r="D389">
        <v>10034913074</v>
      </c>
      <c r="E389">
        <v>9.7100000000000009</v>
      </c>
      <c r="F389" t="str">
        <f>_xlfn.XLOOKUP(Tabela1[[#This Row],[Empreendimento]],L:L,N:N)</f>
        <v>Panamá II</v>
      </c>
      <c r="G389" t="str">
        <f>_xlfn.CONCAT("UFV ",Tabela1[[#This Row],[Complexo]])</f>
        <v>UFV Panamá II</v>
      </c>
    </row>
    <row r="390" spans="1:7">
      <c r="A390" s="97">
        <v>45809</v>
      </c>
      <c r="B390">
        <v>6</v>
      </c>
      <c r="C390" t="s">
        <v>2042</v>
      </c>
      <c r="D390">
        <v>10034913074</v>
      </c>
      <c r="E390">
        <v>9.6</v>
      </c>
      <c r="F390" t="str">
        <f>_xlfn.XLOOKUP(Tabela1[[#This Row],[Empreendimento]],L:L,N:N)</f>
        <v>Panamá II</v>
      </c>
      <c r="G390" t="str">
        <f>_xlfn.CONCAT("UFV ",Tabela1[[#This Row],[Complexo]])</f>
        <v>UFV Panamá II</v>
      </c>
    </row>
    <row r="391" spans="1:7">
      <c r="A391" s="97">
        <v>45839</v>
      </c>
      <c r="B391">
        <v>7</v>
      </c>
      <c r="C391" t="s">
        <v>2042</v>
      </c>
      <c r="D391">
        <v>10034913074</v>
      </c>
      <c r="E391">
        <v>8.61</v>
      </c>
      <c r="F391" t="str">
        <f>_xlfn.XLOOKUP(Tabela1[[#This Row],[Empreendimento]],L:L,N:N)</f>
        <v>Panamá II</v>
      </c>
      <c r="G391" t="str">
        <f>_xlfn.CONCAT("UFV ",Tabela1[[#This Row],[Complexo]])</f>
        <v>UFV Panamá II</v>
      </c>
    </row>
    <row r="392" spans="1:7">
      <c r="A392" s="97">
        <v>45870</v>
      </c>
      <c r="B392">
        <v>8</v>
      </c>
      <c r="C392" t="s">
        <v>2042</v>
      </c>
      <c r="D392">
        <v>10034913074</v>
      </c>
      <c r="E392">
        <v>10.63</v>
      </c>
      <c r="F392" t="str">
        <f>_xlfn.XLOOKUP(Tabela1[[#This Row],[Empreendimento]],L:L,N:N)</f>
        <v>Panamá II</v>
      </c>
      <c r="G392" t="str">
        <f>_xlfn.CONCAT("UFV ",Tabela1[[#This Row],[Complexo]])</f>
        <v>UFV Panamá II</v>
      </c>
    </row>
    <row r="393" spans="1:7">
      <c r="A393" s="97">
        <v>45901</v>
      </c>
      <c r="B393">
        <v>9</v>
      </c>
      <c r="C393" t="s">
        <v>2042</v>
      </c>
      <c r="D393">
        <v>10034913074</v>
      </c>
      <c r="E393">
        <v>10.24</v>
      </c>
      <c r="F393" t="str">
        <f>_xlfn.XLOOKUP(Tabela1[[#This Row],[Empreendimento]],L:L,N:N)</f>
        <v>Panamá II</v>
      </c>
      <c r="G393" t="str">
        <f>_xlfn.CONCAT("UFV ",Tabela1[[#This Row],[Complexo]])</f>
        <v>UFV Panamá II</v>
      </c>
    </row>
    <row r="394" spans="1:7">
      <c r="A394" s="97">
        <v>45931</v>
      </c>
      <c r="B394">
        <v>10</v>
      </c>
      <c r="C394" t="s">
        <v>2042</v>
      </c>
      <c r="D394">
        <v>10034913074</v>
      </c>
      <c r="E394">
        <v>10.3</v>
      </c>
      <c r="F394" t="str">
        <f>_xlfn.XLOOKUP(Tabela1[[#This Row],[Empreendimento]],L:L,N:N)</f>
        <v>Panamá II</v>
      </c>
      <c r="G394" t="str">
        <f>_xlfn.CONCAT("UFV ",Tabela1[[#This Row],[Complexo]])</f>
        <v>UFV Panamá II</v>
      </c>
    </row>
    <row r="395" spans="1:7">
      <c r="A395" s="97">
        <v>45962</v>
      </c>
      <c r="B395">
        <v>11</v>
      </c>
      <c r="C395" t="s">
        <v>2042</v>
      </c>
      <c r="D395">
        <v>10034913074</v>
      </c>
      <c r="E395">
        <v>8.91</v>
      </c>
      <c r="F395" t="str">
        <f>_xlfn.XLOOKUP(Tabela1[[#This Row],[Empreendimento]],L:L,N:N)</f>
        <v>Panamá II</v>
      </c>
      <c r="G395" t="str">
        <f>_xlfn.CONCAT("UFV ",Tabela1[[#This Row],[Complexo]])</f>
        <v>UFV Panamá II</v>
      </c>
    </row>
    <row r="396" spans="1:7">
      <c r="A396" s="97">
        <v>45992</v>
      </c>
      <c r="B396">
        <v>12</v>
      </c>
      <c r="C396" t="s">
        <v>2042</v>
      </c>
      <c r="D396">
        <v>10034913074</v>
      </c>
      <c r="E396">
        <v>8.9</v>
      </c>
      <c r="F396" t="str">
        <f>_xlfn.XLOOKUP(Tabela1[[#This Row],[Empreendimento]],L:L,N:N)</f>
        <v>Panamá II</v>
      </c>
      <c r="G396" t="str">
        <f>_xlfn.CONCAT("UFV ",Tabela1[[#This Row],[Complexo]])</f>
        <v>UFV Panamá II</v>
      </c>
    </row>
    <row r="397" spans="1:7">
      <c r="A397" s="97">
        <v>45658</v>
      </c>
      <c r="B397">
        <v>1</v>
      </c>
      <c r="C397" t="s">
        <v>2043</v>
      </c>
      <c r="D397">
        <v>10034908402</v>
      </c>
      <c r="E397">
        <v>9.98</v>
      </c>
      <c r="F397" t="str">
        <f>_xlfn.XLOOKUP(Tabela1[[#This Row],[Empreendimento]],L:L,N:N)</f>
        <v>Panamá II</v>
      </c>
      <c r="G397" t="str">
        <f>_xlfn.CONCAT("UFV ",Tabela1[[#This Row],[Complexo]])</f>
        <v>UFV Panamá II</v>
      </c>
    </row>
    <row r="398" spans="1:7">
      <c r="A398" s="97">
        <v>45689</v>
      </c>
      <c r="B398">
        <v>2</v>
      </c>
      <c r="C398" t="s">
        <v>2043</v>
      </c>
      <c r="D398">
        <v>10034908402</v>
      </c>
      <c r="E398">
        <v>8.2200000000000006</v>
      </c>
      <c r="F398" t="str">
        <f>_xlfn.XLOOKUP(Tabela1[[#This Row],[Empreendimento]],L:L,N:N)</f>
        <v>Panamá II</v>
      </c>
      <c r="G398" t="str">
        <f>_xlfn.CONCAT("UFV ",Tabela1[[#This Row],[Complexo]])</f>
        <v>UFV Panamá II</v>
      </c>
    </row>
    <row r="399" spans="1:7">
      <c r="A399" s="97">
        <v>45717</v>
      </c>
      <c r="B399">
        <v>3</v>
      </c>
      <c r="C399" t="s">
        <v>2043</v>
      </c>
      <c r="D399">
        <v>10034908402</v>
      </c>
      <c r="E399">
        <v>9.6199999999999992</v>
      </c>
      <c r="F399" t="str">
        <f>_xlfn.XLOOKUP(Tabela1[[#This Row],[Empreendimento]],L:L,N:N)</f>
        <v>Panamá II</v>
      </c>
      <c r="G399" t="str">
        <f>_xlfn.CONCAT("UFV ",Tabela1[[#This Row],[Complexo]])</f>
        <v>UFV Panamá II</v>
      </c>
    </row>
    <row r="400" spans="1:7">
      <c r="A400" s="97">
        <v>45748</v>
      </c>
      <c r="B400">
        <v>4</v>
      </c>
      <c r="C400" t="s">
        <v>2043</v>
      </c>
      <c r="D400">
        <v>10034908402</v>
      </c>
      <c r="E400">
        <v>9.4700000000000006</v>
      </c>
      <c r="F400" t="str">
        <f>_xlfn.XLOOKUP(Tabela1[[#This Row],[Empreendimento]],L:L,N:N)</f>
        <v>Panamá II</v>
      </c>
      <c r="G400" t="str">
        <f>_xlfn.CONCAT("UFV ",Tabela1[[#This Row],[Complexo]])</f>
        <v>UFV Panamá II</v>
      </c>
    </row>
    <row r="401" spans="1:7">
      <c r="A401" s="97">
        <v>45778</v>
      </c>
      <c r="B401">
        <v>5</v>
      </c>
      <c r="C401" t="s">
        <v>2043</v>
      </c>
      <c r="D401">
        <v>10034908402</v>
      </c>
      <c r="E401">
        <v>9.7100000000000009</v>
      </c>
      <c r="F401" t="str">
        <f>_xlfn.XLOOKUP(Tabela1[[#This Row],[Empreendimento]],L:L,N:N)</f>
        <v>Panamá II</v>
      </c>
      <c r="G401" t="str">
        <f>_xlfn.CONCAT("UFV ",Tabela1[[#This Row],[Complexo]])</f>
        <v>UFV Panamá II</v>
      </c>
    </row>
    <row r="402" spans="1:7">
      <c r="A402" s="97">
        <v>45809</v>
      </c>
      <c r="B402">
        <v>6</v>
      </c>
      <c r="C402" t="s">
        <v>2043</v>
      </c>
      <c r="D402">
        <v>10034908402</v>
      </c>
      <c r="E402">
        <v>9.6</v>
      </c>
      <c r="F402" t="str">
        <f>_xlfn.XLOOKUP(Tabela1[[#This Row],[Empreendimento]],L:L,N:N)</f>
        <v>Panamá II</v>
      </c>
      <c r="G402" t="str">
        <f>_xlfn.CONCAT("UFV ",Tabela1[[#This Row],[Complexo]])</f>
        <v>UFV Panamá II</v>
      </c>
    </row>
    <row r="403" spans="1:7">
      <c r="A403" s="97">
        <v>45839</v>
      </c>
      <c r="B403">
        <v>7</v>
      </c>
      <c r="C403" t="s">
        <v>2043</v>
      </c>
      <c r="D403">
        <v>10034908402</v>
      </c>
      <c r="E403">
        <v>8.61</v>
      </c>
      <c r="F403" t="str">
        <f>_xlfn.XLOOKUP(Tabela1[[#This Row],[Empreendimento]],L:L,N:N)</f>
        <v>Panamá II</v>
      </c>
      <c r="G403" t="str">
        <f>_xlfn.CONCAT("UFV ",Tabela1[[#This Row],[Complexo]])</f>
        <v>UFV Panamá II</v>
      </c>
    </row>
    <row r="404" spans="1:7">
      <c r="A404" s="97">
        <v>45870</v>
      </c>
      <c r="B404">
        <v>8</v>
      </c>
      <c r="C404" t="s">
        <v>2043</v>
      </c>
      <c r="D404">
        <v>10034908402</v>
      </c>
      <c r="E404">
        <v>10.63</v>
      </c>
      <c r="F404" t="str">
        <f>_xlfn.XLOOKUP(Tabela1[[#This Row],[Empreendimento]],L:L,N:N)</f>
        <v>Panamá II</v>
      </c>
      <c r="G404" t="str">
        <f>_xlfn.CONCAT("UFV ",Tabela1[[#This Row],[Complexo]])</f>
        <v>UFV Panamá II</v>
      </c>
    </row>
    <row r="405" spans="1:7">
      <c r="A405" s="97">
        <v>45901</v>
      </c>
      <c r="B405">
        <v>9</v>
      </c>
      <c r="C405" t="s">
        <v>2043</v>
      </c>
      <c r="D405">
        <v>10034908402</v>
      </c>
      <c r="E405">
        <v>10.24</v>
      </c>
      <c r="F405" t="str">
        <f>_xlfn.XLOOKUP(Tabela1[[#This Row],[Empreendimento]],L:L,N:N)</f>
        <v>Panamá II</v>
      </c>
      <c r="G405" t="str">
        <f>_xlfn.CONCAT("UFV ",Tabela1[[#This Row],[Complexo]])</f>
        <v>UFV Panamá II</v>
      </c>
    </row>
    <row r="406" spans="1:7">
      <c r="A406" s="97">
        <v>45931</v>
      </c>
      <c r="B406">
        <v>10</v>
      </c>
      <c r="C406" t="s">
        <v>2043</v>
      </c>
      <c r="D406">
        <v>10034908402</v>
      </c>
      <c r="E406">
        <v>10.3</v>
      </c>
      <c r="F406" t="str">
        <f>_xlfn.XLOOKUP(Tabela1[[#This Row],[Empreendimento]],L:L,N:N)</f>
        <v>Panamá II</v>
      </c>
      <c r="G406" t="str">
        <f>_xlfn.CONCAT("UFV ",Tabela1[[#This Row],[Complexo]])</f>
        <v>UFV Panamá II</v>
      </c>
    </row>
    <row r="407" spans="1:7">
      <c r="A407" s="97">
        <v>45962</v>
      </c>
      <c r="B407">
        <v>11</v>
      </c>
      <c r="C407" t="s">
        <v>2043</v>
      </c>
      <c r="D407">
        <v>10034908402</v>
      </c>
      <c r="E407">
        <v>8.91</v>
      </c>
      <c r="F407" t="str">
        <f>_xlfn.XLOOKUP(Tabela1[[#This Row],[Empreendimento]],L:L,N:N)</f>
        <v>Panamá II</v>
      </c>
      <c r="G407" t="str">
        <f>_xlfn.CONCAT("UFV ",Tabela1[[#This Row],[Complexo]])</f>
        <v>UFV Panamá II</v>
      </c>
    </row>
    <row r="408" spans="1:7">
      <c r="A408" s="97">
        <v>45992</v>
      </c>
      <c r="B408">
        <v>12</v>
      </c>
      <c r="C408" t="s">
        <v>2043</v>
      </c>
      <c r="D408">
        <v>10034908402</v>
      </c>
      <c r="E408">
        <v>8.9</v>
      </c>
      <c r="F408" t="str">
        <f>_xlfn.XLOOKUP(Tabela1[[#This Row],[Empreendimento]],L:L,N:N)</f>
        <v>Panamá II</v>
      </c>
      <c r="G408" t="str">
        <f>_xlfn.CONCAT("UFV ",Tabela1[[#This Row],[Complexo]])</f>
        <v>UFV Panamá II</v>
      </c>
    </row>
    <row r="409" spans="1:7">
      <c r="A409" s="97">
        <v>45658</v>
      </c>
      <c r="B409">
        <v>1</v>
      </c>
      <c r="C409" t="s">
        <v>2044</v>
      </c>
      <c r="D409">
        <v>10035156609</v>
      </c>
      <c r="E409">
        <v>9.81</v>
      </c>
      <c r="F409" t="str">
        <f>_xlfn.XLOOKUP(Tabela1[[#This Row],[Empreendimento]],L:L,N:N)</f>
        <v>Panamá II</v>
      </c>
      <c r="G409" t="str">
        <f>_xlfn.CONCAT("UFV ",Tabela1[[#This Row],[Complexo]])</f>
        <v>UFV Panamá II</v>
      </c>
    </row>
    <row r="410" spans="1:7">
      <c r="A410" s="97">
        <v>45689</v>
      </c>
      <c r="B410">
        <v>2</v>
      </c>
      <c r="C410" t="s">
        <v>2044</v>
      </c>
      <c r="D410">
        <v>10035156609</v>
      </c>
      <c r="E410">
        <v>9.11</v>
      </c>
      <c r="F410" t="str">
        <f>_xlfn.XLOOKUP(Tabela1[[#This Row],[Empreendimento]],L:L,N:N)</f>
        <v>Panamá II</v>
      </c>
      <c r="G410" t="str">
        <f>_xlfn.CONCAT("UFV ",Tabela1[[#This Row],[Complexo]])</f>
        <v>UFV Panamá II</v>
      </c>
    </row>
    <row r="411" spans="1:7">
      <c r="A411" s="97">
        <v>45717</v>
      </c>
      <c r="B411">
        <v>3</v>
      </c>
      <c r="C411" t="s">
        <v>2044</v>
      </c>
      <c r="D411">
        <v>10035156609</v>
      </c>
      <c r="E411">
        <v>10.24</v>
      </c>
      <c r="F411" t="str">
        <f>_xlfn.XLOOKUP(Tabela1[[#This Row],[Empreendimento]],L:L,N:N)</f>
        <v>Panamá II</v>
      </c>
      <c r="G411" t="str">
        <f>_xlfn.CONCAT("UFV ",Tabela1[[#This Row],[Complexo]])</f>
        <v>UFV Panamá II</v>
      </c>
    </row>
    <row r="412" spans="1:7">
      <c r="A412" s="97">
        <v>45748</v>
      </c>
      <c r="B412">
        <v>4</v>
      </c>
      <c r="C412" t="s">
        <v>2044</v>
      </c>
      <c r="D412">
        <v>10035156609</v>
      </c>
      <c r="E412">
        <v>10.119999999999999</v>
      </c>
      <c r="F412" t="str">
        <f>_xlfn.XLOOKUP(Tabela1[[#This Row],[Empreendimento]],L:L,N:N)</f>
        <v>Panamá II</v>
      </c>
      <c r="G412" t="str">
        <f>_xlfn.CONCAT("UFV ",Tabela1[[#This Row],[Complexo]])</f>
        <v>UFV Panamá II</v>
      </c>
    </row>
    <row r="413" spans="1:7">
      <c r="A413" s="97">
        <v>45778</v>
      </c>
      <c r="B413">
        <v>5</v>
      </c>
      <c r="C413" t="s">
        <v>2044</v>
      </c>
      <c r="D413">
        <v>10035156609</v>
      </c>
      <c r="E413">
        <v>9.77</v>
      </c>
      <c r="F413" t="str">
        <f>_xlfn.XLOOKUP(Tabela1[[#This Row],[Empreendimento]],L:L,N:N)</f>
        <v>Panamá II</v>
      </c>
      <c r="G413" t="str">
        <f>_xlfn.CONCAT("UFV ",Tabela1[[#This Row],[Complexo]])</f>
        <v>UFV Panamá II</v>
      </c>
    </row>
    <row r="414" spans="1:7">
      <c r="A414" s="97">
        <v>45809</v>
      </c>
      <c r="B414">
        <v>6</v>
      </c>
      <c r="C414" t="s">
        <v>2044</v>
      </c>
      <c r="D414">
        <v>10035156609</v>
      </c>
      <c r="E414">
        <v>10.41</v>
      </c>
      <c r="F414" t="str">
        <f>_xlfn.XLOOKUP(Tabela1[[#This Row],[Empreendimento]],L:L,N:N)</f>
        <v>Panamá II</v>
      </c>
      <c r="G414" t="str">
        <f>_xlfn.CONCAT("UFV ",Tabela1[[#This Row],[Complexo]])</f>
        <v>UFV Panamá II</v>
      </c>
    </row>
    <row r="415" spans="1:7">
      <c r="A415" s="97">
        <v>45839</v>
      </c>
      <c r="B415">
        <v>7</v>
      </c>
      <c r="C415" t="s">
        <v>2044</v>
      </c>
      <c r="D415">
        <v>10035156609</v>
      </c>
      <c r="E415">
        <v>10.76</v>
      </c>
      <c r="F415" t="str">
        <f>_xlfn.XLOOKUP(Tabela1[[#This Row],[Empreendimento]],L:L,N:N)</f>
        <v>Panamá II</v>
      </c>
      <c r="G415" t="str">
        <f>_xlfn.CONCAT("UFV ",Tabela1[[#This Row],[Complexo]])</f>
        <v>UFV Panamá II</v>
      </c>
    </row>
    <row r="416" spans="1:7">
      <c r="A416" s="97">
        <v>45870</v>
      </c>
      <c r="B416">
        <v>8</v>
      </c>
      <c r="C416" t="s">
        <v>2044</v>
      </c>
      <c r="D416">
        <v>10035156609</v>
      </c>
      <c r="E416">
        <v>11.45</v>
      </c>
      <c r="F416" t="str">
        <f>_xlfn.XLOOKUP(Tabela1[[#This Row],[Empreendimento]],L:L,N:N)</f>
        <v>Panamá II</v>
      </c>
      <c r="G416" t="str">
        <f>_xlfn.CONCAT("UFV ",Tabela1[[#This Row],[Complexo]])</f>
        <v>UFV Panamá II</v>
      </c>
    </row>
    <row r="417" spans="1:7">
      <c r="A417" s="97">
        <v>45901</v>
      </c>
      <c r="B417">
        <v>9</v>
      </c>
      <c r="C417" t="s">
        <v>2044</v>
      </c>
      <c r="D417">
        <v>10035156609</v>
      </c>
      <c r="E417">
        <v>10.9</v>
      </c>
      <c r="F417" t="str">
        <f>_xlfn.XLOOKUP(Tabela1[[#This Row],[Empreendimento]],L:L,N:N)</f>
        <v>Panamá II</v>
      </c>
      <c r="G417" t="str">
        <f>_xlfn.CONCAT("UFV ",Tabela1[[#This Row],[Complexo]])</f>
        <v>UFV Panamá II</v>
      </c>
    </row>
    <row r="418" spans="1:7">
      <c r="A418" s="97">
        <v>45931</v>
      </c>
      <c r="B418">
        <v>10</v>
      </c>
      <c r="C418" t="s">
        <v>2044</v>
      </c>
      <c r="D418">
        <v>10035156609</v>
      </c>
      <c r="E418">
        <v>10.9</v>
      </c>
      <c r="F418" t="str">
        <f>_xlfn.XLOOKUP(Tabela1[[#This Row],[Empreendimento]],L:L,N:N)</f>
        <v>Panamá II</v>
      </c>
      <c r="G418" t="str">
        <f>_xlfn.CONCAT("UFV ",Tabela1[[#This Row],[Complexo]])</f>
        <v>UFV Panamá II</v>
      </c>
    </row>
    <row r="419" spans="1:7">
      <c r="A419" s="97">
        <v>45962</v>
      </c>
      <c r="B419">
        <v>11</v>
      </c>
      <c r="C419" t="s">
        <v>2044</v>
      </c>
      <c r="D419">
        <v>10035156609</v>
      </c>
      <c r="E419">
        <v>9.32</v>
      </c>
      <c r="F419" t="str">
        <f>_xlfn.XLOOKUP(Tabela1[[#This Row],[Empreendimento]],L:L,N:N)</f>
        <v>Panamá II</v>
      </c>
      <c r="G419" t="str">
        <f>_xlfn.CONCAT("UFV ",Tabela1[[#This Row],[Complexo]])</f>
        <v>UFV Panamá II</v>
      </c>
    </row>
    <row r="420" spans="1:7">
      <c r="A420" s="97">
        <v>45992</v>
      </c>
      <c r="B420">
        <v>12</v>
      </c>
      <c r="C420" t="s">
        <v>2044</v>
      </c>
      <c r="D420">
        <v>10035156609</v>
      </c>
      <c r="E420">
        <v>8.16</v>
      </c>
      <c r="F420" t="str">
        <f>_xlfn.XLOOKUP(Tabela1[[#This Row],[Empreendimento]],L:L,N:N)</f>
        <v>Panamá II</v>
      </c>
      <c r="G420" t="str">
        <f>_xlfn.CONCAT("UFV ",Tabela1[[#This Row],[Complexo]])</f>
        <v>UFV Panamá II</v>
      </c>
    </row>
    <row r="421" spans="1:7">
      <c r="A421" s="97">
        <v>45658</v>
      </c>
      <c r="B421">
        <v>1</v>
      </c>
      <c r="C421" t="s">
        <v>1917</v>
      </c>
      <c r="D421" t="s">
        <v>2030</v>
      </c>
      <c r="E421">
        <v>92.5</v>
      </c>
      <c r="F421" t="str">
        <f>_xlfn.XLOOKUP(Tabela1[[#This Row],[Empreendimento]],L:L,N:N)</f>
        <v>Paranoá I</v>
      </c>
      <c r="G421" t="str">
        <f>_xlfn.CONCAT("UFV ",Tabela1[[#This Row],[Complexo]])</f>
        <v>UFV Paranoá I</v>
      </c>
    </row>
    <row r="422" spans="1:7">
      <c r="A422" s="97">
        <v>45689</v>
      </c>
      <c r="B422">
        <v>2</v>
      </c>
      <c r="C422" t="s">
        <v>1917</v>
      </c>
      <c r="D422" t="s">
        <v>2030</v>
      </c>
      <c r="E422">
        <v>85.8</v>
      </c>
      <c r="F422" t="str">
        <f>_xlfn.XLOOKUP(Tabela1[[#This Row],[Empreendimento]],L:L,N:N)</f>
        <v>Paranoá I</v>
      </c>
      <c r="G422" t="str">
        <f>_xlfn.CONCAT("UFV ",Tabela1[[#This Row],[Complexo]])</f>
        <v>UFV Paranoá I</v>
      </c>
    </row>
    <row r="423" spans="1:7">
      <c r="A423" s="97">
        <v>45717</v>
      </c>
      <c r="B423">
        <v>3</v>
      </c>
      <c r="C423" t="s">
        <v>1917</v>
      </c>
      <c r="D423" t="s">
        <v>2030</v>
      </c>
      <c r="E423">
        <v>85.5</v>
      </c>
      <c r="F423" t="str">
        <f>_xlfn.XLOOKUP(Tabela1[[#This Row],[Empreendimento]],L:L,N:N)</f>
        <v>Paranoá I</v>
      </c>
      <c r="G423" t="str">
        <f>_xlfn.CONCAT("UFV ",Tabela1[[#This Row],[Complexo]])</f>
        <v>UFV Paranoá I</v>
      </c>
    </row>
    <row r="424" spans="1:7">
      <c r="A424" s="97">
        <v>45748</v>
      </c>
      <c r="B424">
        <v>4</v>
      </c>
      <c r="C424" t="s">
        <v>1917</v>
      </c>
      <c r="D424" t="s">
        <v>2030</v>
      </c>
      <c r="E424">
        <v>91.1</v>
      </c>
      <c r="F424" t="str">
        <f>_xlfn.XLOOKUP(Tabela1[[#This Row],[Empreendimento]],L:L,N:N)</f>
        <v>Paranoá I</v>
      </c>
      <c r="G424" t="str">
        <f>_xlfn.CONCAT("UFV ",Tabela1[[#This Row],[Complexo]])</f>
        <v>UFV Paranoá I</v>
      </c>
    </row>
    <row r="425" spans="1:7">
      <c r="A425" s="97">
        <v>45778</v>
      </c>
      <c r="B425">
        <v>5</v>
      </c>
      <c r="C425" t="s">
        <v>1917</v>
      </c>
      <c r="D425" t="s">
        <v>2030</v>
      </c>
      <c r="E425">
        <v>90.8</v>
      </c>
      <c r="F425" t="str">
        <f>_xlfn.XLOOKUP(Tabela1[[#This Row],[Empreendimento]],L:L,N:N)</f>
        <v>Paranoá I</v>
      </c>
      <c r="G425" t="str">
        <f>_xlfn.CONCAT("UFV ",Tabela1[[#This Row],[Complexo]])</f>
        <v>UFV Paranoá I</v>
      </c>
    </row>
    <row r="426" spans="1:7">
      <c r="A426" s="97">
        <v>45809</v>
      </c>
      <c r="B426">
        <v>6</v>
      </c>
      <c r="C426" t="s">
        <v>1917</v>
      </c>
      <c r="D426" t="s">
        <v>2030</v>
      </c>
      <c r="E426">
        <v>94.1</v>
      </c>
      <c r="F426" t="str">
        <f>_xlfn.XLOOKUP(Tabela1[[#This Row],[Empreendimento]],L:L,N:N)</f>
        <v>Paranoá I</v>
      </c>
      <c r="G426" t="str">
        <f>_xlfn.CONCAT("UFV ",Tabela1[[#This Row],[Complexo]])</f>
        <v>UFV Paranoá I</v>
      </c>
    </row>
    <row r="427" spans="1:7">
      <c r="A427" s="97">
        <v>45839</v>
      </c>
      <c r="B427">
        <v>7</v>
      </c>
      <c r="C427" t="s">
        <v>1917</v>
      </c>
      <c r="D427" t="s">
        <v>2030</v>
      </c>
      <c r="E427">
        <v>103.9</v>
      </c>
      <c r="F427" t="str">
        <f>_xlfn.XLOOKUP(Tabela1[[#This Row],[Empreendimento]],L:L,N:N)</f>
        <v>Paranoá I</v>
      </c>
      <c r="G427" t="str">
        <f>_xlfn.CONCAT("UFV ",Tabela1[[#This Row],[Complexo]])</f>
        <v>UFV Paranoá I</v>
      </c>
    </row>
    <row r="428" spans="1:7">
      <c r="A428" s="97">
        <v>45870</v>
      </c>
      <c r="B428">
        <v>8</v>
      </c>
      <c r="C428" t="s">
        <v>1917</v>
      </c>
      <c r="D428" t="s">
        <v>2030</v>
      </c>
      <c r="E428">
        <v>111.6</v>
      </c>
      <c r="F428" t="str">
        <f>_xlfn.XLOOKUP(Tabela1[[#This Row],[Empreendimento]],L:L,N:N)</f>
        <v>Paranoá I</v>
      </c>
      <c r="G428" t="str">
        <f>_xlfn.CONCAT("UFV ",Tabela1[[#This Row],[Complexo]])</f>
        <v>UFV Paranoá I</v>
      </c>
    </row>
    <row r="429" spans="1:7">
      <c r="A429" s="97">
        <v>45901</v>
      </c>
      <c r="B429">
        <v>9</v>
      </c>
      <c r="C429" t="s">
        <v>1917</v>
      </c>
      <c r="D429" t="s">
        <v>2030</v>
      </c>
      <c r="E429">
        <v>104.5</v>
      </c>
      <c r="F429" t="str">
        <f>_xlfn.XLOOKUP(Tabela1[[#This Row],[Empreendimento]],L:L,N:N)</f>
        <v>Paranoá I</v>
      </c>
      <c r="G429" t="str">
        <f>_xlfn.CONCAT("UFV ",Tabela1[[#This Row],[Complexo]])</f>
        <v>UFV Paranoá I</v>
      </c>
    </row>
    <row r="430" spans="1:7">
      <c r="A430" s="97">
        <v>45931</v>
      </c>
      <c r="B430">
        <v>10</v>
      </c>
      <c r="C430" t="s">
        <v>1917</v>
      </c>
      <c r="D430" t="s">
        <v>2030</v>
      </c>
      <c r="E430">
        <v>96.9</v>
      </c>
      <c r="F430" t="str">
        <f>_xlfn.XLOOKUP(Tabela1[[#This Row],[Empreendimento]],L:L,N:N)</f>
        <v>Paranoá I</v>
      </c>
      <c r="G430" t="str">
        <f>_xlfn.CONCAT("UFV ",Tabela1[[#This Row],[Complexo]])</f>
        <v>UFV Paranoá I</v>
      </c>
    </row>
    <row r="431" spans="1:7">
      <c r="A431" s="97">
        <v>45962</v>
      </c>
      <c r="B431">
        <v>11</v>
      </c>
      <c r="C431" t="s">
        <v>1917</v>
      </c>
      <c r="D431" t="s">
        <v>2030</v>
      </c>
      <c r="E431">
        <v>83.9</v>
      </c>
      <c r="F431" t="str">
        <f>_xlfn.XLOOKUP(Tabela1[[#This Row],[Empreendimento]],L:L,N:N)</f>
        <v>Paranoá I</v>
      </c>
      <c r="G431" t="str">
        <f>_xlfn.CONCAT("UFV ",Tabela1[[#This Row],[Complexo]])</f>
        <v>UFV Paranoá I</v>
      </c>
    </row>
    <row r="432" spans="1:7">
      <c r="A432" s="97">
        <v>45992</v>
      </c>
      <c r="B432">
        <v>12</v>
      </c>
      <c r="C432" t="s">
        <v>1917</v>
      </c>
      <c r="D432" t="s">
        <v>2030</v>
      </c>
      <c r="E432">
        <v>80.7</v>
      </c>
      <c r="F432" t="str">
        <f>_xlfn.XLOOKUP(Tabela1[[#This Row],[Empreendimento]],L:L,N:N)</f>
        <v>Paranoá I</v>
      </c>
      <c r="G432" t="str">
        <f>_xlfn.CONCAT("UFV ",Tabela1[[#This Row],[Complexo]])</f>
        <v>UFV Paranoá I</v>
      </c>
    </row>
    <row r="433" spans="1:7">
      <c r="A433" s="97">
        <v>45658</v>
      </c>
      <c r="B433">
        <v>1</v>
      </c>
      <c r="C433" t="s">
        <v>1918</v>
      </c>
      <c r="D433" t="s">
        <v>2031</v>
      </c>
      <c r="E433">
        <v>50.77</v>
      </c>
      <c r="F433" t="str">
        <f>_xlfn.XLOOKUP(Tabela1[[#This Row],[Empreendimento]],L:L,N:N)</f>
        <v>Paranoá I</v>
      </c>
      <c r="G433" t="str">
        <f>_xlfn.CONCAT("UFV ",Tabela1[[#This Row],[Complexo]])</f>
        <v>UFV Paranoá I</v>
      </c>
    </row>
    <row r="434" spans="1:7">
      <c r="A434" s="97">
        <v>45689</v>
      </c>
      <c r="B434">
        <v>2</v>
      </c>
      <c r="C434" t="s">
        <v>1918</v>
      </c>
      <c r="D434" t="s">
        <v>2031</v>
      </c>
      <c r="E434">
        <v>47.27</v>
      </c>
      <c r="F434" t="str">
        <f>_xlfn.XLOOKUP(Tabela1[[#This Row],[Empreendimento]],L:L,N:N)</f>
        <v>Paranoá I</v>
      </c>
      <c r="G434" t="str">
        <f>_xlfn.CONCAT("UFV ",Tabela1[[#This Row],[Complexo]])</f>
        <v>UFV Paranoá I</v>
      </c>
    </row>
    <row r="435" spans="1:7">
      <c r="A435" s="97">
        <v>45717</v>
      </c>
      <c r="B435">
        <v>3</v>
      </c>
      <c r="C435" t="s">
        <v>1918</v>
      </c>
      <c r="D435" t="s">
        <v>2031</v>
      </c>
      <c r="E435">
        <v>46.99</v>
      </c>
      <c r="F435" t="str">
        <f>_xlfn.XLOOKUP(Tabela1[[#This Row],[Empreendimento]],L:L,N:N)</f>
        <v>Paranoá I</v>
      </c>
      <c r="G435" t="str">
        <f>_xlfn.CONCAT("UFV ",Tabela1[[#This Row],[Complexo]])</f>
        <v>UFV Paranoá I</v>
      </c>
    </row>
    <row r="436" spans="1:7">
      <c r="A436" s="97">
        <v>45748</v>
      </c>
      <c r="B436">
        <v>4</v>
      </c>
      <c r="C436" t="s">
        <v>1918</v>
      </c>
      <c r="D436" t="s">
        <v>2031</v>
      </c>
      <c r="E436">
        <v>50.08</v>
      </c>
      <c r="F436" t="str">
        <f>_xlfn.XLOOKUP(Tabela1[[#This Row],[Empreendimento]],L:L,N:N)</f>
        <v>Paranoá I</v>
      </c>
      <c r="G436" t="str">
        <f>_xlfn.CONCAT("UFV ",Tabela1[[#This Row],[Complexo]])</f>
        <v>UFV Paranoá I</v>
      </c>
    </row>
    <row r="437" spans="1:7">
      <c r="A437" s="97">
        <v>45778</v>
      </c>
      <c r="B437">
        <v>5</v>
      </c>
      <c r="C437" t="s">
        <v>1918</v>
      </c>
      <c r="D437" t="s">
        <v>2031</v>
      </c>
      <c r="E437">
        <v>49.94</v>
      </c>
      <c r="F437" t="str">
        <f>_xlfn.XLOOKUP(Tabela1[[#This Row],[Empreendimento]],L:L,N:N)</f>
        <v>Paranoá I</v>
      </c>
      <c r="G437" t="str">
        <f>_xlfn.CONCAT("UFV ",Tabela1[[#This Row],[Complexo]])</f>
        <v>UFV Paranoá I</v>
      </c>
    </row>
    <row r="438" spans="1:7">
      <c r="A438" s="97">
        <v>45809</v>
      </c>
      <c r="B438">
        <v>6</v>
      </c>
      <c r="C438" t="s">
        <v>1918</v>
      </c>
      <c r="D438" t="s">
        <v>2031</v>
      </c>
      <c r="E438">
        <v>51.96</v>
      </c>
      <c r="F438" t="str">
        <f>_xlfn.XLOOKUP(Tabela1[[#This Row],[Empreendimento]],L:L,N:N)</f>
        <v>Paranoá I</v>
      </c>
      <c r="G438" t="str">
        <f>_xlfn.CONCAT("UFV ",Tabela1[[#This Row],[Complexo]])</f>
        <v>UFV Paranoá I</v>
      </c>
    </row>
    <row r="439" spans="1:7">
      <c r="A439" s="97">
        <v>45839</v>
      </c>
      <c r="B439">
        <v>7</v>
      </c>
      <c r="C439" t="s">
        <v>1918</v>
      </c>
      <c r="D439" t="s">
        <v>2031</v>
      </c>
      <c r="E439">
        <v>57.44</v>
      </c>
      <c r="F439" t="str">
        <f>_xlfn.XLOOKUP(Tabela1[[#This Row],[Empreendimento]],L:L,N:N)</f>
        <v>Paranoá I</v>
      </c>
      <c r="G439" t="str">
        <f>_xlfn.CONCAT("UFV ",Tabela1[[#This Row],[Complexo]])</f>
        <v>UFV Paranoá I</v>
      </c>
    </row>
    <row r="440" spans="1:7">
      <c r="A440" s="97">
        <v>45870</v>
      </c>
      <c r="B440">
        <v>8</v>
      </c>
      <c r="C440" t="s">
        <v>1918</v>
      </c>
      <c r="D440" t="s">
        <v>2031</v>
      </c>
      <c r="E440">
        <v>61.21</v>
      </c>
      <c r="F440" t="str">
        <f>_xlfn.XLOOKUP(Tabela1[[#This Row],[Empreendimento]],L:L,N:N)</f>
        <v>Paranoá I</v>
      </c>
      <c r="G440" t="str">
        <f>_xlfn.CONCAT("UFV ",Tabela1[[#This Row],[Complexo]])</f>
        <v>UFV Paranoá I</v>
      </c>
    </row>
    <row r="441" spans="1:7">
      <c r="A441" s="97">
        <v>45901</v>
      </c>
      <c r="B441">
        <v>9</v>
      </c>
      <c r="C441" t="s">
        <v>1918</v>
      </c>
      <c r="D441" t="s">
        <v>2031</v>
      </c>
      <c r="E441">
        <v>57.17</v>
      </c>
      <c r="F441" t="str">
        <f>_xlfn.XLOOKUP(Tabela1[[#This Row],[Empreendimento]],L:L,N:N)</f>
        <v>Paranoá I</v>
      </c>
      <c r="G441" t="str">
        <f>_xlfn.CONCAT("UFV ",Tabela1[[#This Row],[Complexo]])</f>
        <v>UFV Paranoá I</v>
      </c>
    </row>
    <row r="442" spans="1:7">
      <c r="A442" s="97">
        <v>45931</v>
      </c>
      <c r="B442">
        <v>10</v>
      </c>
      <c r="C442" t="s">
        <v>1918</v>
      </c>
      <c r="D442" t="s">
        <v>2031</v>
      </c>
      <c r="E442">
        <v>53.13</v>
      </c>
      <c r="F442" t="str">
        <f>_xlfn.XLOOKUP(Tabela1[[#This Row],[Empreendimento]],L:L,N:N)</f>
        <v>Paranoá I</v>
      </c>
      <c r="G442" t="str">
        <f>_xlfn.CONCAT("UFV ",Tabela1[[#This Row],[Complexo]])</f>
        <v>UFV Paranoá I</v>
      </c>
    </row>
    <row r="443" spans="1:7">
      <c r="A443" s="97">
        <v>45962</v>
      </c>
      <c r="B443">
        <v>11</v>
      </c>
      <c r="C443" t="s">
        <v>1918</v>
      </c>
      <c r="D443" t="s">
        <v>2031</v>
      </c>
      <c r="E443">
        <v>46.19</v>
      </c>
      <c r="F443" t="str">
        <f>_xlfn.XLOOKUP(Tabela1[[#This Row],[Empreendimento]],L:L,N:N)</f>
        <v>Paranoá I</v>
      </c>
      <c r="G443" t="str">
        <f>_xlfn.CONCAT("UFV ",Tabela1[[#This Row],[Complexo]])</f>
        <v>UFV Paranoá I</v>
      </c>
    </row>
    <row r="444" spans="1:7">
      <c r="A444" s="97">
        <v>45992</v>
      </c>
      <c r="B444">
        <v>12</v>
      </c>
      <c r="C444" t="s">
        <v>1918</v>
      </c>
      <c r="D444" t="s">
        <v>2031</v>
      </c>
      <c r="E444">
        <v>44.49</v>
      </c>
      <c r="F444" t="str">
        <f>_xlfn.XLOOKUP(Tabela1[[#This Row],[Empreendimento]],L:L,N:N)</f>
        <v>Paranoá I</v>
      </c>
      <c r="G444" t="str">
        <f>_xlfn.CONCAT("UFV ",Tabela1[[#This Row],[Complexo]])</f>
        <v>UFV Paranoá I</v>
      </c>
    </row>
    <row r="445" spans="1:7">
      <c r="A445" s="97">
        <v>45658</v>
      </c>
      <c r="B445">
        <v>1</v>
      </c>
      <c r="C445" t="s">
        <v>1919</v>
      </c>
      <c r="D445" t="s">
        <v>2032</v>
      </c>
      <c r="E445">
        <v>55.9</v>
      </c>
      <c r="F445" t="str">
        <f>_xlfn.XLOOKUP(Tabela1[[#This Row],[Empreendimento]],L:L,N:N)</f>
        <v>Paranoá I</v>
      </c>
      <c r="G445" t="str">
        <f>_xlfn.CONCAT("UFV ",Tabela1[[#This Row],[Complexo]])</f>
        <v>UFV Paranoá I</v>
      </c>
    </row>
    <row r="446" spans="1:7">
      <c r="A446" s="97">
        <v>45689</v>
      </c>
      <c r="B446">
        <v>2</v>
      </c>
      <c r="C446" t="s">
        <v>1919</v>
      </c>
      <c r="D446" t="s">
        <v>2032</v>
      </c>
      <c r="E446">
        <v>51.93</v>
      </c>
      <c r="F446" t="str">
        <f>_xlfn.XLOOKUP(Tabela1[[#This Row],[Empreendimento]],L:L,N:N)</f>
        <v>Paranoá I</v>
      </c>
      <c r="G446" t="str">
        <f>_xlfn.CONCAT("UFV ",Tabela1[[#This Row],[Complexo]])</f>
        <v>UFV Paranoá I</v>
      </c>
    </row>
    <row r="447" spans="1:7">
      <c r="A447" s="97">
        <v>45717</v>
      </c>
      <c r="B447">
        <v>3</v>
      </c>
      <c r="C447" t="s">
        <v>1919</v>
      </c>
      <c r="D447" t="s">
        <v>2032</v>
      </c>
      <c r="E447">
        <v>51.73</v>
      </c>
      <c r="F447" t="str">
        <f>_xlfn.XLOOKUP(Tabela1[[#This Row],[Empreendimento]],L:L,N:N)</f>
        <v>Paranoá I</v>
      </c>
      <c r="G447" t="str">
        <f>_xlfn.CONCAT("UFV ",Tabela1[[#This Row],[Complexo]])</f>
        <v>UFV Paranoá I</v>
      </c>
    </row>
    <row r="448" spans="1:7">
      <c r="A448" s="97">
        <v>45748</v>
      </c>
      <c r="B448">
        <v>4</v>
      </c>
      <c r="C448" t="s">
        <v>1919</v>
      </c>
      <c r="D448" t="s">
        <v>2032</v>
      </c>
      <c r="E448">
        <v>55.15</v>
      </c>
      <c r="F448" t="str">
        <f>_xlfn.XLOOKUP(Tabela1[[#This Row],[Empreendimento]],L:L,N:N)</f>
        <v>Paranoá I</v>
      </c>
      <c r="G448" t="str">
        <f>_xlfn.CONCAT("UFV ",Tabela1[[#This Row],[Complexo]])</f>
        <v>UFV Paranoá I</v>
      </c>
    </row>
    <row r="449" spans="1:7">
      <c r="A449" s="97">
        <v>45778</v>
      </c>
      <c r="B449">
        <v>5</v>
      </c>
      <c r="C449" t="s">
        <v>1919</v>
      </c>
      <c r="D449" t="s">
        <v>2032</v>
      </c>
      <c r="E449">
        <v>54.95</v>
      </c>
      <c r="F449" t="str">
        <f>_xlfn.XLOOKUP(Tabela1[[#This Row],[Empreendimento]],L:L,N:N)</f>
        <v>Paranoá I</v>
      </c>
      <c r="G449" t="str">
        <f>_xlfn.CONCAT("UFV ",Tabela1[[#This Row],[Complexo]])</f>
        <v>UFV Paranoá I</v>
      </c>
    </row>
    <row r="450" spans="1:7">
      <c r="A450" s="97">
        <v>45809</v>
      </c>
      <c r="B450">
        <v>6</v>
      </c>
      <c r="C450" t="s">
        <v>1919</v>
      </c>
      <c r="D450" t="s">
        <v>2032</v>
      </c>
      <c r="E450">
        <v>57.01</v>
      </c>
      <c r="F450" t="str">
        <f>_xlfn.XLOOKUP(Tabela1[[#This Row],[Empreendimento]],L:L,N:N)</f>
        <v>Paranoá I</v>
      </c>
      <c r="G450" t="str">
        <f>_xlfn.CONCAT("UFV ",Tabela1[[#This Row],[Complexo]])</f>
        <v>UFV Paranoá I</v>
      </c>
    </row>
    <row r="451" spans="1:7">
      <c r="A451" s="97">
        <v>45839</v>
      </c>
      <c r="B451">
        <v>7</v>
      </c>
      <c r="C451" t="s">
        <v>1919</v>
      </c>
      <c r="D451" t="s">
        <v>2032</v>
      </c>
      <c r="E451">
        <v>62.96</v>
      </c>
      <c r="F451" t="str">
        <f>_xlfn.XLOOKUP(Tabela1[[#This Row],[Empreendimento]],L:L,N:N)</f>
        <v>Paranoá I</v>
      </c>
      <c r="G451" t="str">
        <f>_xlfn.CONCAT("UFV ",Tabela1[[#This Row],[Complexo]])</f>
        <v>UFV Paranoá I</v>
      </c>
    </row>
    <row r="452" spans="1:7">
      <c r="A452" s="97">
        <v>45870</v>
      </c>
      <c r="B452">
        <v>8</v>
      </c>
      <c r="C452" t="s">
        <v>1919</v>
      </c>
      <c r="D452" t="s">
        <v>2032</v>
      </c>
      <c r="E452">
        <v>67.67</v>
      </c>
      <c r="F452" t="str">
        <f>_xlfn.XLOOKUP(Tabela1[[#This Row],[Empreendimento]],L:L,N:N)</f>
        <v>Paranoá I</v>
      </c>
      <c r="G452" t="str">
        <f>_xlfn.CONCAT("UFV ",Tabela1[[#This Row],[Complexo]])</f>
        <v>UFV Paranoá I</v>
      </c>
    </row>
    <row r="453" spans="1:7">
      <c r="A453" s="97">
        <v>45901</v>
      </c>
      <c r="B453">
        <v>9</v>
      </c>
      <c r="C453" t="s">
        <v>1919</v>
      </c>
      <c r="D453" t="s">
        <v>2032</v>
      </c>
      <c r="E453">
        <v>63.3</v>
      </c>
      <c r="F453" t="str">
        <f>_xlfn.XLOOKUP(Tabela1[[#This Row],[Empreendimento]],L:L,N:N)</f>
        <v>Paranoá I</v>
      </c>
      <c r="G453" t="str">
        <f>_xlfn.CONCAT("UFV ",Tabela1[[#This Row],[Complexo]])</f>
        <v>UFV Paranoá I</v>
      </c>
    </row>
    <row r="454" spans="1:7">
      <c r="A454" s="97">
        <v>45931</v>
      </c>
      <c r="B454">
        <v>10</v>
      </c>
      <c r="C454" t="s">
        <v>1919</v>
      </c>
      <c r="D454" t="s">
        <v>2032</v>
      </c>
      <c r="E454">
        <v>58.55</v>
      </c>
      <c r="F454" t="str">
        <f>_xlfn.XLOOKUP(Tabela1[[#This Row],[Empreendimento]],L:L,N:N)</f>
        <v>Paranoá I</v>
      </c>
      <c r="G454" t="str">
        <f>_xlfn.CONCAT("UFV ",Tabela1[[#This Row],[Complexo]])</f>
        <v>UFV Paranoá I</v>
      </c>
    </row>
    <row r="455" spans="1:7">
      <c r="A455" s="97">
        <v>45962</v>
      </c>
      <c r="B455">
        <v>11</v>
      </c>
      <c r="C455" t="s">
        <v>1919</v>
      </c>
      <c r="D455" t="s">
        <v>2032</v>
      </c>
      <c r="E455">
        <v>50.64</v>
      </c>
      <c r="F455" t="str">
        <f>_xlfn.XLOOKUP(Tabela1[[#This Row],[Empreendimento]],L:L,N:N)</f>
        <v>Paranoá I</v>
      </c>
      <c r="G455" t="str">
        <f>_xlfn.CONCAT("UFV ",Tabela1[[#This Row],[Complexo]])</f>
        <v>UFV Paranoá I</v>
      </c>
    </row>
    <row r="456" spans="1:7">
      <c r="A456" s="97">
        <v>45992</v>
      </c>
      <c r="B456">
        <v>12</v>
      </c>
      <c r="C456" t="s">
        <v>1919</v>
      </c>
      <c r="D456" t="s">
        <v>2032</v>
      </c>
      <c r="E456">
        <v>48.73</v>
      </c>
      <c r="F456" t="str">
        <f>_xlfn.XLOOKUP(Tabela1[[#This Row],[Empreendimento]],L:L,N:N)</f>
        <v>Paranoá I</v>
      </c>
      <c r="G456" t="str">
        <f>_xlfn.CONCAT("UFV ",Tabela1[[#This Row],[Complexo]])</f>
        <v>UFV Paranoá I</v>
      </c>
    </row>
    <row r="457" spans="1:7">
      <c r="A457" s="97">
        <v>45658</v>
      </c>
      <c r="B457">
        <v>1</v>
      </c>
      <c r="C457" t="s">
        <v>1920</v>
      </c>
      <c r="D457" t="s">
        <v>2033</v>
      </c>
      <c r="E457">
        <v>63.79</v>
      </c>
      <c r="F457" t="str">
        <f>_xlfn.XLOOKUP(Tabela1[[#This Row],[Empreendimento]],L:L,N:N)</f>
        <v>Paranoá I</v>
      </c>
      <c r="G457" t="str">
        <f>_xlfn.CONCAT("UFV ",Tabela1[[#This Row],[Complexo]])</f>
        <v>UFV Paranoá I</v>
      </c>
    </row>
    <row r="458" spans="1:7">
      <c r="A458" s="97">
        <v>45689</v>
      </c>
      <c r="B458">
        <v>2</v>
      </c>
      <c r="C458" t="s">
        <v>1920</v>
      </c>
      <c r="D458" t="s">
        <v>2033</v>
      </c>
      <c r="E458">
        <v>59.14</v>
      </c>
      <c r="F458" t="str">
        <f>_xlfn.XLOOKUP(Tabela1[[#This Row],[Empreendimento]],L:L,N:N)</f>
        <v>Paranoá I</v>
      </c>
      <c r="G458" t="str">
        <f>_xlfn.CONCAT("UFV ",Tabela1[[#This Row],[Complexo]])</f>
        <v>UFV Paranoá I</v>
      </c>
    </row>
    <row r="459" spans="1:7">
      <c r="A459" s="97">
        <v>45717</v>
      </c>
      <c r="B459">
        <v>3</v>
      </c>
      <c r="C459" t="s">
        <v>1920</v>
      </c>
      <c r="D459" t="s">
        <v>2033</v>
      </c>
      <c r="E459">
        <v>58.65</v>
      </c>
      <c r="F459" t="str">
        <f>_xlfn.XLOOKUP(Tabela1[[#This Row],[Empreendimento]],L:L,N:N)</f>
        <v>Paranoá I</v>
      </c>
      <c r="G459" t="str">
        <f>_xlfn.CONCAT("UFV ",Tabela1[[#This Row],[Complexo]])</f>
        <v>UFV Paranoá I</v>
      </c>
    </row>
    <row r="460" spans="1:7">
      <c r="A460" s="97">
        <v>45748</v>
      </c>
      <c r="B460">
        <v>4</v>
      </c>
      <c r="C460" t="s">
        <v>1920</v>
      </c>
      <c r="D460" t="s">
        <v>2033</v>
      </c>
      <c r="E460">
        <v>62.35</v>
      </c>
      <c r="F460" t="str">
        <f>_xlfn.XLOOKUP(Tabela1[[#This Row],[Empreendimento]],L:L,N:N)</f>
        <v>Paranoá I</v>
      </c>
      <c r="G460" t="str">
        <f>_xlfn.CONCAT("UFV ",Tabela1[[#This Row],[Complexo]])</f>
        <v>UFV Paranoá I</v>
      </c>
    </row>
    <row r="461" spans="1:7">
      <c r="A461" s="97">
        <v>45778</v>
      </c>
      <c r="B461">
        <v>5</v>
      </c>
      <c r="C461" t="s">
        <v>1920</v>
      </c>
      <c r="D461" t="s">
        <v>2033</v>
      </c>
      <c r="E461">
        <v>62.02</v>
      </c>
      <c r="F461" t="str">
        <f>_xlfn.XLOOKUP(Tabela1[[#This Row],[Empreendimento]],L:L,N:N)</f>
        <v>Paranoá I</v>
      </c>
      <c r="G461" t="str">
        <f>_xlfn.CONCAT("UFV ",Tabela1[[#This Row],[Complexo]])</f>
        <v>UFV Paranoá I</v>
      </c>
    </row>
    <row r="462" spans="1:7">
      <c r="A462" s="97">
        <v>45809</v>
      </c>
      <c r="B462">
        <v>6</v>
      </c>
      <c r="C462" t="s">
        <v>1920</v>
      </c>
      <c r="D462" t="s">
        <v>2033</v>
      </c>
      <c r="E462">
        <v>64.290000000000006</v>
      </c>
      <c r="F462" t="str">
        <f>_xlfn.XLOOKUP(Tabela1[[#This Row],[Empreendimento]],L:L,N:N)</f>
        <v>Paranoá I</v>
      </c>
      <c r="G462" t="str">
        <f>_xlfn.CONCAT("UFV ",Tabela1[[#This Row],[Complexo]])</f>
        <v>UFV Paranoá I</v>
      </c>
    </row>
    <row r="463" spans="1:7">
      <c r="A463" s="97">
        <v>45839</v>
      </c>
      <c r="B463">
        <v>7</v>
      </c>
      <c r="C463" t="s">
        <v>1920</v>
      </c>
      <c r="D463" t="s">
        <v>2033</v>
      </c>
      <c r="E463">
        <v>71.08</v>
      </c>
      <c r="F463" t="str">
        <f>_xlfn.XLOOKUP(Tabela1[[#This Row],[Empreendimento]],L:L,N:N)</f>
        <v>Paranoá I</v>
      </c>
      <c r="G463" t="str">
        <f>_xlfn.CONCAT("UFV ",Tabela1[[#This Row],[Complexo]])</f>
        <v>UFV Paranoá I</v>
      </c>
    </row>
    <row r="464" spans="1:7">
      <c r="A464" s="97">
        <v>45870</v>
      </c>
      <c r="B464">
        <v>8</v>
      </c>
      <c r="C464" t="s">
        <v>1920</v>
      </c>
      <c r="D464" t="s">
        <v>2033</v>
      </c>
      <c r="E464">
        <v>76.260000000000005</v>
      </c>
      <c r="F464" t="str">
        <f>_xlfn.XLOOKUP(Tabela1[[#This Row],[Empreendimento]],L:L,N:N)</f>
        <v>Paranoá I</v>
      </c>
      <c r="G464" t="str">
        <f>_xlfn.CONCAT("UFV ",Tabela1[[#This Row],[Complexo]])</f>
        <v>UFV Paranoá I</v>
      </c>
    </row>
    <row r="465" spans="1:7">
      <c r="A465" s="97">
        <v>45901</v>
      </c>
      <c r="B465">
        <v>9</v>
      </c>
      <c r="C465" t="s">
        <v>1920</v>
      </c>
      <c r="D465" t="s">
        <v>2033</v>
      </c>
      <c r="E465">
        <v>71.42</v>
      </c>
      <c r="F465" t="str">
        <f>_xlfn.XLOOKUP(Tabela1[[#This Row],[Empreendimento]],L:L,N:N)</f>
        <v>Paranoá I</v>
      </c>
      <c r="G465" t="str">
        <f>_xlfn.CONCAT("UFV ",Tabela1[[#This Row],[Complexo]])</f>
        <v>UFV Paranoá I</v>
      </c>
    </row>
    <row r="466" spans="1:7">
      <c r="A466" s="97">
        <v>45931</v>
      </c>
      <c r="B466">
        <v>10</v>
      </c>
      <c r="C466" t="s">
        <v>1920</v>
      </c>
      <c r="D466" t="s">
        <v>2033</v>
      </c>
      <c r="E466">
        <v>66.540000000000006</v>
      </c>
      <c r="F466" t="str">
        <f>_xlfn.XLOOKUP(Tabela1[[#This Row],[Empreendimento]],L:L,N:N)</f>
        <v>Paranoá I</v>
      </c>
      <c r="G466" t="str">
        <f>_xlfn.CONCAT("UFV ",Tabela1[[#This Row],[Complexo]])</f>
        <v>UFV Paranoá I</v>
      </c>
    </row>
    <row r="467" spans="1:7">
      <c r="A467" s="97">
        <v>45962</v>
      </c>
      <c r="B467">
        <v>11</v>
      </c>
      <c r="C467" t="s">
        <v>1920</v>
      </c>
      <c r="D467" t="s">
        <v>2033</v>
      </c>
      <c r="E467">
        <v>57.87</v>
      </c>
      <c r="F467" t="str">
        <f>_xlfn.XLOOKUP(Tabela1[[#This Row],[Empreendimento]],L:L,N:N)</f>
        <v>Paranoá I</v>
      </c>
      <c r="G467" t="str">
        <f>_xlfn.CONCAT("UFV ",Tabela1[[#This Row],[Complexo]])</f>
        <v>UFV Paranoá I</v>
      </c>
    </row>
    <row r="468" spans="1:7">
      <c r="A468" s="97">
        <v>45992</v>
      </c>
      <c r="B468">
        <v>12</v>
      </c>
      <c r="C468" t="s">
        <v>1920</v>
      </c>
      <c r="D468" t="s">
        <v>2033</v>
      </c>
      <c r="E468">
        <v>55.85</v>
      </c>
      <c r="F468" t="str">
        <f>_xlfn.XLOOKUP(Tabela1[[#This Row],[Empreendimento]],L:L,N:N)</f>
        <v>Paranoá I</v>
      </c>
      <c r="G468" t="str">
        <f>_xlfn.CONCAT("UFV ",Tabela1[[#This Row],[Complexo]])</f>
        <v>UFV Paranoá I</v>
      </c>
    </row>
    <row r="469" spans="1:7">
      <c r="A469" s="97">
        <v>45658</v>
      </c>
      <c r="B469">
        <v>1</v>
      </c>
      <c r="C469" t="s">
        <v>1921</v>
      </c>
      <c r="D469" t="s">
        <v>2034</v>
      </c>
      <c r="E469">
        <v>28.69</v>
      </c>
      <c r="F469" t="str">
        <f>_xlfn.XLOOKUP(Tabela1[[#This Row],[Empreendimento]],L:L,N:N)</f>
        <v>Paranoá I</v>
      </c>
      <c r="G469" t="str">
        <f>_xlfn.CONCAT("UFV ",Tabela1[[#This Row],[Complexo]])</f>
        <v>UFV Paranoá I</v>
      </c>
    </row>
    <row r="470" spans="1:7">
      <c r="A470" s="97">
        <v>45689</v>
      </c>
      <c r="B470">
        <v>2</v>
      </c>
      <c r="C470" t="s">
        <v>1921</v>
      </c>
      <c r="D470" t="s">
        <v>2034</v>
      </c>
      <c r="E470">
        <v>26.65</v>
      </c>
      <c r="F470" t="str">
        <f>_xlfn.XLOOKUP(Tabela1[[#This Row],[Empreendimento]],L:L,N:N)</f>
        <v>Paranoá I</v>
      </c>
      <c r="G470" t="str">
        <f>_xlfn.CONCAT("UFV ",Tabela1[[#This Row],[Complexo]])</f>
        <v>UFV Paranoá I</v>
      </c>
    </row>
    <row r="471" spans="1:7">
      <c r="A471" s="97">
        <v>45717</v>
      </c>
      <c r="B471">
        <v>3</v>
      </c>
      <c r="C471" t="s">
        <v>1921</v>
      </c>
      <c r="D471" t="s">
        <v>2034</v>
      </c>
      <c r="E471">
        <v>26.39</v>
      </c>
      <c r="F471" t="str">
        <f>_xlfn.XLOOKUP(Tabela1[[#This Row],[Empreendimento]],L:L,N:N)</f>
        <v>Paranoá I</v>
      </c>
      <c r="G471" t="str">
        <f>_xlfn.CONCAT("UFV ",Tabela1[[#This Row],[Complexo]])</f>
        <v>UFV Paranoá I</v>
      </c>
    </row>
    <row r="472" spans="1:7">
      <c r="A472" s="97">
        <v>45748</v>
      </c>
      <c r="B472">
        <v>4</v>
      </c>
      <c r="C472" t="s">
        <v>1921</v>
      </c>
      <c r="D472" t="s">
        <v>2034</v>
      </c>
      <c r="E472">
        <v>28.09</v>
      </c>
      <c r="F472" t="str">
        <f>_xlfn.XLOOKUP(Tabela1[[#This Row],[Empreendimento]],L:L,N:N)</f>
        <v>Paranoá I</v>
      </c>
      <c r="G472" t="str">
        <f>_xlfn.CONCAT("UFV ",Tabela1[[#This Row],[Complexo]])</f>
        <v>UFV Paranoá I</v>
      </c>
    </row>
    <row r="473" spans="1:7">
      <c r="A473" s="97">
        <v>45778</v>
      </c>
      <c r="B473">
        <v>5</v>
      </c>
      <c r="C473" t="s">
        <v>1921</v>
      </c>
      <c r="D473" t="s">
        <v>2034</v>
      </c>
      <c r="E473">
        <v>27.96</v>
      </c>
      <c r="F473" t="str">
        <f>_xlfn.XLOOKUP(Tabela1[[#This Row],[Empreendimento]],L:L,N:N)</f>
        <v>Paranoá I</v>
      </c>
      <c r="G473" t="str">
        <f>_xlfn.CONCAT("UFV ",Tabela1[[#This Row],[Complexo]])</f>
        <v>UFV Paranoá I</v>
      </c>
    </row>
    <row r="474" spans="1:7">
      <c r="A474" s="97">
        <v>45809</v>
      </c>
      <c r="B474">
        <v>6</v>
      </c>
      <c r="C474" t="s">
        <v>1921</v>
      </c>
      <c r="D474" t="s">
        <v>2034</v>
      </c>
      <c r="E474">
        <v>28.97</v>
      </c>
      <c r="F474" t="str">
        <f>_xlfn.XLOOKUP(Tabela1[[#This Row],[Empreendimento]],L:L,N:N)</f>
        <v>Paranoá I</v>
      </c>
      <c r="G474" t="str">
        <f>_xlfn.CONCAT("UFV ",Tabela1[[#This Row],[Complexo]])</f>
        <v>UFV Paranoá I</v>
      </c>
    </row>
    <row r="475" spans="1:7">
      <c r="A475" s="97">
        <v>45839</v>
      </c>
      <c r="B475">
        <v>7</v>
      </c>
      <c r="C475" t="s">
        <v>1921</v>
      </c>
      <c r="D475" t="s">
        <v>2034</v>
      </c>
      <c r="E475">
        <v>32.090000000000003</v>
      </c>
      <c r="F475" t="str">
        <f>_xlfn.XLOOKUP(Tabela1[[#This Row],[Empreendimento]],L:L,N:N)</f>
        <v>Paranoá I</v>
      </c>
      <c r="G475" t="str">
        <f>_xlfn.CONCAT("UFV ",Tabela1[[#This Row],[Complexo]])</f>
        <v>UFV Paranoá I</v>
      </c>
    </row>
    <row r="476" spans="1:7">
      <c r="A476" s="97">
        <v>45870</v>
      </c>
      <c r="B476">
        <v>8</v>
      </c>
      <c r="C476" t="s">
        <v>1921</v>
      </c>
      <c r="D476" t="s">
        <v>2034</v>
      </c>
      <c r="E476">
        <v>34.619999999999997</v>
      </c>
      <c r="F476" t="str">
        <f>_xlfn.XLOOKUP(Tabela1[[#This Row],[Empreendimento]],L:L,N:N)</f>
        <v>Paranoá I</v>
      </c>
      <c r="G476" t="str">
        <f>_xlfn.CONCAT("UFV ",Tabela1[[#This Row],[Complexo]])</f>
        <v>UFV Paranoá I</v>
      </c>
    </row>
    <row r="477" spans="1:7">
      <c r="A477" s="97">
        <v>45901</v>
      </c>
      <c r="B477">
        <v>9</v>
      </c>
      <c r="C477" t="s">
        <v>1921</v>
      </c>
      <c r="D477" t="s">
        <v>2034</v>
      </c>
      <c r="E477">
        <v>32.4</v>
      </c>
      <c r="F477" t="str">
        <f>_xlfn.XLOOKUP(Tabela1[[#This Row],[Empreendimento]],L:L,N:N)</f>
        <v>Paranoá I</v>
      </c>
      <c r="G477" t="str">
        <f>_xlfn.CONCAT("UFV ",Tabela1[[#This Row],[Complexo]])</f>
        <v>UFV Paranoá I</v>
      </c>
    </row>
    <row r="478" spans="1:7">
      <c r="A478" s="97">
        <v>45931</v>
      </c>
      <c r="B478">
        <v>10</v>
      </c>
      <c r="C478" t="s">
        <v>1921</v>
      </c>
      <c r="D478" t="s">
        <v>2034</v>
      </c>
      <c r="E478">
        <v>29.95</v>
      </c>
      <c r="F478" t="str">
        <f>_xlfn.XLOOKUP(Tabela1[[#This Row],[Empreendimento]],L:L,N:N)</f>
        <v>Paranoá I</v>
      </c>
      <c r="G478" t="str">
        <f>_xlfn.CONCAT("UFV ",Tabela1[[#This Row],[Complexo]])</f>
        <v>UFV Paranoá I</v>
      </c>
    </row>
    <row r="479" spans="1:7">
      <c r="A479" s="97">
        <v>45962</v>
      </c>
      <c r="B479">
        <v>11</v>
      </c>
      <c r="C479" t="s">
        <v>1921</v>
      </c>
      <c r="D479" t="s">
        <v>2034</v>
      </c>
      <c r="E479">
        <v>25.87</v>
      </c>
      <c r="F479" t="str">
        <f>_xlfn.XLOOKUP(Tabela1[[#This Row],[Empreendimento]],L:L,N:N)</f>
        <v>Paranoá I</v>
      </c>
      <c r="G479" t="str">
        <f>_xlfn.CONCAT("UFV ",Tabela1[[#This Row],[Complexo]])</f>
        <v>UFV Paranoá I</v>
      </c>
    </row>
    <row r="480" spans="1:7">
      <c r="A480" s="97">
        <v>45992</v>
      </c>
      <c r="B480">
        <v>12</v>
      </c>
      <c r="C480" t="s">
        <v>1921</v>
      </c>
      <c r="D480" t="s">
        <v>2034</v>
      </c>
      <c r="E480">
        <v>24.92</v>
      </c>
      <c r="F480" t="str">
        <f>_xlfn.XLOOKUP(Tabela1[[#This Row],[Empreendimento]],L:L,N:N)</f>
        <v>Paranoá I</v>
      </c>
      <c r="G480" t="str">
        <f>_xlfn.CONCAT("UFV ",Tabela1[[#This Row],[Complexo]])</f>
        <v>UFV Paranoá I</v>
      </c>
    </row>
    <row r="481" spans="1:7">
      <c r="A481" s="97">
        <v>45658</v>
      </c>
      <c r="B481">
        <v>1</v>
      </c>
      <c r="C481" t="s">
        <v>1922</v>
      </c>
      <c r="D481" t="s">
        <v>2035</v>
      </c>
      <c r="E481">
        <v>28.69</v>
      </c>
      <c r="F481" t="str">
        <f>_xlfn.XLOOKUP(Tabela1[[#This Row],[Empreendimento]],L:L,N:N)</f>
        <v>Paranoá I</v>
      </c>
      <c r="G481" t="str">
        <f>_xlfn.CONCAT("UFV ",Tabela1[[#This Row],[Complexo]])</f>
        <v>UFV Paranoá I</v>
      </c>
    </row>
    <row r="482" spans="1:7">
      <c r="A482" s="97">
        <v>45689</v>
      </c>
      <c r="B482">
        <v>2</v>
      </c>
      <c r="C482" t="s">
        <v>1922</v>
      </c>
      <c r="D482" t="s">
        <v>2035</v>
      </c>
      <c r="E482">
        <v>26.65</v>
      </c>
      <c r="F482" t="str">
        <f>_xlfn.XLOOKUP(Tabela1[[#This Row],[Empreendimento]],L:L,N:N)</f>
        <v>Paranoá I</v>
      </c>
      <c r="G482" t="str">
        <f>_xlfn.CONCAT("UFV ",Tabela1[[#This Row],[Complexo]])</f>
        <v>UFV Paranoá I</v>
      </c>
    </row>
    <row r="483" spans="1:7">
      <c r="A483" s="97">
        <v>45717</v>
      </c>
      <c r="B483">
        <v>3</v>
      </c>
      <c r="C483" t="s">
        <v>1922</v>
      </c>
      <c r="D483" t="s">
        <v>2035</v>
      </c>
      <c r="E483">
        <v>26.39</v>
      </c>
      <c r="F483" t="str">
        <f>_xlfn.XLOOKUP(Tabela1[[#This Row],[Empreendimento]],L:L,N:N)</f>
        <v>Paranoá I</v>
      </c>
      <c r="G483" t="str">
        <f>_xlfn.CONCAT("UFV ",Tabela1[[#This Row],[Complexo]])</f>
        <v>UFV Paranoá I</v>
      </c>
    </row>
    <row r="484" spans="1:7">
      <c r="A484" s="97">
        <v>45748</v>
      </c>
      <c r="B484">
        <v>4</v>
      </c>
      <c r="C484" t="s">
        <v>1922</v>
      </c>
      <c r="D484" t="s">
        <v>2035</v>
      </c>
      <c r="E484">
        <v>28.09</v>
      </c>
      <c r="F484" t="str">
        <f>_xlfn.XLOOKUP(Tabela1[[#This Row],[Empreendimento]],L:L,N:N)</f>
        <v>Paranoá I</v>
      </c>
      <c r="G484" t="str">
        <f>_xlfn.CONCAT("UFV ",Tabela1[[#This Row],[Complexo]])</f>
        <v>UFV Paranoá I</v>
      </c>
    </row>
    <row r="485" spans="1:7">
      <c r="A485" s="97">
        <v>45778</v>
      </c>
      <c r="B485">
        <v>5</v>
      </c>
      <c r="C485" t="s">
        <v>1922</v>
      </c>
      <c r="D485" t="s">
        <v>2035</v>
      </c>
      <c r="E485">
        <v>27.96</v>
      </c>
      <c r="F485" t="str">
        <f>_xlfn.XLOOKUP(Tabela1[[#This Row],[Empreendimento]],L:L,N:N)</f>
        <v>Paranoá I</v>
      </c>
      <c r="G485" t="str">
        <f>_xlfn.CONCAT("UFV ",Tabela1[[#This Row],[Complexo]])</f>
        <v>UFV Paranoá I</v>
      </c>
    </row>
    <row r="486" spans="1:7">
      <c r="A486" s="97">
        <v>45809</v>
      </c>
      <c r="B486">
        <v>6</v>
      </c>
      <c r="C486" t="s">
        <v>1922</v>
      </c>
      <c r="D486" t="s">
        <v>2035</v>
      </c>
      <c r="E486">
        <v>28.97</v>
      </c>
      <c r="F486" t="str">
        <f>_xlfn.XLOOKUP(Tabela1[[#This Row],[Empreendimento]],L:L,N:N)</f>
        <v>Paranoá I</v>
      </c>
      <c r="G486" t="str">
        <f>_xlfn.CONCAT("UFV ",Tabela1[[#This Row],[Complexo]])</f>
        <v>UFV Paranoá I</v>
      </c>
    </row>
    <row r="487" spans="1:7">
      <c r="A487" s="97">
        <v>45839</v>
      </c>
      <c r="B487">
        <v>7</v>
      </c>
      <c r="C487" t="s">
        <v>1922</v>
      </c>
      <c r="D487" t="s">
        <v>2035</v>
      </c>
      <c r="E487">
        <v>32.090000000000003</v>
      </c>
      <c r="F487" t="str">
        <f>_xlfn.XLOOKUP(Tabela1[[#This Row],[Empreendimento]],L:L,N:N)</f>
        <v>Paranoá I</v>
      </c>
      <c r="G487" t="str">
        <f>_xlfn.CONCAT("UFV ",Tabela1[[#This Row],[Complexo]])</f>
        <v>UFV Paranoá I</v>
      </c>
    </row>
    <row r="488" spans="1:7">
      <c r="A488" s="97">
        <v>45870</v>
      </c>
      <c r="B488">
        <v>8</v>
      </c>
      <c r="C488" t="s">
        <v>1922</v>
      </c>
      <c r="D488" t="s">
        <v>2035</v>
      </c>
      <c r="E488">
        <v>34.619999999999997</v>
      </c>
      <c r="F488" t="str">
        <f>_xlfn.XLOOKUP(Tabela1[[#This Row],[Empreendimento]],L:L,N:N)</f>
        <v>Paranoá I</v>
      </c>
      <c r="G488" t="str">
        <f>_xlfn.CONCAT("UFV ",Tabela1[[#This Row],[Complexo]])</f>
        <v>UFV Paranoá I</v>
      </c>
    </row>
    <row r="489" spans="1:7">
      <c r="A489" s="97">
        <v>45901</v>
      </c>
      <c r="B489">
        <v>9</v>
      </c>
      <c r="C489" t="s">
        <v>1922</v>
      </c>
      <c r="D489" t="s">
        <v>2035</v>
      </c>
      <c r="E489">
        <v>32.4</v>
      </c>
      <c r="F489" t="str">
        <f>_xlfn.XLOOKUP(Tabela1[[#This Row],[Empreendimento]],L:L,N:N)</f>
        <v>Paranoá I</v>
      </c>
      <c r="G489" t="str">
        <f>_xlfn.CONCAT("UFV ",Tabela1[[#This Row],[Complexo]])</f>
        <v>UFV Paranoá I</v>
      </c>
    </row>
    <row r="490" spans="1:7">
      <c r="A490" s="97">
        <v>45931</v>
      </c>
      <c r="B490">
        <v>10</v>
      </c>
      <c r="C490" t="s">
        <v>1922</v>
      </c>
      <c r="D490" t="s">
        <v>2035</v>
      </c>
      <c r="E490">
        <v>29.95</v>
      </c>
      <c r="F490" t="str">
        <f>_xlfn.XLOOKUP(Tabela1[[#This Row],[Empreendimento]],L:L,N:N)</f>
        <v>Paranoá I</v>
      </c>
      <c r="G490" t="str">
        <f>_xlfn.CONCAT("UFV ",Tabela1[[#This Row],[Complexo]])</f>
        <v>UFV Paranoá I</v>
      </c>
    </row>
    <row r="491" spans="1:7">
      <c r="A491" s="97">
        <v>45962</v>
      </c>
      <c r="B491">
        <v>11</v>
      </c>
      <c r="C491" t="s">
        <v>1922</v>
      </c>
      <c r="D491" t="s">
        <v>2035</v>
      </c>
      <c r="E491">
        <v>25.87</v>
      </c>
      <c r="F491" t="str">
        <f>_xlfn.XLOOKUP(Tabela1[[#This Row],[Empreendimento]],L:L,N:N)</f>
        <v>Paranoá I</v>
      </c>
      <c r="G491" t="str">
        <f>_xlfn.CONCAT("UFV ",Tabela1[[#This Row],[Complexo]])</f>
        <v>UFV Paranoá I</v>
      </c>
    </row>
    <row r="492" spans="1:7">
      <c r="A492" s="97">
        <v>45992</v>
      </c>
      <c r="B492">
        <v>12</v>
      </c>
      <c r="C492" t="s">
        <v>1922</v>
      </c>
      <c r="D492" t="s">
        <v>2035</v>
      </c>
      <c r="E492">
        <v>24.92</v>
      </c>
      <c r="F492" t="str">
        <f>_xlfn.XLOOKUP(Tabela1[[#This Row],[Empreendimento]],L:L,N:N)</f>
        <v>Paranoá I</v>
      </c>
      <c r="G492" t="str">
        <f>_xlfn.CONCAT("UFV ",Tabela1[[#This Row],[Complexo]])</f>
        <v>UFV Paranoá I</v>
      </c>
    </row>
    <row r="493" spans="1:7">
      <c r="A493" s="97">
        <v>45658</v>
      </c>
      <c r="B493">
        <v>1</v>
      </c>
      <c r="C493" t="s">
        <v>1923</v>
      </c>
      <c r="D493" t="s">
        <v>2036</v>
      </c>
      <c r="E493">
        <v>64.62</v>
      </c>
      <c r="F493" t="str">
        <f>_xlfn.XLOOKUP(Tabela1[[#This Row],[Empreendimento]],L:L,N:N)</f>
        <v>Paranoá I</v>
      </c>
      <c r="G493" t="str">
        <f>_xlfn.CONCAT("UFV ",Tabela1[[#This Row],[Complexo]])</f>
        <v>UFV Paranoá I</v>
      </c>
    </row>
    <row r="494" spans="1:7">
      <c r="A494" s="97">
        <v>45689</v>
      </c>
      <c r="B494">
        <v>2</v>
      </c>
      <c r="C494" t="s">
        <v>1923</v>
      </c>
      <c r="D494" t="s">
        <v>2036</v>
      </c>
      <c r="E494">
        <v>59.93</v>
      </c>
      <c r="F494" t="str">
        <f>_xlfn.XLOOKUP(Tabela1[[#This Row],[Empreendimento]],L:L,N:N)</f>
        <v>Paranoá I</v>
      </c>
      <c r="G494" t="str">
        <f>_xlfn.CONCAT("UFV ",Tabela1[[#This Row],[Complexo]])</f>
        <v>UFV Paranoá I</v>
      </c>
    </row>
    <row r="495" spans="1:7">
      <c r="A495" s="97">
        <v>45717</v>
      </c>
      <c r="B495">
        <v>3</v>
      </c>
      <c r="C495" t="s">
        <v>1923</v>
      </c>
      <c r="D495" t="s">
        <v>2036</v>
      </c>
      <c r="E495">
        <v>59.43</v>
      </c>
      <c r="F495" t="str">
        <f>_xlfn.XLOOKUP(Tabela1[[#This Row],[Empreendimento]],L:L,N:N)</f>
        <v>Paranoá I</v>
      </c>
      <c r="G495" t="str">
        <f>_xlfn.CONCAT("UFV ",Tabela1[[#This Row],[Complexo]])</f>
        <v>UFV Paranoá I</v>
      </c>
    </row>
    <row r="496" spans="1:7">
      <c r="A496" s="97">
        <v>45748</v>
      </c>
      <c r="B496">
        <v>4</v>
      </c>
      <c r="C496" t="s">
        <v>1923</v>
      </c>
      <c r="D496" t="s">
        <v>2036</v>
      </c>
      <c r="E496">
        <v>63.2</v>
      </c>
      <c r="F496" t="str">
        <f>_xlfn.XLOOKUP(Tabela1[[#This Row],[Empreendimento]],L:L,N:N)</f>
        <v>Paranoá I</v>
      </c>
      <c r="G496" t="str">
        <f>_xlfn.CONCAT("UFV ",Tabela1[[#This Row],[Complexo]])</f>
        <v>UFV Paranoá I</v>
      </c>
    </row>
    <row r="497" spans="1:7">
      <c r="A497" s="97">
        <v>45778</v>
      </c>
      <c r="B497">
        <v>5</v>
      </c>
      <c r="C497" t="s">
        <v>1923</v>
      </c>
      <c r="D497" t="s">
        <v>2036</v>
      </c>
      <c r="E497">
        <v>62.87</v>
      </c>
      <c r="F497" t="str">
        <f>_xlfn.XLOOKUP(Tabela1[[#This Row],[Empreendimento]],L:L,N:N)</f>
        <v>Paranoá I</v>
      </c>
      <c r="G497" t="str">
        <f>_xlfn.CONCAT("UFV ",Tabela1[[#This Row],[Complexo]])</f>
        <v>UFV Paranoá I</v>
      </c>
    </row>
    <row r="498" spans="1:7">
      <c r="A498" s="97">
        <v>45809</v>
      </c>
      <c r="B498">
        <v>6</v>
      </c>
      <c r="C498" t="s">
        <v>1923</v>
      </c>
      <c r="D498" t="s">
        <v>2036</v>
      </c>
      <c r="E498">
        <v>65.22</v>
      </c>
      <c r="F498" t="str">
        <f>_xlfn.XLOOKUP(Tabela1[[#This Row],[Empreendimento]],L:L,N:N)</f>
        <v>Paranoá I</v>
      </c>
      <c r="G498" t="str">
        <f>_xlfn.CONCAT("UFV ",Tabela1[[#This Row],[Complexo]])</f>
        <v>UFV Paranoá I</v>
      </c>
    </row>
    <row r="499" spans="1:7">
      <c r="A499" s="97">
        <v>45839</v>
      </c>
      <c r="B499">
        <v>7</v>
      </c>
      <c r="C499" t="s">
        <v>1923</v>
      </c>
      <c r="D499" t="s">
        <v>2036</v>
      </c>
      <c r="E499">
        <v>72.099999999999994</v>
      </c>
      <c r="F499" t="str">
        <f>_xlfn.XLOOKUP(Tabela1[[#This Row],[Empreendimento]],L:L,N:N)</f>
        <v>Paranoá I</v>
      </c>
      <c r="G499" t="str">
        <f>_xlfn.CONCAT("UFV ",Tabela1[[#This Row],[Complexo]])</f>
        <v>UFV Paranoá I</v>
      </c>
    </row>
    <row r="500" spans="1:7">
      <c r="A500" s="97">
        <v>45870</v>
      </c>
      <c r="B500">
        <v>8</v>
      </c>
      <c r="C500" t="s">
        <v>1923</v>
      </c>
      <c r="D500" t="s">
        <v>2036</v>
      </c>
      <c r="E500">
        <v>77.260000000000005</v>
      </c>
      <c r="F500" t="str">
        <f>_xlfn.XLOOKUP(Tabela1[[#This Row],[Empreendimento]],L:L,N:N)</f>
        <v>Paranoá I</v>
      </c>
      <c r="G500" t="str">
        <f>_xlfn.CONCAT("UFV ",Tabela1[[#This Row],[Complexo]])</f>
        <v>UFV Paranoá I</v>
      </c>
    </row>
    <row r="501" spans="1:7">
      <c r="A501" s="97">
        <v>45901</v>
      </c>
      <c r="B501">
        <v>9</v>
      </c>
      <c r="C501" t="s">
        <v>1923</v>
      </c>
      <c r="D501" t="s">
        <v>2036</v>
      </c>
      <c r="E501">
        <v>72.31</v>
      </c>
      <c r="F501" t="str">
        <f>_xlfn.XLOOKUP(Tabela1[[#This Row],[Empreendimento]],L:L,N:N)</f>
        <v>Paranoá I</v>
      </c>
      <c r="G501" t="str">
        <f>_xlfn.CONCAT("UFV ",Tabela1[[#This Row],[Complexo]])</f>
        <v>UFV Paranoá I</v>
      </c>
    </row>
    <row r="502" spans="1:7">
      <c r="A502" s="97">
        <v>45931</v>
      </c>
      <c r="B502">
        <v>10</v>
      </c>
      <c r="C502" t="s">
        <v>1923</v>
      </c>
      <c r="D502" t="s">
        <v>2036</v>
      </c>
      <c r="E502">
        <v>67.400000000000006</v>
      </c>
      <c r="F502" t="str">
        <f>_xlfn.XLOOKUP(Tabela1[[#This Row],[Empreendimento]],L:L,N:N)</f>
        <v>Paranoá I</v>
      </c>
      <c r="G502" t="str">
        <f>_xlfn.CONCAT("UFV ",Tabela1[[#This Row],[Complexo]])</f>
        <v>UFV Paranoá I</v>
      </c>
    </row>
    <row r="503" spans="1:7">
      <c r="A503" s="97">
        <v>45962</v>
      </c>
      <c r="B503">
        <v>11</v>
      </c>
      <c r="C503" t="s">
        <v>1923</v>
      </c>
      <c r="D503" t="s">
        <v>2036</v>
      </c>
      <c r="E503">
        <v>58.67</v>
      </c>
      <c r="F503" t="str">
        <f>_xlfn.XLOOKUP(Tabela1[[#This Row],[Empreendimento]],L:L,N:N)</f>
        <v>Paranoá I</v>
      </c>
      <c r="G503" t="str">
        <f>_xlfn.CONCAT("UFV ",Tabela1[[#This Row],[Complexo]])</f>
        <v>UFV Paranoá I</v>
      </c>
    </row>
    <row r="504" spans="1:7">
      <c r="A504" s="97">
        <v>45992</v>
      </c>
      <c r="B504">
        <v>12</v>
      </c>
      <c r="C504" t="s">
        <v>1923</v>
      </c>
      <c r="D504" t="s">
        <v>2036</v>
      </c>
      <c r="E504">
        <v>56.65</v>
      </c>
      <c r="F504" t="str">
        <f>_xlfn.XLOOKUP(Tabela1[[#This Row],[Empreendimento]],L:L,N:N)</f>
        <v>Paranoá I</v>
      </c>
      <c r="G504" t="str">
        <f>_xlfn.CONCAT("UFV ",Tabela1[[#This Row],[Complexo]])</f>
        <v>UFV Paranoá I</v>
      </c>
    </row>
    <row r="505" spans="1:7">
      <c r="A505" s="97">
        <v>45658</v>
      </c>
      <c r="B505">
        <v>1</v>
      </c>
      <c r="C505" t="s">
        <v>1924</v>
      </c>
      <c r="D505" t="s">
        <v>2037</v>
      </c>
      <c r="E505">
        <v>30.38</v>
      </c>
      <c r="F505" t="str">
        <f>_xlfn.XLOOKUP(Tabela1[[#This Row],[Empreendimento]],L:L,N:N)</f>
        <v>Paranoá I</v>
      </c>
      <c r="G505" t="str">
        <f>_xlfn.CONCAT("UFV ",Tabela1[[#This Row],[Complexo]])</f>
        <v>UFV Paranoá I</v>
      </c>
    </row>
    <row r="506" spans="1:7">
      <c r="A506" s="97">
        <v>45689</v>
      </c>
      <c r="B506">
        <v>2</v>
      </c>
      <c r="C506" t="s">
        <v>1924</v>
      </c>
      <c r="D506" t="s">
        <v>2037</v>
      </c>
      <c r="E506">
        <v>28.37</v>
      </c>
      <c r="F506" t="str">
        <f>_xlfn.XLOOKUP(Tabela1[[#This Row],[Empreendimento]],L:L,N:N)</f>
        <v>Paranoá I</v>
      </c>
      <c r="G506" t="str">
        <f>_xlfn.CONCAT("UFV ",Tabela1[[#This Row],[Complexo]])</f>
        <v>UFV Paranoá I</v>
      </c>
    </row>
    <row r="507" spans="1:7">
      <c r="A507" s="97">
        <v>45717</v>
      </c>
      <c r="B507">
        <v>3</v>
      </c>
      <c r="C507" t="s">
        <v>1924</v>
      </c>
      <c r="D507" t="s">
        <v>2037</v>
      </c>
      <c r="E507">
        <v>28.15</v>
      </c>
      <c r="F507" t="str">
        <f>_xlfn.XLOOKUP(Tabela1[[#This Row],[Empreendimento]],L:L,N:N)</f>
        <v>Paranoá I</v>
      </c>
      <c r="G507" t="str">
        <f>_xlfn.CONCAT("UFV ",Tabela1[[#This Row],[Complexo]])</f>
        <v>UFV Paranoá I</v>
      </c>
    </row>
    <row r="508" spans="1:7">
      <c r="A508" s="97">
        <v>45748</v>
      </c>
      <c r="B508">
        <v>4</v>
      </c>
      <c r="C508" t="s">
        <v>1924</v>
      </c>
      <c r="D508" t="s">
        <v>2037</v>
      </c>
      <c r="E508">
        <v>30.05</v>
      </c>
      <c r="F508" t="str">
        <f>_xlfn.XLOOKUP(Tabela1[[#This Row],[Empreendimento]],L:L,N:N)</f>
        <v>Paranoá I</v>
      </c>
      <c r="G508" t="str">
        <f>_xlfn.CONCAT("UFV ",Tabela1[[#This Row],[Complexo]])</f>
        <v>UFV Paranoá I</v>
      </c>
    </row>
    <row r="509" spans="1:7">
      <c r="A509" s="97">
        <v>45778</v>
      </c>
      <c r="B509">
        <v>5</v>
      </c>
      <c r="C509" t="s">
        <v>1924</v>
      </c>
      <c r="D509" t="s">
        <v>2037</v>
      </c>
      <c r="E509">
        <v>30</v>
      </c>
      <c r="F509" t="str">
        <f>_xlfn.XLOOKUP(Tabela1[[#This Row],[Empreendimento]],L:L,N:N)</f>
        <v>Paranoá I</v>
      </c>
      <c r="G509" t="str">
        <f>_xlfn.CONCAT("UFV ",Tabela1[[#This Row],[Complexo]])</f>
        <v>UFV Paranoá I</v>
      </c>
    </row>
    <row r="510" spans="1:7">
      <c r="A510" s="97">
        <v>45809</v>
      </c>
      <c r="B510">
        <v>6</v>
      </c>
      <c r="C510" t="s">
        <v>1924</v>
      </c>
      <c r="D510" t="s">
        <v>2037</v>
      </c>
      <c r="E510">
        <v>31.3</v>
      </c>
      <c r="F510" t="str">
        <f>_xlfn.XLOOKUP(Tabela1[[#This Row],[Empreendimento]],L:L,N:N)</f>
        <v>Paranoá I</v>
      </c>
      <c r="G510" t="str">
        <f>_xlfn.CONCAT("UFV ",Tabela1[[#This Row],[Complexo]])</f>
        <v>UFV Paranoá I</v>
      </c>
    </row>
    <row r="511" spans="1:7">
      <c r="A511" s="97">
        <v>45839</v>
      </c>
      <c r="B511">
        <v>7</v>
      </c>
      <c r="C511" t="s">
        <v>1924</v>
      </c>
      <c r="D511" t="s">
        <v>2037</v>
      </c>
      <c r="E511">
        <v>34.64</v>
      </c>
      <c r="F511" t="str">
        <f>_xlfn.XLOOKUP(Tabela1[[#This Row],[Empreendimento]],L:L,N:N)</f>
        <v>Paranoá I</v>
      </c>
      <c r="G511" t="str">
        <f>_xlfn.CONCAT("UFV ",Tabela1[[#This Row],[Complexo]])</f>
        <v>UFV Paranoá I</v>
      </c>
    </row>
    <row r="512" spans="1:7">
      <c r="A512" s="97">
        <v>45870</v>
      </c>
      <c r="B512">
        <v>8</v>
      </c>
      <c r="C512" t="s">
        <v>1924</v>
      </c>
      <c r="D512" t="s">
        <v>2037</v>
      </c>
      <c r="E512">
        <v>36.799999999999997</v>
      </c>
      <c r="F512" t="str">
        <f>_xlfn.XLOOKUP(Tabela1[[#This Row],[Empreendimento]],L:L,N:N)</f>
        <v>Paranoá I</v>
      </c>
      <c r="G512" t="str">
        <f>_xlfn.CONCAT("UFV ",Tabela1[[#This Row],[Complexo]])</f>
        <v>UFV Paranoá I</v>
      </c>
    </row>
    <row r="513" spans="1:7">
      <c r="A513" s="97">
        <v>45901</v>
      </c>
      <c r="B513">
        <v>9</v>
      </c>
      <c r="C513" t="s">
        <v>1924</v>
      </c>
      <c r="D513" t="s">
        <v>2037</v>
      </c>
      <c r="E513">
        <v>34.29</v>
      </c>
      <c r="F513" t="str">
        <f>_xlfn.XLOOKUP(Tabela1[[#This Row],[Empreendimento]],L:L,N:N)</f>
        <v>Paranoá I</v>
      </c>
      <c r="G513" t="str">
        <f>_xlfn.CONCAT("UFV ",Tabela1[[#This Row],[Complexo]])</f>
        <v>UFV Paranoá I</v>
      </c>
    </row>
    <row r="514" spans="1:7">
      <c r="A514" s="97">
        <v>45931</v>
      </c>
      <c r="B514">
        <v>10</v>
      </c>
      <c r="C514" t="s">
        <v>1924</v>
      </c>
      <c r="D514" t="s">
        <v>2037</v>
      </c>
      <c r="E514">
        <v>31.81</v>
      </c>
      <c r="F514" t="str">
        <f>_xlfn.XLOOKUP(Tabela1[[#This Row],[Empreendimento]],L:L,N:N)</f>
        <v>Paranoá I</v>
      </c>
      <c r="G514" t="str">
        <f>_xlfn.CONCAT("UFV ",Tabela1[[#This Row],[Complexo]])</f>
        <v>UFV Paranoá I</v>
      </c>
    </row>
    <row r="515" spans="1:7">
      <c r="A515" s="97">
        <v>45962</v>
      </c>
      <c r="B515">
        <v>11</v>
      </c>
      <c r="C515" t="s">
        <v>1924</v>
      </c>
      <c r="D515" t="s">
        <v>2037</v>
      </c>
      <c r="E515">
        <v>27.64</v>
      </c>
      <c r="F515" t="str">
        <f>_xlfn.XLOOKUP(Tabela1[[#This Row],[Empreendimento]],L:L,N:N)</f>
        <v>Paranoá I</v>
      </c>
      <c r="G515" t="str">
        <f>_xlfn.CONCAT("UFV ",Tabela1[[#This Row],[Complexo]])</f>
        <v>UFV Paranoá I</v>
      </c>
    </row>
    <row r="516" spans="1:7">
      <c r="A516" s="97">
        <v>45992</v>
      </c>
      <c r="B516">
        <v>12</v>
      </c>
      <c r="C516" t="s">
        <v>1924</v>
      </c>
      <c r="D516" t="s">
        <v>2037</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1892</v>
      </c>
      <c r="D541">
        <v>10029848863</v>
      </c>
      <c r="E541">
        <v>14.13</v>
      </c>
      <c r="F541" t="str">
        <f>_xlfn.XLOOKUP(Tabela1[[#This Row],[Empreendimento]],L:L,N:N)</f>
        <v>Rio Monte I</v>
      </c>
      <c r="G541" t="str">
        <f>_xlfn.CONCAT("UFV ",Tabela1[[#This Row],[Complexo]])</f>
        <v>UFV Rio Monte I</v>
      </c>
    </row>
    <row r="542" spans="1:7">
      <c r="A542" s="97">
        <v>45689</v>
      </c>
      <c r="B542">
        <v>2</v>
      </c>
      <c r="C542" t="s">
        <v>1892</v>
      </c>
      <c r="D542">
        <v>10029848863</v>
      </c>
      <c r="E542">
        <v>13.14</v>
      </c>
      <c r="F542" t="str">
        <f>_xlfn.XLOOKUP(Tabela1[[#This Row],[Empreendimento]],L:L,N:N)</f>
        <v>Rio Monte I</v>
      </c>
      <c r="G542" t="str">
        <f>_xlfn.CONCAT("UFV ",Tabela1[[#This Row],[Complexo]])</f>
        <v>UFV Rio Monte I</v>
      </c>
    </row>
    <row r="543" spans="1:7">
      <c r="A543" s="97">
        <v>45717</v>
      </c>
      <c r="B543">
        <v>3</v>
      </c>
      <c r="C543" t="s">
        <v>1892</v>
      </c>
      <c r="D543">
        <v>10029848863</v>
      </c>
      <c r="E543">
        <v>13.57</v>
      </c>
      <c r="F543" t="str">
        <f>_xlfn.XLOOKUP(Tabela1[[#This Row],[Empreendimento]],L:L,N:N)</f>
        <v>Rio Monte I</v>
      </c>
      <c r="G543" t="str">
        <f>_xlfn.CONCAT("UFV ",Tabela1[[#This Row],[Complexo]])</f>
        <v>UFV Rio Monte I</v>
      </c>
    </row>
    <row r="544" spans="1:7">
      <c r="A544" s="97">
        <v>45748</v>
      </c>
      <c r="B544">
        <v>4</v>
      </c>
      <c r="C544" t="s">
        <v>1892</v>
      </c>
      <c r="D544">
        <v>10029848863</v>
      </c>
      <c r="E544">
        <v>14.24</v>
      </c>
      <c r="F544" t="str">
        <f>_xlfn.XLOOKUP(Tabela1[[#This Row],[Empreendimento]],L:L,N:N)</f>
        <v>Rio Monte I</v>
      </c>
      <c r="G544" t="str">
        <f>_xlfn.CONCAT("UFV ",Tabela1[[#This Row],[Complexo]])</f>
        <v>UFV Rio Monte I</v>
      </c>
    </row>
    <row r="545" spans="1:7">
      <c r="A545" s="97">
        <v>45778</v>
      </c>
      <c r="B545">
        <v>5</v>
      </c>
      <c r="C545" t="s">
        <v>1892</v>
      </c>
      <c r="D545">
        <v>10029848863</v>
      </c>
      <c r="E545">
        <v>15.48</v>
      </c>
      <c r="F545" t="str">
        <f>_xlfn.XLOOKUP(Tabela1[[#This Row],[Empreendimento]],L:L,N:N)</f>
        <v>Rio Monte I</v>
      </c>
      <c r="G545" t="str">
        <f>_xlfn.CONCAT("UFV ",Tabela1[[#This Row],[Complexo]])</f>
        <v>UFV Rio Monte I</v>
      </c>
    </row>
    <row r="546" spans="1:7">
      <c r="A546" s="97">
        <v>45809</v>
      </c>
      <c r="B546">
        <v>6</v>
      </c>
      <c r="C546" t="s">
        <v>1892</v>
      </c>
      <c r="D546">
        <v>10029848863</v>
      </c>
      <c r="E546">
        <v>15.3</v>
      </c>
      <c r="F546" t="str">
        <f>_xlfn.XLOOKUP(Tabela1[[#This Row],[Empreendimento]],L:L,N:N)</f>
        <v>Rio Monte I</v>
      </c>
      <c r="G546" t="str">
        <f>_xlfn.CONCAT("UFV ",Tabela1[[#This Row],[Complexo]])</f>
        <v>UFV Rio Monte I</v>
      </c>
    </row>
    <row r="547" spans="1:7">
      <c r="A547" s="97">
        <v>45839</v>
      </c>
      <c r="B547">
        <v>7</v>
      </c>
      <c r="C547" t="s">
        <v>1892</v>
      </c>
      <c r="D547">
        <v>10029848863</v>
      </c>
      <c r="E547">
        <v>14.07</v>
      </c>
      <c r="F547" t="str">
        <f>_xlfn.XLOOKUP(Tabela1[[#This Row],[Empreendimento]],L:L,N:N)</f>
        <v>Rio Monte I</v>
      </c>
      <c r="G547" t="str">
        <f>_xlfn.CONCAT("UFV ",Tabela1[[#This Row],[Complexo]])</f>
        <v>UFV Rio Monte I</v>
      </c>
    </row>
    <row r="548" spans="1:7">
      <c r="A548" s="97">
        <v>45870</v>
      </c>
      <c r="B548">
        <v>8</v>
      </c>
      <c r="C548" t="s">
        <v>1892</v>
      </c>
      <c r="D548">
        <v>10029848863</v>
      </c>
      <c r="E548">
        <v>15.4</v>
      </c>
      <c r="F548" t="str">
        <f>_xlfn.XLOOKUP(Tabela1[[#This Row],[Empreendimento]],L:L,N:N)</f>
        <v>Rio Monte I</v>
      </c>
      <c r="G548" t="str">
        <f>_xlfn.CONCAT("UFV ",Tabela1[[#This Row],[Complexo]])</f>
        <v>UFV Rio Monte I</v>
      </c>
    </row>
    <row r="549" spans="1:7">
      <c r="A549" s="97">
        <v>45901</v>
      </c>
      <c r="B549">
        <v>9</v>
      </c>
      <c r="C549" t="s">
        <v>1892</v>
      </c>
      <c r="D549">
        <v>10029848863</v>
      </c>
      <c r="E549">
        <v>15.29</v>
      </c>
      <c r="F549" t="str">
        <f>_xlfn.XLOOKUP(Tabela1[[#This Row],[Empreendimento]],L:L,N:N)</f>
        <v>Rio Monte I</v>
      </c>
      <c r="G549" t="str">
        <f>_xlfn.CONCAT("UFV ",Tabela1[[#This Row],[Complexo]])</f>
        <v>UFV Rio Monte I</v>
      </c>
    </row>
    <row r="550" spans="1:7">
      <c r="A550" s="97">
        <v>45931</v>
      </c>
      <c r="B550">
        <v>10</v>
      </c>
      <c r="C550" t="s">
        <v>1892</v>
      </c>
      <c r="D550">
        <v>10029848863</v>
      </c>
      <c r="E550">
        <v>14.6</v>
      </c>
      <c r="F550" t="str">
        <f>_xlfn.XLOOKUP(Tabela1[[#This Row],[Empreendimento]],L:L,N:N)</f>
        <v>Rio Monte I</v>
      </c>
      <c r="G550" t="str">
        <f>_xlfn.CONCAT("UFV ",Tabela1[[#This Row],[Complexo]])</f>
        <v>UFV Rio Monte I</v>
      </c>
    </row>
    <row r="551" spans="1:7">
      <c r="A551" s="97">
        <v>45962</v>
      </c>
      <c r="B551">
        <v>11</v>
      </c>
      <c r="C551" t="s">
        <v>1892</v>
      </c>
      <c r="D551">
        <v>10029848863</v>
      </c>
      <c r="E551">
        <v>13.69</v>
      </c>
      <c r="F551" t="str">
        <f>_xlfn.XLOOKUP(Tabela1[[#This Row],[Empreendimento]],L:L,N:N)</f>
        <v>Rio Monte I</v>
      </c>
      <c r="G551" t="str">
        <f>_xlfn.CONCAT("UFV ",Tabela1[[#This Row],[Complexo]])</f>
        <v>UFV Rio Monte I</v>
      </c>
    </row>
    <row r="552" spans="1:7">
      <c r="A552" s="97">
        <v>45992</v>
      </c>
      <c r="B552">
        <v>12</v>
      </c>
      <c r="C552" t="s">
        <v>1892</v>
      </c>
      <c r="D552">
        <v>10029848863</v>
      </c>
      <c r="E552">
        <v>13.69</v>
      </c>
      <c r="F552" t="str">
        <f>_xlfn.XLOOKUP(Tabela1[[#This Row],[Empreendimento]],L:L,N:N)</f>
        <v>Rio Monte I</v>
      </c>
      <c r="G552" t="str">
        <f>_xlfn.CONCAT("UFV ",Tabela1[[#This Row],[Complexo]])</f>
        <v>UFV Rio Monte I</v>
      </c>
    </row>
    <row r="553" spans="1:7">
      <c r="A553" s="97">
        <v>45658</v>
      </c>
      <c r="B553">
        <v>1</v>
      </c>
      <c r="C553" t="s">
        <v>1893</v>
      </c>
      <c r="D553">
        <v>10029848855</v>
      </c>
      <c r="E553">
        <v>53.75</v>
      </c>
      <c r="F553" t="str">
        <f>_xlfn.XLOOKUP(Tabela1[[#This Row],[Empreendimento]],L:L,N:N)</f>
        <v>Rio Monte I</v>
      </c>
      <c r="G553" t="str">
        <f>_xlfn.CONCAT("UFV ",Tabela1[[#This Row],[Complexo]])</f>
        <v>UFV Rio Monte I</v>
      </c>
    </row>
    <row r="554" spans="1:7">
      <c r="A554" s="97">
        <v>45689</v>
      </c>
      <c r="B554">
        <v>2</v>
      </c>
      <c r="C554" t="s">
        <v>1893</v>
      </c>
      <c r="D554">
        <v>10029848855</v>
      </c>
      <c r="E554">
        <v>53.39</v>
      </c>
      <c r="F554" t="str">
        <f>_xlfn.XLOOKUP(Tabela1[[#This Row],[Empreendimento]],L:L,N:N)</f>
        <v>Rio Monte I</v>
      </c>
      <c r="G554" t="str">
        <f>_xlfn.CONCAT("UFV ",Tabela1[[#This Row],[Complexo]])</f>
        <v>UFV Rio Monte I</v>
      </c>
    </row>
    <row r="555" spans="1:7">
      <c r="A555" s="97">
        <v>45717</v>
      </c>
      <c r="B555">
        <v>3</v>
      </c>
      <c r="C555" t="s">
        <v>1893</v>
      </c>
      <c r="D555">
        <v>10029848855</v>
      </c>
      <c r="E555">
        <v>55.18</v>
      </c>
      <c r="F555" t="str">
        <f>_xlfn.XLOOKUP(Tabela1[[#This Row],[Empreendimento]],L:L,N:N)</f>
        <v>Rio Monte I</v>
      </c>
      <c r="G555" t="str">
        <f>_xlfn.CONCAT("UFV ",Tabela1[[#This Row],[Complexo]])</f>
        <v>UFV Rio Monte I</v>
      </c>
    </row>
    <row r="556" spans="1:7">
      <c r="A556" s="97">
        <v>45748</v>
      </c>
      <c r="B556">
        <v>4</v>
      </c>
      <c r="C556" t="s">
        <v>1893</v>
      </c>
      <c r="D556">
        <v>10029848855</v>
      </c>
      <c r="E556">
        <v>58.46</v>
      </c>
      <c r="F556" t="str">
        <f>_xlfn.XLOOKUP(Tabela1[[#This Row],[Empreendimento]],L:L,N:N)</f>
        <v>Rio Monte I</v>
      </c>
      <c r="G556" t="str">
        <f>_xlfn.CONCAT("UFV ",Tabela1[[#This Row],[Complexo]])</f>
        <v>UFV Rio Monte I</v>
      </c>
    </row>
    <row r="557" spans="1:7">
      <c r="A557" s="97">
        <v>45778</v>
      </c>
      <c r="B557">
        <v>5</v>
      </c>
      <c r="C557" t="s">
        <v>1893</v>
      </c>
      <c r="D557">
        <v>10029848855</v>
      </c>
      <c r="E557">
        <v>62.25</v>
      </c>
      <c r="F557" t="str">
        <f>_xlfn.XLOOKUP(Tabela1[[#This Row],[Empreendimento]],L:L,N:N)</f>
        <v>Rio Monte I</v>
      </c>
      <c r="G557" t="str">
        <f>_xlfn.CONCAT("UFV ",Tabela1[[#This Row],[Complexo]])</f>
        <v>UFV Rio Monte I</v>
      </c>
    </row>
    <row r="558" spans="1:7">
      <c r="A558" s="97">
        <v>45809</v>
      </c>
      <c r="B558">
        <v>6</v>
      </c>
      <c r="C558" t="s">
        <v>1893</v>
      </c>
      <c r="D558">
        <v>10029848855</v>
      </c>
      <c r="E558">
        <v>60.87</v>
      </c>
      <c r="F558" t="str">
        <f>_xlfn.XLOOKUP(Tabela1[[#This Row],[Empreendimento]],L:L,N:N)</f>
        <v>Rio Monte I</v>
      </c>
      <c r="G558" t="str">
        <f>_xlfn.CONCAT("UFV ",Tabela1[[#This Row],[Complexo]])</f>
        <v>UFV Rio Monte I</v>
      </c>
    </row>
    <row r="559" spans="1:7">
      <c r="A559" s="97">
        <v>45839</v>
      </c>
      <c r="B559">
        <v>7</v>
      </c>
      <c r="C559" t="s">
        <v>1893</v>
      </c>
      <c r="D559">
        <v>10029848855</v>
      </c>
      <c r="E559">
        <v>62.14</v>
      </c>
      <c r="F559" t="str">
        <f>_xlfn.XLOOKUP(Tabela1[[#This Row],[Empreendimento]],L:L,N:N)</f>
        <v>Rio Monte I</v>
      </c>
      <c r="G559" t="str">
        <f>_xlfn.CONCAT("UFV ",Tabela1[[#This Row],[Complexo]])</f>
        <v>UFV Rio Monte I</v>
      </c>
    </row>
    <row r="560" spans="1:7">
      <c r="A560" s="97">
        <v>45870</v>
      </c>
      <c r="B560">
        <v>8</v>
      </c>
      <c r="C560" t="s">
        <v>1893</v>
      </c>
      <c r="D560">
        <v>10029848855</v>
      </c>
      <c r="E560">
        <v>67.62</v>
      </c>
      <c r="F560" t="str">
        <f>_xlfn.XLOOKUP(Tabela1[[#This Row],[Empreendimento]],L:L,N:N)</f>
        <v>Rio Monte I</v>
      </c>
      <c r="G560" t="str">
        <f>_xlfn.CONCAT("UFV ",Tabela1[[#This Row],[Complexo]])</f>
        <v>UFV Rio Monte I</v>
      </c>
    </row>
    <row r="561" spans="1:7">
      <c r="A561" s="97">
        <v>45901</v>
      </c>
      <c r="B561">
        <v>9</v>
      </c>
      <c r="C561" t="s">
        <v>1893</v>
      </c>
      <c r="D561">
        <v>10029848855</v>
      </c>
      <c r="E561">
        <v>62.94</v>
      </c>
      <c r="F561" t="str">
        <f>_xlfn.XLOOKUP(Tabela1[[#This Row],[Empreendimento]],L:L,N:N)</f>
        <v>Rio Monte I</v>
      </c>
      <c r="G561" t="str">
        <f>_xlfn.CONCAT("UFV ",Tabela1[[#This Row],[Complexo]])</f>
        <v>UFV Rio Monte I</v>
      </c>
    </row>
    <row r="562" spans="1:7">
      <c r="A562" s="97">
        <v>45931</v>
      </c>
      <c r="B562">
        <v>10</v>
      </c>
      <c r="C562" t="s">
        <v>1893</v>
      </c>
      <c r="D562">
        <v>10029848855</v>
      </c>
      <c r="E562">
        <v>53.06</v>
      </c>
      <c r="F562" t="str">
        <f>_xlfn.XLOOKUP(Tabela1[[#This Row],[Empreendimento]],L:L,N:N)</f>
        <v>Rio Monte I</v>
      </c>
      <c r="G562" t="str">
        <f>_xlfn.CONCAT("UFV ",Tabela1[[#This Row],[Complexo]])</f>
        <v>UFV Rio Monte I</v>
      </c>
    </row>
    <row r="563" spans="1:7">
      <c r="A563" s="97">
        <v>45962</v>
      </c>
      <c r="B563">
        <v>11</v>
      </c>
      <c r="C563" t="s">
        <v>1893</v>
      </c>
      <c r="D563">
        <v>10029848855</v>
      </c>
      <c r="E563">
        <v>55.92</v>
      </c>
      <c r="F563" t="str">
        <f>_xlfn.XLOOKUP(Tabela1[[#This Row],[Empreendimento]],L:L,N:N)</f>
        <v>Rio Monte I</v>
      </c>
      <c r="G563" t="str">
        <f>_xlfn.CONCAT("UFV ",Tabela1[[#This Row],[Complexo]])</f>
        <v>UFV Rio Monte I</v>
      </c>
    </row>
    <row r="564" spans="1:7">
      <c r="A564" s="97">
        <v>45992</v>
      </c>
      <c r="B564">
        <v>12</v>
      </c>
      <c r="C564" t="s">
        <v>1893</v>
      </c>
      <c r="D564">
        <v>10029848855</v>
      </c>
      <c r="E564">
        <v>55.76</v>
      </c>
      <c r="F564" t="str">
        <f>_xlfn.XLOOKUP(Tabela1[[#This Row],[Empreendimento]],L:L,N:N)</f>
        <v>Rio Monte I</v>
      </c>
      <c r="G564" t="str">
        <f>_xlfn.CONCAT("UFV ",Tabela1[[#This Row],[Complexo]])</f>
        <v>UFV Rio Monte I</v>
      </c>
    </row>
    <row r="565" spans="1:7">
      <c r="A565" s="97">
        <v>45658</v>
      </c>
      <c r="B565">
        <v>1</v>
      </c>
      <c r="C565" t="s">
        <v>1894</v>
      </c>
      <c r="D565">
        <v>10029848820</v>
      </c>
      <c r="E565">
        <v>100.5</v>
      </c>
      <c r="F565" t="str">
        <f>_xlfn.XLOOKUP(Tabela1[[#This Row],[Empreendimento]],L:L,N:N)</f>
        <v>Rio Monte I</v>
      </c>
      <c r="G565" t="str">
        <f>_xlfn.CONCAT("UFV ",Tabela1[[#This Row],[Complexo]])</f>
        <v>UFV Rio Monte I</v>
      </c>
    </row>
    <row r="566" spans="1:7">
      <c r="A566" s="97">
        <v>45689</v>
      </c>
      <c r="B566">
        <v>2</v>
      </c>
      <c r="C566" t="s">
        <v>1894</v>
      </c>
      <c r="D566">
        <v>10029848820</v>
      </c>
      <c r="E566">
        <v>97.9</v>
      </c>
      <c r="F566" t="str">
        <f>_xlfn.XLOOKUP(Tabela1[[#This Row],[Empreendimento]],L:L,N:N)</f>
        <v>Rio Monte I</v>
      </c>
      <c r="G566" t="str">
        <f>_xlfn.CONCAT("UFV ",Tabela1[[#This Row],[Complexo]])</f>
        <v>UFV Rio Monte I</v>
      </c>
    </row>
    <row r="567" spans="1:7">
      <c r="A567" s="97">
        <v>45717</v>
      </c>
      <c r="B567">
        <v>3</v>
      </c>
      <c r="C567" t="s">
        <v>1894</v>
      </c>
      <c r="D567">
        <v>10029848820</v>
      </c>
      <c r="E567">
        <v>110</v>
      </c>
      <c r="F567" t="str">
        <f>_xlfn.XLOOKUP(Tabela1[[#This Row],[Empreendimento]],L:L,N:N)</f>
        <v>Rio Monte I</v>
      </c>
      <c r="G567" t="str">
        <f>_xlfn.CONCAT("UFV ",Tabela1[[#This Row],[Complexo]])</f>
        <v>UFV Rio Monte I</v>
      </c>
    </row>
    <row r="568" spans="1:7">
      <c r="A568" s="97">
        <v>45748</v>
      </c>
      <c r="B568">
        <v>4</v>
      </c>
      <c r="C568" t="s">
        <v>1894</v>
      </c>
      <c r="D568">
        <v>10029848820</v>
      </c>
      <c r="E568">
        <v>106.8</v>
      </c>
      <c r="F568" t="str">
        <f>_xlfn.XLOOKUP(Tabela1[[#This Row],[Empreendimento]],L:L,N:N)</f>
        <v>Rio Monte I</v>
      </c>
      <c r="G568" t="str">
        <f>_xlfn.CONCAT("UFV ",Tabela1[[#This Row],[Complexo]])</f>
        <v>UFV Rio Monte I</v>
      </c>
    </row>
    <row r="569" spans="1:7">
      <c r="A569" s="97">
        <v>45778</v>
      </c>
      <c r="B569">
        <v>5</v>
      </c>
      <c r="C569" t="s">
        <v>1894</v>
      </c>
      <c r="D569">
        <v>10029848820</v>
      </c>
      <c r="E569">
        <v>113.6</v>
      </c>
      <c r="F569" t="str">
        <f>_xlfn.XLOOKUP(Tabela1[[#This Row],[Empreendimento]],L:L,N:N)</f>
        <v>Rio Monte I</v>
      </c>
      <c r="G569" t="str">
        <f>_xlfn.CONCAT("UFV ",Tabela1[[#This Row],[Complexo]])</f>
        <v>UFV Rio Monte I</v>
      </c>
    </row>
    <row r="570" spans="1:7">
      <c r="A570" s="97">
        <v>45809</v>
      </c>
      <c r="B570">
        <v>6</v>
      </c>
      <c r="C570" t="s">
        <v>1894</v>
      </c>
      <c r="D570">
        <v>10029848820</v>
      </c>
      <c r="E570">
        <v>110</v>
      </c>
      <c r="F570" t="str">
        <f>_xlfn.XLOOKUP(Tabela1[[#This Row],[Empreendimento]],L:L,N:N)</f>
        <v>Rio Monte I</v>
      </c>
      <c r="G570" t="str">
        <f>_xlfn.CONCAT("UFV ",Tabela1[[#This Row],[Complexo]])</f>
        <v>UFV Rio Monte I</v>
      </c>
    </row>
    <row r="571" spans="1:7">
      <c r="A571" s="97">
        <v>45839</v>
      </c>
      <c r="B571">
        <v>7</v>
      </c>
      <c r="C571" t="s">
        <v>1894</v>
      </c>
      <c r="D571">
        <v>10029848820</v>
      </c>
      <c r="E571">
        <v>103.3</v>
      </c>
      <c r="F571" t="str">
        <f>_xlfn.XLOOKUP(Tabela1[[#This Row],[Empreendimento]],L:L,N:N)</f>
        <v>Rio Monte I</v>
      </c>
      <c r="G571" t="str">
        <f>_xlfn.CONCAT("UFV ",Tabela1[[#This Row],[Complexo]])</f>
        <v>UFV Rio Monte I</v>
      </c>
    </row>
    <row r="572" spans="1:7">
      <c r="A572" s="97">
        <v>45870</v>
      </c>
      <c r="B572">
        <v>8</v>
      </c>
      <c r="C572" t="s">
        <v>1894</v>
      </c>
      <c r="D572">
        <v>10029848820</v>
      </c>
      <c r="E572">
        <v>123.7</v>
      </c>
      <c r="F572" t="str">
        <f>_xlfn.XLOOKUP(Tabela1[[#This Row],[Empreendimento]],L:L,N:N)</f>
        <v>Rio Monte I</v>
      </c>
      <c r="G572" t="str">
        <f>_xlfn.CONCAT("UFV ",Tabela1[[#This Row],[Complexo]])</f>
        <v>UFV Rio Monte I</v>
      </c>
    </row>
    <row r="573" spans="1:7">
      <c r="A573" s="97">
        <v>45901</v>
      </c>
      <c r="B573">
        <v>9</v>
      </c>
      <c r="C573" t="s">
        <v>1894</v>
      </c>
      <c r="D573">
        <v>10029848820</v>
      </c>
      <c r="E573">
        <v>115.1</v>
      </c>
      <c r="F573" t="str">
        <f>_xlfn.XLOOKUP(Tabela1[[#This Row],[Empreendimento]],L:L,N:N)</f>
        <v>Rio Monte I</v>
      </c>
      <c r="G573" t="str">
        <f>_xlfn.CONCAT("UFV ",Tabela1[[#This Row],[Complexo]])</f>
        <v>UFV Rio Monte I</v>
      </c>
    </row>
    <row r="574" spans="1:7">
      <c r="A574" s="97">
        <v>45931</v>
      </c>
      <c r="B574">
        <v>10</v>
      </c>
      <c r="C574" t="s">
        <v>1894</v>
      </c>
      <c r="D574">
        <v>10029848820</v>
      </c>
      <c r="E574">
        <v>109.1</v>
      </c>
      <c r="F574" t="str">
        <f>_xlfn.XLOOKUP(Tabela1[[#This Row],[Empreendimento]],L:L,N:N)</f>
        <v>Rio Monte I</v>
      </c>
      <c r="G574" t="str">
        <f>_xlfn.CONCAT("UFV ",Tabela1[[#This Row],[Complexo]])</f>
        <v>UFV Rio Monte I</v>
      </c>
    </row>
    <row r="575" spans="1:7">
      <c r="A575" s="97">
        <v>45962</v>
      </c>
      <c r="B575">
        <v>11</v>
      </c>
      <c r="C575" t="s">
        <v>1894</v>
      </c>
      <c r="D575">
        <v>10029848820</v>
      </c>
      <c r="E575">
        <v>102.3</v>
      </c>
      <c r="F575" t="str">
        <f>_xlfn.XLOOKUP(Tabela1[[#This Row],[Empreendimento]],L:L,N:N)</f>
        <v>Rio Monte I</v>
      </c>
      <c r="G575" t="str">
        <f>_xlfn.CONCAT("UFV ",Tabela1[[#This Row],[Complexo]])</f>
        <v>UFV Rio Monte I</v>
      </c>
    </row>
    <row r="576" spans="1:7">
      <c r="A576" s="97">
        <v>45992</v>
      </c>
      <c r="B576">
        <v>12</v>
      </c>
      <c r="C576" t="s">
        <v>1894</v>
      </c>
      <c r="D576">
        <v>10029848820</v>
      </c>
      <c r="E576">
        <v>93.9</v>
      </c>
      <c r="F576" t="str">
        <f>_xlfn.XLOOKUP(Tabela1[[#This Row],[Empreendimento]],L:L,N:N)</f>
        <v>Rio Monte I</v>
      </c>
      <c r="G576" t="str">
        <f>_xlfn.CONCAT("UFV ",Tabela1[[#This Row],[Complexo]])</f>
        <v>UFV Rio Monte I</v>
      </c>
    </row>
    <row r="577" spans="1:7">
      <c r="A577" s="97">
        <v>45658</v>
      </c>
      <c r="B577">
        <v>1</v>
      </c>
      <c r="C577" t="s">
        <v>1967</v>
      </c>
      <c r="D577">
        <v>3014365852</v>
      </c>
      <c r="E577">
        <v>254.9</v>
      </c>
      <c r="F577" t="e">
        <f>_xlfn.XLOOKUP(Tabela1[[#This Row],[Empreendimento]],L:L,N:N)</f>
        <v>#N/A</v>
      </c>
      <c r="G577" t="e">
        <f>_xlfn.CONCAT("UFV ",Tabela1[[#This Row],[Complexo]])</f>
        <v>#N/A</v>
      </c>
    </row>
    <row r="578" spans="1:7">
      <c r="A578" s="97">
        <v>45689</v>
      </c>
      <c r="B578">
        <v>2</v>
      </c>
      <c r="C578" t="s">
        <v>1967</v>
      </c>
      <c r="D578">
        <v>3014365852</v>
      </c>
      <c r="E578">
        <v>214.5</v>
      </c>
      <c r="F578" t="e">
        <f>_xlfn.XLOOKUP(Tabela1[[#This Row],[Empreendimento]],L:L,N:N)</f>
        <v>#N/A</v>
      </c>
      <c r="G578" t="e">
        <f>_xlfn.CONCAT("UFV ",Tabela1[[#This Row],[Complexo]])</f>
        <v>#N/A</v>
      </c>
    </row>
    <row r="579" spans="1:7">
      <c r="A579" s="97">
        <v>45717</v>
      </c>
      <c r="B579">
        <v>3</v>
      </c>
      <c r="C579" t="s">
        <v>1967</v>
      </c>
      <c r="D579">
        <v>3014365852</v>
      </c>
      <c r="E579">
        <v>202</v>
      </c>
      <c r="F579" t="e">
        <f>_xlfn.XLOOKUP(Tabela1[[#This Row],[Empreendimento]],L:L,N:N)</f>
        <v>#N/A</v>
      </c>
      <c r="G579" t="e">
        <f>_xlfn.CONCAT("UFV ",Tabela1[[#This Row],[Complexo]])</f>
        <v>#N/A</v>
      </c>
    </row>
    <row r="580" spans="1:7">
      <c r="A580" s="97">
        <v>45748</v>
      </c>
      <c r="B580">
        <v>4</v>
      </c>
      <c r="C580" t="s">
        <v>1967</v>
      </c>
      <c r="D580">
        <v>3014365852</v>
      </c>
      <c r="E580">
        <v>209.7</v>
      </c>
      <c r="F580" t="e">
        <f>_xlfn.XLOOKUP(Tabela1[[#This Row],[Empreendimento]],L:L,N:N)</f>
        <v>#N/A</v>
      </c>
      <c r="G580" t="e">
        <f>_xlfn.CONCAT("UFV ",Tabela1[[#This Row],[Complexo]])</f>
        <v>#N/A</v>
      </c>
    </row>
    <row r="581" spans="1:7">
      <c r="A581" s="97">
        <v>45778</v>
      </c>
      <c r="B581">
        <v>5</v>
      </c>
      <c r="C581" t="s">
        <v>1967</v>
      </c>
      <c r="D581">
        <v>3014365852</v>
      </c>
      <c r="E581">
        <v>212.1</v>
      </c>
      <c r="F581" t="e">
        <f>_xlfn.XLOOKUP(Tabela1[[#This Row],[Empreendimento]],L:L,N:N)</f>
        <v>#N/A</v>
      </c>
      <c r="G581" t="e">
        <f>_xlfn.CONCAT("UFV ",Tabela1[[#This Row],[Complexo]])</f>
        <v>#N/A</v>
      </c>
    </row>
    <row r="582" spans="1:7">
      <c r="A582" s="97">
        <v>45809</v>
      </c>
      <c r="B582">
        <v>6</v>
      </c>
      <c r="C582" t="s">
        <v>1967</v>
      </c>
      <c r="D582">
        <v>3014365852</v>
      </c>
      <c r="E582">
        <v>213</v>
      </c>
      <c r="F582" t="e">
        <f>_xlfn.XLOOKUP(Tabela1[[#This Row],[Empreendimento]],L:L,N:N)</f>
        <v>#N/A</v>
      </c>
      <c r="G582" t="e">
        <f>_xlfn.CONCAT("UFV ",Tabela1[[#This Row],[Complexo]])</f>
        <v>#N/A</v>
      </c>
    </row>
    <row r="583" spans="1:7">
      <c r="A583" s="97">
        <v>45839</v>
      </c>
      <c r="B583">
        <v>7</v>
      </c>
      <c r="C583" t="s">
        <v>1967</v>
      </c>
      <c r="D583">
        <v>3014365852</v>
      </c>
      <c r="E583">
        <v>232.7</v>
      </c>
      <c r="F583" t="e">
        <f>_xlfn.XLOOKUP(Tabela1[[#This Row],[Empreendimento]],L:L,N:N)</f>
        <v>#N/A</v>
      </c>
      <c r="G583" t="e">
        <f>_xlfn.CONCAT("UFV ",Tabela1[[#This Row],[Complexo]])</f>
        <v>#N/A</v>
      </c>
    </row>
    <row r="584" spans="1:7">
      <c r="A584" s="97">
        <v>45870</v>
      </c>
      <c r="B584">
        <v>8</v>
      </c>
      <c r="C584" t="s">
        <v>1967</v>
      </c>
      <c r="D584">
        <v>3014365852</v>
      </c>
      <c r="E584">
        <v>233</v>
      </c>
      <c r="F584" t="e">
        <f>_xlfn.XLOOKUP(Tabela1[[#This Row],[Empreendimento]],L:L,N:N)</f>
        <v>#N/A</v>
      </c>
      <c r="G584" t="e">
        <f>_xlfn.CONCAT("UFV ",Tabela1[[#This Row],[Complexo]])</f>
        <v>#N/A</v>
      </c>
    </row>
    <row r="585" spans="1:7">
      <c r="A585" s="97">
        <v>45901</v>
      </c>
      <c r="B585">
        <v>9</v>
      </c>
      <c r="C585" t="s">
        <v>1967</v>
      </c>
      <c r="D585">
        <v>3014365852</v>
      </c>
      <c r="E585">
        <v>249.9</v>
      </c>
      <c r="F585" t="e">
        <f>_xlfn.XLOOKUP(Tabela1[[#This Row],[Empreendimento]],L:L,N:N)</f>
        <v>#N/A</v>
      </c>
      <c r="G585" t="e">
        <f>_xlfn.CONCAT("UFV ",Tabela1[[#This Row],[Complexo]])</f>
        <v>#N/A</v>
      </c>
    </row>
    <row r="586" spans="1:7">
      <c r="A586" s="97">
        <v>45931</v>
      </c>
      <c r="B586">
        <v>10</v>
      </c>
      <c r="C586" t="s">
        <v>1967</v>
      </c>
      <c r="D586">
        <v>3014365852</v>
      </c>
      <c r="E586">
        <v>262.5</v>
      </c>
      <c r="F586" t="e">
        <f>_xlfn.XLOOKUP(Tabela1[[#This Row],[Empreendimento]],L:L,N:N)</f>
        <v>#N/A</v>
      </c>
      <c r="G586" t="e">
        <f>_xlfn.CONCAT("UFV ",Tabela1[[#This Row],[Complexo]])</f>
        <v>#N/A</v>
      </c>
    </row>
    <row r="587" spans="1:7">
      <c r="A587" s="97">
        <v>45962</v>
      </c>
      <c r="B587">
        <v>11</v>
      </c>
      <c r="C587" t="s">
        <v>1967</v>
      </c>
      <c r="D587">
        <v>3014365852</v>
      </c>
      <c r="E587">
        <v>212.9</v>
      </c>
      <c r="F587" t="e">
        <f>_xlfn.XLOOKUP(Tabela1[[#This Row],[Empreendimento]],L:L,N:N)</f>
        <v>#N/A</v>
      </c>
      <c r="G587" t="e">
        <f>_xlfn.CONCAT("UFV ",Tabela1[[#This Row],[Complexo]])</f>
        <v>#N/A</v>
      </c>
    </row>
    <row r="588" spans="1:7">
      <c r="A588" s="97">
        <v>45992</v>
      </c>
      <c r="B588">
        <v>12</v>
      </c>
      <c r="C588" t="s">
        <v>1967</v>
      </c>
      <c r="D588">
        <v>3014365852</v>
      </c>
      <c r="E588">
        <v>233.1</v>
      </c>
      <c r="F588" t="e">
        <f>_xlfn.XLOOKUP(Tabela1[[#This Row],[Empreendimento]],L:L,N:N)</f>
        <v>#N/A</v>
      </c>
      <c r="G588" t="e">
        <f>_xlfn.CONCAT("UFV ",Tabela1[[#This Row],[Complexo]])</f>
        <v>#N/A</v>
      </c>
    </row>
    <row r="589" spans="1:7">
      <c r="A589" s="97">
        <v>45658</v>
      </c>
      <c r="B589">
        <v>1</v>
      </c>
      <c r="C589" t="s">
        <v>1968</v>
      </c>
      <c r="D589">
        <v>3014365880</v>
      </c>
      <c r="E589">
        <v>253.6</v>
      </c>
      <c r="F589" t="e">
        <f>_xlfn.XLOOKUP(Tabela1[[#This Row],[Empreendimento]],L:L,N:N)</f>
        <v>#N/A</v>
      </c>
      <c r="G589" t="e">
        <f>_xlfn.CONCAT("UFV ",Tabela1[[#This Row],[Complexo]])</f>
        <v>#N/A</v>
      </c>
    </row>
    <row r="590" spans="1:7">
      <c r="A590" s="97">
        <v>45689</v>
      </c>
      <c r="B590">
        <v>2</v>
      </c>
      <c r="C590" t="s">
        <v>1968</v>
      </c>
      <c r="D590">
        <v>3014365880</v>
      </c>
      <c r="E590">
        <v>212.6</v>
      </c>
      <c r="F590" t="e">
        <f>_xlfn.XLOOKUP(Tabela1[[#This Row],[Empreendimento]],L:L,N:N)</f>
        <v>#N/A</v>
      </c>
      <c r="G590" t="e">
        <f>_xlfn.CONCAT("UFV ",Tabela1[[#This Row],[Complexo]])</f>
        <v>#N/A</v>
      </c>
    </row>
    <row r="591" spans="1:7">
      <c r="A591" s="97">
        <v>45717</v>
      </c>
      <c r="B591">
        <v>3</v>
      </c>
      <c r="C591" t="s">
        <v>1968</v>
      </c>
      <c r="D591">
        <v>3014365880</v>
      </c>
      <c r="E591">
        <v>201.7</v>
      </c>
      <c r="F591" t="e">
        <f>_xlfn.XLOOKUP(Tabela1[[#This Row],[Empreendimento]],L:L,N:N)</f>
        <v>#N/A</v>
      </c>
      <c r="G591" t="e">
        <f>_xlfn.CONCAT("UFV ",Tabela1[[#This Row],[Complexo]])</f>
        <v>#N/A</v>
      </c>
    </row>
    <row r="592" spans="1:7">
      <c r="A592" s="97">
        <v>45748</v>
      </c>
      <c r="B592">
        <v>4</v>
      </c>
      <c r="C592" t="s">
        <v>1968</v>
      </c>
      <c r="D592">
        <v>3014365880</v>
      </c>
      <c r="E592">
        <v>209.4</v>
      </c>
      <c r="F592" t="e">
        <f>_xlfn.XLOOKUP(Tabela1[[#This Row],[Empreendimento]],L:L,N:N)</f>
        <v>#N/A</v>
      </c>
      <c r="G592" t="e">
        <f>_xlfn.CONCAT("UFV ",Tabela1[[#This Row],[Complexo]])</f>
        <v>#N/A</v>
      </c>
    </row>
    <row r="593" spans="1:7">
      <c r="A593" s="97">
        <v>45778</v>
      </c>
      <c r="B593">
        <v>5</v>
      </c>
      <c r="C593" t="s">
        <v>1968</v>
      </c>
      <c r="D593">
        <v>3014365880</v>
      </c>
      <c r="E593">
        <v>210.7</v>
      </c>
      <c r="F593" t="e">
        <f>_xlfn.XLOOKUP(Tabela1[[#This Row],[Empreendimento]],L:L,N:N)</f>
        <v>#N/A</v>
      </c>
      <c r="G593" t="e">
        <f>_xlfn.CONCAT("UFV ",Tabela1[[#This Row],[Complexo]])</f>
        <v>#N/A</v>
      </c>
    </row>
    <row r="594" spans="1:7">
      <c r="A594" s="97">
        <v>45809</v>
      </c>
      <c r="B594">
        <v>6</v>
      </c>
      <c r="C594" t="s">
        <v>1968</v>
      </c>
      <c r="D594">
        <v>3014365880</v>
      </c>
      <c r="E594">
        <v>211.3</v>
      </c>
      <c r="F594" t="e">
        <f>_xlfn.XLOOKUP(Tabela1[[#This Row],[Empreendimento]],L:L,N:N)</f>
        <v>#N/A</v>
      </c>
      <c r="G594" t="e">
        <f>_xlfn.CONCAT("UFV ",Tabela1[[#This Row],[Complexo]])</f>
        <v>#N/A</v>
      </c>
    </row>
    <row r="595" spans="1:7">
      <c r="A595" s="97">
        <v>45839</v>
      </c>
      <c r="B595">
        <v>7</v>
      </c>
      <c r="C595" t="s">
        <v>1968</v>
      </c>
      <c r="D595">
        <v>3014365880</v>
      </c>
      <c r="E595">
        <v>230.3</v>
      </c>
      <c r="F595" t="e">
        <f>_xlfn.XLOOKUP(Tabela1[[#This Row],[Empreendimento]],L:L,N:N)</f>
        <v>#N/A</v>
      </c>
      <c r="G595" t="e">
        <f>_xlfn.CONCAT("UFV ",Tabela1[[#This Row],[Complexo]])</f>
        <v>#N/A</v>
      </c>
    </row>
    <row r="596" spans="1:7">
      <c r="A596" s="97">
        <v>45870</v>
      </c>
      <c r="B596">
        <v>8</v>
      </c>
      <c r="C596" t="s">
        <v>1968</v>
      </c>
      <c r="D596">
        <v>3014365880</v>
      </c>
      <c r="E596">
        <v>232.2</v>
      </c>
      <c r="F596" t="e">
        <f>_xlfn.XLOOKUP(Tabela1[[#This Row],[Empreendimento]],L:L,N:N)</f>
        <v>#N/A</v>
      </c>
      <c r="G596" t="e">
        <f>_xlfn.CONCAT("UFV ",Tabela1[[#This Row],[Complexo]])</f>
        <v>#N/A</v>
      </c>
    </row>
    <row r="597" spans="1:7">
      <c r="A597" s="97">
        <v>45901</v>
      </c>
      <c r="B597">
        <v>9</v>
      </c>
      <c r="C597" t="s">
        <v>1968</v>
      </c>
      <c r="D597">
        <v>3014365880</v>
      </c>
      <c r="E597">
        <v>249.8</v>
      </c>
      <c r="F597" t="e">
        <f>_xlfn.XLOOKUP(Tabela1[[#This Row],[Empreendimento]],L:L,N:N)</f>
        <v>#N/A</v>
      </c>
      <c r="G597" t="e">
        <f>_xlfn.CONCAT("UFV ",Tabela1[[#This Row],[Complexo]])</f>
        <v>#N/A</v>
      </c>
    </row>
    <row r="598" spans="1:7">
      <c r="A598" s="97">
        <v>45931</v>
      </c>
      <c r="B598">
        <v>10</v>
      </c>
      <c r="C598" t="s">
        <v>1968</v>
      </c>
      <c r="D598">
        <v>3014365880</v>
      </c>
      <c r="E598">
        <v>263</v>
      </c>
      <c r="F598" t="e">
        <f>_xlfn.XLOOKUP(Tabela1[[#This Row],[Empreendimento]],L:L,N:N)</f>
        <v>#N/A</v>
      </c>
      <c r="G598" t="e">
        <f>_xlfn.CONCAT("UFV ",Tabela1[[#This Row],[Complexo]])</f>
        <v>#N/A</v>
      </c>
    </row>
    <row r="599" spans="1:7">
      <c r="A599" s="97">
        <v>45962</v>
      </c>
      <c r="B599">
        <v>11</v>
      </c>
      <c r="C599" t="s">
        <v>1968</v>
      </c>
      <c r="D599">
        <v>3014365880</v>
      </c>
      <c r="E599">
        <v>212.9</v>
      </c>
      <c r="F599" t="e">
        <f>_xlfn.XLOOKUP(Tabela1[[#This Row],[Empreendimento]],L:L,N:N)</f>
        <v>#N/A</v>
      </c>
      <c r="G599" t="e">
        <f>_xlfn.CONCAT("UFV ",Tabela1[[#This Row],[Complexo]])</f>
        <v>#N/A</v>
      </c>
    </row>
    <row r="600" spans="1:7">
      <c r="A600" s="97">
        <v>45992</v>
      </c>
      <c r="B600">
        <v>12</v>
      </c>
      <c r="C600" t="s">
        <v>1968</v>
      </c>
      <c r="D600">
        <v>3014365880</v>
      </c>
      <c r="E600">
        <v>232.3</v>
      </c>
      <c r="F600" t="e">
        <f>_xlfn.XLOOKUP(Tabela1[[#This Row],[Empreendimento]],L:L,N:N)</f>
        <v>#N/A</v>
      </c>
      <c r="G600" t="e">
        <f>_xlfn.CONCAT("UFV ",Tabela1[[#This Row],[Complexo]])</f>
        <v>#N/A</v>
      </c>
    </row>
    <row r="601" spans="1:7">
      <c r="A601" s="97">
        <v>45658</v>
      </c>
      <c r="B601">
        <v>1</v>
      </c>
      <c r="C601" t="s">
        <v>1969</v>
      </c>
      <c r="D601">
        <v>3014365849</v>
      </c>
      <c r="E601">
        <v>120.3</v>
      </c>
      <c r="F601" t="e">
        <f>_xlfn.XLOOKUP(Tabela1[[#This Row],[Empreendimento]],L:L,N:N)</f>
        <v>#N/A</v>
      </c>
      <c r="G601" t="e">
        <f>_xlfn.CONCAT("UFV ",Tabela1[[#This Row],[Complexo]])</f>
        <v>#N/A</v>
      </c>
    </row>
    <row r="602" spans="1:7">
      <c r="A602" s="97">
        <v>45689</v>
      </c>
      <c r="B602">
        <v>2</v>
      </c>
      <c r="C602" t="s">
        <v>1969</v>
      </c>
      <c r="D602">
        <v>3014365849</v>
      </c>
      <c r="E602">
        <v>100.1</v>
      </c>
      <c r="F602" t="e">
        <f>_xlfn.XLOOKUP(Tabela1[[#This Row],[Empreendimento]],L:L,N:N)</f>
        <v>#N/A</v>
      </c>
      <c r="G602" t="e">
        <f>_xlfn.CONCAT("UFV ",Tabela1[[#This Row],[Complexo]])</f>
        <v>#N/A</v>
      </c>
    </row>
    <row r="603" spans="1:7">
      <c r="A603" s="97">
        <v>45717</v>
      </c>
      <c r="B603">
        <v>3</v>
      </c>
      <c r="C603" t="s">
        <v>1969</v>
      </c>
      <c r="D603">
        <v>3014365849</v>
      </c>
      <c r="E603">
        <v>96.3</v>
      </c>
      <c r="F603" t="e">
        <f>_xlfn.XLOOKUP(Tabela1[[#This Row],[Empreendimento]],L:L,N:N)</f>
        <v>#N/A</v>
      </c>
      <c r="G603" t="e">
        <f>_xlfn.CONCAT("UFV ",Tabela1[[#This Row],[Complexo]])</f>
        <v>#N/A</v>
      </c>
    </row>
    <row r="604" spans="1:7">
      <c r="A604" s="97">
        <v>45748</v>
      </c>
      <c r="B604">
        <v>4</v>
      </c>
      <c r="C604" t="s">
        <v>1969</v>
      </c>
      <c r="D604">
        <v>3014365849</v>
      </c>
      <c r="E604">
        <v>99.4</v>
      </c>
      <c r="F604" t="e">
        <f>_xlfn.XLOOKUP(Tabela1[[#This Row],[Empreendimento]],L:L,N:N)</f>
        <v>#N/A</v>
      </c>
      <c r="G604" t="e">
        <f>_xlfn.CONCAT("UFV ",Tabela1[[#This Row],[Complexo]])</f>
        <v>#N/A</v>
      </c>
    </row>
    <row r="605" spans="1:7">
      <c r="A605" s="97">
        <v>45778</v>
      </c>
      <c r="B605">
        <v>5</v>
      </c>
      <c r="C605" t="s">
        <v>1969</v>
      </c>
      <c r="D605">
        <v>3014365849</v>
      </c>
      <c r="E605">
        <v>98.8</v>
      </c>
      <c r="F605" t="e">
        <f>_xlfn.XLOOKUP(Tabela1[[#This Row],[Empreendimento]],L:L,N:N)</f>
        <v>#N/A</v>
      </c>
      <c r="G605" t="e">
        <f>_xlfn.CONCAT("UFV ",Tabela1[[#This Row],[Complexo]])</f>
        <v>#N/A</v>
      </c>
    </row>
    <row r="606" spans="1:7">
      <c r="A606" s="97">
        <v>45809</v>
      </c>
      <c r="B606">
        <v>6</v>
      </c>
      <c r="C606" t="s">
        <v>1969</v>
      </c>
      <c r="D606">
        <v>3014365849</v>
      </c>
      <c r="E606">
        <v>98.9</v>
      </c>
      <c r="F606" t="e">
        <f>_xlfn.XLOOKUP(Tabela1[[#This Row],[Empreendimento]],L:L,N:N)</f>
        <v>#N/A</v>
      </c>
      <c r="G606" t="e">
        <f>_xlfn.CONCAT("UFV ",Tabela1[[#This Row],[Complexo]])</f>
        <v>#N/A</v>
      </c>
    </row>
    <row r="607" spans="1:7">
      <c r="A607" s="97">
        <v>45839</v>
      </c>
      <c r="B607">
        <v>7</v>
      </c>
      <c r="C607" t="s">
        <v>1969</v>
      </c>
      <c r="D607">
        <v>3014365849</v>
      </c>
      <c r="E607">
        <v>107.4</v>
      </c>
      <c r="F607" t="e">
        <f>_xlfn.XLOOKUP(Tabela1[[#This Row],[Empreendimento]],L:L,N:N)</f>
        <v>#N/A</v>
      </c>
      <c r="G607" t="e">
        <f>_xlfn.CONCAT("UFV ",Tabela1[[#This Row],[Complexo]])</f>
        <v>#N/A</v>
      </c>
    </row>
    <row r="608" spans="1:7">
      <c r="A608" s="97">
        <v>45870</v>
      </c>
      <c r="B608">
        <v>8</v>
      </c>
      <c r="C608" t="s">
        <v>1969</v>
      </c>
      <c r="D608">
        <v>3014365849</v>
      </c>
      <c r="E608">
        <v>109.6</v>
      </c>
      <c r="F608" t="e">
        <f>_xlfn.XLOOKUP(Tabela1[[#This Row],[Empreendimento]],L:L,N:N)</f>
        <v>#N/A</v>
      </c>
      <c r="G608" t="e">
        <f>_xlfn.CONCAT("UFV ",Tabela1[[#This Row],[Complexo]])</f>
        <v>#N/A</v>
      </c>
    </row>
    <row r="609" spans="1:7">
      <c r="A609" s="97">
        <v>45901</v>
      </c>
      <c r="B609">
        <v>9</v>
      </c>
      <c r="C609" t="s">
        <v>1969</v>
      </c>
      <c r="D609">
        <v>3014365849</v>
      </c>
      <c r="E609">
        <v>118.9</v>
      </c>
      <c r="F609" t="e">
        <f>_xlfn.XLOOKUP(Tabela1[[#This Row],[Empreendimento]],L:L,N:N)</f>
        <v>#N/A</v>
      </c>
      <c r="G609" t="e">
        <f>_xlfn.CONCAT("UFV ",Tabela1[[#This Row],[Complexo]])</f>
        <v>#N/A</v>
      </c>
    </row>
    <row r="610" spans="1:7">
      <c r="A610" s="97">
        <v>45931</v>
      </c>
      <c r="B610">
        <v>10</v>
      </c>
      <c r="C610" t="s">
        <v>1969</v>
      </c>
      <c r="D610">
        <v>3014365849</v>
      </c>
      <c r="E610">
        <v>126.5</v>
      </c>
      <c r="F610" t="e">
        <f>_xlfn.XLOOKUP(Tabela1[[#This Row],[Empreendimento]],L:L,N:N)</f>
        <v>#N/A</v>
      </c>
      <c r="G610" t="e">
        <f>_xlfn.CONCAT("UFV ",Tabela1[[#This Row],[Complexo]])</f>
        <v>#N/A</v>
      </c>
    </row>
    <row r="611" spans="1:7">
      <c r="A611" s="97">
        <v>45962</v>
      </c>
      <c r="B611">
        <v>11</v>
      </c>
      <c r="C611" t="s">
        <v>1969</v>
      </c>
      <c r="D611">
        <v>3014365849</v>
      </c>
      <c r="E611">
        <v>101.6</v>
      </c>
      <c r="F611" t="e">
        <f>_xlfn.XLOOKUP(Tabela1[[#This Row],[Empreendimento]],L:L,N:N)</f>
        <v>#N/A</v>
      </c>
      <c r="G611" t="e">
        <f>_xlfn.CONCAT("UFV ",Tabela1[[#This Row],[Complexo]])</f>
        <v>#N/A</v>
      </c>
    </row>
    <row r="612" spans="1:7">
      <c r="A612" s="97">
        <v>45992</v>
      </c>
      <c r="B612">
        <v>12</v>
      </c>
      <c r="C612" t="s">
        <v>1969</v>
      </c>
      <c r="D612">
        <v>3014365849</v>
      </c>
      <c r="E612">
        <v>110.2</v>
      </c>
      <c r="F612" t="e">
        <f>_xlfn.XLOOKUP(Tabela1[[#This Row],[Empreendimento]],L:L,N:N)</f>
        <v>#N/A</v>
      </c>
      <c r="G612" t="e">
        <f>_xlfn.CONCAT("UFV ",Tabela1[[#This Row],[Complexo]])</f>
        <v>#N/A</v>
      </c>
    </row>
    <row r="613" spans="1:7">
      <c r="A613" s="97">
        <v>45658</v>
      </c>
      <c r="B613">
        <v>1</v>
      </c>
      <c r="C613" t="s">
        <v>1970</v>
      </c>
      <c r="D613">
        <v>3014367769</v>
      </c>
      <c r="E613">
        <v>248.8</v>
      </c>
      <c r="F613" t="e">
        <f>_xlfn.XLOOKUP(Tabela1[[#This Row],[Empreendimento]],L:L,N:N)</f>
        <v>#N/A</v>
      </c>
      <c r="G613" t="e">
        <f>_xlfn.CONCAT("UFV ",Tabela1[[#This Row],[Complexo]])</f>
        <v>#N/A</v>
      </c>
    </row>
    <row r="614" spans="1:7">
      <c r="A614" s="97">
        <v>45689</v>
      </c>
      <c r="B614">
        <v>2</v>
      </c>
      <c r="C614" t="s">
        <v>1970</v>
      </c>
      <c r="D614">
        <v>3014367769</v>
      </c>
      <c r="E614">
        <v>207.7</v>
      </c>
      <c r="F614" t="e">
        <f>_xlfn.XLOOKUP(Tabela1[[#This Row],[Empreendimento]],L:L,N:N)</f>
        <v>#N/A</v>
      </c>
      <c r="G614" t="e">
        <f>_xlfn.CONCAT("UFV ",Tabela1[[#This Row],[Complexo]])</f>
        <v>#N/A</v>
      </c>
    </row>
    <row r="615" spans="1:7">
      <c r="A615" s="97">
        <v>45717</v>
      </c>
      <c r="B615">
        <v>3</v>
      </c>
      <c r="C615" t="s">
        <v>1970</v>
      </c>
      <c r="D615">
        <v>3014367769</v>
      </c>
      <c r="E615">
        <v>200.8</v>
      </c>
      <c r="F615" t="e">
        <f>_xlfn.XLOOKUP(Tabela1[[#This Row],[Empreendimento]],L:L,N:N)</f>
        <v>#N/A</v>
      </c>
      <c r="G615" t="e">
        <f>_xlfn.CONCAT("UFV ",Tabela1[[#This Row],[Complexo]])</f>
        <v>#N/A</v>
      </c>
    </row>
    <row r="616" spans="1:7">
      <c r="A616" s="97">
        <v>45748</v>
      </c>
      <c r="B616">
        <v>4</v>
      </c>
      <c r="C616" t="s">
        <v>1970</v>
      </c>
      <c r="D616">
        <v>3014367769</v>
      </c>
      <c r="E616">
        <v>206.9</v>
      </c>
      <c r="F616" t="e">
        <f>_xlfn.XLOOKUP(Tabela1[[#This Row],[Empreendimento]],L:L,N:N)</f>
        <v>#N/A</v>
      </c>
      <c r="G616" t="e">
        <f>_xlfn.CONCAT("UFV ",Tabela1[[#This Row],[Complexo]])</f>
        <v>#N/A</v>
      </c>
    </row>
    <row r="617" spans="1:7">
      <c r="A617" s="97">
        <v>45778</v>
      </c>
      <c r="B617">
        <v>5</v>
      </c>
      <c r="C617" t="s">
        <v>1970</v>
      </c>
      <c r="D617">
        <v>3014367769</v>
      </c>
      <c r="E617">
        <v>205.1</v>
      </c>
      <c r="F617" t="e">
        <f>_xlfn.XLOOKUP(Tabela1[[#This Row],[Empreendimento]],L:L,N:N)</f>
        <v>#N/A</v>
      </c>
      <c r="G617" t="e">
        <f>_xlfn.CONCAT("UFV ",Tabela1[[#This Row],[Complexo]])</f>
        <v>#N/A</v>
      </c>
    </row>
    <row r="618" spans="1:7">
      <c r="A618" s="97">
        <v>45809</v>
      </c>
      <c r="B618">
        <v>6</v>
      </c>
      <c r="C618" t="s">
        <v>1970</v>
      </c>
      <c r="D618">
        <v>3014367769</v>
      </c>
      <c r="E618">
        <v>205.4</v>
      </c>
      <c r="F618" t="e">
        <f>_xlfn.XLOOKUP(Tabela1[[#This Row],[Empreendimento]],L:L,N:N)</f>
        <v>#N/A</v>
      </c>
      <c r="G618" t="e">
        <f>_xlfn.CONCAT("UFV ",Tabela1[[#This Row],[Complexo]])</f>
        <v>#N/A</v>
      </c>
    </row>
    <row r="619" spans="1:7">
      <c r="A619" s="97">
        <v>45839</v>
      </c>
      <c r="B619">
        <v>7</v>
      </c>
      <c r="C619" t="s">
        <v>1970</v>
      </c>
      <c r="D619">
        <v>3014367769</v>
      </c>
      <c r="E619">
        <v>222.4</v>
      </c>
      <c r="F619" t="e">
        <f>_xlfn.XLOOKUP(Tabela1[[#This Row],[Empreendimento]],L:L,N:N)</f>
        <v>#N/A</v>
      </c>
      <c r="G619" t="e">
        <f>_xlfn.CONCAT("UFV ",Tabela1[[#This Row],[Complexo]])</f>
        <v>#N/A</v>
      </c>
    </row>
    <row r="620" spans="1:7">
      <c r="A620" s="97">
        <v>45870</v>
      </c>
      <c r="B620">
        <v>8</v>
      </c>
      <c r="C620" t="s">
        <v>1970</v>
      </c>
      <c r="D620">
        <v>3014367769</v>
      </c>
      <c r="E620">
        <v>227.6</v>
      </c>
      <c r="F620" t="e">
        <f>_xlfn.XLOOKUP(Tabela1[[#This Row],[Empreendimento]],L:L,N:N)</f>
        <v>#N/A</v>
      </c>
      <c r="G620" t="e">
        <f>_xlfn.CONCAT("UFV ",Tabela1[[#This Row],[Complexo]])</f>
        <v>#N/A</v>
      </c>
    </row>
    <row r="621" spans="1:7">
      <c r="A621" s="97">
        <v>45901</v>
      </c>
      <c r="B621">
        <v>9</v>
      </c>
      <c r="C621" t="s">
        <v>1970</v>
      </c>
      <c r="D621">
        <v>3014367769</v>
      </c>
      <c r="E621">
        <v>246.7</v>
      </c>
      <c r="F621" t="e">
        <f>_xlfn.XLOOKUP(Tabela1[[#This Row],[Empreendimento]],L:L,N:N)</f>
        <v>#N/A</v>
      </c>
      <c r="G621" t="e">
        <f>_xlfn.CONCAT("UFV ",Tabela1[[#This Row],[Complexo]])</f>
        <v>#N/A</v>
      </c>
    </row>
    <row r="622" spans="1:7">
      <c r="A622" s="97">
        <v>45931</v>
      </c>
      <c r="B622">
        <v>10</v>
      </c>
      <c r="C622" t="s">
        <v>1970</v>
      </c>
      <c r="D622">
        <v>3014367769</v>
      </c>
      <c r="E622">
        <v>261.7</v>
      </c>
      <c r="F622" t="e">
        <f>_xlfn.XLOOKUP(Tabela1[[#This Row],[Empreendimento]],L:L,N:N)</f>
        <v>#N/A</v>
      </c>
      <c r="G622" t="e">
        <f>_xlfn.CONCAT("UFV ",Tabela1[[#This Row],[Complexo]])</f>
        <v>#N/A</v>
      </c>
    </row>
    <row r="623" spans="1:7">
      <c r="A623" s="97">
        <v>45962</v>
      </c>
      <c r="B623">
        <v>11</v>
      </c>
      <c r="C623" t="s">
        <v>1970</v>
      </c>
      <c r="D623">
        <v>3014367769</v>
      </c>
      <c r="E623">
        <v>211.7</v>
      </c>
      <c r="F623" t="e">
        <f>_xlfn.XLOOKUP(Tabela1[[#This Row],[Empreendimento]],L:L,N:N)</f>
        <v>#N/A</v>
      </c>
      <c r="G623" t="e">
        <f>_xlfn.CONCAT("UFV ",Tabela1[[#This Row],[Complexo]])</f>
        <v>#N/A</v>
      </c>
    </row>
    <row r="624" spans="1:7">
      <c r="A624" s="97">
        <v>45992</v>
      </c>
      <c r="B624">
        <v>12</v>
      </c>
      <c r="C624" t="s">
        <v>1970</v>
      </c>
      <c r="D624">
        <v>3014367769</v>
      </c>
      <c r="E624">
        <v>229.1</v>
      </c>
      <c r="F624" t="e">
        <f>_xlfn.XLOOKUP(Tabela1[[#This Row],[Empreendimento]],L:L,N:N)</f>
        <v>#N/A</v>
      </c>
      <c r="G624" t="e">
        <f>_xlfn.CONCAT("UFV ",Tabela1[[#This Row],[Complexo]])</f>
        <v>#N/A</v>
      </c>
    </row>
    <row r="625" spans="1:7">
      <c r="A625" s="97">
        <v>45658</v>
      </c>
      <c r="B625">
        <v>1</v>
      </c>
      <c r="C625" t="s">
        <v>1971</v>
      </c>
      <c r="D625">
        <v>3014367806</v>
      </c>
      <c r="E625">
        <v>251.4</v>
      </c>
      <c r="F625" t="e">
        <f>_xlfn.XLOOKUP(Tabela1[[#This Row],[Empreendimento]],L:L,N:N)</f>
        <v>#N/A</v>
      </c>
      <c r="G625" t="e">
        <f>_xlfn.CONCAT("UFV ",Tabela1[[#This Row],[Complexo]])</f>
        <v>#N/A</v>
      </c>
    </row>
    <row r="626" spans="1:7">
      <c r="A626" s="97">
        <v>45689</v>
      </c>
      <c r="B626">
        <v>2</v>
      </c>
      <c r="C626" t="s">
        <v>1971</v>
      </c>
      <c r="D626">
        <v>3014367806</v>
      </c>
      <c r="E626">
        <v>209.5</v>
      </c>
      <c r="F626" t="e">
        <f>_xlfn.XLOOKUP(Tabela1[[#This Row],[Empreendimento]],L:L,N:N)</f>
        <v>#N/A</v>
      </c>
      <c r="G626" t="e">
        <f>_xlfn.CONCAT("UFV ",Tabela1[[#This Row],[Complexo]])</f>
        <v>#N/A</v>
      </c>
    </row>
    <row r="627" spans="1:7">
      <c r="A627" s="97">
        <v>45717</v>
      </c>
      <c r="B627">
        <v>3</v>
      </c>
      <c r="C627" t="s">
        <v>1971</v>
      </c>
      <c r="D627">
        <v>3014367806</v>
      </c>
      <c r="E627">
        <v>201.1</v>
      </c>
      <c r="F627" t="e">
        <f>_xlfn.XLOOKUP(Tabela1[[#This Row],[Empreendimento]],L:L,N:N)</f>
        <v>#N/A</v>
      </c>
      <c r="G627" t="e">
        <f>_xlfn.CONCAT("UFV ",Tabela1[[#This Row],[Complexo]])</f>
        <v>#N/A</v>
      </c>
    </row>
    <row r="628" spans="1:7">
      <c r="A628" s="97">
        <v>45748</v>
      </c>
      <c r="B628">
        <v>4</v>
      </c>
      <c r="C628" t="s">
        <v>1971</v>
      </c>
      <c r="D628">
        <v>3014367806</v>
      </c>
      <c r="E628">
        <v>209.5</v>
      </c>
      <c r="F628" t="e">
        <f>_xlfn.XLOOKUP(Tabela1[[#This Row],[Empreendimento]],L:L,N:N)</f>
        <v>#N/A</v>
      </c>
      <c r="G628" t="e">
        <f>_xlfn.CONCAT("UFV ",Tabela1[[#This Row],[Complexo]])</f>
        <v>#N/A</v>
      </c>
    </row>
    <row r="629" spans="1:7">
      <c r="A629" s="97">
        <v>45778</v>
      </c>
      <c r="B629">
        <v>5</v>
      </c>
      <c r="C629" t="s">
        <v>1971</v>
      </c>
      <c r="D629">
        <v>3014367806</v>
      </c>
      <c r="E629">
        <v>207.7</v>
      </c>
      <c r="F629" t="e">
        <f>_xlfn.XLOOKUP(Tabela1[[#This Row],[Empreendimento]],L:L,N:N)</f>
        <v>#N/A</v>
      </c>
      <c r="G629" t="e">
        <f>_xlfn.CONCAT("UFV ",Tabela1[[#This Row],[Complexo]])</f>
        <v>#N/A</v>
      </c>
    </row>
    <row r="630" spans="1:7">
      <c r="A630" s="97">
        <v>45809</v>
      </c>
      <c r="B630">
        <v>6</v>
      </c>
      <c r="C630" t="s">
        <v>1971</v>
      </c>
      <c r="D630">
        <v>3014367806</v>
      </c>
      <c r="E630">
        <v>207.8</v>
      </c>
      <c r="F630" t="e">
        <f>_xlfn.XLOOKUP(Tabela1[[#This Row],[Empreendimento]],L:L,N:N)</f>
        <v>#N/A</v>
      </c>
      <c r="G630" t="e">
        <f>_xlfn.CONCAT("UFV ",Tabela1[[#This Row],[Complexo]])</f>
        <v>#N/A</v>
      </c>
    </row>
    <row r="631" spans="1:7">
      <c r="A631" s="97">
        <v>45839</v>
      </c>
      <c r="B631">
        <v>7</v>
      </c>
      <c r="C631" t="s">
        <v>1971</v>
      </c>
      <c r="D631">
        <v>3014367806</v>
      </c>
      <c r="E631">
        <v>226.5</v>
      </c>
      <c r="F631" t="e">
        <f>_xlfn.XLOOKUP(Tabela1[[#This Row],[Empreendimento]],L:L,N:N)</f>
        <v>#N/A</v>
      </c>
      <c r="G631" t="e">
        <f>_xlfn.CONCAT("UFV ",Tabela1[[#This Row],[Complexo]])</f>
        <v>#N/A</v>
      </c>
    </row>
    <row r="632" spans="1:7">
      <c r="A632" s="97">
        <v>45870</v>
      </c>
      <c r="B632">
        <v>8</v>
      </c>
      <c r="C632" t="s">
        <v>1971</v>
      </c>
      <c r="D632">
        <v>3014367806</v>
      </c>
      <c r="E632">
        <v>233.8</v>
      </c>
      <c r="F632" t="e">
        <f>_xlfn.XLOOKUP(Tabela1[[#This Row],[Empreendimento]],L:L,N:N)</f>
        <v>#N/A</v>
      </c>
      <c r="G632" t="e">
        <f>_xlfn.CONCAT("UFV ",Tabela1[[#This Row],[Complexo]])</f>
        <v>#N/A</v>
      </c>
    </row>
    <row r="633" spans="1:7">
      <c r="A633" s="97">
        <v>45901</v>
      </c>
      <c r="B633">
        <v>9</v>
      </c>
      <c r="C633" t="s">
        <v>1971</v>
      </c>
      <c r="D633">
        <v>3014367806</v>
      </c>
      <c r="E633">
        <v>251.7</v>
      </c>
      <c r="F633" t="e">
        <f>_xlfn.XLOOKUP(Tabela1[[#This Row],[Empreendimento]],L:L,N:N)</f>
        <v>#N/A</v>
      </c>
      <c r="G633" t="e">
        <f>_xlfn.CONCAT("UFV ",Tabela1[[#This Row],[Complexo]])</f>
        <v>#N/A</v>
      </c>
    </row>
    <row r="634" spans="1:7">
      <c r="A634" s="97">
        <v>45931</v>
      </c>
      <c r="B634">
        <v>10</v>
      </c>
      <c r="C634" t="s">
        <v>1971</v>
      </c>
      <c r="D634">
        <v>3014367806</v>
      </c>
      <c r="E634">
        <v>263.10000000000002</v>
      </c>
      <c r="F634" t="e">
        <f>_xlfn.XLOOKUP(Tabela1[[#This Row],[Empreendimento]],L:L,N:N)</f>
        <v>#N/A</v>
      </c>
      <c r="G634" t="e">
        <f>_xlfn.CONCAT("UFV ",Tabela1[[#This Row],[Complexo]])</f>
        <v>#N/A</v>
      </c>
    </row>
    <row r="635" spans="1:7">
      <c r="A635" s="97">
        <v>45962</v>
      </c>
      <c r="B635">
        <v>11</v>
      </c>
      <c r="C635" t="s">
        <v>1971</v>
      </c>
      <c r="D635">
        <v>3014367806</v>
      </c>
      <c r="E635">
        <v>212.1</v>
      </c>
      <c r="F635" t="e">
        <f>_xlfn.XLOOKUP(Tabela1[[#This Row],[Empreendimento]],L:L,N:N)</f>
        <v>#N/A</v>
      </c>
      <c r="G635" t="e">
        <f>_xlfn.CONCAT("UFV ",Tabela1[[#This Row],[Complexo]])</f>
        <v>#N/A</v>
      </c>
    </row>
    <row r="636" spans="1:7">
      <c r="A636" s="97">
        <v>45992</v>
      </c>
      <c r="B636">
        <v>12</v>
      </c>
      <c r="C636" t="s">
        <v>1971</v>
      </c>
      <c r="D636">
        <v>3014367806</v>
      </c>
      <c r="E636">
        <v>230.6</v>
      </c>
      <c r="F636" t="e">
        <f>_xlfn.XLOOKUP(Tabela1[[#This Row],[Empreendimento]],L:L,N:N)</f>
        <v>#N/A</v>
      </c>
      <c r="G636" t="e">
        <f>_xlfn.CONCAT("UFV ",Tabela1[[#This Row],[Complexo]])</f>
        <v>#N/A</v>
      </c>
    </row>
    <row r="637" spans="1:7">
      <c r="A637" s="97">
        <v>45658</v>
      </c>
      <c r="B637">
        <v>1</v>
      </c>
      <c r="C637" t="s">
        <v>1972</v>
      </c>
      <c r="D637">
        <v>3014367812</v>
      </c>
      <c r="E637">
        <v>120.2</v>
      </c>
      <c r="F637" t="e">
        <f>_xlfn.XLOOKUP(Tabela1[[#This Row],[Empreendimento]],L:L,N:N)</f>
        <v>#N/A</v>
      </c>
      <c r="G637" t="e">
        <f>_xlfn.CONCAT("UFV ",Tabela1[[#This Row],[Complexo]])</f>
        <v>#N/A</v>
      </c>
    </row>
    <row r="638" spans="1:7">
      <c r="A638" s="97">
        <v>45689</v>
      </c>
      <c r="B638">
        <v>2</v>
      </c>
      <c r="C638" t="s">
        <v>1972</v>
      </c>
      <c r="D638">
        <v>3014367812</v>
      </c>
      <c r="E638">
        <v>100</v>
      </c>
      <c r="F638" t="e">
        <f>_xlfn.XLOOKUP(Tabela1[[#This Row],[Empreendimento]],L:L,N:N)</f>
        <v>#N/A</v>
      </c>
      <c r="G638" t="e">
        <f>_xlfn.CONCAT("UFV ",Tabela1[[#This Row],[Complexo]])</f>
        <v>#N/A</v>
      </c>
    </row>
    <row r="639" spans="1:7">
      <c r="A639" s="97">
        <v>45717</v>
      </c>
      <c r="B639">
        <v>3</v>
      </c>
      <c r="C639" t="s">
        <v>1972</v>
      </c>
      <c r="D639">
        <v>3014367812</v>
      </c>
      <c r="E639">
        <v>96.3</v>
      </c>
      <c r="F639" t="e">
        <f>_xlfn.XLOOKUP(Tabela1[[#This Row],[Empreendimento]],L:L,N:N)</f>
        <v>#N/A</v>
      </c>
      <c r="G639" t="e">
        <f>_xlfn.CONCAT("UFV ",Tabela1[[#This Row],[Complexo]])</f>
        <v>#N/A</v>
      </c>
    </row>
    <row r="640" spans="1:7">
      <c r="A640" s="97">
        <v>45748</v>
      </c>
      <c r="B640">
        <v>4</v>
      </c>
      <c r="C640" t="s">
        <v>1972</v>
      </c>
      <c r="D640">
        <v>3014367812</v>
      </c>
      <c r="E640">
        <v>99.7</v>
      </c>
      <c r="F640" t="e">
        <f>_xlfn.XLOOKUP(Tabela1[[#This Row],[Empreendimento]],L:L,N:N)</f>
        <v>#N/A</v>
      </c>
      <c r="G640" t="e">
        <f>_xlfn.CONCAT("UFV ",Tabela1[[#This Row],[Complexo]])</f>
        <v>#N/A</v>
      </c>
    </row>
    <row r="641" spans="1:7">
      <c r="A641" s="97">
        <v>45778</v>
      </c>
      <c r="B641">
        <v>5</v>
      </c>
      <c r="C641" t="s">
        <v>1972</v>
      </c>
      <c r="D641">
        <v>3014367812</v>
      </c>
      <c r="E641">
        <v>98.5</v>
      </c>
      <c r="F641" t="e">
        <f>_xlfn.XLOOKUP(Tabela1[[#This Row],[Empreendimento]],L:L,N:N)</f>
        <v>#N/A</v>
      </c>
      <c r="G641" t="e">
        <f>_xlfn.CONCAT("UFV ",Tabela1[[#This Row],[Complexo]])</f>
        <v>#N/A</v>
      </c>
    </row>
    <row r="642" spans="1:7">
      <c r="A642" s="97">
        <v>45809</v>
      </c>
      <c r="B642">
        <v>6</v>
      </c>
      <c r="C642" t="s">
        <v>1972</v>
      </c>
      <c r="D642">
        <v>3014367812</v>
      </c>
      <c r="E642">
        <v>98.7</v>
      </c>
      <c r="F642" t="e">
        <f>_xlfn.XLOOKUP(Tabela1[[#This Row],[Empreendimento]],L:L,N:N)</f>
        <v>#N/A</v>
      </c>
      <c r="G642" t="e">
        <f>_xlfn.CONCAT("UFV ",Tabela1[[#This Row],[Complexo]])</f>
        <v>#N/A</v>
      </c>
    </row>
    <row r="643" spans="1:7">
      <c r="A643" s="97">
        <v>45839</v>
      </c>
      <c r="B643">
        <v>7</v>
      </c>
      <c r="C643" t="s">
        <v>1972</v>
      </c>
      <c r="D643">
        <v>3014367812</v>
      </c>
      <c r="E643">
        <v>107.3</v>
      </c>
      <c r="F643" t="e">
        <f>_xlfn.XLOOKUP(Tabela1[[#This Row],[Empreendimento]],L:L,N:N)</f>
        <v>#N/A</v>
      </c>
      <c r="G643" t="e">
        <f>_xlfn.CONCAT("UFV ",Tabela1[[#This Row],[Complexo]])</f>
        <v>#N/A</v>
      </c>
    </row>
    <row r="644" spans="1:7">
      <c r="A644" s="97">
        <v>45870</v>
      </c>
      <c r="B644">
        <v>8</v>
      </c>
      <c r="C644" t="s">
        <v>1972</v>
      </c>
      <c r="D644">
        <v>3014367812</v>
      </c>
      <c r="E644">
        <v>110.8</v>
      </c>
      <c r="F644" t="e">
        <f>_xlfn.XLOOKUP(Tabela1[[#This Row],[Empreendimento]],L:L,N:N)</f>
        <v>#N/A</v>
      </c>
      <c r="G644" t="e">
        <f>_xlfn.CONCAT("UFV ",Tabela1[[#This Row],[Complexo]])</f>
        <v>#N/A</v>
      </c>
    </row>
    <row r="645" spans="1:7">
      <c r="A645" s="97">
        <v>45901</v>
      </c>
      <c r="B645">
        <v>9</v>
      </c>
      <c r="C645" t="s">
        <v>1972</v>
      </c>
      <c r="D645">
        <v>3014367812</v>
      </c>
      <c r="E645">
        <v>119.8</v>
      </c>
      <c r="F645" t="e">
        <f>_xlfn.XLOOKUP(Tabela1[[#This Row],[Empreendimento]],L:L,N:N)</f>
        <v>#N/A</v>
      </c>
      <c r="G645" t="e">
        <f>_xlfn.CONCAT("UFV ",Tabela1[[#This Row],[Complexo]])</f>
        <v>#N/A</v>
      </c>
    </row>
    <row r="646" spans="1:7">
      <c r="A646" s="97">
        <v>45931</v>
      </c>
      <c r="B646">
        <v>10</v>
      </c>
      <c r="C646" t="s">
        <v>1972</v>
      </c>
      <c r="D646">
        <v>3014367812</v>
      </c>
      <c r="E646">
        <v>126.5</v>
      </c>
      <c r="F646" t="e">
        <f>_xlfn.XLOOKUP(Tabela1[[#This Row],[Empreendimento]],L:L,N:N)</f>
        <v>#N/A</v>
      </c>
      <c r="G646" t="e">
        <f>_xlfn.CONCAT("UFV ",Tabela1[[#This Row],[Complexo]])</f>
        <v>#N/A</v>
      </c>
    </row>
    <row r="647" spans="1:7">
      <c r="A647" s="97">
        <v>45962</v>
      </c>
      <c r="B647">
        <v>11</v>
      </c>
      <c r="C647" t="s">
        <v>1972</v>
      </c>
      <c r="D647">
        <v>3014367812</v>
      </c>
      <c r="E647">
        <v>101.6</v>
      </c>
      <c r="F647" t="e">
        <f>_xlfn.XLOOKUP(Tabela1[[#This Row],[Empreendimento]],L:L,N:N)</f>
        <v>#N/A</v>
      </c>
      <c r="G647" t="e">
        <f>_xlfn.CONCAT("UFV ",Tabela1[[#This Row],[Complexo]])</f>
        <v>#N/A</v>
      </c>
    </row>
    <row r="648" spans="1:7">
      <c r="A648" s="97">
        <v>45992</v>
      </c>
      <c r="B648">
        <v>12</v>
      </c>
      <c r="C648" t="s">
        <v>1972</v>
      </c>
      <c r="D648">
        <v>3014367812</v>
      </c>
      <c r="E648">
        <v>110.1</v>
      </c>
      <c r="F648" t="e">
        <f>_xlfn.XLOOKUP(Tabela1[[#This Row],[Empreendimento]],L:L,N:N)</f>
        <v>#N/A</v>
      </c>
      <c r="G648" t="e">
        <f>_xlfn.CONCAT("UFV ",Tabela1[[#This Row],[Complexo]])</f>
        <v>#N/A</v>
      </c>
    </row>
    <row r="649" spans="1:7">
      <c r="A649" s="97">
        <v>45658</v>
      </c>
      <c r="B649">
        <v>1</v>
      </c>
      <c r="C649" t="s">
        <v>1925</v>
      </c>
      <c r="D649">
        <v>3014367788</v>
      </c>
      <c r="E649">
        <v>242.8</v>
      </c>
      <c r="F649" t="str">
        <f>_xlfn.XLOOKUP(Tabela1[[#This Row],[Empreendimento]],L:L,N:N)</f>
        <v>Vazante I</v>
      </c>
      <c r="G649" t="str">
        <f>_xlfn.CONCAT("UFV ",Tabela1[[#This Row],[Complexo]])</f>
        <v>UFV Vazante I</v>
      </c>
    </row>
    <row r="650" spans="1:7">
      <c r="A650" s="97">
        <v>45689</v>
      </c>
      <c r="B650">
        <v>2</v>
      </c>
      <c r="C650" t="s">
        <v>1925</v>
      </c>
      <c r="D650">
        <v>3014367788</v>
      </c>
      <c r="E650">
        <v>178.3</v>
      </c>
      <c r="F650" t="str">
        <f>_xlfn.XLOOKUP(Tabela1[[#This Row],[Empreendimento]],L:L,N:N)</f>
        <v>Vazante I</v>
      </c>
      <c r="G650" t="str">
        <f>_xlfn.CONCAT("UFV ",Tabela1[[#This Row],[Complexo]])</f>
        <v>UFV Vazante I</v>
      </c>
    </row>
    <row r="651" spans="1:7">
      <c r="A651" s="97">
        <v>45717</v>
      </c>
      <c r="B651">
        <v>3</v>
      </c>
      <c r="C651" t="s">
        <v>1925</v>
      </c>
      <c r="D651">
        <v>3014367788</v>
      </c>
      <c r="E651">
        <v>196.3</v>
      </c>
      <c r="F651" t="str">
        <f>_xlfn.XLOOKUP(Tabela1[[#This Row],[Empreendimento]],L:L,N:N)</f>
        <v>Vazante I</v>
      </c>
      <c r="G651" t="str">
        <f>_xlfn.CONCAT("UFV ",Tabela1[[#This Row],[Complexo]])</f>
        <v>UFV Vazante I</v>
      </c>
    </row>
    <row r="652" spans="1:7">
      <c r="A652" s="97">
        <v>45748</v>
      </c>
      <c r="B652">
        <v>4</v>
      </c>
      <c r="C652" t="s">
        <v>1925</v>
      </c>
      <c r="D652">
        <v>3014367788</v>
      </c>
      <c r="E652">
        <v>190.2</v>
      </c>
      <c r="F652" t="str">
        <f>_xlfn.XLOOKUP(Tabela1[[#This Row],[Empreendimento]],L:L,N:N)</f>
        <v>Vazante I</v>
      </c>
      <c r="G652" t="str">
        <f>_xlfn.CONCAT("UFV ",Tabela1[[#This Row],[Complexo]])</f>
        <v>UFV Vazante I</v>
      </c>
    </row>
    <row r="653" spans="1:7">
      <c r="A653" s="97">
        <v>45778</v>
      </c>
      <c r="B653">
        <v>5</v>
      </c>
      <c r="C653" t="s">
        <v>1925</v>
      </c>
      <c r="D653">
        <v>3014367788</v>
      </c>
      <c r="E653">
        <v>205.2</v>
      </c>
      <c r="F653" t="str">
        <f>_xlfn.XLOOKUP(Tabela1[[#This Row],[Empreendimento]],L:L,N:N)</f>
        <v>Vazante I</v>
      </c>
      <c r="G653" t="str">
        <f>_xlfn.CONCAT("UFV ",Tabela1[[#This Row],[Complexo]])</f>
        <v>UFV Vazante I</v>
      </c>
    </row>
    <row r="654" spans="1:7">
      <c r="A654" s="97">
        <v>45809</v>
      </c>
      <c r="B654">
        <v>6</v>
      </c>
      <c r="C654" t="s">
        <v>1925</v>
      </c>
      <c r="D654">
        <v>3014367788</v>
      </c>
      <c r="E654">
        <v>204</v>
      </c>
      <c r="F654" t="str">
        <f>_xlfn.XLOOKUP(Tabela1[[#This Row],[Empreendimento]],L:L,N:N)</f>
        <v>Vazante I</v>
      </c>
      <c r="G654" t="str">
        <f>_xlfn.CONCAT("UFV ",Tabela1[[#This Row],[Complexo]])</f>
        <v>UFV Vazante I</v>
      </c>
    </row>
    <row r="655" spans="1:7">
      <c r="A655" s="97">
        <v>45839</v>
      </c>
      <c r="B655">
        <v>7</v>
      </c>
      <c r="C655" t="s">
        <v>1925</v>
      </c>
      <c r="D655">
        <v>3014367788</v>
      </c>
      <c r="E655">
        <v>221</v>
      </c>
      <c r="F655" t="str">
        <f>_xlfn.XLOOKUP(Tabela1[[#This Row],[Empreendimento]],L:L,N:N)</f>
        <v>Vazante I</v>
      </c>
      <c r="G655" t="str">
        <f>_xlfn.CONCAT("UFV ",Tabela1[[#This Row],[Complexo]])</f>
        <v>UFV Vazante I</v>
      </c>
    </row>
    <row r="656" spans="1:7">
      <c r="A656" s="97">
        <v>45870</v>
      </c>
      <c r="B656">
        <v>8</v>
      </c>
      <c r="C656" t="s">
        <v>1925</v>
      </c>
      <c r="D656">
        <v>3014367788</v>
      </c>
      <c r="E656">
        <v>246.4</v>
      </c>
      <c r="F656" t="str">
        <f>_xlfn.XLOOKUP(Tabela1[[#This Row],[Empreendimento]],L:L,N:N)</f>
        <v>Vazante I</v>
      </c>
      <c r="G656" t="str">
        <f>_xlfn.CONCAT("UFV ",Tabela1[[#This Row],[Complexo]])</f>
        <v>UFV Vazante I</v>
      </c>
    </row>
    <row r="657" spans="1:7">
      <c r="A657" s="97">
        <v>45901</v>
      </c>
      <c r="B657">
        <v>9</v>
      </c>
      <c r="C657" t="s">
        <v>1925</v>
      </c>
      <c r="D657">
        <v>3014367788</v>
      </c>
      <c r="E657">
        <v>237.1</v>
      </c>
      <c r="F657" t="str">
        <f>_xlfn.XLOOKUP(Tabela1[[#This Row],[Empreendimento]],L:L,N:N)</f>
        <v>Vazante I</v>
      </c>
      <c r="G657" t="str">
        <f>_xlfn.CONCAT("UFV ",Tabela1[[#This Row],[Complexo]])</f>
        <v>UFV Vazante I</v>
      </c>
    </row>
    <row r="658" spans="1:7">
      <c r="A658" s="97">
        <v>45931</v>
      </c>
      <c r="B658">
        <v>10</v>
      </c>
      <c r="C658" t="s">
        <v>1925</v>
      </c>
      <c r="D658">
        <v>3014367788</v>
      </c>
      <c r="E658">
        <v>224.8</v>
      </c>
      <c r="F658" t="str">
        <f>_xlfn.XLOOKUP(Tabela1[[#This Row],[Empreendimento]],L:L,N:N)</f>
        <v>Vazante I</v>
      </c>
      <c r="G658" t="str">
        <f>_xlfn.CONCAT("UFV ",Tabela1[[#This Row],[Complexo]])</f>
        <v>UFV Vazante I</v>
      </c>
    </row>
    <row r="659" spans="1:7">
      <c r="A659" s="97">
        <v>45962</v>
      </c>
      <c r="B659">
        <v>11</v>
      </c>
      <c r="C659" t="s">
        <v>1925</v>
      </c>
      <c r="D659">
        <v>3014367788</v>
      </c>
      <c r="E659">
        <v>212.1</v>
      </c>
      <c r="F659" t="str">
        <f>_xlfn.XLOOKUP(Tabela1[[#This Row],[Empreendimento]],L:L,N:N)</f>
        <v>Vazante I</v>
      </c>
      <c r="G659" t="str">
        <f>_xlfn.CONCAT("UFV ",Tabela1[[#This Row],[Complexo]])</f>
        <v>UFV Vazante I</v>
      </c>
    </row>
    <row r="660" spans="1:7">
      <c r="A660" s="97">
        <v>45992</v>
      </c>
      <c r="B660">
        <v>12</v>
      </c>
      <c r="C660" t="s">
        <v>1925</v>
      </c>
      <c r="D660">
        <v>3014367788</v>
      </c>
      <c r="E660">
        <v>217.9</v>
      </c>
      <c r="F660" t="str">
        <f>_xlfn.XLOOKUP(Tabela1[[#This Row],[Empreendimento]],L:L,N:N)</f>
        <v>Vazante I</v>
      </c>
      <c r="G660" t="str">
        <f>_xlfn.CONCAT("UFV ",Tabela1[[#This Row],[Complexo]])</f>
        <v>UFV Vazante I</v>
      </c>
    </row>
    <row r="661" spans="1:7">
      <c r="A661" s="97">
        <v>45658</v>
      </c>
      <c r="B661">
        <v>1</v>
      </c>
      <c r="C661" t="s">
        <v>1926</v>
      </c>
      <c r="D661">
        <v>3014367836</v>
      </c>
      <c r="E661">
        <v>241</v>
      </c>
      <c r="F661" t="str">
        <f>_xlfn.XLOOKUP(Tabela1[[#This Row],[Empreendimento]],L:L,N:N)</f>
        <v>Vazante I</v>
      </c>
      <c r="G661" t="str">
        <f>_xlfn.CONCAT("UFV ",Tabela1[[#This Row],[Complexo]])</f>
        <v>UFV Vazante I</v>
      </c>
    </row>
    <row r="662" spans="1:7">
      <c r="A662" s="97">
        <v>45689</v>
      </c>
      <c r="B662">
        <v>2</v>
      </c>
      <c r="C662" t="s">
        <v>1926</v>
      </c>
      <c r="D662">
        <v>3014367836</v>
      </c>
      <c r="E662">
        <v>176.6</v>
      </c>
      <c r="F662" t="str">
        <f>_xlfn.XLOOKUP(Tabela1[[#This Row],[Empreendimento]],L:L,N:N)</f>
        <v>Vazante I</v>
      </c>
      <c r="G662" t="str">
        <f>_xlfn.CONCAT("UFV ",Tabela1[[#This Row],[Complexo]])</f>
        <v>UFV Vazante I</v>
      </c>
    </row>
    <row r="663" spans="1:7">
      <c r="A663" s="97">
        <v>45717</v>
      </c>
      <c r="B663">
        <v>3</v>
      </c>
      <c r="C663" t="s">
        <v>1926</v>
      </c>
      <c r="D663">
        <v>3014367836</v>
      </c>
      <c r="E663">
        <v>194.7</v>
      </c>
      <c r="F663" t="str">
        <f>_xlfn.XLOOKUP(Tabela1[[#This Row],[Empreendimento]],L:L,N:N)</f>
        <v>Vazante I</v>
      </c>
      <c r="G663" t="str">
        <f>_xlfn.CONCAT("UFV ",Tabela1[[#This Row],[Complexo]])</f>
        <v>UFV Vazante I</v>
      </c>
    </row>
    <row r="664" spans="1:7">
      <c r="A664" s="97">
        <v>45748</v>
      </c>
      <c r="B664">
        <v>4</v>
      </c>
      <c r="C664" t="s">
        <v>1926</v>
      </c>
      <c r="D664">
        <v>3014367836</v>
      </c>
      <c r="E664">
        <v>188.9</v>
      </c>
      <c r="F664" t="str">
        <f>_xlfn.XLOOKUP(Tabela1[[#This Row],[Empreendimento]],L:L,N:N)</f>
        <v>Vazante I</v>
      </c>
      <c r="G664" t="str">
        <f>_xlfn.CONCAT("UFV ",Tabela1[[#This Row],[Complexo]])</f>
        <v>UFV Vazante I</v>
      </c>
    </row>
    <row r="665" spans="1:7">
      <c r="A665" s="97">
        <v>45778</v>
      </c>
      <c r="B665">
        <v>5</v>
      </c>
      <c r="C665" t="s">
        <v>1926</v>
      </c>
      <c r="D665">
        <v>3014367836</v>
      </c>
      <c r="E665">
        <v>204.3</v>
      </c>
      <c r="F665" t="str">
        <f>_xlfn.XLOOKUP(Tabela1[[#This Row],[Empreendimento]],L:L,N:N)</f>
        <v>Vazante I</v>
      </c>
      <c r="G665" t="str">
        <f>_xlfn.CONCAT("UFV ",Tabela1[[#This Row],[Complexo]])</f>
        <v>UFV Vazante I</v>
      </c>
    </row>
    <row r="666" spans="1:7">
      <c r="A666" s="97">
        <v>45809</v>
      </c>
      <c r="B666">
        <v>6</v>
      </c>
      <c r="C666" t="s">
        <v>1926</v>
      </c>
      <c r="D666">
        <v>3014367836</v>
      </c>
      <c r="E666">
        <v>203.7</v>
      </c>
      <c r="F666" t="str">
        <f>_xlfn.XLOOKUP(Tabela1[[#This Row],[Empreendimento]],L:L,N:N)</f>
        <v>Vazante I</v>
      </c>
      <c r="G666" t="str">
        <f>_xlfn.CONCAT("UFV ",Tabela1[[#This Row],[Complexo]])</f>
        <v>UFV Vazante I</v>
      </c>
    </row>
    <row r="667" spans="1:7">
      <c r="A667" s="97">
        <v>45839</v>
      </c>
      <c r="B667">
        <v>7</v>
      </c>
      <c r="C667" t="s">
        <v>1926</v>
      </c>
      <c r="D667">
        <v>3014367836</v>
      </c>
      <c r="E667">
        <v>220.8</v>
      </c>
      <c r="F667" t="str">
        <f>_xlfn.XLOOKUP(Tabela1[[#This Row],[Empreendimento]],L:L,N:N)</f>
        <v>Vazante I</v>
      </c>
      <c r="G667" t="str">
        <f>_xlfn.CONCAT("UFV ",Tabela1[[#This Row],[Complexo]])</f>
        <v>UFV Vazante I</v>
      </c>
    </row>
    <row r="668" spans="1:7">
      <c r="A668" s="97">
        <v>45870</v>
      </c>
      <c r="B668">
        <v>8</v>
      </c>
      <c r="C668" t="s">
        <v>1926</v>
      </c>
      <c r="D668">
        <v>3014367836</v>
      </c>
      <c r="E668">
        <v>245</v>
      </c>
      <c r="F668" t="str">
        <f>_xlfn.XLOOKUP(Tabela1[[#This Row],[Empreendimento]],L:L,N:N)</f>
        <v>Vazante I</v>
      </c>
      <c r="G668" t="str">
        <f>_xlfn.CONCAT("UFV ",Tabela1[[#This Row],[Complexo]])</f>
        <v>UFV Vazante I</v>
      </c>
    </row>
    <row r="669" spans="1:7">
      <c r="A669" s="97">
        <v>45901</v>
      </c>
      <c r="B669">
        <v>9</v>
      </c>
      <c r="C669" t="s">
        <v>1926</v>
      </c>
      <c r="D669">
        <v>3014367836</v>
      </c>
      <c r="E669">
        <v>235.9</v>
      </c>
      <c r="F669" t="str">
        <f>_xlfn.XLOOKUP(Tabela1[[#This Row],[Empreendimento]],L:L,N:N)</f>
        <v>Vazante I</v>
      </c>
      <c r="G669" t="str">
        <f>_xlfn.CONCAT("UFV ",Tabela1[[#This Row],[Complexo]])</f>
        <v>UFV Vazante I</v>
      </c>
    </row>
    <row r="670" spans="1:7">
      <c r="A670" s="97">
        <v>45931</v>
      </c>
      <c r="B670">
        <v>10</v>
      </c>
      <c r="C670" t="s">
        <v>1926</v>
      </c>
      <c r="D670">
        <v>3014367836</v>
      </c>
      <c r="E670">
        <v>223.6</v>
      </c>
      <c r="F670" t="str">
        <f>_xlfn.XLOOKUP(Tabela1[[#This Row],[Empreendimento]],L:L,N:N)</f>
        <v>Vazante I</v>
      </c>
      <c r="G670" t="str">
        <f>_xlfn.CONCAT("UFV ",Tabela1[[#This Row],[Complexo]])</f>
        <v>UFV Vazante I</v>
      </c>
    </row>
    <row r="671" spans="1:7">
      <c r="A671" s="97">
        <v>45962</v>
      </c>
      <c r="B671">
        <v>11</v>
      </c>
      <c r="C671" t="s">
        <v>1926</v>
      </c>
      <c r="D671">
        <v>3014367836</v>
      </c>
      <c r="E671">
        <v>210.4</v>
      </c>
      <c r="F671" t="str">
        <f>_xlfn.XLOOKUP(Tabela1[[#This Row],[Empreendimento]],L:L,N:N)</f>
        <v>Vazante I</v>
      </c>
      <c r="G671" t="str">
        <f>_xlfn.CONCAT("UFV ",Tabela1[[#This Row],[Complexo]])</f>
        <v>UFV Vazante I</v>
      </c>
    </row>
    <row r="672" spans="1:7">
      <c r="A672" s="97">
        <v>45992</v>
      </c>
      <c r="B672">
        <v>12</v>
      </c>
      <c r="C672" t="s">
        <v>1926</v>
      </c>
      <c r="D672">
        <v>3014367836</v>
      </c>
      <c r="E672">
        <v>216.1</v>
      </c>
      <c r="F672" t="str">
        <f>_xlfn.XLOOKUP(Tabela1[[#This Row],[Empreendimento]],L:L,N:N)</f>
        <v>Vazante I</v>
      </c>
      <c r="G672" t="str">
        <f>_xlfn.CONCAT("UFV ",Tabela1[[#This Row],[Complexo]])</f>
        <v>UFV Vazante I</v>
      </c>
    </row>
    <row r="673" spans="1:7">
      <c r="A673" s="97">
        <v>45658</v>
      </c>
      <c r="B673">
        <v>1</v>
      </c>
      <c r="C673" t="s">
        <v>1927</v>
      </c>
      <c r="D673">
        <v>3014367837</v>
      </c>
      <c r="E673">
        <v>117.2</v>
      </c>
      <c r="F673" t="str">
        <f>_xlfn.XLOOKUP(Tabela1[[#This Row],[Empreendimento]],L:L,N:N)</f>
        <v>Vazante I</v>
      </c>
      <c r="G673" t="str">
        <f>_xlfn.CONCAT("UFV ",Tabela1[[#This Row],[Complexo]])</f>
        <v>UFV Vazante I</v>
      </c>
    </row>
    <row r="674" spans="1:7">
      <c r="A674" s="97">
        <v>45689</v>
      </c>
      <c r="B674">
        <v>2</v>
      </c>
      <c r="C674" t="s">
        <v>1927</v>
      </c>
      <c r="D674">
        <v>3014367837</v>
      </c>
      <c r="E674">
        <v>85.9</v>
      </c>
      <c r="F674" t="str">
        <f>_xlfn.XLOOKUP(Tabela1[[#This Row],[Empreendimento]],L:L,N:N)</f>
        <v>Vazante I</v>
      </c>
      <c r="G674" t="str">
        <f>_xlfn.CONCAT("UFV ",Tabela1[[#This Row],[Complexo]])</f>
        <v>UFV Vazante I</v>
      </c>
    </row>
    <row r="675" spans="1:7">
      <c r="A675" s="97">
        <v>45717</v>
      </c>
      <c r="B675">
        <v>3</v>
      </c>
      <c r="C675" t="s">
        <v>1927</v>
      </c>
      <c r="D675">
        <v>3014367837</v>
      </c>
      <c r="E675">
        <v>94.6</v>
      </c>
      <c r="F675" t="str">
        <f>_xlfn.XLOOKUP(Tabela1[[#This Row],[Empreendimento]],L:L,N:N)</f>
        <v>Vazante I</v>
      </c>
      <c r="G675" t="str">
        <f>_xlfn.CONCAT("UFV ",Tabela1[[#This Row],[Complexo]])</f>
        <v>UFV Vazante I</v>
      </c>
    </row>
    <row r="676" spans="1:7">
      <c r="A676" s="97">
        <v>45748</v>
      </c>
      <c r="B676">
        <v>4</v>
      </c>
      <c r="C676" t="s">
        <v>1927</v>
      </c>
      <c r="D676">
        <v>3014367837</v>
      </c>
      <c r="E676">
        <v>91.9</v>
      </c>
      <c r="F676" t="str">
        <f>_xlfn.XLOOKUP(Tabela1[[#This Row],[Empreendimento]],L:L,N:N)</f>
        <v>Vazante I</v>
      </c>
      <c r="G676" t="str">
        <f>_xlfn.CONCAT("UFV ",Tabela1[[#This Row],[Complexo]])</f>
        <v>UFV Vazante I</v>
      </c>
    </row>
    <row r="677" spans="1:7">
      <c r="A677" s="97">
        <v>45778</v>
      </c>
      <c r="B677">
        <v>5</v>
      </c>
      <c r="C677" t="s">
        <v>1927</v>
      </c>
      <c r="D677">
        <v>3014367837</v>
      </c>
      <c r="E677">
        <v>99.6</v>
      </c>
      <c r="F677" t="str">
        <f>_xlfn.XLOOKUP(Tabela1[[#This Row],[Empreendimento]],L:L,N:N)</f>
        <v>Vazante I</v>
      </c>
      <c r="G677" t="str">
        <f>_xlfn.CONCAT("UFV ",Tabela1[[#This Row],[Complexo]])</f>
        <v>UFV Vazante I</v>
      </c>
    </row>
    <row r="678" spans="1:7">
      <c r="A678" s="97">
        <v>45809</v>
      </c>
      <c r="B678">
        <v>6</v>
      </c>
      <c r="C678" t="s">
        <v>1927</v>
      </c>
      <c r="D678">
        <v>3014367837</v>
      </c>
      <c r="E678">
        <v>99.5</v>
      </c>
      <c r="F678" t="str">
        <f>_xlfn.XLOOKUP(Tabela1[[#This Row],[Empreendimento]],L:L,N:N)</f>
        <v>Vazante I</v>
      </c>
      <c r="G678" t="str">
        <f>_xlfn.CONCAT("UFV ",Tabela1[[#This Row],[Complexo]])</f>
        <v>UFV Vazante I</v>
      </c>
    </row>
    <row r="679" spans="1:7">
      <c r="A679" s="97">
        <v>45839</v>
      </c>
      <c r="B679">
        <v>7</v>
      </c>
      <c r="C679" t="s">
        <v>1927</v>
      </c>
      <c r="D679">
        <v>3014367837</v>
      </c>
      <c r="E679">
        <v>107.8</v>
      </c>
      <c r="F679" t="str">
        <f>_xlfn.XLOOKUP(Tabela1[[#This Row],[Empreendimento]],L:L,N:N)</f>
        <v>Vazante I</v>
      </c>
      <c r="G679" t="str">
        <f>_xlfn.CONCAT("UFV ",Tabela1[[#This Row],[Complexo]])</f>
        <v>UFV Vazante I</v>
      </c>
    </row>
    <row r="680" spans="1:7">
      <c r="A680" s="97">
        <v>45870</v>
      </c>
      <c r="B680">
        <v>8</v>
      </c>
      <c r="C680" t="s">
        <v>1927</v>
      </c>
      <c r="D680">
        <v>3014367837</v>
      </c>
      <c r="E680">
        <v>120</v>
      </c>
      <c r="F680" t="str">
        <f>_xlfn.XLOOKUP(Tabela1[[#This Row],[Empreendimento]],L:L,N:N)</f>
        <v>Vazante I</v>
      </c>
      <c r="G680" t="str">
        <f>_xlfn.CONCAT("UFV ",Tabela1[[#This Row],[Complexo]])</f>
        <v>UFV Vazante I</v>
      </c>
    </row>
    <row r="681" spans="1:7">
      <c r="A681" s="97">
        <v>45901</v>
      </c>
      <c r="B681">
        <v>9</v>
      </c>
      <c r="C681" t="s">
        <v>1927</v>
      </c>
      <c r="D681">
        <v>3014367837</v>
      </c>
      <c r="E681">
        <v>115.4</v>
      </c>
      <c r="F681" t="str">
        <f>_xlfn.XLOOKUP(Tabela1[[#This Row],[Empreendimento]],L:L,N:N)</f>
        <v>Vazante I</v>
      </c>
      <c r="G681" t="str">
        <f>_xlfn.CONCAT("UFV ",Tabela1[[#This Row],[Complexo]])</f>
        <v>UFV Vazante I</v>
      </c>
    </row>
    <row r="682" spans="1:7">
      <c r="A682" s="97">
        <v>45931</v>
      </c>
      <c r="B682">
        <v>10</v>
      </c>
      <c r="C682" t="s">
        <v>1927</v>
      </c>
      <c r="D682">
        <v>3014367837</v>
      </c>
      <c r="E682">
        <v>108.7</v>
      </c>
      <c r="F682" t="str">
        <f>_xlfn.XLOOKUP(Tabela1[[#This Row],[Empreendimento]],L:L,N:N)</f>
        <v>Vazante I</v>
      </c>
      <c r="G682" t="str">
        <f>_xlfn.CONCAT("UFV ",Tabela1[[#This Row],[Complexo]])</f>
        <v>UFV Vazante I</v>
      </c>
    </row>
    <row r="683" spans="1:7">
      <c r="A683" s="97">
        <v>45962</v>
      </c>
      <c r="B683">
        <v>11</v>
      </c>
      <c r="C683" t="s">
        <v>1927</v>
      </c>
      <c r="D683">
        <v>3014367837</v>
      </c>
      <c r="E683">
        <v>101.8</v>
      </c>
      <c r="F683" t="str">
        <f>_xlfn.XLOOKUP(Tabela1[[#This Row],[Empreendimento]],L:L,N:N)</f>
        <v>Vazante I</v>
      </c>
      <c r="G683" t="str">
        <f>_xlfn.CONCAT("UFV ",Tabela1[[#This Row],[Complexo]])</f>
        <v>UFV Vazante I</v>
      </c>
    </row>
    <row r="684" spans="1:7">
      <c r="A684" s="97">
        <v>45992</v>
      </c>
      <c r="B684">
        <v>12</v>
      </c>
      <c r="C684" t="s">
        <v>1927</v>
      </c>
      <c r="D684">
        <v>3014367837</v>
      </c>
      <c r="E684">
        <v>104.6</v>
      </c>
      <c r="F684" t="str">
        <f>_xlfn.XLOOKUP(Tabela1[[#This Row],[Empreendimento]],L:L,N:N)</f>
        <v>Vazante I</v>
      </c>
      <c r="G684" t="str">
        <f>_xlfn.CONCAT("UFV ",Tabela1[[#This Row],[Complexo]])</f>
        <v>UFV Vazante I</v>
      </c>
    </row>
    <row r="685" spans="1:7">
      <c r="A685" s="97">
        <v>45658</v>
      </c>
      <c r="B685">
        <v>1</v>
      </c>
      <c r="C685" t="s">
        <v>1964</v>
      </c>
      <c r="D685">
        <v>3014367827</v>
      </c>
      <c r="E685">
        <v>254</v>
      </c>
      <c r="F685" t="e">
        <f>_xlfn.XLOOKUP(Tabela1[[#This Row],[Empreendimento]],L:L,N:N)</f>
        <v>#N/A</v>
      </c>
      <c r="G685" t="e">
        <f>_xlfn.CONCAT("UFV ",Tabela1[[#This Row],[Complexo]])</f>
        <v>#N/A</v>
      </c>
    </row>
    <row r="686" spans="1:7">
      <c r="A686" s="97">
        <v>45689</v>
      </c>
      <c r="B686">
        <v>2</v>
      </c>
      <c r="C686" t="s">
        <v>1964</v>
      </c>
      <c r="D686">
        <v>3014367827</v>
      </c>
      <c r="E686">
        <v>214.2</v>
      </c>
      <c r="F686" t="e">
        <f>_xlfn.XLOOKUP(Tabela1[[#This Row],[Empreendimento]],L:L,N:N)</f>
        <v>#N/A</v>
      </c>
      <c r="G686" t="e">
        <f>_xlfn.CONCAT("UFV ",Tabela1[[#This Row],[Complexo]])</f>
        <v>#N/A</v>
      </c>
    </row>
    <row r="687" spans="1:7">
      <c r="A687" s="97">
        <v>45717</v>
      </c>
      <c r="B687">
        <v>3</v>
      </c>
      <c r="C687" t="s">
        <v>1964</v>
      </c>
      <c r="D687">
        <v>3014367827</v>
      </c>
      <c r="E687">
        <v>213.6</v>
      </c>
      <c r="F687" t="e">
        <f>_xlfn.XLOOKUP(Tabela1[[#This Row],[Empreendimento]],L:L,N:N)</f>
        <v>#N/A</v>
      </c>
      <c r="G687" t="e">
        <f>_xlfn.CONCAT("UFV ",Tabela1[[#This Row],[Complexo]])</f>
        <v>#N/A</v>
      </c>
    </row>
    <row r="688" spans="1:7">
      <c r="A688" s="97">
        <v>45748</v>
      </c>
      <c r="B688">
        <v>4</v>
      </c>
      <c r="C688" t="s">
        <v>1964</v>
      </c>
      <c r="D688">
        <v>3014367827</v>
      </c>
      <c r="E688">
        <v>204.2</v>
      </c>
      <c r="F688" t="e">
        <f>_xlfn.XLOOKUP(Tabela1[[#This Row],[Empreendimento]],L:L,N:N)</f>
        <v>#N/A</v>
      </c>
      <c r="G688" t="e">
        <f>_xlfn.CONCAT("UFV ",Tabela1[[#This Row],[Complexo]])</f>
        <v>#N/A</v>
      </c>
    </row>
    <row r="689" spans="1:7">
      <c r="A689" s="97">
        <v>45778</v>
      </c>
      <c r="B689">
        <v>5</v>
      </c>
      <c r="C689" t="s">
        <v>1964</v>
      </c>
      <c r="D689">
        <v>3014367827</v>
      </c>
      <c r="E689">
        <v>210.8</v>
      </c>
      <c r="F689" t="e">
        <f>_xlfn.XLOOKUP(Tabela1[[#This Row],[Empreendimento]],L:L,N:N)</f>
        <v>#N/A</v>
      </c>
      <c r="G689" t="e">
        <f>_xlfn.CONCAT("UFV ",Tabela1[[#This Row],[Complexo]])</f>
        <v>#N/A</v>
      </c>
    </row>
    <row r="690" spans="1:7">
      <c r="A690" s="97">
        <v>45809</v>
      </c>
      <c r="B690">
        <v>6</v>
      </c>
      <c r="C690" t="s">
        <v>1964</v>
      </c>
      <c r="D690">
        <v>3014367827</v>
      </c>
      <c r="E690">
        <v>209.5</v>
      </c>
      <c r="F690" t="e">
        <f>_xlfn.XLOOKUP(Tabela1[[#This Row],[Empreendimento]],L:L,N:N)</f>
        <v>#N/A</v>
      </c>
      <c r="G690" t="e">
        <f>_xlfn.CONCAT("UFV ",Tabela1[[#This Row],[Complexo]])</f>
        <v>#N/A</v>
      </c>
    </row>
    <row r="691" spans="1:7">
      <c r="A691" s="97">
        <v>45839</v>
      </c>
      <c r="B691">
        <v>7</v>
      </c>
      <c r="C691" t="s">
        <v>1964</v>
      </c>
      <c r="D691">
        <v>3014367827</v>
      </c>
      <c r="E691">
        <v>226.6</v>
      </c>
      <c r="F691" t="e">
        <f>_xlfn.XLOOKUP(Tabela1[[#This Row],[Empreendimento]],L:L,N:N)</f>
        <v>#N/A</v>
      </c>
      <c r="G691" t="e">
        <f>_xlfn.CONCAT("UFV ",Tabela1[[#This Row],[Complexo]])</f>
        <v>#N/A</v>
      </c>
    </row>
    <row r="692" spans="1:7">
      <c r="A692" s="97">
        <v>45870</v>
      </c>
      <c r="B692">
        <v>8</v>
      </c>
      <c r="C692" t="s">
        <v>1964</v>
      </c>
      <c r="D692">
        <v>3014367827</v>
      </c>
      <c r="E692">
        <v>226.2</v>
      </c>
      <c r="F692" t="e">
        <f>_xlfn.XLOOKUP(Tabela1[[#This Row],[Empreendimento]],L:L,N:N)</f>
        <v>#N/A</v>
      </c>
      <c r="G692" t="e">
        <f>_xlfn.CONCAT("UFV ",Tabela1[[#This Row],[Complexo]])</f>
        <v>#N/A</v>
      </c>
    </row>
    <row r="693" spans="1:7">
      <c r="A693" s="97">
        <v>45901</v>
      </c>
      <c r="B693">
        <v>9</v>
      </c>
      <c r="C693" t="s">
        <v>1964</v>
      </c>
      <c r="D693">
        <v>3014367827</v>
      </c>
      <c r="E693">
        <v>249.7</v>
      </c>
      <c r="F693" t="e">
        <f>_xlfn.XLOOKUP(Tabela1[[#This Row],[Empreendimento]],L:L,N:N)</f>
        <v>#N/A</v>
      </c>
      <c r="G693" t="e">
        <f>_xlfn.CONCAT("UFV ",Tabela1[[#This Row],[Complexo]])</f>
        <v>#N/A</v>
      </c>
    </row>
    <row r="694" spans="1:7">
      <c r="A694" s="97">
        <v>45931</v>
      </c>
      <c r="B694">
        <v>10</v>
      </c>
      <c r="C694" t="s">
        <v>1964</v>
      </c>
      <c r="D694">
        <v>3014367827</v>
      </c>
      <c r="E694">
        <v>258.2</v>
      </c>
      <c r="F694" t="e">
        <f>_xlfn.XLOOKUP(Tabela1[[#This Row],[Empreendimento]],L:L,N:N)</f>
        <v>#N/A</v>
      </c>
      <c r="G694" t="e">
        <f>_xlfn.CONCAT("UFV ",Tabela1[[#This Row],[Complexo]])</f>
        <v>#N/A</v>
      </c>
    </row>
    <row r="695" spans="1:7">
      <c r="A695" s="97">
        <v>45962</v>
      </c>
      <c r="B695">
        <v>11</v>
      </c>
      <c r="C695" t="s">
        <v>1964</v>
      </c>
      <c r="D695">
        <v>3014367827</v>
      </c>
      <c r="E695">
        <v>197.7</v>
      </c>
      <c r="F695" t="e">
        <f>_xlfn.XLOOKUP(Tabela1[[#This Row],[Empreendimento]],L:L,N:N)</f>
        <v>#N/A</v>
      </c>
      <c r="G695" t="e">
        <f>_xlfn.CONCAT("UFV ",Tabela1[[#This Row],[Complexo]])</f>
        <v>#N/A</v>
      </c>
    </row>
    <row r="696" spans="1:7">
      <c r="A696" s="97">
        <v>45992</v>
      </c>
      <c r="B696">
        <v>12</v>
      </c>
      <c r="C696" t="s">
        <v>1964</v>
      </c>
      <c r="D696">
        <v>3014367827</v>
      </c>
      <c r="E696">
        <v>227.4</v>
      </c>
      <c r="F696" t="e">
        <f>_xlfn.XLOOKUP(Tabela1[[#This Row],[Empreendimento]],L:L,N:N)</f>
        <v>#N/A</v>
      </c>
      <c r="G696" t="e">
        <f>_xlfn.CONCAT("UFV ",Tabela1[[#This Row],[Complexo]])</f>
        <v>#N/A</v>
      </c>
    </row>
    <row r="697" spans="1:7">
      <c r="A697" s="97">
        <v>45658</v>
      </c>
      <c r="B697">
        <v>1</v>
      </c>
      <c r="C697" t="s">
        <v>1965</v>
      </c>
      <c r="D697">
        <v>3014367828</v>
      </c>
      <c r="E697">
        <v>254.5</v>
      </c>
      <c r="F697" t="e">
        <f>_xlfn.XLOOKUP(Tabela1[[#This Row],[Empreendimento]],L:L,N:N)</f>
        <v>#N/A</v>
      </c>
      <c r="G697" t="e">
        <f>_xlfn.CONCAT("UFV ",Tabela1[[#This Row],[Complexo]])</f>
        <v>#N/A</v>
      </c>
    </row>
    <row r="698" spans="1:7">
      <c r="A698" s="97">
        <v>45689</v>
      </c>
      <c r="B698">
        <v>2</v>
      </c>
      <c r="C698" t="s">
        <v>1965</v>
      </c>
      <c r="D698">
        <v>3014367828</v>
      </c>
      <c r="E698">
        <v>214.8</v>
      </c>
      <c r="F698" t="e">
        <f>_xlfn.XLOOKUP(Tabela1[[#This Row],[Empreendimento]],L:L,N:N)</f>
        <v>#N/A</v>
      </c>
      <c r="G698" t="e">
        <f>_xlfn.CONCAT("UFV ",Tabela1[[#This Row],[Complexo]])</f>
        <v>#N/A</v>
      </c>
    </row>
    <row r="699" spans="1:7">
      <c r="A699" s="97">
        <v>45717</v>
      </c>
      <c r="B699">
        <v>3</v>
      </c>
      <c r="C699" t="s">
        <v>1965</v>
      </c>
      <c r="D699">
        <v>3014367828</v>
      </c>
      <c r="E699">
        <v>213.9</v>
      </c>
      <c r="F699" t="e">
        <f>_xlfn.XLOOKUP(Tabela1[[#This Row],[Empreendimento]],L:L,N:N)</f>
        <v>#N/A</v>
      </c>
      <c r="G699" t="e">
        <f>_xlfn.CONCAT("UFV ",Tabela1[[#This Row],[Complexo]])</f>
        <v>#N/A</v>
      </c>
    </row>
    <row r="700" spans="1:7">
      <c r="A700" s="97">
        <v>45748</v>
      </c>
      <c r="B700">
        <v>4</v>
      </c>
      <c r="C700" t="s">
        <v>1965</v>
      </c>
      <c r="D700">
        <v>3014367828</v>
      </c>
      <c r="E700">
        <v>205</v>
      </c>
      <c r="F700" t="e">
        <f>_xlfn.XLOOKUP(Tabela1[[#This Row],[Empreendimento]],L:L,N:N)</f>
        <v>#N/A</v>
      </c>
      <c r="G700" t="e">
        <f>_xlfn.CONCAT("UFV ",Tabela1[[#This Row],[Complexo]])</f>
        <v>#N/A</v>
      </c>
    </row>
    <row r="701" spans="1:7">
      <c r="A701" s="97">
        <v>45778</v>
      </c>
      <c r="B701">
        <v>5</v>
      </c>
      <c r="C701" t="s">
        <v>1965</v>
      </c>
      <c r="D701">
        <v>3014367828</v>
      </c>
      <c r="E701">
        <v>210.6</v>
      </c>
      <c r="F701" t="e">
        <f>_xlfn.XLOOKUP(Tabela1[[#This Row],[Empreendimento]],L:L,N:N)</f>
        <v>#N/A</v>
      </c>
      <c r="G701" t="e">
        <f>_xlfn.CONCAT("UFV ",Tabela1[[#This Row],[Complexo]])</f>
        <v>#N/A</v>
      </c>
    </row>
    <row r="702" spans="1:7">
      <c r="A702" s="97">
        <v>45809</v>
      </c>
      <c r="B702">
        <v>6</v>
      </c>
      <c r="C702" t="s">
        <v>1965</v>
      </c>
      <c r="D702">
        <v>3014367828</v>
      </c>
      <c r="E702">
        <v>208.6</v>
      </c>
      <c r="F702" t="e">
        <f>_xlfn.XLOOKUP(Tabela1[[#This Row],[Empreendimento]],L:L,N:N)</f>
        <v>#N/A</v>
      </c>
      <c r="G702" t="e">
        <f>_xlfn.CONCAT("UFV ",Tabela1[[#This Row],[Complexo]])</f>
        <v>#N/A</v>
      </c>
    </row>
    <row r="703" spans="1:7">
      <c r="A703" s="97">
        <v>45839</v>
      </c>
      <c r="B703">
        <v>7</v>
      </c>
      <c r="C703" t="s">
        <v>1965</v>
      </c>
      <c r="D703">
        <v>3014367828</v>
      </c>
      <c r="E703">
        <v>226.3</v>
      </c>
      <c r="F703" t="e">
        <f>_xlfn.XLOOKUP(Tabela1[[#This Row],[Empreendimento]],L:L,N:N)</f>
        <v>#N/A</v>
      </c>
      <c r="G703" t="e">
        <f>_xlfn.CONCAT("UFV ",Tabela1[[#This Row],[Complexo]])</f>
        <v>#N/A</v>
      </c>
    </row>
    <row r="704" spans="1:7">
      <c r="A704" s="97">
        <v>45870</v>
      </c>
      <c r="B704">
        <v>8</v>
      </c>
      <c r="C704" t="s">
        <v>1965</v>
      </c>
      <c r="D704">
        <v>3014367828</v>
      </c>
      <c r="E704">
        <v>226.8</v>
      </c>
      <c r="F704" t="e">
        <f>_xlfn.XLOOKUP(Tabela1[[#This Row],[Empreendimento]],L:L,N:N)</f>
        <v>#N/A</v>
      </c>
      <c r="G704" t="e">
        <f>_xlfn.CONCAT("UFV ",Tabela1[[#This Row],[Complexo]])</f>
        <v>#N/A</v>
      </c>
    </row>
    <row r="705" spans="1:7">
      <c r="A705" s="97">
        <v>45901</v>
      </c>
      <c r="B705">
        <v>9</v>
      </c>
      <c r="C705" t="s">
        <v>1965</v>
      </c>
      <c r="D705">
        <v>3014367828</v>
      </c>
      <c r="E705">
        <v>250.7</v>
      </c>
      <c r="F705" t="e">
        <f>_xlfn.XLOOKUP(Tabela1[[#This Row],[Empreendimento]],L:L,N:N)</f>
        <v>#N/A</v>
      </c>
      <c r="G705" t="e">
        <f>_xlfn.CONCAT("UFV ",Tabela1[[#This Row],[Complexo]])</f>
        <v>#N/A</v>
      </c>
    </row>
    <row r="706" spans="1:7">
      <c r="A706" s="97">
        <v>45931</v>
      </c>
      <c r="B706">
        <v>10</v>
      </c>
      <c r="C706" t="s">
        <v>1965</v>
      </c>
      <c r="D706">
        <v>3014367828</v>
      </c>
      <c r="E706">
        <v>258.7</v>
      </c>
      <c r="F706" t="e">
        <f>_xlfn.XLOOKUP(Tabela1[[#This Row],[Empreendimento]],L:L,N:N)</f>
        <v>#N/A</v>
      </c>
      <c r="G706" t="e">
        <f>_xlfn.CONCAT("UFV ",Tabela1[[#This Row],[Complexo]])</f>
        <v>#N/A</v>
      </c>
    </row>
    <row r="707" spans="1:7">
      <c r="A707" s="97">
        <v>45962</v>
      </c>
      <c r="B707">
        <v>11</v>
      </c>
      <c r="C707" t="s">
        <v>1965</v>
      </c>
      <c r="D707">
        <v>3014367828</v>
      </c>
      <c r="E707">
        <v>198.1</v>
      </c>
      <c r="F707" t="e">
        <f>_xlfn.XLOOKUP(Tabela1[[#This Row],[Empreendimento]],L:L,N:N)</f>
        <v>#N/A</v>
      </c>
      <c r="G707" t="e">
        <f>_xlfn.CONCAT("UFV ",Tabela1[[#This Row],[Complexo]])</f>
        <v>#N/A</v>
      </c>
    </row>
    <row r="708" spans="1:7">
      <c r="A708" s="97">
        <v>45992</v>
      </c>
      <c r="B708">
        <v>12</v>
      </c>
      <c r="C708" t="s">
        <v>1965</v>
      </c>
      <c r="D708">
        <v>3014367828</v>
      </c>
      <c r="E708">
        <v>228</v>
      </c>
      <c r="F708" t="e">
        <f>_xlfn.XLOOKUP(Tabela1[[#This Row],[Empreendimento]],L:L,N:N)</f>
        <v>#N/A</v>
      </c>
      <c r="G708" t="e">
        <f>_xlfn.CONCAT("UFV ",Tabela1[[#This Row],[Complexo]])</f>
        <v>#N/A</v>
      </c>
    </row>
    <row r="709" spans="1:7">
      <c r="A709" s="97">
        <v>45658</v>
      </c>
      <c r="B709">
        <v>1</v>
      </c>
      <c r="C709" t="s">
        <v>1966</v>
      </c>
      <c r="D709">
        <v>3014367829</v>
      </c>
      <c r="E709">
        <v>121.4</v>
      </c>
      <c r="F709" t="e">
        <f>_xlfn.XLOOKUP(Tabela1[[#This Row],[Empreendimento]],L:L,N:N)</f>
        <v>#N/A</v>
      </c>
      <c r="G709" t="e">
        <f>_xlfn.CONCAT("UFV ",Tabela1[[#This Row],[Complexo]])</f>
        <v>#N/A</v>
      </c>
    </row>
    <row r="710" spans="1:7">
      <c r="A710" s="97">
        <v>45689</v>
      </c>
      <c r="B710">
        <v>2</v>
      </c>
      <c r="C710" t="s">
        <v>1966</v>
      </c>
      <c r="D710">
        <v>3014367829</v>
      </c>
      <c r="E710">
        <v>101.4</v>
      </c>
      <c r="F710" t="e">
        <f>_xlfn.XLOOKUP(Tabela1[[#This Row],[Empreendimento]],L:L,N:N)</f>
        <v>#N/A</v>
      </c>
      <c r="G710" t="e">
        <f>_xlfn.CONCAT("UFV ",Tabela1[[#This Row],[Complexo]])</f>
        <v>#N/A</v>
      </c>
    </row>
    <row r="711" spans="1:7">
      <c r="A711" s="97">
        <v>45717</v>
      </c>
      <c r="B711">
        <v>3</v>
      </c>
      <c r="C711" t="s">
        <v>1966</v>
      </c>
      <c r="D711">
        <v>3014367829</v>
      </c>
      <c r="E711">
        <v>101.2</v>
      </c>
      <c r="F711" t="e">
        <f>_xlfn.XLOOKUP(Tabela1[[#This Row],[Empreendimento]],L:L,N:N)</f>
        <v>#N/A</v>
      </c>
      <c r="G711" t="e">
        <f>_xlfn.CONCAT("UFV ",Tabela1[[#This Row],[Complexo]])</f>
        <v>#N/A</v>
      </c>
    </row>
    <row r="712" spans="1:7">
      <c r="A712" s="97">
        <v>45748</v>
      </c>
      <c r="B712">
        <v>4</v>
      </c>
      <c r="C712" t="s">
        <v>1966</v>
      </c>
      <c r="D712">
        <v>3014367829</v>
      </c>
      <c r="E712">
        <v>96.5</v>
      </c>
      <c r="F712" t="e">
        <f>_xlfn.XLOOKUP(Tabela1[[#This Row],[Empreendimento]],L:L,N:N)</f>
        <v>#N/A</v>
      </c>
      <c r="G712" t="e">
        <f>_xlfn.CONCAT("UFV ",Tabela1[[#This Row],[Complexo]])</f>
        <v>#N/A</v>
      </c>
    </row>
    <row r="713" spans="1:7">
      <c r="A713" s="97">
        <v>45778</v>
      </c>
      <c r="B713">
        <v>5</v>
      </c>
      <c r="C713" t="s">
        <v>1966</v>
      </c>
      <c r="D713">
        <v>3014367829</v>
      </c>
      <c r="E713">
        <v>99.8</v>
      </c>
      <c r="F713" t="e">
        <f>_xlfn.XLOOKUP(Tabela1[[#This Row],[Empreendimento]],L:L,N:N)</f>
        <v>#N/A</v>
      </c>
      <c r="G713" t="e">
        <f>_xlfn.CONCAT("UFV ",Tabela1[[#This Row],[Complexo]])</f>
        <v>#N/A</v>
      </c>
    </row>
    <row r="714" spans="1:7">
      <c r="A714" s="97">
        <v>45809</v>
      </c>
      <c r="B714">
        <v>6</v>
      </c>
      <c r="C714" t="s">
        <v>1966</v>
      </c>
      <c r="D714">
        <v>3014367829</v>
      </c>
      <c r="E714">
        <v>99.7</v>
      </c>
      <c r="F714" t="e">
        <f>_xlfn.XLOOKUP(Tabela1[[#This Row],[Empreendimento]],L:L,N:N)</f>
        <v>#N/A</v>
      </c>
      <c r="G714" t="e">
        <f>_xlfn.CONCAT("UFV ",Tabela1[[#This Row],[Complexo]])</f>
        <v>#N/A</v>
      </c>
    </row>
    <row r="715" spans="1:7">
      <c r="A715" s="97">
        <v>45839</v>
      </c>
      <c r="B715">
        <v>7</v>
      </c>
      <c r="C715" t="s">
        <v>1966</v>
      </c>
      <c r="D715">
        <v>3014367829</v>
      </c>
      <c r="E715">
        <v>108</v>
      </c>
      <c r="F715" t="e">
        <f>_xlfn.XLOOKUP(Tabela1[[#This Row],[Empreendimento]],L:L,N:N)</f>
        <v>#N/A</v>
      </c>
      <c r="G715" t="e">
        <f>_xlfn.CONCAT("UFV ",Tabela1[[#This Row],[Complexo]])</f>
        <v>#N/A</v>
      </c>
    </row>
    <row r="716" spans="1:7">
      <c r="A716" s="97">
        <v>45870</v>
      </c>
      <c r="B716">
        <v>8</v>
      </c>
      <c r="C716" t="s">
        <v>1966</v>
      </c>
      <c r="D716">
        <v>3014367829</v>
      </c>
      <c r="E716">
        <v>107.8</v>
      </c>
      <c r="F716" t="e">
        <f>_xlfn.XLOOKUP(Tabela1[[#This Row],[Empreendimento]],L:L,N:N)</f>
        <v>#N/A</v>
      </c>
      <c r="G716" t="e">
        <f>_xlfn.CONCAT("UFV ",Tabela1[[#This Row],[Complexo]])</f>
        <v>#N/A</v>
      </c>
    </row>
    <row r="717" spans="1:7">
      <c r="A717" s="97">
        <v>45901</v>
      </c>
      <c r="B717">
        <v>9</v>
      </c>
      <c r="C717" t="s">
        <v>1966</v>
      </c>
      <c r="D717">
        <v>3014367829</v>
      </c>
      <c r="E717">
        <v>118.8</v>
      </c>
      <c r="F717" t="e">
        <f>_xlfn.XLOOKUP(Tabela1[[#This Row],[Empreendimento]],L:L,N:N)</f>
        <v>#N/A</v>
      </c>
      <c r="G717" t="e">
        <f>_xlfn.CONCAT("UFV ",Tabela1[[#This Row],[Complexo]])</f>
        <v>#N/A</v>
      </c>
    </row>
    <row r="718" spans="1:7">
      <c r="A718" s="97">
        <v>45931</v>
      </c>
      <c r="B718">
        <v>10</v>
      </c>
      <c r="C718" t="s">
        <v>1966</v>
      </c>
      <c r="D718">
        <v>3014367829</v>
      </c>
      <c r="E718">
        <v>123.5</v>
      </c>
      <c r="F718" t="e">
        <f>_xlfn.XLOOKUP(Tabela1[[#This Row],[Empreendimento]],L:L,N:N)</f>
        <v>#N/A</v>
      </c>
      <c r="G718" t="e">
        <f>_xlfn.CONCAT("UFV ",Tabela1[[#This Row],[Complexo]])</f>
        <v>#N/A</v>
      </c>
    </row>
    <row r="719" spans="1:7">
      <c r="A719" s="97">
        <v>45962</v>
      </c>
      <c r="B719">
        <v>11</v>
      </c>
      <c r="C719" t="s">
        <v>1966</v>
      </c>
      <c r="D719">
        <v>3014367829</v>
      </c>
      <c r="E719">
        <v>93.8</v>
      </c>
      <c r="F719" t="e">
        <f>_xlfn.XLOOKUP(Tabela1[[#This Row],[Empreendimento]],L:L,N:N)</f>
        <v>#N/A</v>
      </c>
      <c r="G719" t="e">
        <f>_xlfn.CONCAT("UFV ",Tabela1[[#This Row],[Complexo]])</f>
        <v>#N/A</v>
      </c>
    </row>
    <row r="720" spans="1:7">
      <c r="A720" s="97">
        <v>45992</v>
      </c>
      <c r="B720">
        <v>12</v>
      </c>
      <c r="C720" t="s">
        <v>1966</v>
      </c>
      <c r="D720">
        <v>3014367829</v>
      </c>
      <c r="E720">
        <v>108.2</v>
      </c>
      <c r="F720" t="e">
        <f>_xlfn.XLOOKUP(Tabela1[[#This Row],[Empreendimento]],L:L,N:N)</f>
        <v>#N/A</v>
      </c>
      <c r="G720" t="e">
        <f>_xlfn.CONCAT("UFV ",Tabela1[[#This Row],[Complexo]])</f>
        <v>#N/A</v>
      </c>
    </row>
    <row r="721" spans="1:7">
      <c r="A721" s="97">
        <v>45658</v>
      </c>
      <c r="B721">
        <v>1</v>
      </c>
      <c r="C721" t="s">
        <v>1951</v>
      </c>
      <c r="E721">
        <v>273.3</v>
      </c>
      <c r="F721" t="e">
        <f>_xlfn.XLOOKUP(Tabela1[[#This Row],[Empreendimento]],L:L,N:N)</f>
        <v>#N/A</v>
      </c>
      <c r="G721" t="e">
        <f>_xlfn.CONCAT("UFV ",Tabela1[[#This Row],[Complexo]])</f>
        <v>#N/A</v>
      </c>
    </row>
    <row r="722" spans="1:7">
      <c r="A722" s="97">
        <v>45689</v>
      </c>
      <c r="B722">
        <v>2</v>
      </c>
      <c r="C722" t="s">
        <v>1951</v>
      </c>
      <c r="E722">
        <v>225</v>
      </c>
      <c r="F722" t="e">
        <f>_xlfn.XLOOKUP(Tabela1[[#This Row],[Empreendimento]],L:L,N:N)</f>
        <v>#N/A</v>
      </c>
      <c r="G722" t="e">
        <f>_xlfn.CONCAT("UFV ",Tabela1[[#This Row],[Complexo]])</f>
        <v>#N/A</v>
      </c>
    </row>
    <row r="723" spans="1:7">
      <c r="A723" s="97">
        <v>45717</v>
      </c>
      <c r="B723">
        <v>3</v>
      </c>
      <c r="C723" t="s">
        <v>1951</v>
      </c>
      <c r="E723">
        <v>253.1</v>
      </c>
      <c r="F723" t="e">
        <f>_xlfn.XLOOKUP(Tabela1[[#This Row],[Empreendimento]],L:L,N:N)</f>
        <v>#N/A</v>
      </c>
      <c r="G723" t="e">
        <f>_xlfn.CONCAT("UFV ",Tabela1[[#This Row],[Complexo]])</f>
        <v>#N/A</v>
      </c>
    </row>
    <row r="724" spans="1:7">
      <c r="A724" s="97">
        <v>45748</v>
      </c>
      <c r="B724">
        <v>4</v>
      </c>
      <c r="C724" t="s">
        <v>1951</v>
      </c>
      <c r="E724">
        <v>243</v>
      </c>
      <c r="F724" t="e">
        <f>_xlfn.XLOOKUP(Tabela1[[#This Row],[Empreendimento]],L:L,N:N)</f>
        <v>#N/A</v>
      </c>
      <c r="G724" t="e">
        <f>_xlfn.CONCAT("UFV ",Tabela1[[#This Row],[Complexo]])</f>
        <v>#N/A</v>
      </c>
    </row>
    <row r="725" spans="1:7">
      <c r="A725" s="97">
        <v>45778</v>
      </c>
      <c r="B725">
        <v>5</v>
      </c>
      <c r="C725" t="s">
        <v>1951</v>
      </c>
      <c r="E725">
        <v>238.1</v>
      </c>
      <c r="F725" t="e">
        <f>_xlfn.XLOOKUP(Tabela1[[#This Row],[Empreendimento]],L:L,N:N)</f>
        <v>#N/A</v>
      </c>
      <c r="G725" t="e">
        <f>_xlfn.CONCAT("UFV ",Tabela1[[#This Row],[Complexo]])</f>
        <v>#N/A</v>
      </c>
    </row>
    <row r="726" spans="1:7">
      <c r="A726" s="97">
        <v>45809</v>
      </c>
      <c r="B726">
        <v>6</v>
      </c>
      <c r="C726" t="s">
        <v>1951</v>
      </c>
      <c r="E726">
        <v>211.1</v>
      </c>
      <c r="F726" t="e">
        <f>_xlfn.XLOOKUP(Tabela1[[#This Row],[Empreendimento]],L:L,N:N)</f>
        <v>#N/A</v>
      </c>
      <c r="G726" t="e">
        <f>_xlfn.CONCAT("UFV ",Tabela1[[#This Row],[Complexo]])</f>
        <v>#N/A</v>
      </c>
    </row>
    <row r="727" spans="1:7">
      <c r="A727" s="97">
        <v>45839</v>
      </c>
      <c r="B727">
        <v>7</v>
      </c>
      <c r="C727" t="s">
        <v>1951</v>
      </c>
      <c r="E727">
        <v>243.7</v>
      </c>
      <c r="F727" t="e">
        <f>_xlfn.XLOOKUP(Tabela1[[#This Row],[Empreendimento]],L:L,N:N)</f>
        <v>#N/A</v>
      </c>
      <c r="G727" t="e">
        <f>_xlfn.CONCAT("UFV ",Tabela1[[#This Row],[Complexo]])</f>
        <v>#N/A</v>
      </c>
    </row>
    <row r="728" spans="1:7">
      <c r="A728" s="97">
        <v>45870</v>
      </c>
      <c r="B728">
        <v>8</v>
      </c>
      <c r="C728" t="s">
        <v>1951</v>
      </c>
      <c r="E728">
        <v>251.2</v>
      </c>
      <c r="F728" t="e">
        <f>_xlfn.XLOOKUP(Tabela1[[#This Row],[Empreendimento]],L:L,N:N)</f>
        <v>#N/A</v>
      </c>
      <c r="G728" t="e">
        <f>_xlfn.CONCAT("UFV ",Tabela1[[#This Row],[Complexo]])</f>
        <v>#N/A</v>
      </c>
    </row>
    <row r="729" spans="1:7">
      <c r="A729" s="97">
        <v>45901</v>
      </c>
      <c r="B729">
        <v>9</v>
      </c>
      <c r="C729" t="s">
        <v>1951</v>
      </c>
      <c r="E729">
        <v>241.3</v>
      </c>
      <c r="F729" t="e">
        <f>_xlfn.XLOOKUP(Tabela1[[#This Row],[Empreendimento]],L:L,N:N)</f>
        <v>#N/A</v>
      </c>
      <c r="G729" t="e">
        <f>_xlfn.CONCAT("UFV ",Tabela1[[#This Row],[Complexo]])</f>
        <v>#N/A</v>
      </c>
    </row>
    <row r="730" spans="1:7">
      <c r="A730" s="97">
        <v>45931</v>
      </c>
      <c r="B730">
        <v>10</v>
      </c>
      <c r="C730" t="s">
        <v>1951</v>
      </c>
      <c r="E730">
        <v>274.39999999999998</v>
      </c>
      <c r="F730" t="e">
        <f>_xlfn.XLOOKUP(Tabela1[[#This Row],[Empreendimento]],L:L,N:N)</f>
        <v>#N/A</v>
      </c>
      <c r="G730" t="e">
        <f>_xlfn.CONCAT("UFV ",Tabela1[[#This Row],[Complexo]])</f>
        <v>#N/A</v>
      </c>
    </row>
    <row r="731" spans="1:7">
      <c r="A731" s="97">
        <v>45962</v>
      </c>
      <c r="B731">
        <v>11</v>
      </c>
      <c r="C731" t="s">
        <v>1951</v>
      </c>
      <c r="E731">
        <v>266.89999999999998</v>
      </c>
      <c r="F731" t="e">
        <f>_xlfn.XLOOKUP(Tabela1[[#This Row],[Empreendimento]],L:L,N:N)</f>
        <v>#N/A</v>
      </c>
      <c r="G731" t="e">
        <f>_xlfn.CONCAT("UFV ",Tabela1[[#This Row],[Complexo]])</f>
        <v>#N/A</v>
      </c>
    </row>
    <row r="732" spans="1:7">
      <c r="A732" s="97">
        <v>45992</v>
      </c>
      <c r="B732">
        <v>12</v>
      </c>
      <c r="C732" t="s">
        <v>1951</v>
      </c>
      <c r="E732">
        <v>276.2</v>
      </c>
      <c r="F732" t="e">
        <f>_xlfn.XLOOKUP(Tabela1[[#This Row],[Empreendimento]],L:L,N:N)</f>
        <v>#N/A</v>
      </c>
      <c r="G732" t="e">
        <f>_xlfn.CONCAT("UFV ",Tabela1[[#This Row],[Complexo]])</f>
        <v>#N/A</v>
      </c>
    </row>
    <row r="733" spans="1:7">
      <c r="A733" s="97">
        <v>45658</v>
      </c>
      <c r="B733">
        <v>1</v>
      </c>
      <c r="C733" t="s">
        <v>2543</v>
      </c>
      <c r="E733">
        <v>1298</v>
      </c>
      <c r="F733" t="e">
        <f>_xlfn.XLOOKUP(Tabela1[[#This Row],[Empreendimento]],L:L,N:N)</f>
        <v>#N/A</v>
      </c>
      <c r="G733" t="e">
        <f>_xlfn.CONCAT("UFV ",Tabela1[[#This Row],[Complexo]])</f>
        <v>#N/A</v>
      </c>
    </row>
    <row r="734" spans="1:7">
      <c r="A734" s="97">
        <v>45689</v>
      </c>
      <c r="B734">
        <v>2</v>
      </c>
      <c r="C734" t="s">
        <v>2543</v>
      </c>
      <c r="E734">
        <v>1115</v>
      </c>
      <c r="F734" t="e">
        <f>_xlfn.XLOOKUP(Tabela1[[#This Row],[Empreendimento]],L:L,N:N)</f>
        <v>#N/A</v>
      </c>
      <c r="G734" t="e">
        <f>_xlfn.CONCAT("UFV ",Tabela1[[#This Row],[Complexo]])</f>
        <v>#N/A</v>
      </c>
    </row>
    <row r="735" spans="1:7">
      <c r="A735" s="97">
        <v>45717</v>
      </c>
      <c r="B735">
        <v>3</v>
      </c>
      <c r="C735" t="s">
        <v>2543</v>
      </c>
      <c r="E735">
        <v>1238</v>
      </c>
      <c r="F735" t="e">
        <f>_xlfn.XLOOKUP(Tabela1[[#This Row],[Empreendimento]],L:L,N:N)</f>
        <v>#N/A</v>
      </c>
      <c r="G735" t="e">
        <f>_xlfn.CONCAT("UFV ",Tabela1[[#This Row],[Complexo]])</f>
        <v>#N/A</v>
      </c>
    </row>
    <row r="736" spans="1:7">
      <c r="A736" s="97">
        <v>45748</v>
      </c>
      <c r="B736">
        <v>4</v>
      </c>
      <c r="C736" t="s">
        <v>2543</v>
      </c>
      <c r="E736">
        <v>1190</v>
      </c>
      <c r="F736" t="e">
        <f>_xlfn.XLOOKUP(Tabela1[[#This Row],[Empreendimento]],L:L,N:N)</f>
        <v>#N/A</v>
      </c>
      <c r="G736" t="e">
        <f>_xlfn.CONCAT("UFV ",Tabela1[[#This Row],[Complexo]])</f>
        <v>#N/A</v>
      </c>
    </row>
    <row r="737" spans="1:7">
      <c r="A737" s="97">
        <v>45778</v>
      </c>
      <c r="B737">
        <v>5</v>
      </c>
      <c r="C737" t="s">
        <v>2543</v>
      </c>
      <c r="E737">
        <v>1224</v>
      </c>
      <c r="F737" t="e">
        <f>_xlfn.XLOOKUP(Tabela1[[#This Row],[Empreendimento]],L:L,N:N)</f>
        <v>#N/A</v>
      </c>
      <c r="G737" t="e">
        <f>_xlfn.CONCAT("UFV ",Tabela1[[#This Row],[Complexo]])</f>
        <v>#N/A</v>
      </c>
    </row>
    <row r="738" spans="1:7">
      <c r="A738" s="97">
        <v>45809</v>
      </c>
      <c r="B738">
        <v>6</v>
      </c>
      <c r="C738" t="s">
        <v>2543</v>
      </c>
      <c r="E738">
        <v>1215</v>
      </c>
      <c r="F738" t="e">
        <f>_xlfn.XLOOKUP(Tabela1[[#This Row],[Empreendimento]],L:L,N:N)</f>
        <v>#N/A</v>
      </c>
      <c r="G738" t="e">
        <f>_xlfn.CONCAT("UFV ",Tabela1[[#This Row],[Complexo]])</f>
        <v>#N/A</v>
      </c>
    </row>
    <row r="739" spans="1:7">
      <c r="A739" s="97">
        <v>45839</v>
      </c>
      <c r="B739">
        <v>7</v>
      </c>
      <c r="C739" t="s">
        <v>2543</v>
      </c>
      <c r="E739">
        <v>1277</v>
      </c>
      <c r="F739" t="e">
        <f>_xlfn.XLOOKUP(Tabela1[[#This Row],[Empreendimento]],L:L,N:N)</f>
        <v>#N/A</v>
      </c>
      <c r="G739" t="e">
        <f>_xlfn.CONCAT("UFV ",Tabela1[[#This Row],[Complexo]])</f>
        <v>#N/A</v>
      </c>
    </row>
    <row r="740" spans="1:7">
      <c r="A740" s="97">
        <v>45870</v>
      </c>
      <c r="B740">
        <v>8</v>
      </c>
      <c r="C740" t="s">
        <v>2543</v>
      </c>
      <c r="E740">
        <v>1402</v>
      </c>
      <c r="F740" t="e">
        <f>_xlfn.XLOOKUP(Tabela1[[#This Row],[Empreendimento]],L:L,N:N)</f>
        <v>#N/A</v>
      </c>
      <c r="G740" t="e">
        <f>_xlfn.CONCAT("UFV ",Tabela1[[#This Row],[Complexo]])</f>
        <v>#N/A</v>
      </c>
    </row>
    <row r="741" spans="1:7">
      <c r="A741" s="97">
        <v>45901</v>
      </c>
      <c r="B741">
        <v>9</v>
      </c>
      <c r="C741" t="s">
        <v>2543</v>
      </c>
      <c r="E741">
        <v>1295</v>
      </c>
      <c r="F741" t="e">
        <f>_xlfn.XLOOKUP(Tabela1[[#This Row],[Empreendimento]],L:L,N:N)</f>
        <v>#N/A</v>
      </c>
      <c r="G741" t="e">
        <f>_xlfn.CONCAT("UFV ",Tabela1[[#This Row],[Complexo]])</f>
        <v>#N/A</v>
      </c>
    </row>
    <row r="742" spans="1:7">
      <c r="A742" s="97">
        <v>45931</v>
      </c>
      <c r="B742">
        <v>10</v>
      </c>
      <c r="C742" t="s">
        <v>2543</v>
      </c>
      <c r="E742">
        <v>1314</v>
      </c>
      <c r="F742" t="e">
        <f>_xlfn.XLOOKUP(Tabela1[[#This Row],[Empreendimento]],L:L,N:N)</f>
        <v>#N/A</v>
      </c>
      <c r="G742" t="e">
        <f>_xlfn.CONCAT("UFV ",Tabela1[[#This Row],[Complexo]])</f>
        <v>#N/A</v>
      </c>
    </row>
    <row r="743" spans="1:7">
      <c r="A743" s="97">
        <v>45962</v>
      </c>
      <c r="B743">
        <v>11</v>
      </c>
      <c r="C743" t="s">
        <v>2543</v>
      </c>
      <c r="E743">
        <v>1240</v>
      </c>
      <c r="F743" t="e">
        <f>_xlfn.XLOOKUP(Tabela1[[#This Row],[Empreendimento]],L:L,N:N)</f>
        <v>#N/A</v>
      </c>
      <c r="G743" t="e">
        <f>_xlfn.CONCAT("UFV ",Tabela1[[#This Row],[Complexo]])</f>
        <v>#N/A</v>
      </c>
    </row>
    <row r="744" spans="1:7">
      <c r="A744" s="97">
        <v>45992</v>
      </c>
      <c r="B744">
        <v>12</v>
      </c>
      <c r="C744" t="s">
        <v>2543</v>
      </c>
      <c r="E744">
        <v>1294</v>
      </c>
      <c r="F744" t="e">
        <f>_xlfn.XLOOKUP(Tabela1[[#This Row],[Empreendimento]],L:L,N:N)</f>
        <v>#N/A</v>
      </c>
      <c r="G744" t="e">
        <f>_xlfn.CONCAT("UFV ",Tabela1[[#This Row],[Complexo]])</f>
        <v>#N/A</v>
      </c>
    </row>
    <row r="745" spans="1:7">
      <c r="A745" s="97">
        <v>45658</v>
      </c>
      <c r="B745">
        <v>1</v>
      </c>
      <c r="C745" t="s">
        <v>2544</v>
      </c>
      <c r="E745">
        <v>233.1</v>
      </c>
      <c r="F745" t="e">
        <f>_xlfn.XLOOKUP(Tabela1[[#This Row],[Empreendimento]],L:L,N:N)</f>
        <v>#N/A</v>
      </c>
      <c r="G745" t="e">
        <f>_xlfn.CONCAT("UFV ",Tabela1[[#This Row],[Complexo]])</f>
        <v>#N/A</v>
      </c>
    </row>
    <row r="746" spans="1:7">
      <c r="A746" s="97">
        <v>45689</v>
      </c>
      <c r="B746">
        <v>2</v>
      </c>
      <c r="C746" t="s">
        <v>2544</v>
      </c>
      <c r="E746">
        <v>205.5</v>
      </c>
      <c r="F746" t="e">
        <f>_xlfn.XLOOKUP(Tabela1[[#This Row],[Empreendimento]],L:L,N:N)</f>
        <v>#N/A</v>
      </c>
      <c r="G746" t="e">
        <f>_xlfn.CONCAT("UFV ",Tabela1[[#This Row],[Complexo]])</f>
        <v>#N/A</v>
      </c>
    </row>
    <row r="747" spans="1:7">
      <c r="A747" s="97">
        <v>45717</v>
      </c>
      <c r="B747">
        <v>3</v>
      </c>
      <c r="C747" t="s">
        <v>2544</v>
      </c>
      <c r="E747">
        <v>214.9</v>
      </c>
      <c r="F747" t="e">
        <f>_xlfn.XLOOKUP(Tabela1[[#This Row],[Empreendimento]],L:L,N:N)</f>
        <v>#N/A</v>
      </c>
      <c r="G747" t="e">
        <f>_xlfn.CONCAT("UFV ",Tabela1[[#This Row],[Complexo]])</f>
        <v>#N/A</v>
      </c>
    </row>
    <row r="748" spans="1:7">
      <c r="A748" s="97">
        <v>45748</v>
      </c>
      <c r="B748">
        <v>4</v>
      </c>
      <c r="C748" t="s">
        <v>2544</v>
      </c>
      <c r="E748">
        <v>210.5</v>
      </c>
      <c r="F748" t="e">
        <f>_xlfn.XLOOKUP(Tabela1[[#This Row],[Empreendimento]],L:L,N:N)</f>
        <v>#N/A</v>
      </c>
      <c r="G748" t="e">
        <f>_xlfn.CONCAT("UFV ",Tabela1[[#This Row],[Complexo]])</f>
        <v>#N/A</v>
      </c>
    </row>
    <row r="749" spans="1:7">
      <c r="A749" s="97">
        <v>45778</v>
      </c>
      <c r="B749">
        <v>5</v>
      </c>
      <c r="C749" t="s">
        <v>2544</v>
      </c>
      <c r="E749">
        <v>223.7</v>
      </c>
      <c r="F749" t="e">
        <f>_xlfn.XLOOKUP(Tabela1[[#This Row],[Empreendimento]],L:L,N:N)</f>
        <v>#N/A</v>
      </c>
      <c r="G749" t="e">
        <f>_xlfn.CONCAT("UFV ",Tabela1[[#This Row],[Complexo]])</f>
        <v>#N/A</v>
      </c>
    </row>
    <row r="750" spans="1:7">
      <c r="A750" s="97">
        <v>45809</v>
      </c>
      <c r="B750">
        <v>6</v>
      </c>
      <c r="C750" t="s">
        <v>2544</v>
      </c>
      <c r="E750">
        <v>221.5</v>
      </c>
      <c r="F750" t="e">
        <f>_xlfn.XLOOKUP(Tabela1[[#This Row],[Empreendimento]],L:L,N:N)</f>
        <v>#N/A</v>
      </c>
      <c r="G750" t="e">
        <f>_xlfn.CONCAT("UFV ",Tabela1[[#This Row],[Complexo]])</f>
        <v>#N/A</v>
      </c>
    </row>
    <row r="751" spans="1:7">
      <c r="A751" s="97">
        <v>45839</v>
      </c>
      <c r="B751">
        <v>7</v>
      </c>
      <c r="C751" t="s">
        <v>2544</v>
      </c>
      <c r="E751">
        <v>222.9</v>
      </c>
      <c r="F751" t="e">
        <f>_xlfn.XLOOKUP(Tabela1[[#This Row],[Empreendimento]],L:L,N:N)</f>
        <v>#N/A</v>
      </c>
      <c r="G751" t="e">
        <f>_xlfn.CONCAT("UFV ",Tabela1[[#This Row],[Complexo]])</f>
        <v>#N/A</v>
      </c>
    </row>
    <row r="752" spans="1:7">
      <c r="A752" s="97">
        <v>45870</v>
      </c>
      <c r="B752">
        <v>8</v>
      </c>
      <c r="C752" t="s">
        <v>2544</v>
      </c>
      <c r="E752">
        <v>254.9</v>
      </c>
      <c r="F752" t="e">
        <f>_xlfn.XLOOKUP(Tabela1[[#This Row],[Empreendimento]],L:L,N:N)</f>
        <v>#N/A</v>
      </c>
      <c r="G752" t="e">
        <f>_xlfn.CONCAT("UFV ",Tabela1[[#This Row],[Complexo]])</f>
        <v>#N/A</v>
      </c>
    </row>
    <row r="753" spans="1:7">
      <c r="A753" s="97">
        <v>45901</v>
      </c>
      <c r="B753">
        <v>9</v>
      </c>
      <c r="C753" t="s">
        <v>2544</v>
      </c>
      <c r="E753">
        <v>241.2</v>
      </c>
      <c r="F753" t="e">
        <f>_xlfn.XLOOKUP(Tabela1[[#This Row],[Empreendimento]],L:L,N:N)</f>
        <v>#N/A</v>
      </c>
      <c r="G753" t="e">
        <f>_xlfn.CONCAT("UFV ",Tabela1[[#This Row],[Complexo]])</f>
        <v>#N/A</v>
      </c>
    </row>
    <row r="754" spans="1:7">
      <c r="A754" s="97">
        <v>45931</v>
      </c>
      <c r="B754">
        <v>10</v>
      </c>
      <c r="C754" t="s">
        <v>2544</v>
      </c>
      <c r="E754">
        <v>206.7</v>
      </c>
      <c r="F754" t="e">
        <f>_xlfn.XLOOKUP(Tabela1[[#This Row],[Empreendimento]],L:L,N:N)</f>
        <v>#N/A</v>
      </c>
      <c r="G754" t="e">
        <f>_xlfn.CONCAT("UFV ",Tabela1[[#This Row],[Complexo]])</f>
        <v>#N/A</v>
      </c>
    </row>
    <row r="755" spans="1:7">
      <c r="A755" s="97">
        <v>45962</v>
      </c>
      <c r="B755">
        <v>11</v>
      </c>
      <c r="C755" t="s">
        <v>2544</v>
      </c>
      <c r="E755">
        <v>199.7</v>
      </c>
      <c r="F755" t="e">
        <f>_xlfn.XLOOKUP(Tabela1[[#This Row],[Empreendimento]],L:L,N:N)</f>
        <v>#N/A</v>
      </c>
      <c r="G755" t="e">
        <f>_xlfn.CONCAT("UFV ",Tabela1[[#This Row],[Complexo]])</f>
        <v>#N/A</v>
      </c>
    </row>
    <row r="756" spans="1:7">
      <c r="A756" s="97">
        <v>45992</v>
      </c>
      <c r="B756">
        <v>12</v>
      </c>
      <c r="C756" t="s">
        <v>2544</v>
      </c>
      <c r="E756">
        <v>229.3</v>
      </c>
      <c r="F756" t="e">
        <f>_xlfn.XLOOKUP(Tabela1[[#This Row],[Empreendimento]],L:L,N:N)</f>
        <v>#N/A</v>
      </c>
      <c r="G756" t="e">
        <f>_xlfn.CONCAT("UFV ",Tabela1[[#This Row],[Complexo]])</f>
        <v>#N/A</v>
      </c>
    </row>
    <row r="757" spans="1:7">
      <c r="A757" s="97">
        <v>45658</v>
      </c>
      <c r="B757">
        <v>1</v>
      </c>
      <c r="C757" t="s">
        <v>2545</v>
      </c>
      <c r="F757" t="e">
        <f>_xlfn.XLOOKUP(Tabela1[[#This Row],[Empreendimento]],L:L,N:N)</f>
        <v>#N/A</v>
      </c>
      <c r="G757" t="e">
        <f>_xlfn.CONCAT("UFV ",Tabela1[[#This Row],[Complexo]])</f>
        <v>#N/A</v>
      </c>
    </row>
    <row r="758" spans="1:7">
      <c r="A758" s="97">
        <v>45689</v>
      </c>
      <c r="B758">
        <v>2</v>
      </c>
      <c r="C758" t="s">
        <v>2545</v>
      </c>
      <c r="E758">
        <v>216.1</v>
      </c>
      <c r="F758" t="e">
        <f>_xlfn.XLOOKUP(Tabela1[[#This Row],[Empreendimento]],L:L,N:N)</f>
        <v>#N/A</v>
      </c>
      <c r="G758" t="e">
        <f>_xlfn.CONCAT("UFV ",Tabela1[[#This Row],[Complexo]])</f>
        <v>#N/A</v>
      </c>
    </row>
    <row r="759" spans="1:7">
      <c r="A759" s="97">
        <v>45717</v>
      </c>
      <c r="B759">
        <v>3</v>
      </c>
      <c r="C759" t="s">
        <v>2545</v>
      </c>
      <c r="E759">
        <v>233.7</v>
      </c>
      <c r="F759" t="e">
        <f>_xlfn.XLOOKUP(Tabela1[[#This Row],[Empreendimento]],L:L,N:N)</f>
        <v>#N/A</v>
      </c>
      <c r="G759" t="e">
        <f>_xlfn.CONCAT("UFV ",Tabela1[[#This Row],[Complexo]])</f>
        <v>#N/A</v>
      </c>
    </row>
    <row r="760" spans="1:7">
      <c r="A760" s="97">
        <v>45748</v>
      </c>
      <c r="B760">
        <v>4</v>
      </c>
      <c r="C760" t="s">
        <v>2545</v>
      </c>
      <c r="E760">
        <v>227.5</v>
      </c>
      <c r="F760" t="e">
        <f>_xlfn.XLOOKUP(Tabela1[[#This Row],[Empreendimento]],L:L,N:N)</f>
        <v>#N/A</v>
      </c>
      <c r="G760" t="e">
        <f>_xlfn.CONCAT("UFV ",Tabela1[[#This Row],[Complexo]])</f>
        <v>#N/A</v>
      </c>
    </row>
    <row r="761" spans="1:7">
      <c r="A761" s="97">
        <v>45778</v>
      </c>
      <c r="B761">
        <v>5</v>
      </c>
      <c r="C761" t="s">
        <v>2545</v>
      </c>
      <c r="E761">
        <v>233.3</v>
      </c>
      <c r="F761" t="e">
        <f>_xlfn.XLOOKUP(Tabela1[[#This Row],[Empreendimento]],L:L,N:N)</f>
        <v>#N/A</v>
      </c>
      <c r="G761" t="e">
        <f>_xlfn.CONCAT("UFV ",Tabela1[[#This Row],[Complexo]])</f>
        <v>#N/A</v>
      </c>
    </row>
    <row r="762" spans="1:7">
      <c r="A762" s="97">
        <v>45809</v>
      </c>
      <c r="B762">
        <v>6</v>
      </c>
      <c r="C762" t="s">
        <v>2545</v>
      </c>
      <c r="E762">
        <v>233.7</v>
      </c>
      <c r="F762" t="e">
        <f>_xlfn.XLOOKUP(Tabela1[[#This Row],[Empreendimento]],L:L,N:N)</f>
        <v>#N/A</v>
      </c>
      <c r="G762" t="e">
        <f>_xlfn.CONCAT("UFV ",Tabela1[[#This Row],[Complexo]])</f>
        <v>#N/A</v>
      </c>
    </row>
    <row r="763" spans="1:7">
      <c r="A763" s="97">
        <v>45839</v>
      </c>
      <c r="B763">
        <v>7</v>
      </c>
      <c r="C763" t="s">
        <v>2545</v>
      </c>
      <c r="E763">
        <v>242.2</v>
      </c>
      <c r="F763" t="e">
        <f>_xlfn.XLOOKUP(Tabela1[[#This Row],[Empreendimento]],L:L,N:N)</f>
        <v>#N/A</v>
      </c>
      <c r="G763" t="e">
        <f>_xlfn.CONCAT("UFV ",Tabela1[[#This Row],[Complexo]])</f>
        <v>#N/A</v>
      </c>
    </row>
    <row r="764" spans="1:7">
      <c r="A764" s="97">
        <v>45870</v>
      </c>
      <c r="B764">
        <v>8</v>
      </c>
      <c r="C764" t="s">
        <v>2545</v>
      </c>
      <c r="E764">
        <v>266.8</v>
      </c>
      <c r="F764" t="e">
        <f>_xlfn.XLOOKUP(Tabela1[[#This Row],[Empreendimento]],L:L,N:N)</f>
        <v>#N/A</v>
      </c>
      <c r="G764" t="e">
        <f>_xlfn.CONCAT("UFV ",Tabela1[[#This Row],[Complexo]])</f>
        <v>#N/A</v>
      </c>
    </row>
    <row r="765" spans="1:7">
      <c r="A765" s="97">
        <v>45901</v>
      </c>
      <c r="B765">
        <v>9</v>
      </c>
      <c r="C765" t="s">
        <v>2545</v>
      </c>
      <c r="E765">
        <v>248.6</v>
      </c>
      <c r="F765" t="e">
        <f>_xlfn.XLOOKUP(Tabela1[[#This Row],[Empreendimento]],L:L,N:N)</f>
        <v>#N/A</v>
      </c>
      <c r="G765" t="e">
        <f>_xlfn.CONCAT("UFV ",Tabela1[[#This Row],[Complexo]])</f>
        <v>#N/A</v>
      </c>
    </row>
    <row r="766" spans="1:7">
      <c r="A766" s="97">
        <v>45931</v>
      </c>
      <c r="B766">
        <v>10</v>
      </c>
      <c r="C766" t="s">
        <v>2545</v>
      </c>
      <c r="E766">
        <v>213.7</v>
      </c>
      <c r="F766" t="e">
        <f>_xlfn.XLOOKUP(Tabela1[[#This Row],[Empreendimento]],L:L,N:N)</f>
        <v>#N/A</v>
      </c>
      <c r="G766" t="e">
        <f>_xlfn.CONCAT("UFV ",Tabela1[[#This Row],[Complexo]])</f>
        <v>#N/A</v>
      </c>
    </row>
    <row r="767" spans="1:7">
      <c r="A767" s="97">
        <v>45962</v>
      </c>
      <c r="B767">
        <v>11</v>
      </c>
      <c r="C767" t="s">
        <v>2545</v>
      </c>
      <c r="E767">
        <v>218.3</v>
      </c>
      <c r="F767" t="e">
        <f>_xlfn.XLOOKUP(Tabela1[[#This Row],[Empreendimento]],L:L,N:N)</f>
        <v>#N/A</v>
      </c>
      <c r="G767" t="e">
        <f>_xlfn.CONCAT("UFV ",Tabela1[[#This Row],[Complexo]])</f>
        <v>#N/A</v>
      </c>
    </row>
    <row r="768" spans="1:7">
      <c r="A768" s="97">
        <v>45992</v>
      </c>
      <c r="B768">
        <v>12</v>
      </c>
      <c r="C768" t="s">
        <v>2545</v>
      </c>
      <c r="E768">
        <v>239</v>
      </c>
      <c r="F768" t="e">
        <f>_xlfn.XLOOKUP(Tabela1[[#This Row],[Empreendimento]],L:L,N:N)</f>
        <v>#N/A</v>
      </c>
      <c r="G768" t="e">
        <f>_xlfn.CONCAT("UFV ",Tabela1[[#This Row],[Complexo]])</f>
        <v>#N/A</v>
      </c>
    </row>
    <row r="769" spans="1:7">
      <c r="A769" s="97">
        <v>45658</v>
      </c>
      <c r="B769">
        <v>1</v>
      </c>
      <c r="C769" t="s">
        <v>2546</v>
      </c>
      <c r="F769" t="e">
        <f>_xlfn.XLOOKUP(Tabela1[[#This Row],[Empreendimento]],L:L,N:N)</f>
        <v>#N/A</v>
      </c>
      <c r="G769" t="e">
        <f>_xlfn.CONCAT("UFV ",Tabela1[[#This Row],[Complexo]])</f>
        <v>#N/A</v>
      </c>
    </row>
    <row r="770" spans="1:7">
      <c r="A770" s="97">
        <v>45689</v>
      </c>
      <c r="B770">
        <v>2</v>
      </c>
      <c r="C770" t="s">
        <v>2546</v>
      </c>
      <c r="F770" t="e">
        <f>_xlfn.XLOOKUP(Tabela1[[#This Row],[Empreendimento]],L:L,N:N)</f>
        <v>#N/A</v>
      </c>
      <c r="G770" t="e">
        <f>_xlfn.CONCAT("UFV ",Tabela1[[#This Row],[Complexo]])</f>
        <v>#N/A</v>
      </c>
    </row>
    <row r="771" spans="1:7">
      <c r="A771" s="97">
        <v>45717</v>
      </c>
      <c r="B771">
        <v>3</v>
      </c>
      <c r="C771" t="s">
        <v>2546</v>
      </c>
      <c r="E771">
        <v>1087</v>
      </c>
      <c r="F771" t="e">
        <f>_xlfn.XLOOKUP(Tabela1[[#This Row],[Empreendimento]],L:L,N:N)</f>
        <v>#N/A</v>
      </c>
      <c r="G771" t="e">
        <f>_xlfn.CONCAT("UFV ",Tabela1[[#This Row],[Complexo]])</f>
        <v>#N/A</v>
      </c>
    </row>
    <row r="772" spans="1:7">
      <c r="A772" s="97">
        <v>45748</v>
      </c>
      <c r="B772">
        <v>4</v>
      </c>
      <c r="C772" t="s">
        <v>2546</v>
      </c>
      <c r="E772">
        <v>1114</v>
      </c>
      <c r="F772" t="e">
        <f>_xlfn.XLOOKUP(Tabela1[[#This Row],[Empreendimento]],L:L,N:N)</f>
        <v>#N/A</v>
      </c>
      <c r="G772" t="e">
        <f>_xlfn.CONCAT("UFV ",Tabela1[[#This Row],[Complexo]])</f>
        <v>#N/A</v>
      </c>
    </row>
    <row r="773" spans="1:7">
      <c r="A773" s="97">
        <v>45778</v>
      </c>
      <c r="B773">
        <v>5</v>
      </c>
      <c r="C773" t="s">
        <v>2546</v>
      </c>
      <c r="E773">
        <v>1113</v>
      </c>
      <c r="F773" t="e">
        <f>_xlfn.XLOOKUP(Tabela1[[#This Row],[Empreendimento]],L:L,N:N)</f>
        <v>#N/A</v>
      </c>
      <c r="G773" t="e">
        <f>_xlfn.CONCAT("UFV ",Tabela1[[#This Row],[Complexo]])</f>
        <v>#N/A</v>
      </c>
    </row>
    <row r="774" spans="1:7">
      <c r="A774" s="97">
        <v>45809</v>
      </c>
      <c r="B774">
        <v>6</v>
      </c>
      <c r="C774" t="s">
        <v>2546</v>
      </c>
      <c r="E774">
        <v>1133</v>
      </c>
      <c r="F774" t="e">
        <f>_xlfn.XLOOKUP(Tabela1[[#This Row],[Empreendimento]],L:L,N:N)</f>
        <v>#N/A</v>
      </c>
      <c r="G774" t="e">
        <f>_xlfn.CONCAT("UFV ",Tabela1[[#This Row],[Complexo]])</f>
        <v>#N/A</v>
      </c>
    </row>
    <row r="775" spans="1:7">
      <c r="A775" s="97">
        <v>45839</v>
      </c>
      <c r="B775">
        <v>7</v>
      </c>
      <c r="C775" t="s">
        <v>2546</v>
      </c>
      <c r="E775">
        <v>1192</v>
      </c>
      <c r="F775" t="e">
        <f>_xlfn.XLOOKUP(Tabela1[[#This Row],[Empreendimento]],L:L,N:N)</f>
        <v>#N/A</v>
      </c>
      <c r="G775" t="e">
        <f>_xlfn.CONCAT("UFV ",Tabela1[[#This Row],[Complexo]])</f>
        <v>#N/A</v>
      </c>
    </row>
    <row r="776" spans="1:7">
      <c r="A776" s="97">
        <v>45870</v>
      </c>
      <c r="B776">
        <v>8</v>
      </c>
      <c r="C776" t="s">
        <v>2546</v>
      </c>
      <c r="E776">
        <v>1339</v>
      </c>
      <c r="F776" t="e">
        <f>_xlfn.XLOOKUP(Tabela1[[#This Row],[Empreendimento]],L:L,N:N)</f>
        <v>#N/A</v>
      </c>
      <c r="G776" t="e">
        <f>_xlfn.CONCAT("UFV ",Tabela1[[#This Row],[Complexo]])</f>
        <v>#N/A</v>
      </c>
    </row>
    <row r="777" spans="1:7">
      <c r="A777" s="97">
        <v>45901</v>
      </c>
      <c r="B777">
        <v>9</v>
      </c>
      <c r="C777" t="s">
        <v>2546</v>
      </c>
      <c r="E777">
        <v>1267</v>
      </c>
      <c r="F777" t="e">
        <f>_xlfn.XLOOKUP(Tabela1[[#This Row],[Empreendimento]],L:L,N:N)</f>
        <v>#N/A</v>
      </c>
      <c r="G777" t="e">
        <f>_xlfn.CONCAT("UFV ",Tabela1[[#This Row],[Complexo]])</f>
        <v>#N/A</v>
      </c>
    </row>
    <row r="778" spans="1:7">
      <c r="A778" s="97">
        <v>45931</v>
      </c>
      <c r="B778">
        <v>10</v>
      </c>
      <c r="C778" t="s">
        <v>2546</v>
      </c>
      <c r="E778">
        <v>1206</v>
      </c>
      <c r="F778" t="e">
        <f>_xlfn.XLOOKUP(Tabela1[[#This Row],[Empreendimento]],L:L,N:N)</f>
        <v>#N/A</v>
      </c>
      <c r="G778" t="e">
        <f>_xlfn.CONCAT("UFV ",Tabela1[[#This Row],[Complexo]])</f>
        <v>#N/A</v>
      </c>
    </row>
    <row r="779" spans="1:7">
      <c r="A779" s="97">
        <v>45962</v>
      </c>
      <c r="B779">
        <v>11</v>
      </c>
      <c r="C779" t="s">
        <v>2546</v>
      </c>
      <c r="E779">
        <v>1124</v>
      </c>
      <c r="F779" t="e">
        <f>_xlfn.XLOOKUP(Tabela1[[#This Row],[Empreendimento]],L:L,N:N)</f>
        <v>#N/A</v>
      </c>
      <c r="G779" t="e">
        <f>_xlfn.CONCAT("UFV ",Tabela1[[#This Row],[Complexo]])</f>
        <v>#N/A</v>
      </c>
    </row>
    <row r="780" spans="1:7">
      <c r="A780" s="97">
        <v>45992</v>
      </c>
      <c r="B780">
        <v>12</v>
      </c>
      <c r="C780" t="s">
        <v>2546</v>
      </c>
      <c r="E780">
        <v>1088</v>
      </c>
      <c r="F780" t="e">
        <f>_xlfn.XLOOKUP(Tabela1[[#This Row],[Empreendimento]],L:L,N:N)</f>
        <v>#N/A</v>
      </c>
      <c r="G780" t="e">
        <f>_xlfn.CONCAT("UFV ",Tabela1[[#This Row],[Complexo]])</f>
        <v>#N/A</v>
      </c>
    </row>
    <row r="781" spans="1:7">
      <c r="A781" s="97">
        <v>45658</v>
      </c>
      <c r="B781">
        <v>1</v>
      </c>
      <c r="C781" t="s">
        <v>2547</v>
      </c>
      <c r="F781" t="e">
        <f>_xlfn.XLOOKUP(Tabela1[[#This Row],[Empreendimento]],L:L,N:N)</f>
        <v>#N/A</v>
      </c>
      <c r="G781" t="e">
        <f>_xlfn.CONCAT("UFV ",Tabela1[[#This Row],[Complexo]])</f>
        <v>#N/A</v>
      </c>
    </row>
    <row r="782" spans="1:7">
      <c r="A782" s="97">
        <v>45689</v>
      </c>
      <c r="B782">
        <v>2</v>
      </c>
      <c r="C782" t="s">
        <v>2547</v>
      </c>
      <c r="F782" t="e">
        <f>_xlfn.XLOOKUP(Tabela1[[#This Row],[Empreendimento]],L:L,N:N)</f>
        <v>#N/A</v>
      </c>
      <c r="G782" t="e">
        <f>_xlfn.CONCAT("UFV ",Tabela1[[#This Row],[Complexo]])</f>
        <v>#N/A</v>
      </c>
    </row>
    <row r="783" spans="1:7">
      <c r="A783" s="97">
        <v>45717</v>
      </c>
      <c r="B783">
        <v>3</v>
      </c>
      <c r="C783" t="s">
        <v>2547</v>
      </c>
      <c r="E783">
        <v>554.6</v>
      </c>
      <c r="F783" t="e">
        <f>_xlfn.XLOOKUP(Tabela1[[#This Row],[Empreendimento]],L:L,N:N)</f>
        <v>#N/A</v>
      </c>
      <c r="G783" t="e">
        <f>_xlfn.CONCAT("UFV ",Tabela1[[#This Row],[Complexo]])</f>
        <v>#N/A</v>
      </c>
    </row>
    <row r="784" spans="1:7">
      <c r="A784" s="97">
        <v>45748</v>
      </c>
      <c r="B784">
        <v>4</v>
      </c>
      <c r="C784" t="s">
        <v>2547</v>
      </c>
      <c r="E784">
        <v>574.70000000000005</v>
      </c>
      <c r="F784" t="e">
        <f>_xlfn.XLOOKUP(Tabela1[[#This Row],[Empreendimento]],L:L,N:N)</f>
        <v>#N/A</v>
      </c>
      <c r="G784" t="e">
        <f>_xlfn.CONCAT("UFV ",Tabela1[[#This Row],[Complexo]])</f>
        <v>#N/A</v>
      </c>
    </row>
    <row r="785" spans="1:7">
      <c r="A785" s="97">
        <v>45778</v>
      </c>
      <c r="B785">
        <v>5</v>
      </c>
      <c r="C785" t="s">
        <v>2547</v>
      </c>
      <c r="E785">
        <v>622.4</v>
      </c>
      <c r="F785" t="e">
        <f>_xlfn.XLOOKUP(Tabela1[[#This Row],[Empreendimento]],L:L,N:N)</f>
        <v>#N/A</v>
      </c>
      <c r="G785" t="e">
        <f>_xlfn.CONCAT("UFV ",Tabela1[[#This Row],[Complexo]])</f>
        <v>#N/A</v>
      </c>
    </row>
    <row r="786" spans="1:7">
      <c r="A786" s="97">
        <v>45809</v>
      </c>
      <c r="B786">
        <v>6</v>
      </c>
      <c r="C786" t="s">
        <v>2547</v>
      </c>
      <c r="E786">
        <v>623</v>
      </c>
      <c r="F786" t="e">
        <f>_xlfn.XLOOKUP(Tabela1[[#This Row],[Empreendimento]],L:L,N:N)</f>
        <v>#N/A</v>
      </c>
      <c r="G786" t="e">
        <f>_xlfn.CONCAT("UFV ",Tabela1[[#This Row],[Complexo]])</f>
        <v>#N/A</v>
      </c>
    </row>
    <row r="787" spans="1:7">
      <c r="A787" s="97">
        <v>45839</v>
      </c>
      <c r="B787">
        <v>7</v>
      </c>
      <c r="C787" t="s">
        <v>2547</v>
      </c>
      <c r="E787">
        <v>665.5</v>
      </c>
      <c r="F787" t="e">
        <f>_xlfn.XLOOKUP(Tabela1[[#This Row],[Empreendimento]],L:L,N:N)</f>
        <v>#N/A</v>
      </c>
      <c r="G787" t="e">
        <f>_xlfn.CONCAT("UFV ",Tabela1[[#This Row],[Complexo]])</f>
        <v>#N/A</v>
      </c>
    </row>
    <row r="788" spans="1:7">
      <c r="A788" s="97">
        <v>45870</v>
      </c>
      <c r="B788">
        <v>8</v>
      </c>
      <c r="C788" t="s">
        <v>2547</v>
      </c>
      <c r="E788">
        <v>708.3</v>
      </c>
      <c r="F788" t="e">
        <f>_xlfn.XLOOKUP(Tabela1[[#This Row],[Empreendimento]],L:L,N:N)</f>
        <v>#N/A</v>
      </c>
      <c r="G788" t="e">
        <f>_xlfn.CONCAT("UFV ",Tabela1[[#This Row],[Complexo]])</f>
        <v>#N/A</v>
      </c>
    </row>
    <row r="789" spans="1:7">
      <c r="A789" s="97">
        <v>45901</v>
      </c>
      <c r="B789">
        <v>9</v>
      </c>
      <c r="C789" t="s">
        <v>2547</v>
      </c>
      <c r="E789">
        <v>660.3</v>
      </c>
      <c r="F789" t="e">
        <f>_xlfn.XLOOKUP(Tabela1[[#This Row],[Empreendimento]],L:L,N:N)</f>
        <v>#N/A</v>
      </c>
      <c r="G789" t="e">
        <f>_xlfn.CONCAT("UFV ",Tabela1[[#This Row],[Complexo]])</f>
        <v>#N/A</v>
      </c>
    </row>
    <row r="790" spans="1:7">
      <c r="A790" s="97">
        <v>45931</v>
      </c>
      <c r="B790">
        <v>10</v>
      </c>
      <c r="C790" t="s">
        <v>2547</v>
      </c>
      <c r="E790">
        <v>613.1</v>
      </c>
      <c r="F790" t="e">
        <f>_xlfn.XLOOKUP(Tabela1[[#This Row],[Empreendimento]],L:L,N:N)</f>
        <v>#N/A</v>
      </c>
      <c r="G790" t="e">
        <f>_xlfn.CONCAT("UFV ",Tabela1[[#This Row],[Complexo]])</f>
        <v>#N/A</v>
      </c>
    </row>
    <row r="791" spans="1:7">
      <c r="A791" s="97">
        <v>45962</v>
      </c>
      <c r="B791">
        <v>11</v>
      </c>
      <c r="C791" t="s">
        <v>2547</v>
      </c>
      <c r="E791">
        <v>520.29999999999995</v>
      </c>
      <c r="F791" t="e">
        <f>_xlfn.XLOOKUP(Tabela1[[#This Row],[Empreendimento]],L:L,N:N)</f>
        <v>#N/A</v>
      </c>
      <c r="G791" t="e">
        <f>_xlfn.CONCAT("UFV ",Tabela1[[#This Row],[Complexo]])</f>
        <v>#N/A</v>
      </c>
    </row>
    <row r="792" spans="1:7">
      <c r="A792" s="97">
        <v>45992</v>
      </c>
      <c r="B792">
        <v>12</v>
      </c>
      <c r="C792" t="s">
        <v>2547</v>
      </c>
      <c r="E792">
        <v>515.20000000000005</v>
      </c>
      <c r="F792" t="e">
        <f>_xlfn.XLOOKUP(Tabela1[[#This Row],[Empreendimento]],L:L,N:N)</f>
        <v>#N/A</v>
      </c>
      <c r="G792" t="e">
        <f>_xlfn.CONCAT("UFV ",Tabela1[[#This Row],[Complexo]])</f>
        <v>#N/A</v>
      </c>
    </row>
    <row r="793" spans="1:7">
      <c r="A793" s="97">
        <v>45658</v>
      </c>
      <c r="B793">
        <v>1</v>
      </c>
      <c r="C793" t="s">
        <v>2548</v>
      </c>
      <c r="F793" t="e">
        <f>_xlfn.XLOOKUP(Tabela1[[#This Row],[Empreendimento]],L:L,N:N)</f>
        <v>#N/A</v>
      </c>
      <c r="G793" t="e">
        <f>_xlfn.CONCAT("UFV ",Tabela1[[#This Row],[Complexo]])</f>
        <v>#N/A</v>
      </c>
    </row>
    <row r="794" spans="1:7">
      <c r="A794" s="97">
        <v>45689</v>
      </c>
      <c r="B794">
        <v>2</v>
      </c>
      <c r="C794" t="s">
        <v>2548</v>
      </c>
      <c r="F794" t="e">
        <f>_xlfn.XLOOKUP(Tabela1[[#This Row],[Empreendimento]],L:L,N:N)</f>
        <v>#N/A</v>
      </c>
      <c r="G794" t="e">
        <f>_xlfn.CONCAT("UFV ",Tabela1[[#This Row],[Complexo]])</f>
        <v>#N/A</v>
      </c>
    </row>
    <row r="795" spans="1:7">
      <c r="A795" s="97">
        <v>45717</v>
      </c>
      <c r="B795">
        <v>3</v>
      </c>
      <c r="C795" t="s">
        <v>2548</v>
      </c>
      <c r="E795">
        <v>555.1</v>
      </c>
      <c r="F795" t="e">
        <f>_xlfn.XLOOKUP(Tabela1[[#This Row],[Empreendimento]],L:L,N:N)</f>
        <v>#N/A</v>
      </c>
      <c r="G795" t="e">
        <f>_xlfn.CONCAT("UFV ",Tabela1[[#This Row],[Complexo]])</f>
        <v>#N/A</v>
      </c>
    </row>
    <row r="796" spans="1:7">
      <c r="A796" s="97">
        <v>45748</v>
      </c>
      <c r="B796">
        <v>4</v>
      </c>
      <c r="C796" t="s">
        <v>2548</v>
      </c>
      <c r="E796">
        <v>572.9</v>
      </c>
      <c r="F796" t="e">
        <f>_xlfn.XLOOKUP(Tabela1[[#This Row],[Empreendimento]],L:L,N:N)</f>
        <v>#N/A</v>
      </c>
      <c r="G796" t="e">
        <f>_xlfn.CONCAT("UFV ",Tabela1[[#This Row],[Complexo]])</f>
        <v>#N/A</v>
      </c>
    </row>
    <row r="797" spans="1:7">
      <c r="A797" s="97">
        <v>45778</v>
      </c>
      <c r="B797">
        <v>5</v>
      </c>
      <c r="C797" t="s">
        <v>2548</v>
      </c>
      <c r="E797">
        <v>621.5</v>
      </c>
      <c r="F797" t="e">
        <f>_xlfn.XLOOKUP(Tabela1[[#This Row],[Empreendimento]],L:L,N:N)</f>
        <v>#N/A</v>
      </c>
      <c r="G797" t="e">
        <f>_xlfn.CONCAT("UFV ",Tabela1[[#This Row],[Complexo]])</f>
        <v>#N/A</v>
      </c>
    </row>
    <row r="798" spans="1:7">
      <c r="A798" s="97">
        <v>45809</v>
      </c>
      <c r="B798">
        <v>6</v>
      </c>
      <c r="C798" t="s">
        <v>2548</v>
      </c>
      <c r="E798">
        <v>622.4</v>
      </c>
      <c r="F798" t="e">
        <f>_xlfn.XLOOKUP(Tabela1[[#This Row],[Empreendimento]],L:L,N:N)</f>
        <v>#N/A</v>
      </c>
      <c r="G798" t="e">
        <f>_xlfn.CONCAT("UFV ",Tabela1[[#This Row],[Complexo]])</f>
        <v>#N/A</v>
      </c>
    </row>
    <row r="799" spans="1:7">
      <c r="A799" s="97">
        <v>45839</v>
      </c>
      <c r="B799">
        <v>7</v>
      </c>
      <c r="C799" t="s">
        <v>2548</v>
      </c>
      <c r="E799">
        <v>643</v>
      </c>
      <c r="F799" t="e">
        <f>_xlfn.XLOOKUP(Tabela1[[#This Row],[Empreendimento]],L:L,N:N)</f>
        <v>#N/A</v>
      </c>
      <c r="G799" t="e">
        <f>_xlfn.CONCAT("UFV ",Tabela1[[#This Row],[Complexo]])</f>
        <v>#N/A</v>
      </c>
    </row>
    <row r="800" spans="1:7">
      <c r="A800" s="97">
        <v>45870</v>
      </c>
      <c r="B800">
        <v>8</v>
      </c>
      <c r="C800" t="s">
        <v>2548</v>
      </c>
      <c r="E800">
        <v>705.6</v>
      </c>
      <c r="F800" t="e">
        <f>_xlfn.XLOOKUP(Tabela1[[#This Row],[Empreendimento]],L:L,N:N)</f>
        <v>#N/A</v>
      </c>
      <c r="G800" t="e">
        <f>_xlfn.CONCAT("UFV ",Tabela1[[#This Row],[Complexo]])</f>
        <v>#N/A</v>
      </c>
    </row>
    <row r="801" spans="1:7">
      <c r="A801" s="97">
        <v>45901</v>
      </c>
      <c r="B801">
        <v>9</v>
      </c>
      <c r="C801" t="s">
        <v>2548</v>
      </c>
      <c r="E801">
        <v>658.8</v>
      </c>
      <c r="F801" t="e">
        <f>_xlfn.XLOOKUP(Tabela1[[#This Row],[Empreendimento]],L:L,N:N)</f>
        <v>#N/A</v>
      </c>
      <c r="G801" t="e">
        <f>_xlfn.CONCAT("UFV ",Tabela1[[#This Row],[Complexo]])</f>
        <v>#N/A</v>
      </c>
    </row>
    <row r="802" spans="1:7">
      <c r="A802" s="97">
        <v>45931</v>
      </c>
      <c r="B802">
        <v>10</v>
      </c>
      <c r="C802" t="s">
        <v>2548</v>
      </c>
      <c r="E802">
        <v>555.4</v>
      </c>
      <c r="F802" t="e">
        <f>_xlfn.XLOOKUP(Tabela1[[#This Row],[Empreendimento]],L:L,N:N)</f>
        <v>#N/A</v>
      </c>
      <c r="G802" t="e">
        <f>_xlfn.CONCAT("UFV ",Tabela1[[#This Row],[Complexo]])</f>
        <v>#N/A</v>
      </c>
    </row>
    <row r="803" spans="1:7">
      <c r="A803" s="97">
        <v>45962</v>
      </c>
      <c r="B803">
        <v>11</v>
      </c>
      <c r="C803" t="s">
        <v>2548</v>
      </c>
      <c r="E803">
        <v>557.79999999999995</v>
      </c>
      <c r="F803" t="e">
        <f>_xlfn.XLOOKUP(Tabela1[[#This Row],[Empreendimento]],L:L,N:N)</f>
        <v>#N/A</v>
      </c>
      <c r="G803" t="e">
        <f>_xlfn.CONCAT("UFV ",Tabela1[[#This Row],[Complexo]])</f>
        <v>#N/A</v>
      </c>
    </row>
    <row r="804" spans="1:7">
      <c r="A804" s="97">
        <v>45992</v>
      </c>
      <c r="B804">
        <v>12</v>
      </c>
      <c r="C804" t="s">
        <v>2548</v>
      </c>
      <c r="E804">
        <v>576.9</v>
      </c>
      <c r="F804" t="e">
        <f>_xlfn.XLOOKUP(Tabela1[[#This Row],[Empreendimento]],L:L,N:N)</f>
        <v>#N/A</v>
      </c>
      <c r="G804" t="e">
        <f>_xlfn.CONCAT("UFV ",Tabela1[[#This Row],[Complexo]])</f>
        <v>#N/A</v>
      </c>
    </row>
    <row r="805" spans="1:7">
      <c r="A805" s="97">
        <v>45658</v>
      </c>
      <c r="B805">
        <v>1</v>
      </c>
      <c r="C805" t="s">
        <v>2549</v>
      </c>
      <c r="F805" t="e">
        <f>_xlfn.XLOOKUP(Tabela1[[#This Row],[Empreendimento]],L:L,N:N)</f>
        <v>#N/A</v>
      </c>
      <c r="G805" t="e">
        <f>_xlfn.CONCAT("UFV ",Tabela1[[#This Row],[Complexo]])</f>
        <v>#N/A</v>
      </c>
    </row>
    <row r="806" spans="1:7">
      <c r="A806" s="97">
        <v>45689</v>
      </c>
      <c r="B806">
        <v>2</v>
      </c>
      <c r="C806" t="s">
        <v>2549</v>
      </c>
      <c r="F806" t="e">
        <f>_xlfn.XLOOKUP(Tabela1[[#This Row],[Empreendimento]],L:L,N:N)</f>
        <v>#N/A</v>
      </c>
      <c r="G806" t="e">
        <f>_xlfn.CONCAT("UFV ",Tabela1[[#This Row],[Complexo]])</f>
        <v>#N/A</v>
      </c>
    </row>
    <row r="807" spans="1:7">
      <c r="A807" s="97">
        <v>45717</v>
      </c>
      <c r="B807">
        <v>3</v>
      </c>
      <c r="C807" t="s">
        <v>2549</v>
      </c>
      <c r="F807" t="e">
        <f>_xlfn.XLOOKUP(Tabela1[[#This Row],[Empreendimento]],L:L,N:N)</f>
        <v>#N/A</v>
      </c>
      <c r="G807" t="e">
        <f>_xlfn.CONCAT("UFV ",Tabela1[[#This Row],[Complexo]])</f>
        <v>#N/A</v>
      </c>
    </row>
    <row r="808" spans="1:7">
      <c r="A808" s="97">
        <v>45748</v>
      </c>
      <c r="B808">
        <v>4</v>
      </c>
      <c r="C808" t="s">
        <v>2549</v>
      </c>
      <c r="F808" t="e">
        <f>_xlfn.XLOOKUP(Tabela1[[#This Row],[Empreendimento]],L:L,N:N)</f>
        <v>#N/A</v>
      </c>
      <c r="G808" t="e">
        <f>_xlfn.CONCAT("UFV ",Tabela1[[#This Row],[Complexo]])</f>
        <v>#N/A</v>
      </c>
    </row>
    <row r="809" spans="1:7">
      <c r="A809" s="97">
        <v>45778</v>
      </c>
      <c r="B809">
        <v>5</v>
      </c>
      <c r="C809" t="s">
        <v>2549</v>
      </c>
      <c r="E809">
        <v>1212</v>
      </c>
      <c r="F809" t="e">
        <f>_xlfn.XLOOKUP(Tabela1[[#This Row],[Empreendimento]],L:L,N:N)</f>
        <v>#N/A</v>
      </c>
      <c r="G809" t="e">
        <f>_xlfn.CONCAT("UFV ",Tabela1[[#This Row],[Complexo]])</f>
        <v>#N/A</v>
      </c>
    </row>
    <row r="810" spans="1:7">
      <c r="A810" s="97">
        <v>45809</v>
      </c>
      <c r="B810">
        <v>6</v>
      </c>
      <c r="C810" t="s">
        <v>2549</v>
      </c>
      <c r="E810">
        <v>1181</v>
      </c>
      <c r="F810" t="e">
        <f>_xlfn.XLOOKUP(Tabela1[[#This Row],[Empreendimento]],L:L,N:N)</f>
        <v>#N/A</v>
      </c>
      <c r="G810" t="e">
        <f>_xlfn.CONCAT("UFV ",Tabela1[[#This Row],[Complexo]])</f>
        <v>#N/A</v>
      </c>
    </row>
    <row r="811" spans="1:7">
      <c r="A811" s="97">
        <v>45839</v>
      </c>
      <c r="B811">
        <v>7</v>
      </c>
      <c r="C811" t="s">
        <v>2549</v>
      </c>
      <c r="E811">
        <v>1277</v>
      </c>
      <c r="F811" t="e">
        <f>_xlfn.XLOOKUP(Tabela1[[#This Row],[Empreendimento]],L:L,N:N)</f>
        <v>#N/A</v>
      </c>
      <c r="G811" t="e">
        <f>_xlfn.CONCAT("UFV ",Tabela1[[#This Row],[Complexo]])</f>
        <v>#N/A</v>
      </c>
    </row>
    <row r="812" spans="1:7">
      <c r="A812" s="97">
        <v>45870</v>
      </c>
      <c r="B812">
        <v>8</v>
      </c>
      <c r="C812" t="s">
        <v>2549</v>
      </c>
      <c r="E812">
        <v>1390</v>
      </c>
      <c r="F812" t="e">
        <f>_xlfn.XLOOKUP(Tabela1[[#This Row],[Empreendimento]],L:L,N:N)</f>
        <v>#N/A</v>
      </c>
      <c r="G812" t="e">
        <f>_xlfn.CONCAT("UFV ",Tabela1[[#This Row],[Complexo]])</f>
        <v>#N/A</v>
      </c>
    </row>
    <row r="813" spans="1:7">
      <c r="A813" s="97">
        <v>45901</v>
      </c>
      <c r="B813">
        <v>9</v>
      </c>
      <c r="C813" t="s">
        <v>2549</v>
      </c>
      <c r="E813">
        <v>1267</v>
      </c>
      <c r="F813" t="e">
        <f>_xlfn.XLOOKUP(Tabela1[[#This Row],[Empreendimento]],L:L,N:N)</f>
        <v>#N/A</v>
      </c>
      <c r="G813" t="e">
        <f>_xlfn.CONCAT("UFV ",Tabela1[[#This Row],[Complexo]])</f>
        <v>#N/A</v>
      </c>
    </row>
    <row r="814" spans="1:7">
      <c r="A814" s="97">
        <v>45931</v>
      </c>
      <c r="B814">
        <v>10</v>
      </c>
      <c r="C814" t="s">
        <v>2549</v>
      </c>
      <c r="E814">
        <v>1183</v>
      </c>
      <c r="F814" t="e">
        <f>_xlfn.XLOOKUP(Tabela1[[#This Row],[Empreendimento]],L:L,N:N)</f>
        <v>#N/A</v>
      </c>
      <c r="G814" t="e">
        <f>_xlfn.CONCAT("UFV ",Tabela1[[#This Row],[Complexo]])</f>
        <v>#N/A</v>
      </c>
    </row>
    <row r="815" spans="1:7">
      <c r="A815" s="97">
        <v>45962</v>
      </c>
      <c r="B815">
        <v>11</v>
      </c>
      <c r="C815" t="s">
        <v>2549</v>
      </c>
      <c r="E815">
        <v>1044</v>
      </c>
      <c r="F815" t="e">
        <f>_xlfn.XLOOKUP(Tabela1[[#This Row],[Empreendimento]],L:L,N:N)</f>
        <v>#N/A</v>
      </c>
      <c r="G815" t="e">
        <f>_xlfn.CONCAT("UFV ",Tabela1[[#This Row],[Complexo]])</f>
        <v>#N/A</v>
      </c>
    </row>
    <row r="816" spans="1:7">
      <c r="A816" s="97">
        <v>45992</v>
      </c>
      <c r="B816">
        <v>12</v>
      </c>
      <c r="C816" t="s">
        <v>2549</v>
      </c>
      <c r="E816">
        <v>1188</v>
      </c>
      <c r="F816" t="e">
        <f>_xlfn.XLOOKUP(Tabela1[[#This Row],[Empreendimento]],L:L,N:N)</f>
        <v>#N/A</v>
      </c>
      <c r="G816" t="e">
        <f>_xlfn.CONCAT("UFV ",Tabela1[[#This Row],[Complexo]])</f>
        <v>#N/A</v>
      </c>
    </row>
    <row r="817" spans="1:7">
      <c r="A817" s="97">
        <v>45658</v>
      </c>
      <c r="B817">
        <v>1</v>
      </c>
      <c r="C817" t="s">
        <v>2550</v>
      </c>
      <c r="F817" t="e">
        <f>_xlfn.XLOOKUP(Tabela1[[#This Row],[Empreendimento]],L:L,N:N)</f>
        <v>#N/A</v>
      </c>
      <c r="G817" t="e">
        <f>_xlfn.CONCAT("UFV ",Tabela1[[#This Row],[Complexo]])</f>
        <v>#N/A</v>
      </c>
    </row>
    <row r="818" spans="1:7">
      <c r="A818" s="97">
        <v>45689</v>
      </c>
      <c r="B818">
        <v>2</v>
      </c>
      <c r="C818" t="s">
        <v>2550</v>
      </c>
      <c r="F818" t="e">
        <f>_xlfn.XLOOKUP(Tabela1[[#This Row],[Empreendimento]],L:L,N:N)</f>
        <v>#N/A</v>
      </c>
      <c r="G818" t="e">
        <f>_xlfn.CONCAT("UFV ",Tabela1[[#This Row],[Complexo]])</f>
        <v>#N/A</v>
      </c>
    </row>
    <row r="819" spans="1:7">
      <c r="A819" s="97">
        <v>45717</v>
      </c>
      <c r="B819">
        <v>3</v>
      </c>
      <c r="C819" t="s">
        <v>2550</v>
      </c>
      <c r="E819">
        <v>743.3</v>
      </c>
      <c r="F819" t="e">
        <f>_xlfn.XLOOKUP(Tabela1[[#This Row],[Empreendimento]],L:L,N:N)</f>
        <v>#N/A</v>
      </c>
      <c r="G819" t="e">
        <f>_xlfn.CONCAT("UFV ",Tabela1[[#This Row],[Complexo]])</f>
        <v>#N/A</v>
      </c>
    </row>
    <row r="820" spans="1:7">
      <c r="A820" s="97">
        <v>45748</v>
      </c>
      <c r="B820">
        <v>4</v>
      </c>
      <c r="C820" t="s">
        <v>2550</v>
      </c>
      <c r="E820">
        <v>701.5</v>
      </c>
      <c r="F820" t="e">
        <f>_xlfn.XLOOKUP(Tabela1[[#This Row],[Empreendimento]],L:L,N:N)</f>
        <v>#N/A</v>
      </c>
      <c r="G820" t="e">
        <f>_xlfn.CONCAT("UFV ",Tabela1[[#This Row],[Complexo]])</f>
        <v>#N/A</v>
      </c>
    </row>
    <row r="821" spans="1:7">
      <c r="A821" s="97">
        <v>45778</v>
      </c>
      <c r="B821">
        <v>5</v>
      </c>
      <c r="C821" t="s">
        <v>2550</v>
      </c>
      <c r="E821">
        <v>749.1</v>
      </c>
      <c r="F821" t="e">
        <f>_xlfn.XLOOKUP(Tabela1[[#This Row],[Empreendimento]],L:L,N:N)</f>
        <v>#N/A</v>
      </c>
      <c r="G821" t="e">
        <f>_xlfn.CONCAT("UFV ",Tabela1[[#This Row],[Complexo]])</f>
        <v>#N/A</v>
      </c>
    </row>
    <row r="822" spans="1:7">
      <c r="A822" s="97">
        <v>45809</v>
      </c>
      <c r="B822">
        <v>6</v>
      </c>
      <c r="C822" t="s">
        <v>2550</v>
      </c>
      <c r="E822">
        <v>693.8</v>
      </c>
      <c r="F822" t="e">
        <f>_xlfn.XLOOKUP(Tabela1[[#This Row],[Empreendimento]],L:L,N:N)</f>
        <v>#N/A</v>
      </c>
      <c r="G822" t="e">
        <f>_xlfn.CONCAT("UFV ",Tabela1[[#This Row],[Complexo]])</f>
        <v>#N/A</v>
      </c>
    </row>
    <row r="823" spans="1:7">
      <c r="A823" s="97">
        <v>45839</v>
      </c>
      <c r="B823">
        <v>7</v>
      </c>
      <c r="C823" t="s">
        <v>2550</v>
      </c>
      <c r="E823">
        <v>785.9</v>
      </c>
      <c r="F823" t="e">
        <f>_xlfn.XLOOKUP(Tabela1[[#This Row],[Empreendimento]],L:L,N:N)</f>
        <v>#N/A</v>
      </c>
      <c r="G823" t="e">
        <f>_xlfn.CONCAT("UFV ",Tabela1[[#This Row],[Complexo]])</f>
        <v>#N/A</v>
      </c>
    </row>
    <row r="824" spans="1:7">
      <c r="A824" s="97">
        <v>45870</v>
      </c>
      <c r="B824">
        <v>8</v>
      </c>
      <c r="C824" t="s">
        <v>2550</v>
      </c>
      <c r="E824">
        <v>859.5</v>
      </c>
      <c r="F824" t="e">
        <f>_xlfn.XLOOKUP(Tabela1[[#This Row],[Empreendimento]],L:L,N:N)</f>
        <v>#N/A</v>
      </c>
      <c r="G824" t="e">
        <f>_xlfn.CONCAT("UFV ",Tabela1[[#This Row],[Complexo]])</f>
        <v>#N/A</v>
      </c>
    </row>
    <row r="825" spans="1:7">
      <c r="A825" s="97">
        <v>45901</v>
      </c>
      <c r="B825">
        <v>9</v>
      </c>
      <c r="C825" t="s">
        <v>2550</v>
      </c>
      <c r="E825">
        <v>818.6</v>
      </c>
      <c r="F825" t="e">
        <f>_xlfn.XLOOKUP(Tabela1[[#This Row],[Empreendimento]],L:L,N:N)</f>
        <v>#N/A</v>
      </c>
      <c r="G825" t="e">
        <f>_xlfn.CONCAT("UFV ",Tabela1[[#This Row],[Complexo]])</f>
        <v>#N/A</v>
      </c>
    </row>
    <row r="826" spans="1:7">
      <c r="A826" s="97">
        <v>45931</v>
      </c>
      <c r="B826">
        <v>10</v>
      </c>
      <c r="C826" t="s">
        <v>2550</v>
      </c>
      <c r="E826">
        <v>816.1</v>
      </c>
      <c r="F826" t="e">
        <f>_xlfn.XLOOKUP(Tabela1[[#This Row],[Empreendimento]],L:L,N:N)</f>
        <v>#N/A</v>
      </c>
      <c r="G826" t="e">
        <f>_xlfn.CONCAT("UFV ",Tabela1[[#This Row],[Complexo]])</f>
        <v>#N/A</v>
      </c>
    </row>
    <row r="827" spans="1:7">
      <c r="A827" s="97">
        <v>45962</v>
      </c>
      <c r="B827">
        <v>11</v>
      </c>
      <c r="C827" t="s">
        <v>2550</v>
      </c>
      <c r="E827">
        <v>607.9</v>
      </c>
      <c r="F827" t="e">
        <f>_xlfn.XLOOKUP(Tabela1[[#This Row],[Empreendimento]],L:L,N:N)</f>
        <v>#N/A</v>
      </c>
      <c r="G827" t="e">
        <f>_xlfn.CONCAT("UFV ",Tabela1[[#This Row],[Complexo]])</f>
        <v>#N/A</v>
      </c>
    </row>
    <row r="828" spans="1:7">
      <c r="A828" s="97">
        <v>45992</v>
      </c>
      <c r="B828">
        <v>12</v>
      </c>
      <c r="C828" t="s">
        <v>2550</v>
      </c>
      <c r="E828">
        <v>762.8</v>
      </c>
      <c r="F828" t="e">
        <f>_xlfn.XLOOKUP(Tabela1[[#This Row],[Empreendimento]],L:L,N:N)</f>
        <v>#N/A</v>
      </c>
      <c r="G828" t="e">
        <f>_xlfn.CONCAT("UFV ",Tabela1[[#This Row],[Complexo]])</f>
        <v>#N/A</v>
      </c>
    </row>
    <row r="829" spans="1:7">
      <c r="A829" s="97">
        <v>45658</v>
      </c>
      <c r="B829">
        <v>1</v>
      </c>
      <c r="C829" t="s">
        <v>2551</v>
      </c>
      <c r="F829" t="e">
        <f>_xlfn.XLOOKUP(Tabela1[[#This Row],[Empreendimento]],L:L,N:N)</f>
        <v>#N/A</v>
      </c>
      <c r="G829" t="e">
        <f>_xlfn.CONCAT("UFV ",Tabela1[[#This Row],[Complexo]])</f>
        <v>#N/A</v>
      </c>
    </row>
    <row r="830" spans="1:7">
      <c r="A830" s="97">
        <v>45689</v>
      </c>
      <c r="B830">
        <v>2</v>
      </c>
      <c r="C830" t="s">
        <v>2551</v>
      </c>
      <c r="F830" t="e">
        <f>_xlfn.XLOOKUP(Tabela1[[#This Row],[Empreendimento]],L:L,N:N)</f>
        <v>#N/A</v>
      </c>
      <c r="G830" t="e">
        <f>_xlfn.CONCAT("UFV ",Tabela1[[#This Row],[Complexo]])</f>
        <v>#N/A</v>
      </c>
    </row>
    <row r="831" spans="1:7">
      <c r="A831" s="97">
        <v>45717</v>
      </c>
      <c r="B831">
        <v>3</v>
      </c>
      <c r="C831" t="s">
        <v>2551</v>
      </c>
      <c r="F831" t="e">
        <f>_xlfn.XLOOKUP(Tabela1[[#This Row],[Empreendimento]],L:L,N:N)</f>
        <v>#N/A</v>
      </c>
      <c r="G831" t="e">
        <f>_xlfn.CONCAT("UFV ",Tabela1[[#This Row],[Complexo]])</f>
        <v>#N/A</v>
      </c>
    </row>
    <row r="832" spans="1:7">
      <c r="A832" s="97">
        <v>45748</v>
      </c>
      <c r="B832">
        <v>4</v>
      </c>
      <c r="C832" t="s">
        <v>2551</v>
      </c>
      <c r="E832">
        <v>572.5</v>
      </c>
      <c r="F832" t="e">
        <f>_xlfn.XLOOKUP(Tabela1[[#This Row],[Empreendimento]],L:L,N:N)</f>
        <v>#N/A</v>
      </c>
      <c r="G832" t="e">
        <f>_xlfn.CONCAT("UFV ",Tabela1[[#This Row],[Complexo]])</f>
        <v>#N/A</v>
      </c>
    </row>
    <row r="833" spans="1:7">
      <c r="A833" s="97">
        <v>45778</v>
      </c>
      <c r="B833">
        <v>5</v>
      </c>
      <c r="C833" t="s">
        <v>2551</v>
      </c>
      <c r="E833">
        <v>550.9</v>
      </c>
      <c r="F833" t="e">
        <f>_xlfn.XLOOKUP(Tabela1[[#This Row],[Empreendimento]],L:L,N:N)</f>
        <v>#N/A</v>
      </c>
      <c r="G833" t="e">
        <f>_xlfn.CONCAT("UFV ",Tabela1[[#This Row],[Complexo]])</f>
        <v>#N/A</v>
      </c>
    </row>
    <row r="834" spans="1:7">
      <c r="A834" s="97">
        <v>45809</v>
      </c>
      <c r="B834">
        <v>6</v>
      </c>
      <c r="C834" t="s">
        <v>2551</v>
      </c>
      <c r="E834">
        <v>554.4</v>
      </c>
      <c r="F834" t="e">
        <f>_xlfn.XLOOKUP(Tabela1[[#This Row],[Empreendimento]],L:L,N:N)</f>
        <v>#N/A</v>
      </c>
      <c r="G834" t="e">
        <f>_xlfn.CONCAT("UFV ",Tabela1[[#This Row],[Complexo]])</f>
        <v>#N/A</v>
      </c>
    </row>
    <row r="835" spans="1:7">
      <c r="A835" s="97">
        <v>45839</v>
      </c>
      <c r="B835">
        <v>7</v>
      </c>
      <c r="C835" t="s">
        <v>2551</v>
      </c>
      <c r="E835">
        <v>590.20000000000005</v>
      </c>
      <c r="F835" t="e">
        <f>_xlfn.XLOOKUP(Tabela1[[#This Row],[Empreendimento]],L:L,N:N)</f>
        <v>#N/A</v>
      </c>
      <c r="G835" t="e">
        <f>_xlfn.CONCAT("UFV ",Tabela1[[#This Row],[Complexo]])</f>
        <v>#N/A</v>
      </c>
    </row>
    <row r="836" spans="1:7">
      <c r="A836" s="97">
        <v>45870</v>
      </c>
      <c r="B836">
        <v>8</v>
      </c>
      <c r="C836" t="s">
        <v>2551</v>
      </c>
      <c r="E836">
        <v>660.8</v>
      </c>
      <c r="F836" t="e">
        <f>_xlfn.XLOOKUP(Tabela1[[#This Row],[Empreendimento]],L:L,N:N)</f>
        <v>#N/A</v>
      </c>
      <c r="G836" t="e">
        <f>_xlfn.CONCAT("UFV ",Tabela1[[#This Row],[Complexo]])</f>
        <v>#N/A</v>
      </c>
    </row>
    <row r="837" spans="1:7">
      <c r="A837" s="97">
        <v>45901</v>
      </c>
      <c r="B837">
        <v>9</v>
      </c>
      <c r="C837" t="s">
        <v>2551</v>
      </c>
      <c r="E837">
        <v>605.70000000000005</v>
      </c>
      <c r="F837" t="e">
        <f>_xlfn.XLOOKUP(Tabela1[[#This Row],[Empreendimento]],L:L,N:N)</f>
        <v>#N/A</v>
      </c>
      <c r="G837" t="e">
        <f>_xlfn.CONCAT("UFV ",Tabela1[[#This Row],[Complexo]])</f>
        <v>#N/A</v>
      </c>
    </row>
    <row r="838" spans="1:7">
      <c r="A838" s="97">
        <v>45931</v>
      </c>
      <c r="B838">
        <v>10</v>
      </c>
      <c r="C838" t="s">
        <v>2551</v>
      </c>
      <c r="E838">
        <v>590.1</v>
      </c>
      <c r="F838" t="e">
        <f>_xlfn.XLOOKUP(Tabela1[[#This Row],[Empreendimento]],L:L,N:N)</f>
        <v>#N/A</v>
      </c>
      <c r="G838" t="e">
        <f>_xlfn.CONCAT("UFV ",Tabela1[[#This Row],[Complexo]])</f>
        <v>#N/A</v>
      </c>
    </row>
    <row r="839" spans="1:7">
      <c r="A839" s="97">
        <v>45962</v>
      </c>
      <c r="B839">
        <v>11</v>
      </c>
      <c r="C839" t="s">
        <v>2551</v>
      </c>
      <c r="E839">
        <v>572.4</v>
      </c>
      <c r="F839" t="e">
        <f>_xlfn.XLOOKUP(Tabela1[[#This Row],[Empreendimento]],L:L,N:N)</f>
        <v>#N/A</v>
      </c>
      <c r="G839" t="e">
        <f>_xlfn.CONCAT("UFV ",Tabela1[[#This Row],[Complexo]])</f>
        <v>#N/A</v>
      </c>
    </row>
    <row r="840" spans="1:7">
      <c r="A840" s="97">
        <v>45992</v>
      </c>
      <c r="B840">
        <v>12</v>
      </c>
      <c r="C840" t="s">
        <v>2551</v>
      </c>
      <c r="E840">
        <v>597.79999999999995</v>
      </c>
      <c r="F840" t="e">
        <f>_xlfn.XLOOKUP(Tabela1[[#This Row],[Empreendimento]],L:L,N:N)</f>
        <v>#N/A</v>
      </c>
      <c r="G840" t="e">
        <f>_xlfn.CONCAT("UFV ",Tabela1[[#This Row],[Complexo]])</f>
        <v>#N/A</v>
      </c>
    </row>
    <row r="841" spans="1:7">
      <c r="A841" s="97">
        <v>45658</v>
      </c>
      <c r="B841">
        <v>1</v>
      </c>
      <c r="C841" t="s">
        <v>2552</v>
      </c>
      <c r="F841" t="e">
        <f>_xlfn.XLOOKUP(Tabela1[[#This Row],[Empreendimento]],L:L,N:N)</f>
        <v>#N/A</v>
      </c>
      <c r="G841" t="e">
        <f>_xlfn.CONCAT("UFV ",Tabela1[[#This Row],[Complexo]])</f>
        <v>#N/A</v>
      </c>
    </row>
    <row r="842" spans="1:7">
      <c r="A842" s="97">
        <v>45689</v>
      </c>
      <c r="B842">
        <v>2</v>
      </c>
      <c r="C842" t="s">
        <v>2552</v>
      </c>
      <c r="F842" t="e">
        <f>_xlfn.XLOOKUP(Tabela1[[#This Row],[Empreendimento]],L:L,N:N)</f>
        <v>#N/A</v>
      </c>
      <c r="G842" t="e">
        <f>_xlfn.CONCAT("UFV ",Tabela1[[#This Row],[Complexo]])</f>
        <v>#N/A</v>
      </c>
    </row>
    <row r="843" spans="1:7">
      <c r="A843" s="97">
        <v>45717</v>
      </c>
      <c r="B843">
        <v>3</v>
      </c>
      <c r="C843" t="s">
        <v>2552</v>
      </c>
      <c r="F843" t="e">
        <f>_xlfn.XLOOKUP(Tabela1[[#This Row],[Empreendimento]],L:L,N:N)</f>
        <v>#N/A</v>
      </c>
      <c r="G843" t="e">
        <f>_xlfn.CONCAT("UFV ",Tabela1[[#This Row],[Complexo]])</f>
        <v>#N/A</v>
      </c>
    </row>
    <row r="844" spans="1:7">
      <c r="A844" s="97">
        <v>45748</v>
      </c>
      <c r="B844">
        <v>4</v>
      </c>
      <c r="C844" t="s">
        <v>2552</v>
      </c>
      <c r="E844">
        <v>568.6</v>
      </c>
      <c r="F844" t="e">
        <f>_xlfn.XLOOKUP(Tabela1[[#This Row],[Empreendimento]],L:L,N:N)</f>
        <v>#N/A</v>
      </c>
      <c r="G844" t="e">
        <f>_xlfn.CONCAT("UFV ",Tabela1[[#This Row],[Complexo]])</f>
        <v>#N/A</v>
      </c>
    </row>
    <row r="845" spans="1:7">
      <c r="A845" s="97">
        <v>45778</v>
      </c>
      <c r="B845">
        <v>5</v>
      </c>
      <c r="C845" t="s">
        <v>2552</v>
      </c>
      <c r="E845">
        <v>562.6</v>
      </c>
      <c r="F845" t="e">
        <f>_xlfn.XLOOKUP(Tabela1[[#This Row],[Empreendimento]],L:L,N:N)</f>
        <v>#N/A</v>
      </c>
      <c r="G845" t="e">
        <f>_xlfn.CONCAT("UFV ",Tabela1[[#This Row],[Complexo]])</f>
        <v>#N/A</v>
      </c>
    </row>
    <row r="846" spans="1:7">
      <c r="A846" s="97">
        <v>45809</v>
      </c>
      <c r="B846">
        <v>6</v>
      </c>
      <c r="C846" t="s">
        <v>2552</v>
      </c>
      <c r="E846">
        <v>534.1</v>
      </c>
      <c r="F846" t="e">
        <f>_xlfn.XLOOKUP(Tabela1[[#This Row],[Empreendimento]],L:L,N:N)</f>
        <v>#N/A</v>
      </c>
      <c r="G846" t="e">
        <f>_xlfn.CONCAT("UFV ",Tabela1[[#This Row],[Complexo]])</f>
        <v>#N/A</v>
      </c>
    </row>
    <row r="847" spans="1:7">
      <c r="A847" s="97">
        <v>45839</v>
      </c>
      <c r="B847">
        <v>7</v>
      </c>
      <c r="C847" t="s">
        <v>2552</v>
      </c>
      <c r="E847">
        <v>545.70000000000005</v>
      </c>
      <c r="F847" t="e">
        <f>_xlfn.XLOOKUP(Tabela1[[#This Row],[Empreendimento]],L:L,N:N)</f>
        <v>#N/A</v>
      </c>
      <c r="G847" t="e">
        <f>_xlfn.CONCAT("UFV ",Tabela1[[#This Row],[Complexo]])</f>
        <v>#N/A</v>
      </c>
    </row>
    <row r="848" spans="1:7">
      <c r="A848" s="97">
        <v>45870</v>
      </c>
      <c r="B848">
        <v>8</v>
      </c>
      <c r="C848" t="s">
        <v>2552</v>
      </c>
      <c r="E848">
        <v>651.20000000000005</v>
      </c>
      <c r="F848" t="e">
        <f>_xlfn.XLOOKUP(Tabela1[[#This Row],[Empreendimento]],L:L,N:N)</f>
        <v>#N/A</v>
      </c>
      <c r="G848" t="e">
        <f>_xlfn.CONCAT("UFV ",Tabela1[[#This Row],[Complexo]])</f>
        <v>#N/A</v>
      </c>
    </row>
    <row r="849" spans="1:7">
      <c r="A849" s="97">
        <v>45901</v>
      </c>
      <c r="B849">
        <v>9</v>
      </c>
      <c r="C849" t="s">
        <v>2552</v>
      </c>
      <c r="E849">
        <v>605.20000000000005</v>
      </c>
      <c r="F849" t="e">
        <f>_xlfn.XLOOKUP(Tabela1[[#This Row],[Empreendimento]],L:L,N:N)</f>
        <v>#N/A</v>
      </c>
      <c r="G849" t="e">
        <f>_xlfn.CONCAT("UFV ",Tabela1[[#This Row],[Complexo]])</f>
        <v>#N/A</v>
      </c>
    </row>
    <row r="850" spans="1:7">
      <c r="A850" s="97">
        <v>45931</v>
      </c>
      <c r="B850">
        <v>10</v>
      </c>
      <c r="C850" t="s">
        <v>2552</v>
      </c>
      <c r="E850">
        <v>583.70000000000005</v>
      </c>
      <c r="F850" t="e">
        <f>_xlfn.XLOOKUP(Tabela1[[#This Row],[Empreendimento]],L:L,N:N)</f>
        <v>#N/A</v>
      </c>
      <c r="G850" t="e">
        <f>_xlfn.CONCAT("UFV ",Tabela1[[#This Row],[Complexo]])</f>
        <v>#N/A</v>
      </c>
    </row>
    <row r="851" spans="1:7">
      <c r="A851" s="97">
        <v>45962</v>
      </c>
      <c r="B851">
        <v>11</v>
      </c>
      <c r="C851" t="s">
        <v>2552</v>
      </c>
      <c r="E851">
        <v>601.20000000000005</v>
      </c>
      <c r="F851" t="e">
        <f>_xlfn.XLOOKUP(Tabela1[[#This Row],[Empreendimento]],L:L,N:N)</f>
        <v>#N/A</v>
      </c>
      <c r="G851" t="e">
        <f>_xlfn.CONCAT("UFV ",Tabela1[[#This Row],[Complexo]])</f>
        <v>#N/A</v>
      </c>
    </row>
    <row r="852" spans="1:7">
      <c r="A852" s="97">
        <v>45992</v>
      </c>
      <c r="B852">
        <v>12</v>
      </c>
      <c r="C852" t="s">
        <v>2552</v>
      </c>
      <c r="E852">
        <v>569.5</v>
      </c>
      <c r="F852" t="e">
        <f>_xlfn.XLOOKUP(Tabela1[[#This Row],[Empreendimento]],L:L,N:N)</f>
        <v>#N/A</v>
      </c>
      <c r="G852" t="e">
        <f>_xlfn.CONCAT("UFV ",Tabela1[[#This Row],[Complexo]])</f>
        <v>#N/A</v>
      </c>
    </row>
    <row r="853" spans="1:7">
      <c r="A853" s="97">
        <v>45658</v>
      </c>
      <c r="B853">
        <v>1</v>
      </c>
      <c r="C853" t="s">
        <v>2553</v>
      </c>
      <c r="F853" t="e">
        <f>_xlfn.XLOOKUP(Tabela1[[#This Row],[Empreendimento]],L:L,N:N)</f>
        <v>#N/A</v>
      </c>
      <c r="G853" t="e">
        <f>_xlfn.CONCAT("UFV ",Tabela1[[#This Row],[Complexo]])</f>
        <v>#N/A</v>
      </c>
    </row>
    <row r="854" spans="1:7">
      <c r="A854" s="97">
        <v>45689</v>
      </c>
      <c r="B854">
        <v>2</v>
      </c>
      <c r="C854" t="s">
        <v>2553</v>
      </c>
      <c r="F854" t="e">
        <f>_xlfn.XLOOKUP(Tabela1[[#This Row],[Empreendimento]],L:L,N:N)</f>
        <v>#N/A</v>
      </c>
      <c r="G854" t="e">
        <f>_xlfn.CONCAT("UFV ",Tabela1[[#This Row],[Complexo]])</f>
        <v>#N/A</v>
      </c>
    </row>
    <row r="855" spans="1:7">
      <c r="A855" s="97">
        <v>45717</v>
      </c>
      <c r="B855">
        <v>3</v>
      </c>
      <c r="C855" t="s">
        <v>2553</v>
      </c>
      <c r="F855" t="e">
        <f>_xlfn.XLOOKUP(Tabela1[[#This Row],[Empreendimento]],L:L,N:N)</f>
        <v>#N/A</v>
      </c>
      <c r="G855" t="e">
        <f>_xlfn.CONCAT("UFV ",Tabela1[[#This Row],[Complexo]])</f>
        <v>#N/A</v>
      </c>
    </row>
    <row r="856" spans="1:7">
      <c r="A856" s="97">
        <v>45748</v>
      </c>
      <c r="B856">
        <v>4</v>
      </c>
      <c r="C856" t="s">
        <v>2553</v>
      </c>
      <c r="E856">
        <v>437.7</v>
      </c>
      <c r="F856" t="e">
        <f>_xlfn.XLOOKUP(Tabela1[[#This Row],[Empreendimento]],L:L,N:N)</f>
        <v>#N/A</v>
      </c>
      <c r="G856" t="e">
        <f>_xlfn.CONCAT("UFV ",Tabela1[[#This Row],[Complexo]])</f>
        <v>#N/A</v>
      </c>
    </row>
    <row r="857" spans="1:7">
      <c r="A857" s="97">
        <v>45778</v>
      </c>
      <c r="B857">
        <v>5</v>
      </c>
      <c r="C857" t="s">
        <v>2553</v>
      </c>
      <c r="E857">
        <v>376.5</v>
      </c>
      <c r="F857" t="e">
        <f>_xlfn.XLOOKUP(Tabela1[[#This Row],[Empreendimento]],L:L,N:N)</f>
        <v>#N/A</v>
      </c>
      <c r="G857" t="e">
        <f>_xlfn.CONCAT("UFV ",Tabela1[[#This Row],[Complexo]])</f>
        <v>#N/A</v>
      </c>
    </row>
    <row r="858" spans="1:7">
      <c r="A858" s="97">
        <v>45809</v>
      </c>
      <c r="B858">
        <v>6</v>
      </c>
      <c r="C858" t="s">
        <v>2553</v>
      </c>
      <c r="E858">
        <v>354.9</v>
      </c>
      <c r="F858" t="e">
        <f>_xlfn.XLOOKUP(Tabela1[[#This Row],[Empreendimento]],L:L,N:N)</f>
        <v>#N/A</v>
      </c>
      <c r="G858" t="e">
        <f>_xlfn.CONCAT("UFV ",Tabela1[[#This Row],[Complexo]])</f>
        <v>#N/A</v>
      </c>
    </row>
    <row r="859" spans="1:7">
      <c r="A859" s="97">
        <v>45839</v>
      </c>
      <c r="B859">
        <v>7</v>
      </c>
      <c r="C859" t="s">
        <v>2553</v>
      </c>
      <c r="E859">
        <v>399.6</v>
      </c>
      <c r="F859" t="e">
        <f>_xlfn.XLOOKUP(Tabela1[[#This Row],[Empreendimento]],L:L,N:N)</f>
        <v>#N/A</v>
      </c>
      <c r="G859" t="e">
        <f>_xlfn.CONCAT("UFV ",Tabela1[[#This Row],[Complexo]])</f>
        <v>#N/A</v>
      </c>
    </row>
    <row r="860" spans="1:7">
      <c r="A860" s="97">
        <v>45870</v>
      </c>
      <c r="B860">
        <v>8</v>
      </c>
      <c r="C860" t="s">
        <v>2553</v>
      </c>
      <c r="E860">
        <v>417.4</v>
      </c>
      <c r="F860" t="e">
        <f>_xlfn.XLOOKUP(Tabela1[[#This Row],[Empreendimento]],L:L,N:N)</f>
        <v>#N/A</v>
      </c>
      <c r="G860" t="e">
        <f>_xlfn.CONCAT("UFV ",Tabela1[[#This Row],[Complexo]])</f>
        <v>#N/A</v>
      </c>
    </row>
    <row r="861" spans="1:7">
      <c r="A861" s="97">
        <v>45901</v>
      </c>
      <c r="B861">
        <v>9</v>
      </c>
      <c r="C861" t="s">
        <v>2553</v>
      </c>
      <c r="E861">
        <v>401.8</v>
      </c>
      <c r="F861" t="e">
        <f>_xlfn.XLOOKUP(Tabela1[[#This Row],[Empreendimento]],L:L,N:N)</f>
        <v>#N/A</v>
      </c>
      <c r="G861" t="e">
        <f>_xlfn.CONCAT("UFV ",Tabela1[[#This Row],[Complexo]])</f>
        <v>#N/A</v>
      </c>
    </row>
    <row r="862" spans="1:7">
      <c r="A862" s="97">
        <v>45931</v>
      </c>
      <c r="B862">
        <v>10</v>
      </c>
      <c r="C862" t="s">
        <v>2553</v>
      </c>
      <c r="E862">
        <v>439.5</v>
      </c>
      <c r="F862" t="e">
        <f>_xlfn.XLOOKUP(Tabela1[[#This Row],[Empreendimento]],L:L,N:N)</f>
        <v>#N/A</v>
      </c>
      <c r="G862" t="e">
        <f>_xlfn.CONCAT("UFV ",Tabela1[[#This Row],[Complexo]])</f>
        <v>#N/A</v>
      </c>
    </row>
    <row r="863" spans="1:7">
      <c r="A863" s="97">
        <v>45962</v>
      </c>
      <c r="B863">
        <v>11</v>
      </c>
      <c r="C863" t="s">
        <v>2553</v>
      </c>
      <c r="E863">
        <v>462.2</v>
      </c>
      <c r="F863" t="e">
        <f>_xlfn.XLOOKUP(Tabela1[[#This Row],[Empreendimento]],L:L,N:N)</f>
        <v>#N/A</v>
      </c>
      <c r="G863" t="e">
        <f>_xlfn.CONCAT("UFV ",Tabela1[[#This Row],[Complexo]])</f>
        <v>#N/A</v>
      </c>
    </row>
    <row r="864" spans="1:7">
      <c r="A864" s="97">
        <v>45992</v>
      </c>
      <c r="B864">
        <v>12</v>
      </c>
      <c r="C864" t="s">
        <v>2553</v>
      </c>
      <c r="E864">
        <v>489.5</v>
      </c>
      <c r="F864" t="e">
        <f>_xlfn.XLOOKUP(Tabela1[[#This Row],[Empreendimento]],L:L,N:N)</f>
        <v>#N/A</v>
      </c>
      <c r="G864" t="e">
        <f>_xlfn.CONCAT("UFV ",Tabela1[[#This Row],[Complexo]])</f>
        <v>#N/A</v>
      </c>
    </row>
    <row r="865" spans="1:7">
      <c r="A865" s="97">
        <v>45658</v>
      </c>
      <c r="B865">
        <v>1</v>
      </c>
      <c r="C865" t="s">
        <v>2554</v>
      </c>
      <c r="F865" t="e">
        <f>_xlfn.XLOOKUP(Tabela1[[#This Row],[Empreendimento]],L:L,N:N)</f>
        <v>#N/A</v>
      </c>
      <c r="G865" t="e">
        <f>_xlfn.CONCAT("UFV ",Tabela1[[#This Row],[Complexo]])</f>
        <v>#N/A</v>
      </c>
    </row>
    <row r="866" spans="1:7">
      <c r="A866" s="97">
        <v>45689</v>
      </c>
      <c r="B866">
        <v>2</v>
      </c>
      <c r="C866" t="s">
        <v>2554</v>
      </c>
      <c r="F866" t="e">
        <f>_xlfn.XLOOKUP(Tabela1[[#This Row],[Empreendimento]],L:L,N:N)</f>
        <v>#N/A</v>
      </c>
      <c r="G866" t="e">
        <f>_xlfn.CONCAT("UFV ",Tabela1[[#This Row],[Complexo]])</f>
        <v>#N/A</v>
      </c>
    </row>
    <row r="867" spans="1:7">
      <c r="A867" s="97">
        <v>45717</v>
      </c>
      <c r="B867">
        <v>3</v>
      </c>
      <c r="C867" t="s">
        <v>2554</v>
      </c>
      <c r="F867" t="e">
        <f>_xlfn.XLOOKUP(Tabela1[[#This Row],[Empreendimento]],L:L,N:N)</f>
        <v>#N/A</v>
      </c>
      <c r="G867" t="e">
        <f>_xlfn.CONCAT("UFV ",Tabela1[[#This Row],[Complexo]])</f>
        <v>#N/A</v>
      </c>
    </row>
    <row r="868" spans="1:7">
      <c r="A868" s="97">
        <v>45748</v>
      </c>
      <c r="B868">
        <v>4</v>
      </c>
      <c r="C868" t="s">
        <v>2554</v>
      </c>
      <c r="F868" t="e">
        <f>_xlfn.XLOOKUP(Tabela1[[#This Row],[Empreendimento]],L:L,N:N)</f>
        <v>#N/A</v>
      </c>
      <c r="G868" t="e">
        <f>_xlfn.CONCAT("UFV ",Tabela1[[#This Row],[Complexo]])</f>
        <v>#N/A</v>
      </c>
    </row>
    <row r="869" spans="1:7">
      <c r="A869" s="97">
        <v>45778</v>
      </c>
      <c r="B869">
        <v>5</v>
      </c>
      <c r="C869" t="s">
        <v>2554</v>
      </c>
      <c r="F869" t="e">
        <f>_xlfn.XLOOKUP(Tabela1[[#This Row],[Empreendimento]],L:L,N:N)</f>
        <v>#N/A</v>
      </c>
      <c r="G869" t="e">
        <f>_xlfn.CONCAT("UFV ",Tabela1[[#This Row],[Complexo]])</f>
        <v>#N/A</v>
      </c>
    </row>
    <row r="870" spans="1:7">
      <c r="A870" s="97">
        <v>45809</v>
      </c>
      <c r="B870">
        <v>6</v>
      </c>
      <c r="C870" t="s">
        <v>2554</v>
      </c>
      <c r="E870">
        <v>627.9</v>
      </c>
      <c r="F870" t="e">
        <f>_xlfn.XLOOKUP(Tabela1[[#This Row],[Empreendimento]],L:L,N:N)</f>
        <v>#N/A</v>
      </c>
      <c r="G870" t="e">
        <f>_xlfn.CONCAT("UFV ",Tabela1[[#This Row],[Complexo]])</f>
        <v>#N/A</v>
      </c>
    </row>
    <row r="871" spans="1:7">
      <c r="A871" s="97">
        <v>45839</v>
      </c>
      <c r="B871">
        <v>7</v>
      </c>
      <c r="C871" t="s">
        <v>2554</v>
      </c>
      <c r="E871">
        <v>640.6</v>
      </c>
      <c r="F871" t="e">
        <f>_xlfn.XLOOKUP(Tabela1[[#This Row],[Empreendimento]],L:L,N:N)</f>
        <v>#N/A</v>
      </c>
      <c r="G871" t="e">
        <f>_xlfn.CONCAT("UFV ",Tabela1[[#This Row],[Complexo]])</f>
        <v>#N/A</v>
      </c>
    </row>
    <row r="872" spans="1:7">
      <c r="A872" s="97">
        <v>45870</v>
      </c>
      <c r="B872">
        <v>8</v>
      </c>
      <c r="C872" t="s">
        <v>2554</v>
      </c>
      <c r="E872">
        <v>681</v>
      </c>
      <c r="F872" t="e">
        <f>_xlfn.XLOOKUP(Tabela1[[#This Row],[Empreendimento]],L:L,N:N)</f>
        <v>#N/A</v>
      </c>
      <c r="G872" t="e">
        <f>_xlfn.CONCAT("UFV ",Tabela1[[#This Row],[Complexo]])</f>
        <v>#N/A</v>
      </c>
    </row>
    <row r="873" spans="1:7">
      <c r="A873" s="97">
        <v>45901</v>
      </c>
      <c r="B873">
        <v>9</v>
      </c>
      <c r="C873" t="s">
        <v>2554</v>
      </c>
      <c r="E873">
        <v>577.1</v>
      </c>
      <c r="F873" t="e">
        <f>_xlfn.XLOOKUP(Tabela1[[#This Row],[Empreendimento]],L:L,N:N)</f>
        <v>#N/A</v>
      </c>
      <c r="G873" t="e">
        <f>_xlfn.CONCAT("UFV ",Tabela1[[#This Row],[Complexo]])</f>
        <v>#N/A</v>
      </c>
    </row>
    <row r="874" spans="1:7">
      <c r="A874" s="97">
        <v>45931</v>
      </c>
      <c r="B874">
        <v>10</v>
      </c>
      <c r="C874" t="s">
        <v>2554</v>
      </c>
      <c r="E874">
        <v>495.9</v>
      </c>
      <c r="F874" t="e">
        <f>_xlfn.XLOOKUP(Tabela1[[#This Row],[Empreendimento]],L:L,N:N)</f>
        <v>#N/A</v>
      </c>
      <c r="G874" t="e">
        <f>_xlfn.CONCAT("UFV ",Tabela1[[#This Row],[Complexo]])</f>
        <v>#N/A</v>
      </c>
    </row>
    <row r="875" spans="1:7">
      <c r="A875" s="97">
        <v>45962</v>
      </c>
      <c r="B875">
        <v>11</v>
      </c>
      <c r="C875" t="s">
        <v>2554</v>
      </c>
      <c r="E875">
        <v>488.6</v>
      </c>
      <c r="F875" t="e">
        <f>_xlfn.XLOOKUP(Tabela1[[#This Row],[Empreendimento]],L:L,N:N)</f>
        <v>#N/A</v>
      </c>
      <c r="G875" t="e">
        <f>_xlfn.CONCAT("UFV ",Tabela1[[#This Row],[Complexo]])</f>
        <v>#N/A</v>
      </c>
    </row>
    <row r="876" spans="1:7">
      <c r="A876" s="97">
        <v>45992</v>
      </c>
      <c r="B876">
        <v>12</v>
      </c>
      <c r="C876" t="s">
        <v>2554</v>
      </c>
      <c r="E876">
        <v>513.5</v>
      </c>
      <c r="F876" t="e">
        <f>_xlfn.XLOOKUP(Tabela1[[#This Row],[Empreendimento]],L:L,N:N)</f>
        <v>#N/A</v>
      </c>
      <c r="G876" t="e">
        <f>_xlfn.CONCAT("UFV ",Tabela1[[#This Row],[Complexo]])</f>
        <v>#N/A</v>
      </c>
    </row>
    <row r="877" spans="1:7">
      <c r="A877" s="97">
        <v>45658</v>
      </c>
      <c r="B877">
        <v>1</v>
      </c>
      <c r="C877" t="s">
        <v>2555</v>
      </c>
      <c r="F877" t="e">
        <f>_xlfn.XLOOKUP(Tabela1[[#This Row],[Empreendimento]],L:L,N:N)</f>
        <v>#N/A</v>
      </c>
      <c r="G877" t="e">
        <f>_xlfn.CONCAT("UFV ",Tabela1[[#This Row],[Complexo]])</f>
        <v>#N/A</v>
      </c>
    </row>
    <row r="878" spans="1:7">
      <c r="A878" s="97">
        <v>45689</v>
      </c>
      <c r="B878">
        <v>2</v>
      </c>
      <c r="C878" t="s">
        <v>2555</v>
      </c>
      <c r="F878" t="e">
        <f>_xlfn.XLOOKUP(Tabela1[[#This Row],[Empreendimento]],L:L,N:N)</f>
        <v>#N/A</v>
      </c>
      <c r="G878" t="e">
        <f>_xlfn.CONCAT("UFV ",Tabela1[[#This Row],[Complexo]])</f>
        <v>#N/A</v>
      </c>
    </row>
    <row r="879" spans="1:7">
      <c r="A879" s="97">
        <v>45717</v>
      </c>
      <c r="B879">
        <v>3</v>
      </c>
      <c r="C879" t="s">
        <v>2555</v>
      </c>
      <c r="F879" t="e">
        <f>_xlfn.XLOOKUP(Tabela1[[#This Row],[Empreendimento]],L:L,N:N)</f>
        <v>#N/A</v>
      </c>
      <c r="G879" t="e">
        <f>_xlfn.CONCAT("UFV ",Tabela1[[#This Row],[Complexo]])</f>
        <v>#N/A</v>
      </c>
    </row>
    <row r="880" spans="1:7">
      <c r="A880" s="97">
        <v>45748</v>
      </c>
      <c r="B880">
        <v>4</v>
      </c>
      <c r="C880" t="s">
        <v>2555</v>
      </c>
      <c r="F880" t="e">
        <f>_xlfn.XLOOKUP(Tabela1[[#This Row],[Empreendimento]],L:L,N:N)</f>
        <v>#N/A</v>
      </c>
      <c r="G880" t="e">
        <f>_xlfn.CONCAT("UFV ",Tabela1[[#This Row],[Complexo]])</f>
        <v>#N/A</v>
      </c>
    </row>
    <row r="881" spans="1:7">
      <c r="A881" s="97">
        <v>45778</v>
      </c>
      <c r="B881">
        <v>5</v>
      </c>
      <c r="C881" t="s">
        <v>2555</v>
      </c>
      <c r="F881" t="e">
        <f>_xlfn.XLOOKUP(Tabela1[[#This Row],[Empreendimento]],L:L,N:N)</f>
        <v>#N/A</v>
      </c>
      <c r="G881" t="e">
        <f>_xlfn.CONCAT("UFV ",Tabela1[[#This Row],[Complexo]])</f>
        <v>#N/A</v>
      </c>
    </row>
    <row r="882" spans="1:7">
      <c r="A882" s="97">
        <v>45809</v>
      </c>
      <c r="B882">
        <v>6</v>
      </c>
      <c r="C882" t="s">
        <v>2555</v>
      </c>
      <c r="E882">
        <v>631.79999999999995</v>
      </c>
      <c r="F882" t="e">
        <f>_xlfn.XLOOKUP(Tabela1[[#This Row],[Empreendimento]],L:L,N:N)</f>
        <v>#N/A</v>
      </c>
      <c r="G882" t="e">
        <f>_xlfn.CONCAT("UFV ",Tabela1[[#This Row],[Complexo]])</f>
        <v>#N/A</v>
      </c>
    </row>
    <row r="883" spans="1:7">
      <c r="A883" s="97">
        <v>45839</v>
      </c>
      <c r="B883">
        <v>7</v>
      </c>
      <c r="C883" t="s">
        <v>2555</v>
      </c>
      <c r="E883">
        <v>644</v>
      </c>
      <c r="F883" t="e">
        <f>_xlfn.XLOOKUP(Tabela1[[#This Row],[Empreendimento]],L:L,N:N)</f>
        <v>#N/A</v>
      </c>
      <c r="G883" t="e">
        <f>_xlfn.CONCAT("UFV ",Tabela1[[#This Row],[Complexo]])</f>
        <v>#N/A</v>
      </c>
    </row>
    <row r="884" spans="1:7">
      <c r="A884" s="97">
        <v>45870</v>
      </c>
      <c r="B884">
        <v>8</v>
      </c>
      <c r="C884" t="s">
        <v>2555</v>
      </c>
      <c r="E884">
        <v>691</v>
      </c>
      <c r="F884" t="e">
        <f>_xlfn.XLOOKUP(Tabela1[[#This Row],[Empreendimento]],L:L,N:N)</f>
        <v>#N/A</v>
      </c>
      <c r="G884" t="e">
        <f>_xlfn.CONCAT("UFV ",Tabela1[[#This Row],[Complexo]])</f>
        <v>#N/A</v>
      </c>
    </row>
    <row r="885" spans="1:7">
      <c r="A885" s="97">
        <v>45901</v>
      </c>
      <c r="B885">
        <v>9</v>
      </c>
      <c r="C885" t="s">
        <v>2555</v>
      </c>
      <c r="E885">
        <v>578.20000000000005</v>
      </c>
      <c r="F885" t="e">
        <f>_xlfn.XLOOKUP(Tabela1[[#This Row],[Empreendimento]],L:L,N:N)</f>
        <v>#N/A</v>
      </c>
      <c r="G885" t="e">
        <f>_xlfn.CONCAT("UFV ",Tabela1[[#This Row],[Complexo]])</f>
        <v>#N/A</v>
      </c>
    </row>
    <row r="886" spans="1:7">
      <c r="A886" s="97">
        <v>45931</v>
      </c>
      <c r="B886">
        <v>10</v>
      </c>
      <c r="C886" t="s">
        <v>2555</v>
      </c>
      <c r="E886">
        <v>508.3</v>
      </c>
      <c r="F886" t="e">
        <f>_xlfn.XLOOKUP(Tabela1[[#This Row],[Empreendimento]],L:L,N:N)</f>
        <v>#N/A</v>
      </c>
      <c r="G886" t="e">
        <f>_xlfn.CONCAT("UFV ",Tabela1[[#This Row],[Complexo]])</f>
        <v>#N/A</v>
      </c>
    </row>
    <row r="887" spans="1:7">
      <c r="A887" s="97">
        <v>45962</v>
      </c>
      <c r="B887">
        <v>11</v>
      </c>
      <c r="C887" t="s">
        <v>2555</v>
      </c>
      <c r="E887">
        <v>445.8</v>
      </c>
      <c r="F887" t="e">
        <f>_xlfn.XLOOKUP(Tabela1[[#This Row],[Empreendimento]],L:L,N:N)</f>
        <v>#N/A</v>
      </c>
      <c r="G887" t="e">
        <f>_xlfn.CONCAT("UFV ",Tabela1[[#This Row],[Complexo]])</f>
        <v>#N/A</v>
      </c>
    </row>
    <row r="888" spans="1:7">
      <c r="A888" s="97">
        <v>45992</v>
      </c>
      <c r="B888">
        <v>12</v>
      </c>
      <c r="C888" t="s">
        <v>2555</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2006</v>
      </c>
      <c r="B1" s="28" t="s">
        <v>1872</v>
      </c>
      <c r="C1" s="28" t="s">
        <v>2015</v>
      </c>
      <c r="D1" s="28" t="s">
        <v>2016</v>
      </c>
      <c r="E1" s="12" t="s">
        <v>2063</v>
      </c>
      <c r="I1" s="186" t="s">
        <v>2006</v>
      </c>
      <c r="J1" s="28" t="s">
        <v>1872</v>
      </c>
      <c r="K1" s="28" t="s">
        <v>2015</v>
      </c>
      <c r="L1" s="28" t="s">
        <v>2016</v>
      </c>
      <c r="M1" s="12" t="s">
        <v>2063</v>
      </c>
      <c r="N1" s="12" t="s">
        <v>2556</v>
      </c>
      <c r="O1" s="28" t="s">
        <v>2557</v>
      </c>
      <c r="P1" s="28" t="s">
        <v>75</v>
      </c>
      <c r="Q1" s="1" t="s">
        <v>2007</v>
      </c>
      <c r="R1" t="s">
        <v>2558</v>
      </c>
      <c r="S1"/>
      <c r="U1" s="1" t="s">
        <v>2066</v>
      </c>
      <c r="V1" t="s">
        <v>1872</v>
      </c>
      <c r="W1" t="s">
        <v>574</v>
      </c>
      <c r="X1" s="12" t="s">
        <v>2012</v>
      </c>
      <c r="Y1" s="12" t="s">
        <v>2559</v>
      </c>
      <c r="Z1" s="12" t="s">
        <v>2560</v>
      </c>
    </row>
    <row r="2" spans="1:26">
      <c r="A2" s="183">
        <v>45688</v>
      </c>
      <c r="B2" s="28">
        <v>1</v>
      </c>
      <c r="C2" s="28" t="s">
        <v>23</v>
      </c>
      <c r="D2" s="28">
        <v>10026446268</v>
      </c>
      <c r="E2" s="12">
        <v>667</v>
      </c>
      <c r="I2" s="188">
        <v>45658</v>
      </c>
      <c r="J2" s="189">
        <v>1</v>
      </c>
      <c r="K2" s="28" t="s">
        <v>1934</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1853</v>
      </c>
      <c r="V2">
        <v>1</v>
      </c>
      <c r="W2" s="97">
        <v>45292</v>
      </c>
      <c r="X2" s="12">
        <v>834.0782256</v>
      </c>
      <c r="Y2" s="12">
        <v>920</v>
      </c>
      <c r="Z2" s="12">
        <v>920</v>
      </c>
    </row>
    <row r="3" spans="1:26">
      <c r="A3" s="183">
        <v>45689</v>
      </c>
      <c r="B3" s="28">
        <v>2</v>
      </c>
      <c r="C3" s="28" t="s">
        <v>23</v>
      </c>
      <c r="D3" s="28">
        <v>10026446268</v>
      </c>
      <c r="E3" s="12">
        <v>605</v>
      </c>
      <c r="I3" s="188">
        <v>45689</v>
      </c>
      <c r="J3" s="189">
        <v>2</v>
      </c>
      <c r="K3" s="28" t="s">
        <v>1934</v>
      </c>
      <c r="L3" s="28"/>
      <c r="M3" s="12">
        <v>213.1740412979351</v>
      </c>
      <c r="N3" s="12">
        <v>204.42348370386358</v>
      </c>
      <c r="O3" s="28" t="s">
        <v>185</v>
      </c>
      <c r="P3" s="28"/>
      <c r="Q3" s="187" t="s">
        <v>24</v>
      </c>
      <c r="R3" s="13" t="e">
        <f>SUMIFS('2026 P50'!#REF!,'2026 P50'!#REF!,'Previsto 2026'!Q3)</f>
        <v>#REF!</v>
      </c>
      <c r="S3"/>
      <c r="U3" t="s">
        <v>1853</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1934</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1853</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1934</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1853</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1934</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1853</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1934</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1934</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1934</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1934</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1934</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1934</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1934</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1935</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1935</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1935</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1935</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1935</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1935</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1935</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1935</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1935</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1935</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1935</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1935</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1936</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1936</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1936</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1936</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1936</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1936</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1936</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1936</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1936</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1936</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1936</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1936</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1853</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1853</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1853</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1853</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1853</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1853</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1853</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1853</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1853</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1853</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1853</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1853</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1853</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1853</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1853</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1853</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1853</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1853</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1853</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1853</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1853</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1853</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1853</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1853</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1937</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1937</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1937</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1937</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1937</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1937</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1937</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1937</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1937</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1937</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1937</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1937</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1938</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1938</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1938</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1938</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1938</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1938</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1938</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1938</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1938</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1938</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1938</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1938</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1895</v>
      </c>
      <c r="D86" s="28">
        <v>10035044444</v>
      </c>
      <c r="E86" s="12">
        <v>22.44</v>
      </c>
      <c r="I86" s="188">
        <v>45658</v>
      </c>
      <c r="J86" s="189">
        <v>1</v>
      </c>
      <c r="K86" s="28" t="s">
        <v>2561</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1895</v>
      </c>
      <c r="D87" s="28">
        <v>10035044444</v>
      </c>
      <c r="E87" s="12">
        <v>18.59</v>
      </c>
      <c r="I87" s="188">
        <v>45689</v>
      </c>
      <c r="J87" s="189">
        <v>2</v>
      </c>
      <c r="K87" s="28" t="s">
        <v>2561</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1895</v>
      </c>
      <c r="D88" s="28">
        <v>10035044444</v>
      </c>
      <c r="E88" s="12">
        <v>21.82</v>
      </c>
      <c r="I88" s="188">
        <v>45717</v>
      </c>
      <c r="J88" s="189">
        <v>3</v>
      </c>
      <c r="K88" s="28" t="s">
        <v>2561</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1895</v>
      </c>
      <c r="D89" s="28">
        <v>10035044444</v>
      </c>
      <c r="E89" s="12">
        <v>21.07</v>
      </c>
      <c r="I89" s="188">
        <v>45748</v>
      </c>
      <c r="J89" s="189">
        <v>4</v>
      </c>
      <c r="K89" s="28" t="s">
        <v>2561</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1895</v>
      </c>
      <c r="D90" s="28">
        <v>10035044444</v>
      </c>
      <c r="E90" s="12">
        <v>22.99</v>
      </c>
      <c r="I90" s="188">
        <v>45778</v>
      </c>
      <c r="J90" s="189">
        <v>5</v>
      </c>
      <c r="K90" s="28" t="s">
        <v>2561</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1895</v>
      </c>
      <c r="D91" s="28">
        <v>10035044444</v>
      </c>
      <c r="E91" s="12">
        <v>20.100000000000001</v>
      </c>
      <c r="I91" s="188">
        <v>45809</v>
      </c>
      <c r="J91" s="189">
        <v>6</v>
      </c>
      <c r="K91" s="28" t="s">
        <v>2561</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1895</v>
      </c>
      <c r="D92" s="28">
        <v>10035044444</v>
      </c>
      <c r="E92" s="12">
        <v>24.28</v>
      </c>
      <c r="I92" s="188">
        <v>45839</v>
      </c>
      <c r="J92" s="189">
        <v>7</v>
      </c>
      <c r="K92" s="28" t="s">
        <v>2561</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1895</v>
      </c>
      <c r="D93" s="28">
        <v>10035044444</v>
      </c>
      <c r="E93" s="12">
        <v>23.69</v>
      </c>
      <c r="I93" s="188">
        <v>45870</v>
      </c>
      <c r="J93" s="189">
        <v>8</v>
      </c>
      <c r="K93" s="28" t="s">
        <v>2561</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1895</v>
      </c>
      <c r="D94" s="28">
        <v>10035044444</v>
      </c>
      <c r="E94" s="12">
        <v>23.84</v>
      </c>
      <c r="I94" s="188">
        <v>45901</v>
      </c>
      <c r="J94" s="189">
        <v>9</v>
      </c>
      <c r="K94" s="28" t="s">
        <v>2561</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1895</v>
      </c>
      <c r="D95" s="28">
        <v>10035044444</v>
      </c>
      <c r="E95" s="12">
        <v>22</v>
      </c>
      <c r="I95" s="188">
        <v>45931</v>
      </c>
      <c r="J95" s="189">
        <v>10</v>
      </c>
      <c r="K95" s="28" t="s">
        <v>2561</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1895</v>
      </c>
      <c r="D96" s="28">
        <v>10035044444</v>
      </c>
      <c r="E96" s="12">
        <v>20.420000000000002</v>
      </c>
      <c r="I96" s="188">
        <v>45962</v>
      </c>
      <c r="J96" s="189">
        <v>11</v>
      </c>
      <c r="K96" s="28" t="s">
        <v>2561</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1895</v>
      </c>
      <c r="D97" s="28">
        <v>10035044444</v>
      </c>
      <c r="E97" s="12">
        <v>20.46</v>
      </c>
      <c r="I97" s="188">
        <v>45992</v>
      </c>
      <c r="J97" s="189">
        <v>12</v>
      </c>
      <c r="K97" s="28" t="s">
        <v>2561</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1896</v>
      </c>
      <c r="D98" s="28">
        <v>10035044363</v>
      </c>
      <c r="E98" s="12">
        <v>22.32</v>
      </c>
      <c r="I98" s="188">
        <v>45658</v>
      </c>
      <c r="J98" s="189">
        <v>1</v>
      </c>
      <c r="K98" s="28" t="s">
        <v>2562</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1896</v>
      </c>
      <c r="D99" s="28">
        <v>10035044363</v>
      </c>
      <c r="E99" s="12">
        <v>18.5</v>
      </c>
      <c r="I99" s="188">
        <v>45689</v>
      </c>
      <c r="J99" s="189">
        <v>2</v>
      </c>
      <c r="K99" s="28" t="s">
        <v>2562</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1896</v>
      </c>
      <c r="D100" s="28">
        <v>10035044363</v>
      </c>
      <c r="E100" s="12">
        <v>21.71</v>
      </c>
      <c r="I100" s="188">
        <v>45717</v>
      </c>
      <c r="J100" s="189">
        <v>3</v>
      </c>
      <c r="K100" s="28" t="s">
        <v>2562</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1896</v>
      </c>
      <c r="D101" s="28">
        <v>10035044363</v>
      </c>
      <c r="E101" s="12">
        <v>20.96</v>
      </c>
      <c r="I101" s="188">
        <v>45748</v>
      </c>
      <c r="J101" s="189">
        <v>4</v>
      </c>
      <c r="K101" s="28" t="s">
        <v>2562</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1896</v>
      </c>
      <c r="D102" s="28">
        <v>10035044363</v>
      </c>
      <c r="E102" s="12">
        <v>22.88</v>
      </c>
      <c r="I102" s="188">
        <v>45778</v>
      </c>
      <c r="J102" s="189">
        <v>5</v>
      </c>
      <c r="K102" s="28" t="s">
        <v>2562</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1896</v>
      </c>
      <c r="D103" s="28">
        <v>10035044363</v>
      </c>
      <c r="E103" s="12">
        <v>22.88</v>
      </c>
      <c r="I103" s="188">
        <v>45809</v>
      </c>
      <c r="J103" s="189">
        <v>6</v>
      </c>
      <c r="K103" s="28" t="s">
        <v>2562</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1896</v>
      </c>
      <c r="D104" s="28">
        <v>10035044363</v>
      </c>
      <c r="E104" s="12">
        <v>21.7</v>
      </c>
      <c r="I104" s="188">
        <v>45839</v>
      </c>
      <c r="J104" s="189">
        <v>7</v>
      </c>
      <c r="K104" s="28" t="s">
        <v>2562</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1896</v>
      </c>
      <c r="D105" s="28">
        <v>10035044363</v>
      </c>
      <c r="E105" s="12">
        <v>25.89</v>
      </c>
      <c r="I105" s="188">
        <v>45870</v>
      </c>
      <c r="J105" s="189">
        <v>8</v>
      </c>
      <c r="K105" s="28" t="s">
        <v>2562</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1896</v>
      </c>
      <c r="D106" s="28">
        <v>10035044363</v>
      </c>
      <c r="E106" s="12">
        <v>23.73</v>
      </c>
      <c r="I106" s="188">
        <v>45901</v>
      </c>
      <c r="J106" s="189">
        <v>9</v>
      </c>
      <c r="K106" s="28" t="s">
        <v>2562</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1896</v>
      </c>
      <c r="D107" s="28">
        <v>10035044363</v>
      </c>
      <c r="E107" s="12">
        <v>20.95</v>
      </c>
      <c r="I107" s="188">
        <v>45931</v>
      </c>
      <c r="J107" s="189">
        <v>10</v>
      </c>
      <c r="K107" s="28" t="s">
        <v>2562</v>
      </c>
      <c r="L107" s="28"/>
      <c r="M107" s="12">
        <v>231.84388594704686</v>
      </c>
      <c r="N107" s="12">
        <v>220.72534843205574</v>
      </c>
      <c r="O107" s="28" t="s">
        <v>50</v>
      </c>
      <c r="P107" s="28">
        <f>Tabela5[[#This Row],[Geração Estimada P50 '[MWh']]]/30</f>
        <v>7.7281295315682286</v>
      </c>
      <c r="Q107" s="1"/>
      <c r="S107"/>
      <c r="U107" t="s">
        <v>2547</v>
      </c>
      <c r="V107">
        <v>5</v>
      </c>
      <c r="W107" s="97">
        <v>45778</v>
      </c>
      <c r="X107" s="12">
        <v>130.97687999999999</v>
      </c>
      <c r="Y107" s="12">
        <v>246.44</v>
      </c>
      <c r="Z107" s="12">
        <v>237.15479674796748</v>
      </c>
    </row>
    <row r="108" spans="1:26">
      <c r="A108" s="183">
        <v>45962</v>
      </c>
      <c r="B108" s="28">
        <v>11</v>
      </c>
      <c r="C108" s="28" t="s">
        <v>1896</v>
      </c>
      <c r="D108" s="28">
        <v>10035044363</v>
      </c>
      <c r="E108" s="12">
        <v>20.309999999999999</v>
      </c>
      <c r="I108" s="188">
        <v>45962</v>
      </c>
      <c r="J108" s="189">
        <v>11</v>
      </c>
      <c r="K108" s="28" t="s">
        <v>2562</v>
      </c>
      <c r="L108" s="28"/>
      <c r="M108" s="12">
        <v>214.87107477451264</v>
      </c>
      <c r="N108" s="12">
        <v>203.75391986062718</v>
      </c>
      <c r="O108" s="28" t="s">
        <v>50</v>
      </c>
      <c r="P108" s="28">
        <f>Tabela5[[#This Row],[Geração Estimada P50 '[MWh']]]/30</f>
        <v>7.1623691591504208</v>
      </c>
      <c r="Q108" s="1"/>
      <c r="S108"/>
      <c r="U108" t="s">
        <v>2548</v>
      </c>
      <c r="V108">
        <v>5</v>
      </c>
      <c r="W108" s="97">
        <v>45778</v>
      </c>
      <c r="X108" s="12">
        <v>190.94212999999996</v>
      </c>
      <c r="Y108" s="12">
        <v>246.44</v>
      </c>
      <c r="Z108" s="12">
        <v>237.15479674796748</v>
      </c>
    </row>
    <row r="109" spans="1:26">
      <c r="A109" s="183">
        <v>45992</v>
      </c>
      <c r="B109" s="28">
        <v>12</v>
      </c>
      <c r="C109" s="28" t="s">
        <v>1896</v>
      </c>
      <c r="D109" s="28">
        <v>10035044363</v>
      </c>
      <c r="E109" s="12">
        <v>18.77</v>
      </c>
      <c r="I109" s="188">
        <v>45992</v>
      </c>
      <c r="J109" s="189">
        <v>12</v>
      </c>
      <c r="K109" s="28" t="s">
        <v>2562</v>
      </c>
      <c r="L109" s="28"/>
      <c r="M109" s="12">
        <v>237.22646726796623</v>
      </c>
      <c r="N109" s="12">
        <v>226.10749128919858</v>
      </c>
      <c r="O109" s="28" t="s">
        <v>50</v>
      </c>
      <c r="P109" s="28">
        <f>Tabela5[[#This Row],[Geração Estimada P50 '[MWh']]]/30</f>
        <v>7.907548908932208</v>
      </c>
      <c r="Q109" s="1"/>
      <c r="S109"/>
      <c r="U109" t="s">
        <v>2563</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2564</v>
      </c>
      <c r="L110" s="28"/>
      <c r="M110" s="12">
        <v>120.7705522257783</v>
      </c>
      <c r="N110" s="12">
        <v>115.04271196283393</v>
      </c>
      <c r="O110" s="28" t="s">
        <v>51</v>
      </c>
      <c r="P110" s="28">
        <f>Tabela5[[#This Row],[Geração Estimada P50 '[MWh']]]/30</f>
        <v>4.0256850741926105</v>
      </c>
      <c r="Q110" s="1"/>
      <c r="S110"/>
      <c r="U110" t="s">
        <v>2565</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2564</v>
      </c>
      <c r="L111" s="28"/>
      <c r="M111" s="12">
        <v>107.9790340413151</v>
      </c>
      <c r="N111" s="12">
        <v>102.25223577235772</v>
      </c>
      <c r="O111" s="28" t="s">
        <v>51</v>
      </c>
      <c r="P111" s="28"/>
      <c r="Q111" s="1"/>
      <c r="S111"/>
      <c r="U111" t="s">
        <v>2566</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2564</v>
      </c>
      <c r="L112" s="28"/>
      <c r="M112" s="12">
        <v>114.13191620599359</v>
      </c>
      <c r="N112" s="12">
        <v>108.40461672473867</v>
      </c>
      <c r="O112" s="28" t="s">
        <v>51</v>
      </c>
      <c r="P112" s="28">
        <f>Tabela5[[#This Row],[Geração Estimada P50 '[MWh']]]/30</f>
        <v>3.8043972068664531</v>
      </c>
      <c r="Q112" s="1"/>
      <c r="S112"/>
      <c r="U112" t="s">
        <v>2567</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2564</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2564</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2564</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2564</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2564</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2564</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2564</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2564</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2564</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2054</v>
      </c>
      <c r="D122" s="28" t="s">
        <v>2250</v>
      </c>
      <c r="E122" s="12">
        <v>13.5</v>
      </c>
      <c r="I122" s="188">
        <v>45658</v>
      </c>
      <c r="J122" s="189">
        <v>1</v>
      </c>
      <c r="K122" s="28" t="s">
        <v>2568</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2054</v>
      </c>
      <c r="D123" s="28" t="s">
        <v>2250</v>
      </c>
      <c r="E123" s="12">
        <v>11.83</v>
      </c>
      <c r="I123" s="188">
        <v>45689</v>
      </c>
      <c r="J123" s="189">
        <v>2</v>
      </c>
      <c r="K123" s="28" t="s">
        <v>2568</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2054</v>
      </c>
      <c r="D124" s="28" t="s">
        <v>2250</v>
      </c>
      <c r="E124" s="12">
        <v>13.55</v>
      </c>
      <c r="I124" s="188">
        <v>45717</v>
      </c>
      <c r="J124" s="189">
        <v>3</v>
      </c>
      <c r="K124" s="28" t="s">
        <v>2568</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2054</v>
      </c>
      <c r="D125" s="28" t="s">
        <v>2250</v>
      </c>
      <c r="E125" s="12">
        <v>12.68</v>
      </c>
      <c r="I125" s="188">
        <v>45748</v>
      </c>
      <c r="J125" s="189">
        <v>4</v>
      </c>
      <c r="K125" s="28" t="s">
        <v>2568</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2054</v>
      </c>
      <c r="D126" s="28" t="s">
        <v>2250</v>
      </c>
      <c r="E126" s="12">
        <v>14.57</v>
      </c>
      <c r="I126" s="188">
        <v>45778</v>
      </c>
      <c r="J126" s="189">
        <v>5</v>
      </c>
      <c r="K126" s="28" t="s">
        <v>2568</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2054</v>
      </c>
      <c r="D127" s="28" t="s">
        <v>2250</v>
      </c>
      <c r="E127" s="12">
        <v>14.53</v>
      </c>
      <c r="I127" s="188">
        <v>45809</v>
      </c>
      <c r="J127" s="189">
        <v>6</v>
      </c>
      <c r="K127" s="28" t="s">
        <v>2568</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2054</v>
      </c>
      <c r="D128" s="28" t="s">
        <v>2250</v>
      </c>
      <c r="E128" s="12">
        <v>14.19</v>
      </c>
      <c r="I128" s="188">
        <v>45839</v>
      </c>
      <c r="J128" s="189">
        <v>7</v>
      </c>
      <c r="K128" s="28" t="s">
        <v>2568</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2054</v>
      </c>
      <c r="D129" s="28" t="s">
        <v>2250</v>
      </c>
      <c r="E129" s="12">
        <v>14.49</v>
      </c>
      <c r="I129" s="188">
        <v>45870</v>
      </c>
      <c r="J129" s="189">
        <v>8</v>
      </c>
      <c r="K129" s="28" t="s">
        <v>2568</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2054</v>
      </c>
      <c r="D130" s="28" t="s">
        <v>2250</v>
      </c>
      <c r="E130" s="12">
        <v>14.42</v>
      </c>
      <c r="I130" s="188">
        <v>45901</v>
      </c>
      <c r="J130" s="189">
        <v>9</v>
      </c>
      <c r="K130" s="28" t="s">
        <v>2568</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2054</v>
      </c>
      <c r="D131" s="28" t="s">
        <v>2250</v>
      </c>
      <c r="E131" s="12">
        <v>13.52</v>
      </c>
      <c r="I131" s="188">
        <v>45931</v>
      </c>
      <c r="J131" s="189">
        <v>10</v>
      </c>
      <c r="K131" s="28" t="s">
        <v>2568</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2054</v>
      </c>
      <c r="D132" s="28" t="s">
        <v>2250</v>
      </c>
      <c r="E132" s="12">
        <v>11.19</v>
      </c>
      <c r="I132" s="188">
        <v>45962</v>
      </c>
      <c r="J132" s="189">
        <v>11</v>
      </c>
      <c r="K132" s="28" t="s">
        <v>2568</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2054</v>
      </c>
      <c r="D133" s="28" t="s">
        <v>2250</v>
      </c>
      <c r="E133" s="12">
        <v>11.94</v>
      </c>
      <c r="I133" s="188">
        <v>45992</v>
      </c>
      <c r="J133" s="189">
        <v>12</v>
      </c>
      <c r="K133" s="28" t="s">
        <v>2568</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2056</v>
      </c>
      <c r="D134" s="28" t="s">
        <v>2267</v>
      </c>
      <c r="E134" s="12">
        <v>51.29</v>
      </c>
      <c r="I134" s="188">
        <v>45658</v>
      </c>
      <c r="J134" s="189">
        <v>1</v>
      </c>
      <c r="K134" s="28" t="s">
        <v>2569</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2056</v>
      </c>
      <c r="D135" s="28" t="s">
        <v>2267</v>
      </c>
      <c r="E135" s="12">
        <v>45</v>
      </c>
      <c r="I135" s="188">
        <v>45689</v>
      </c>
      <c r="J135" s="189">
        <v>2</v>
      </c>
      <c r="K135" s="28" t="s">
        <v>2569</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2056</v>
      </c>
      <c r="D136" s="28" t="s">
        <v>2267</v>
      </c>
      <c r="E136" s="12">
        <v>51.6</v>
      </c>
      <c r="I136" s="188">
        <v>45717</v>
      </c>
      <c r="J136" s="189">
        <v>3</v>
      </c>
      <c r="K136" s="28" t="s">
        <v>2569</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2056</v>
      </c>
      <c r="D137" s="28" t="s">
        <v>2267</v>
      </c>
      <c r="E137" s="12">
        <v>48.63</v>
      </c>
      <c r="I137" s="188">
        <v>45748</v>
      </c>
      <c r="J137" s="189">
        <v>4</v>
      </c>
      <c r="K137" s="28" t="s">
        <v>2569</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2056</v>
      </c>
      <c r="D138" s="28" t="s">
        <v>2267</v>
      </c>
      <c r="E138" s="12">
        <v>55.81</v>
      </c>
      <c r="I138" s="188">
        <v>45778</v>
      </c>
      <c r="J138" s="189">
        <v>5</v>
      </c>
      <c r="K138" s="28" t="s">
        <v>2569</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2056</v>
      </c>
      <c r="D139" s="28" t="s">
        <v>2267</v>
      </c>
      <c r="E139" s="12">
        <v>55.35</v>
      </c>
      <c r="I139" s="188">
        <v>45809</v>
      </c>
      <c r="J139" s="189">
        <v>6</v>
      </c>
      <c r="K139" s="28" t="s">
        <v>2569</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2056</v>
      </c>
      <c r="D140" s="28" t="s">
        <v>2267</v>
      </c>
      <c r="E140" s="12">
        <v>54.31</v>
      </c>
      <c r="I140" s="188">
        <v>45839</v>
      </c>
      <c r="J140" s="189">
        <v>7</v>
      </c>
      <c r="K140" s="28" t="s">
        <v>2569</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2056</v>
      </c>
      <c r="D141" s="28" t="s">
        <v>2267</v>
      </c>
      <c r="E141" s="12">
        <v>55.69</v>
      </c>
      <c r="I141" s="188">
        <v>45870</v>
      </c>
      <c r="J141" s="189">
        <v>8</v>
      </c>
      <c r="K141" s="28" t="s">
        <v>2569</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2056</v>
      </c>
      <c r="D142" s="28" t="s">
        <v>2267</v>
      </c>
      <c r="E142" s="12">
        <v>55.19</v>
      </c>
      <c r="I142" s="188">
        <v>45901</v>
      </c>
      <c r="J142" s="189">
        <v>9</v>
      </c>
      <c r="K142" s="28" t="s">
        <v>2569</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2056</v>
      </c>
      <c r="D143" s="28" t="s">
        <v>2267</v>
      </c>
      <c r="E143" s="12">
        <v>51.39</v>
      </c>
      <c r="I143" s="188">
        <v>45931</v>
      </c>
      <c r="J143" s="189">
        <v>10</v>
      </c>
      <c r="K143" s="28" t="s">
        <v>2569</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2056</v>
      </c>
      <c r="D144" s="28" t="s">
        <v>2267</v>
      </c>
      <c r="E144" s="12">
        <v>42.28</v>
      </c>
      <c r="I144" s="188">
        <v>45962</v>
      </c>
      <c r="J144" s="189">
        <v>11</v>
      </c>
      <c r="K144" s="28" t="s">
        <v>2569</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2056</v>
      </c>
      <c r="D145" s="28" t="s">
        <v>2267</v>
      </c>
      <c r="E145" s="12">
        <v>45.27</v>
      </c>
      <c r="I145" s="188">
        <v>45992</v>
      </c>
      <c r="J145" s="189">
        <v>12</v>
      </c>
      <c r="K145" s="28" t="s">
        <v>2569</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2058</v>
      </c>
      <c r="D146" s="28" t="s">
        <v>2281</v>
      </c>
      <c r="E146" s="12">
        <v>51.34</v>
      </c>
      <c r="I146" s="188">
        <v>45658</v>
      </c>
      <c r="J146" s="189">
        <v>1</v>
      </c>
      <c r="K146" s="28" t="s">
        <v>2570</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2058</v>
      </c>
      <c r="D147" s="28" t="s">
        <v>2281</v>
      </c>
      <c r="E147" s="12">
        <v>45.03</v>
      </c>
      <c r="I147" s="188">
        <v>45689</v>
      </c>
      <c r="J147" s="189">
        <v>2</v>
      </c>
      <c r="K147" s="28" t="s">
        <v>2570</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2058</v>
      </c>
      <c r="D148" s="28" t="s">
        <v>2281</v>
      </c>
      <c r="E148" s="12">
        <v>51.63</v>
      </c>
      <c r="I148" s="188">
        <v>45717</v>
      </c>
      <c r="J148" s="189">
        <v>3</v>
      </c>
      <c r="K148" s="28" t="s">
        <v>2570</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2058</v>
      </c>
      <c r="D149" s="28" t="s">
        <v>2281</v>
      </c>
      <c r="E149" s="12">
        <v>48.66</v>
      </c>
      <c r="I149" s="188">
        <v>45748</v>
      </c>
      <c r="J149" s="189">
        <v>4</v>
      </c>
      <c r="K149" s="28" t="s">
        <v>2570</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2058</v>
      </c>
      <c r="D150" s="28" t="s">
        <v>2281</v>
      </c>
      <c r="E150" s="12">
        <v>55.9</v>
      </c>
      <c r="I150" s="188">
        <v>45778</v>
      </c>
      <c r="J150" s="189">
        <v>5</v>
      </c>
      <c r="K150" s="28" t="s">
        <v>2570</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2058</v>
      </c>
      <c r="D151" s="28" t="s">
        <v>2281</v>
      </c>
      <c r="E151" s="12">
        <v>55.46</v>
      </c>
      <c r="I151" s="188">
        <v>45809</v>
      </c>
      <c r="J151" s="189">
        <v>6</v>
      </c>
      <c r="K151" s="28" t="s">
        <v>2570</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2058</v>
      </c>
      <c r="D152" s="28" t="s">
        <v>2281</v>
      </c>
      <c r="E152" s="12">
        <v>54.39</v>
      </c>
      <c r="I152" s="188">
        <v>45839</v>
      </c>
      <c r="J152" s="189">
        <v>7</v>
      </c>
      <c r="K152" s="28" t="s">
        <v>2570</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2058</v>
      </c>
      <c r="D153" s="28" t="s">
        <v>2281</v>
      </c>
      <c r="E153" s="12">
        <v>55.76</v>
      </c>
      <c r="I153" s="188">
        <v>45870</v>
      </c>
      <c r="J153" s="189">
        <v>8</v>
      </c>
      <c r="K153" s="28" t="s">
        <v>2570</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2058</v>
      </c>
      <c r="D154" s="28" t="s">
        <v>2281</v>
      </c>
      <c r="E154" s="12">
        <v>55.22</v>
      </c>
      <c r="I154" s="188">
        <v>45901</v>
      </c>
      <c r="J154" s="189">
        <v>9</v>
      </c>
      <c r="K154" s="28" t="s">
        <v>2570</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2058</v>
      </c>
      <c r="D155" s="28" t="s">
        <v>2281</v>
      </c>
      <c r="E155" s="12">
        <v>51.44</v>
      </c>
      <c r="I155" s="188">
        <v>45931</v>
      </c>
      <c r="J155" s="189">
        <v>10</v>
      </c>
      <c r="K155" s="28" t="s">
        <v>2570</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2058</v>
      </c>
      <c r="D156" s="28" t="s">
        <v>2281</v>
      </c>
      <c r="E156" s="12">
        <v>42.32</v>
      </c>
      <c r="I156" s="188">
        <v>45962</v>
      </c>
      <c r="J156" s="189">
        <v>11</v>
      </c>
      <c r="K156" s="28" t="s">
        <v>2570</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2058</v>
      </c>
      <c r="D157" s="28" t="s">
        <v>2281</v>
      </c>
      <c r="E157" s="12">
        <v>45.31</v>
      </c>
      <c r="I157" s="188">
        <v>45992</v>
      </c>
      <c r="J157" s="189">
        <v>12</v>
      </c>
      <c r="K157" s="28" t="s">
        <v>2570</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2546</v>
      </c>
      <c r="L158" s="28"/>
      <c r="M158" s="12" t="s">
        <v>2571</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2546</v>
      </c>
      <c r="L159" s="28"/>
      <c r="M159" s="12" t="s">
        <v>2571</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2546</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2546</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2546</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2546</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2546</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2546</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2546</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2546</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2546</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2546</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2046</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2046</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2046</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2046</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2046</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2046</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2046</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2046</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2046</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2046</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2046</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2046</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2047</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2047</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2047</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2047</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2047</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2047</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2047</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2047</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2047</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2047</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2047</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2047</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2048</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2048</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2048</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2048</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2048</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2048</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2048</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2048</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2048</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2048</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2048</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2048</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2049</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2049</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2049</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2049</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2049</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2049</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2049</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2049</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2049</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2049</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2049</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2049</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2050</v>
      </c>
      <c r="D218" s="28">
        <v>10035462130</v>
      </c>
      <c r="E218" s="12">
        <v>49.4</v>
      </c>
      <c r="I218" s="188">
        <v>45658</v>
      </c>
      <c r="J218" s="28">
        <v>1</v>
      </c>
      <c r="K218" s="28" t="s">
        <v>2544</v>
      </c>
      <c r="L218" s="28"/>
      <c r="M218" s="12" t="s">
        <v>2571</v>
      </c>
      <c r="N218" s="12" t="s">
        <v>2571</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2050</v>
      </c>
      <c r="D219" s="28">
        <v>10035462130</v>
      </c>
      <c r="E219" s="12">
        <v>46.03</v>
      </c>
      <c r="I219" s="188">
        <v>45689</v>
      </c>
      <c r="J219" s="28">
        <v>2</v>
      </c>
      <c r="K219" s="28" t="s">
        <v>2544</v>
      </c>
      <c r="L219" s="28"/>
      <c r="M219" s="12" t="s">
        <v>2571</v>
      </c>
      <c r="N219" s="12" t="s">
        <v>2571</v>
      </c>
      <c r="O219" t="s">
        <v>493</v>
      </c>
      <c r="P219" s="28"/>
      <c r="Q219" s="1"/>
      <c r="S219"/>
      <c r="U219" t="s">
        <v>36</v>
      </c>
      <c r="V219">
        <v>2</v>
      </c>
      <c r="W219" s="97">
        <v>45689</v>
      </c>
      <c r="X219" s="12">
        <v>198.44540000000003</v>
      </c>
      <c r="Y219" s="12">
        <v>199.2</v>
      </c>
      <c r="Z219" s="12">
        <v>190.52357723577234</v>
      </c>
    </row>
    <row r="220" spans="1:26">
      <c r="A220" s="183">
        <v>45717</v>
      </c>
      <c r="B220" s="28">
        <v>3</v>
      </c>
      <c r="C220" s="28" t="s">
        <v>2050</v>
      </c>
      <c r="D220" s="28">
        <v>10035462130</v>
      </c>
      <c r="E220" s="12">
        <v>47.62</v>
      </c>
      <c r="I220" s="188">
        <v>45717</v>
      </c>
      <c r="J220" s="28">
        <v>3</v>
      </c>
      <c r="K220" s="28" t="s">
        <v>2544</v>
      </c>
      <c r="L220" s="28"/>
      <c r="M220" s="12" t="s">
        <v>2571</v>
      </c>
      <c r="N220" s="12" t="s">
        <v>2571</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2050</v>
      </c>
      <c r="D221" s="28">
        <v>10035462130</v>
      </c>
      <c r="E221" s="12">
        <v>48.75</v>
      </c>
      <c r="I221" s="188">
        <v>45748</v>
      </c>
      <c r="J221" s="28">
        <v>4</v>
      </c>
      <c r="K221" s="28" t="s">
        <v>2544</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2050</v>
      </c>
      <c r="D222" s="28">
        <v>10035462130</v>
      </c>
      <c r="E222" s="12">
        <v>49.54</v>
      </c>
      <c r="I222" s="188">
        <v>45778</v>
      </c>
      <c r="J222" s="28">
        <v>5</v>
      </c>
      <c r="K222" s="28" t="s">
        <v>2544</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2050</v>
      </c>
      <c r="D223" s="28">
        <v>10035462130</v>
      </c>
      <c r="E223" s="12">
        <v>49.66</v>
      </c>
      <c r="I223" s="188">
        <v>45809</v>
      </c>
      <c r="J223" s="28">
        <v>6</v>
      </c>
      <c r="K223" s="28" t="s">
        <v>2544</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2050</v>
      </c>
      <c r="D224" s="28">
        <v>10035462130</v>
      </c>
      <c r="E224" s="12">
        <v>52.2</v>
      </c>
      <c r="I224" s="188">
        <v>45839</v>
      </c>
      <c r="J224" s="28">
        <v>7</v>
      </c>
      <c r="K224" s="28" t="s">
        <v>2544</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2050</v>
      </c>
      <c r="D225" s="28">
        <v>10035462130</v>
      </c>
      <c r="E225" s="12">
        <v>56.35</v>
      </c>
      <c r="I225" s="188">
        <v>45870</v>
      </c>
      <c r="J225" s="28">
        <v>8</v>
      </c>
      <c r="K225" s="28" t="s">
        <v>2544</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2050</v>
      </c>
      <c r="D226" s="28">
        <v>10035462130</v>
      </c>
      <c r="E226" s="12">
        <v>52.52</v>
      </c>
      <c r="I226" s="188">
        <v>45901</v>
      </c>
      <c r="J226" s="28">
        <v>9</v>
      </c>
      <c r="K226" s="28" t="s">
        <v>2544</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2050</v>
      </c>
      <c r="D227" s="28">
        <v>10035462130</v>
      </c>
      <c r="E227" s="12">
        <v>50.67</v>
      </c>
      <c r="I227" s="188">
        <v>45931</v>
      </c>
      <c r="J227" s="28">
        <v>10</v>
      </c>
      <c r="K227" s="28" t="s">
        <v>2544</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2050</v>
      </c>
      <c r="D228" s="28">
        <v>10035462130</v>
      </c>
      <c r="E228" s="12">
        <v>47.98</v>
      </c>
      <c r="I228" s="188">
        <v>45962</v>
      </c>
      <c r="J228" s="28">
        <v>11</v>
      </c>
      <c r="K228" s="28" t="s">
        <v>2544</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2050</v>
      </c>
      <c r="D229" s="28">
        <v>10035462130</v>
      </c>
      <c r="E229" s="12">
        <v>43.88</v>
      </c>
      <c r="I229" s="188">
        <v>45992</v>
      </c>
      <c r="J229" s="28">
        <v>12</v>
      </c>
      <c r="K229" s="28" t="s">
        <v>2544</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2391</v>
      </c>
      <c r="D230" s="28" t="s">
        <v>2392</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2391</v>
      </c>
      <c r="D231" s="28" t="s">
        <v>2392</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2391</v>
      </c>
      <c r="D232" s="28" t="s">
        <v>2392</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2391</v>
      </c>
      <c r="D233" s="28" t="s">
        <v>2392</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2391</v>
      </c>
      <c r="D234" s="28" t="s">
        <v>2392</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2391</v>
      </c>
      <c r="D235" s="28" t="s">
        <v>2392</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2391</v>
      </c>
      <c r="D236" s="28" t="s">
        <v>2392</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2391</v>
      </c>
      <c r="D237" s="28" t="s">
        <v>2392</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2391</v>
      </c>
      <c r="D238" s="28" t="s">
        <v>2392</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2391</v>
      </c>
      <c r="D239" s="28" t="s">
        <v>2392</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2391</v>
      </c>
      <c r="D240" s="28" t="s">
        <v>2392</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2391</v>
      </c>
      <c r="D241" s="28" t="s">
        <v>2392</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2407</v>
      </c>
      <c r="D242" s="28" t="s">
        <v>2408</v>
      </c>
      <c r="E242" s="12">
        <v>336.2</v>
      </c>
      <c r="I242" s="188">
        <v>45658</v>
      </c>
      <c r="J242" s="28">
        <v>1</v>
      </c>
      <c r="K242" s="28" t="s">
        <v>1895</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2407</v>
      </c>
      <c r="D243" s="28" t="s">
        <v>2408</v>
      </c>
      <c r="E243" s="12">
        <v>292.2</v>
      </c>
      <c r="I243" s="188">
        <v>45689</v>
      </c>
      <c r="J243" s="28">
        <v>2</v>
      </c>
      <c r="K243" s="28" t="s">
        <v>1895</v>
      </c>
      <c r="L243" s="28">
        <v>10035044444</v>
      </c>
      <c r="M243" s="12">
        <v>18.59</v>
      </c>
      <c r="N243" s="12">
        <v>17.713252032520323</v>
      </c>
      <c r="O243" s="28" t="s">
        <v>135</v>
      </c>
      <c r="P243" s="28"/>
      <c r="Q243" s="1"/>
      <c r="S243"/>
      <c r="U243" t="s">
        <v>1853</v>
      </c>
      <c r="V243">
        <v>6</v>
      </c>
      <c r="W243" s="97">
        <v>45809</v>
      </c>
      <c r="X243" s="12">
        <v>271.35000000000002</v>
      </c>
      <c r="Y243" s="12">
        <v>170</v>
      </c>
      <c r="Z243" s="12">
        <v>170</v>
      </c>
    </row>
    <row r="244" spans="1:26">
      <c r="A244" s="184">
        <v>45717</v>
      </c>
      <c r="B244" s="185">
        <v>3</v>
      </c>
      <c r="C244" s="28" t="s">
        <v>2407</v>
      </c>
      <c r="D244" s="28" t="s">
        <v>2408</v>
      </c>
      <c r="E244" s="12">
        <v>300.89999999999998</v>
      </c>
      <c r="I244" s="188">
        <v>45717</v>
      </c>
      <c r="J244" s="28">
        <v>3</v>
      </c>
      <c r="K244" s="28" t="s">
        <v>1895</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2407</v>
      </c>
      <c r="D245" s="28" t="s">
        <v>2408</v>
      </c>
      <c r="E245" s="12">
        <v>288.89999999999998</v>
      </c>
      <c r="I245" s="188">
        <v>45748</v>
      </c>
      <c r="J245" s="28">
        <v>4</v>
      </c>
      <c r="K245" s="28" t="s">
        <v>1895</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2407</v>
      </c>
      <c r="D246" s="28" t="s">
        <v>2408</v>
      </c>
      <c r="E246" s="12">
        <v>287.7</v>
      </c>
      <c r="I246" s="188">
        <v>45778</v>
      </c>
      <c r="J246" s="28">
        <v>5</v>
      </c>
      <c r="K246" s="28" t="s">
        <v>1895</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2407</v>
      </c>
      <c r="D247" s="28" t="s">
        <v>2408</v>
      </c>
      <c r="E247" s="12">
        <v>251.5</v>
      </c>
      <c r="I247" s="188">
        <v>45809</v>
      </c>
      <c r="J247" s="28">
        <v>6</v>
      </c>
      <c r="K247" s="28" t="s">
        <v>1895</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2407</v>
      </c>
      <c r="D248" s="28" t="s">
        <v>2408</v>
      </c>
      <c r="E248" s="12">
        <v>293.7</v>
      </c>
      <c r="I248" s="188">
        <v>45839</v>
      </c>
      <c r="J248" s="28">
        <v>7</v>
      </c>
      <c r="K248" s="28" t="s">
        <v>1895</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2407</v>
      </c>
      <c r="D249" s="28" t="s">
        <v>2408</v>
      </c>
      <c r="E249" s="12">
        <v>334.5</v>
      </c>
      <c r="I249" s="188">
        <v>45870</v>
      </c>
      <c r="J249" s="28">
        <v>8</v>
      </c>
      <c r="K249" s="28" t="s">
        <v>1895</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2407</v>
      </c>
      <c r="D250" s="28" t="s">
        <v>2408</v>
      </c>
      <c r="E250" s="12">
        <v>331</v>
      </c>
      <c r="I250" s="188">
        <v>45901</v>
      </c>
      <c r="J250" s="28">
        <v>9</v>
      </c>
      <c r="K250" s="28" t="s">
        <v>1895</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2407</v>
      </c>
      <c r="D251" s="28" t="s">
        <v>2408</v>
      </c>
      <c r="E251" s="12">
        <v>315.10000000000002</v>
      </c>
      <c r="I251" s="188">
        <v>45931</v>
      </c>
      <c r="J251" s="28">
        <v>10</v>
      </c>
      <c r="K251" s="28" t="s">
        <v>1895</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2407</v>
      </c>
      <c r="D252" s="28" t="s">
        <v>2408</v>
      </c>
      <c r="E252" s="12">
        <v>292.89999999999998</v>
      </c>
      <c r="I252" s="188">
        <v>45962</v>
      </c>
      <c r="J252" s="28">
        <v>11</v>
      </c>
      <c r="K252" s="28" t="s">
        <v>1895</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2407</v>
      </c>
      <c r="D253" s="28" t="s">
        <v>2408</v>
      </c>
      <c r="E253" s="12">
        <v>328</v>
      </c>
      <c r="I253" s="188">
        <v>45992</v>
      </c>
      <c r="J253" s="28">
        <v>12</v>
      </c>
      <c r="K253" s="28" t="s">
        <v>1895</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2424</v>
      </c>
      <c r="D254" s="28" t="s">
        <v>2425</v>
      </c>
      <c r="E254" s="12">
        <v>596.70000000000005</v>
      </c>
      <c r="I254" s="188">
        <v>45658</v>
      </c>
      <c r="J254" s="28">
        <v>1</v>
      </c>
      <c r="K254" s="28" t="s">
        <v>1896</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2424</v>
      </c>
      <c r="D255" s="28" t="s">
        <v>2425</v>
      </c>
      <c r="E255" s="12">
        <v>533.6</v>
      </c>
      <c r="I255" s="188">
        <v>45689</v>
      </c>
      <c r="J255" s="28">
        <v>2</v>
      </c>
      <c r="K255" s="28" t="s">
        <v>1896</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2424</v>
      </c>
      <c r="D256" s="28" t="s">
        <v>2425</v>
      </c>
      <c r="E256" s="12">
        <v>563.9</v>
      </c>
      <c r="I256" s="188">
        <v>45717</v>
      </c>
      <c r="J256" s="28">
        <v>3</v>
      </c>
      <c r="K256" s="28" t="s">
        <v>1896</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2424</v>
      </c>
      <c r="D257" s="28" t="s">
        <v>2425</v>
      </c>
      <c r="E257" s="12">
        <v>525.70000000000005</v>
      </c>
      <c r="I257" s="188">
        <v>45748</v>
      </c>
      <c r="J257" s="28">
        <v>4</v>
      </c>
      <c r="K257" s="28" t="s">
        <v>1896</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2424</v>
      </c>
      <c r="D258" s="28" t="s">
        <v>2425</v>
      </c>
      <c r="E258" s="12">
        <v>519.4</v>
      </c>
      <c r="I258" s="188">
        <v>45778</v>
      </c>
      <c r="J258" s="28">
        <v>5</v>
      </c>
      <c r="K258" s="28" t="s">
        <v>1896</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2424</v>
      </c>
      <c r="D259" s="28" t="s">
        <v>2425</v>
      </c>
      <c r="E259" s="12">
        <v>517</v>
      </c>
      <c r="I259" s="188">
        <v>45809</v>
      </c>
      <c r="J259" s="28">
        <v>6</v>
      </c>
      <c r="K259" s="28" t="s">
        <v>1896</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2424</v>
      </c>
      <c r="D260" s="28" t="s">
        <v>2425</v>
      </c>
      <c r="E260" s="12">
        <v>551.70000000000005</v>
      </c>
      <c r="I260" s="188">
        <v>45839</v>
      </c>
      <c r="J260" s="28">
        <v>7</v>
      </c>
      <c r="K260" s="28" t="s">
        <v>1896</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2424</v>
      </c>
      <c r="D261" s="28" t="s">
        <v>2425</v>
      </c>
      <c r="E261" s="12">
        <v>618.20000000000005</v>
      </c>
      <c r="I261" s="188">
        <v>45870</v>
      </c>
      <c r="J261" s="28">
        <v>8</v>
      </c>
      <c r="K261" s="28" t="s">
        <v>1896</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2424</v>
      </c>
      <c r="D262" s="28" t="s">
        <v>2425</v>
      </c>
      <c r="E262" s="12">
        <v>608.20000000000005</v>
      </c>
      <c r="I262" s="188">
        <v>45901</v>
      </c>
      <c r="J262" s="28">
        <v>9</v>
      </c>
      <c r="K262" s="28" t="s">
        <v>1896</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2424</v>
      </c>
      <c r="D263" s="28" t="s">
        <v>2425</v>
      </c>
      <c r="E263" s="12">
        <v>552.6</v>
      </c>
      <c r="I263" s="188">
        <v>45931</v>
      </c>
      <c r="J263" s="28">
        <v>10</v>
      </c>
      <c r="K263" s="28" t="s">
        <v>1896</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2424</v>
      </c>
      <c r="D264" s="28" t="s">
        <v>2425</v>
      </c>
      <c r="E264" s="12">
        <v>546.70000000000005</v>
      </c>
      <c r="I264" s="188">
        <v>45962</v>
      </c>
      <c r="J264" s="28">
        <v>11</v>
      </c>
      <c r="K264" s="28" t="s">
        <v>1896</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2424</v>
      </c>
      <c r="D265" s="28" t="s">
        <v>2425</v>
      </c>
      <c r="E265" s="12">
        <v>568.1</v>
      </c>
      <c r="I265" s="188">
        <v>45992</v>
      </c>
      <c r="J265" s="28">
        <v>12</v>
      </c>
      <c r="K265" s="28" t="s">
        <v>1896</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2440</v>
      </c>
      <c r="D266" s="28" t="s">
        <v>2441</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2440</v>
      </c>
      <c r="D267" s="28" t="s">
        <v>2441</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2440</v>
      </c>
      <c r="D268" s="28" t="s">
        <v>2441</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2440</v>
      </c>
      <c r="D269" s="28" t="s">
        <v>2441</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2440</v>
      </c>
      <c r="D270" s="28" t="s">
        <v>2441</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2440</v>
      </c>
      <c r="D271" s="28" t="s">
        <v>2441</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2440</v>
      </c>
      <c r="D272" s="28" t="s">
        <v>2441</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2440</v>
      </c>
      <c r="D273" s="28" t="s">
        <v>2441</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2440</v>
      </c>
      <c r="D274" s="28" t="s">
        <v>2441</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2440</v>
      </c>
      <c r="D275" s="28" t="s">
        <v>2441</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2440</v>
      </c>
      <c r="D276" s="28" t="s">
        <v>2441</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2440</v>
      </c>
      <c r="D277" s="28" t="s">
        <v>2441</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2554</v>
      </c>
      <c r="L278" s="28"/>
      <c r="M278" s="12" t="s">
        <v>2571</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2554</v>
      </c>
      <c r="L279" s="28"/>
      <c r="M279" s="12" t="s">
        <v>2571</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2554</v>
      </c>
      <c r="L280" s="28"/>
      <c r="M280" s="12" t="s">
        <v>2571</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2554</v>
      </c>
      <c r="L281" s="28"/>
      <c r="M281" s="12" t="s">
        <v>2571</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2554</v>
      </c>
      <c r="L282" s="28"/>
      <c r="M282" s="12" t="s">
        <v>2571</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2554</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2554</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2554</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2554</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2554</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2554</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2554</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2555</v>
      </c>
      <c r="L290" s="28"/>
      <c r="M290" s="12" t="s">
        <v>2571</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2555</v>
      </c>
      <c r="L291" s="28"/>
      <c r="M291" s="12" t="s">
        <v>2571</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2555</v>
      </c>
      <c r="L292" s="28"/>
      <c r="M292" s="12" t="s">
        <v>2571</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2555</v>
      </c>
      <c r="L293" s="28"/>
      <c r="M293" s="12" t="s">
        <v>2571</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2555</v>
      </c>
      <c r="L294" s="28"/>
      <c r="M294" s="12" t="s">
        <v>2571</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2555</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2555</v>
      </c>
      <c r="L296" s="28"/>
      <c r="M296" s="12">
        <v>644</v>
      </c>
      <c r="N296" s="12"/>
      <c r="P296" s="28">
        <f>Tabela5[[#This Row],[Geração Estimada P50 '[MWh']]]/31</f>
        <v>20.774193548387096</v>
      </c>
      <c r="Q296" s="1"/>
      <c r="S296"/>
      <c r="U296" t="s">
        <v>2547</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2555</v>
      </c>
      <c r="L297" s="28"/>
      <c r="M297" s="12">
        <v>691</v>
      </c>
      <c r="N297" s="12"/>
      <c r="P297" s="28">
        <f>Tabela5[[#This Row],[Geração Estimada P50 '[MWh']]]/30</f>
        <v>23.033333333333335</v>
      </c>
      <c r="Q297" s="1"/>
      <c r="S297"/>
      <c r="U297" t="s">
        <v>2548</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2555</v>
      </c>
      <c r="L298" s="28"/>
      <c r="M298" s="12">
        <v>578.20000000000005</v>
      </c>
      <c r="N298" s="12"/>
      <c r="P298" s="28">
        <f>Tabela5[[#This Row],[Geração Estimada P50 '[MWh']]]/30</f>
        <v>19.273333333333333</v>
      </c>
      <c r="Q298" s="1"/>
      <c r="S298"/>
      <c r="U298" t="s">
        <v>2563</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2555</v>
      </c>
      <c r="L299" s="28"/>
      <c r="M299" s="12">
        <v>508.3</v>
      </c>
      <c r="N299" s="12"/>
      <c r="P299" s="28">
        <f>Tabela5[[#This Row],[Geração Estimada P50 '[MWh']]]/30</f>
        <v>16.943333333333335</v>
      </c>
      <c r="Q299" s="1"/>
      <c r="S299"/>
      <c r="U299" t="s">
        <v>2565</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2555</v>
      </c>
      <c r="L300" s="28"/>
      <c r="M300" s="12">
        <v>445.8</v>
      </c>
      <c r="N300" s="12"/>
      <c r="P300" s="28">
        <f>Tabela5[[#This Row],[Geração Estimada P50 '[MWh']]]/30</f>
        <v>14.860000000000001</v>
      </c>
      <c r="Q300" s="1"/>
      <c r="S300"/>
      <c r="U300" t="s">
        <v>2566</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2555</v>
      </c>
      <c r="L301" s="28"/>
      <c r="M301" s="12">
        <v>509.1</v>
      </c>
      <c r="N301" s="12"/>
      <c r="P301" s="28">
        <f>Tabela5[[#This Row],[Geração Estimada P50 '[MWh']]]/30</f>
        <v>16.970000000000002</v>
      </c>
      <c r="Q301" s="1"/>
      <c r="S301"/>
      <c r="U301" t="s">
        <v>2567</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2054</v>
      </c>
      <c r="L302" s="28" t="s">
        <v>2250</v>
      </c>
      <c r="M302" s="12">
        <v>13.5</v>
      </c>
      <c r="N302" s="12">
        <v>12.961136616131403</v>
      </c>
      <c r="O302" s="28" t="s">
        <v>48</v>
      </c>
      <c r="P302" s="28">
        <f>Tabela5[[#This Row],[Geração Estimada P50 '[MWh']]]/30</f>
        <v>0.45</v>
      </c>
      <c r="Q302" s="1"/>
      <c r="S302"/>
      <c r="U302" s="1" t="s">
        <v>1853</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2054</v>
      </c>
      <c r="L303" s="28" t="s">
        <v>2250</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2054</v>
      </c>
      <c r="L304" s="28" t="s">
        <v>2250</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2054</v>
      </c>
      <c r="L305" s="28" t="s">
        <v>2250</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2054</v>
      </c>
      <c r="L306" s="28" t="s">
        <v>2250</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2054</v>
      </c>
      <c r="L307" s="28" t="s">
        <v>2250</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2054</v>
      </c>
      <c r="L308" s="28" t="s">
        <v>2250</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2054</v>
      </c>
      <c r="L309" s="28" t="s">
        <v>2250</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2054</v>
      </c>
      <c r="L310" s="28" t="s">
        <v>2250</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2054</v>
      </c>
      <c r="L311" s="28" t="s">
        <v>2250</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2054</v>
      </c>
      <c r="L312" s="28" t="s">
        <v>2250</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2054</v>
      </c>
      <c r="L313" s="28" t="s">
        <v>2250</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2056</v>
      </c>
      <c r="L314" s="28" t="s">
        <v>2267</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2056</v>
      </c>
      <c r="L315" s="28" t="s">
        <v>2267</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2056</v>
      </c>
      <c r="L316" s="28" t="s">
        <v>2267</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2056</v>
      </c>
      <c r="L317" s="28" t="s">
        <v>2267</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2056</v>
      </c>
      <c r="L318" s="28" t="s">
        <v>2267</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2056</v>
      </c>
      <c r="L319" s="28" t="s">
        <v>2267</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2056</v>
      </c>
      <c r="L320" s="28" t="s">
        <v>2267</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2056</v>
      </c>
      <c r="L321" s="28" t="s">
        <v>2267</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2056</v>
      </c>
      <c r="L322" s="28" t="s">
        <v>2267</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2056</v>
      </c>
      <c r="L323" s="28" t="s">
        <v>2267</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2056</v>
      </c>
      <c r="L324" s="28" t="s">
        <v>2267</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2056</v>
      </c>
      <c r="L325" s="28" t="s">
        <v>2267</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2058</v>
      </c>
      <c r="L326" s="28" t="s">
        <v>2281</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2058</v>
      </c>
      <c r="L327" s="28" t="s">
        <v>2281</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2058</v>
      </c>
      <c r="L328" s="28" t="s">
        <v>2281</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2058</v>
      </c>
      <c r="L329" s="28" t="s">
        <v>2281</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2058</v>
      </c>
      <c r="L330" s="28" t="s">
        <v>2281</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2058</v>
      </c>
      <c r="L331" s="28" t="s">
        <v>2281</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2058</v>
      </c>
      <c r="L332" s="28" t="s">
        <v>2281</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2058</v>
      </c>
      <c r="L333" s="28" t="s">
        <v>2281</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2058</v>
      </c>
      <c r="L334" s="28" t="s">
        <v>2281</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2058</v>
      </c>
      <c r="L335" s="28" t="s">
        <v>2281</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2058</v>
      </c>
      <c r="L336" s="28" t="s">
        <v>2281</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2058</v>
      </c>
      <c r="L337" s="28" t="s">
        <v>2281</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2046</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2046</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2046</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2046</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2046</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2046</v>
      </c>
      <c r="L355" s="28">
        <v>10035461975</v>
      </c>
      <c r="M355" s="200">
        <v>96.9</v>
      </c>
      <c r="N355" s="200">
        <v>93.147154471544724</v>
      </c>
      <c r="O355" s="28" t="s">
        <v>32</v>
      </c>
      <c r="P355" s="28">
        <f>Tabela5[[#This Row],[Geração Estimada P50 '[MWh']]]/30</f>
        <v>3.23</v>
      </c>
      <c r="Q355" s="1"/>
      <c r="S355"/>
      <c r="U355" s="1" t="s">
        <v>2547</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2046</v>
      </c>
      <c r="L356" s="28">
        <v>10035461975</v>
      </c>
      <c r="M356" s="200">
        <v>98.6</v>
      </c>
      <c r="N356" s="200">
        <v>94.847154471544712</v>
      </c>
      <c r="O356" s="28" t="s">
        <v>32</v>
      </c>
      <c r="P356" s="28">
        <f>Tabela5[[#This Row],[Geração Estimada P50 '[MWh']]]/31</f>
        <v>3.1806451612903226</v>
      </c>
      <c r="Q356" s="1"/>
      <c r="S356"/>
      <c r="U356" s="1" t="s">
        <v>2548</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2046</v>
      </c>
      <c r="L357" s="28">
        <v>10035461975</v>
      </c>
      <c r="M357" s="200">
        <v>105.7</v>
      </c>
      <c r="N357" s="200">
        <v>101.94715447154472</v>
      </c>
      <c r="O357" s="28" t="s">
        <v>32</v>
      </c>
      <c r="P357" s="28">
        <f>Tabela5[[#This Row],[Geração Estimada P50 '[MWh']]]/30</f>
        <v>3.5233333333333334</v>
      </c>
      <c r="Q357" s="1"/>
      <c r="S357"/>
      <c r="U357" s="1" t="s">
        <v>2563</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2046</v>
      </c>
      <c r="L358" s="28">
        <v>10035461975</v>
      </c>
      <c r="M358" s="200">
        <v>98.5</v>
      </c>
      <c r="N358" s="200">
        <v>94.747154471544718</v>
      </c>
      <c r="O358" s="28" t="s">
        <v>32</v>
      </c>
      <c r="P358" s="28">
        <f>Tabela5[[#This Row],[Geração Estimada P50 '[MWh']]]/30</f>
        <v>3.2833333333333332</v>
      </c>
      <c r="Q358" s="1"/>
      <c r="S358"/>
      <c r="U358" s="1" t="s">
        <v>2565</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2046</v>
      </c>
      <c r="L359" s="28">
        <v>10035461975</v>
      </c>
      <c r="M359" s="200">
        <v>95.7</v>
      </c>
      <c r="N359" s="200">
        <v>91.947154471544721</v>
      </c>
      <c r="O359" s="28" t="s">
        <v>32</v>
      </c>
      <c r="P359" s="28">
        <f>Tabela5[[#This Row],[Geração Estimada P50 '[MWh']]]/30</f>
        <v>3.19</v>
      </c>
      <c r="Q359" s="1"/>
      <c r="S359"/>
      <c r="U359" s="1" t="s">
        <v>2566</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2046</v>
      </c>
      <c r="L360" s="28">
        <v>10035461975</v>
      </c>
      <c r="M360" s="200">
        <v>90.5</v>
      </c>
      <c r="N360" s="200">
        <v>86.747154471544718</v>
      </c>
      <c r="O360" s="28" t="s">
        <v>32</v>
      </c>
      <c r="P360" s="28">
        <f>Tabela5[[#This Row],[Geração Estimada P50 '[MWh']]]/30</f>
        <v>3.0166666666666666</v>
      </c>
      <c r="Q360" s="1"/>
      <c r="S360"/>
      <c r="U360" s="1" t="s">
        <v>2567</v>
      </c>
      <c r="V360" s="1">
        <v>7</v>
      </c>
      <c r="W360" s="273">
        <v>45839</v>
      </c>
      <c r="X360" s="274">
        <v>123.97964999999999</v>
      </c>
      <c r="Y360" s="274">
        <v>124.47999999999999</v>
      </c>
      <c r="Z360" s="274">
        <v>118.84910569105692</v>
      </c>
    </row>
    <row r="361" spans="1:26">
      <c r="A361" s="183">
        <v>45658</v>
      </c>
      <c r="B361" s="28">
        <v>1</v>
      </c>
      <c r="C361" s="28" t="s">
        <v>2040</v>
      </c>
      <c r="D361" s="28">
        <v>10035156587</v>
      </c>
      <c r="E361" s="12">
        <v>9.81</v>
      </c>
      <c r="I361" s="188">
        <v>45992</v>
      </c>
      <c r="J361" s="28">
        <v>12</v>
      </c>
      <c r="K361" s="28" t="s">
        <v>2046</v>
      </c>
      <c r="L361" s="28">
        <v>10035461975</v>
      </c>
      <c r="M361" s="200">
        <v>91.2</v>
      </c>
      <c r="N361" s="200">
        <v>87.447154471544721</v>
      </c>
      <c r="O361" s="28" t="s">
        <v>32</v>
      </c>
      <c r="P361" s="28">
        <f>Tabela5[[#This Row],[Geração Estimada P50 '[MWh']]]/30</f>
        <v>3.04</v>
      </c>
      <c r="Q361" s="1"/>
      <c r="S361"/>
      <c r="U361" s="1" t="s">
        <v>1853</v>
      </c>
      <c r="V361" s="1">
        <v>8</v>
      </c>
      <c r="W361" s="273">
        <v>45870</v>
      </c>
      <c r="X361" s="274">
        <v>39.42</v>
      </c>
      <c r="Y361" s="275">
        <v>0</v>
      </c>
      <c r="Z361" s="275">
        <v>0</v>
      </c>
    </row>
    <row r="362" spans="1:26">
      <c r="A362" s="183">
        <v>45689</v>
      </c>
      <c r="B362" s="28">
        <v>2</v>
      </c>
      <c r="C362" s="28" t="s">
        <v>2040</v>
      </c>
      <c r="D362" s="28">
        <v>10035156587</v>
      </c>
      <c r="E362" s="12">
        <v>9.11</v>
      </c>
      <c r="I362" s="188">
        <v>45658</v>
      </c>
      <c r="J362" s="28">
        <v>1</v>
      </c>
      <c r="K362" s="28" t="s">
        <v>2047</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2040</v>
      </c>
      <c r="D363" s="28">
        <v>10035156587</v>
      </c>
      <c r="E363" s="12">
        <v>10.24</v>
      </c>
      <c r="I363" s="188">
        <v>45689</v>
      </c>
      <c r="J363" s="28">
        <v>2</v>
      </c>
      <c r="K363" s="28" t="s">
        <v>2047</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2040</v>
      </c>
      <c r="D364" s="28">
        <v>10035156587</v>
      </c>
      <c r="E364" s="12">
        <v>10.119999999999999</v>
      </c>
      <c r="I364" s="188">
        <v>45717</v>
      </c>
      <c r="J364" s="28">
        <v>3</v>
      </c>
      <c r="K364" s="28" t="s">
        <v>2047</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2040</v>
      </c>
      <c r="D365" s="28">
        <v>10035156587</v>
      </c>
      <c r="E365" s="12">
        <v>9.77</v>
      </c>
      <c r="I365" s="188">
        <v>45748</v>
      </c>
      <c r="J365" s="28">
        <v>4</v>
      </c>
      <c r="K365" s="28" t="s">
        <v>2047</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2040</v>
      </c>
      <c r="D366" s="28">
        <v>10035156587</v>
      </c>
      <c r="E366" s="12">
        <v>10.41</v>
      </c>
      <c r="I366" s="188">
        <v>45778</v>
      </c>
      <c r="J366" s="28">
        <v>5</v>
      </c>
      <c r="K366" s="28" t="s">
        <v>2047</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2040</v>
      </c>
      <c r="D367" s="28">
        <v>10035156587</v>
      </c>
      <c r="E367" s="12">
        <v>10.76</v>
      </c>
      <c r="I367" s="188">
        <v>45809</v>
      </c>
      <c r="J367" s="28">
        <v>6</v>
      </c>
      <c r="K367" s="28" t="s">
        <v>2047</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2040</v>
      </c>
      <c r="D368" s="28">
        <v>10035156587</v>
      </c>
      <c r="E368" s="12">
        <v>11.45</v>
      </c>
      <c r="I368" s="188">
        <v>45839</v>
      </c>
      <c r="J368" s="28">
        <v>7</v>
      </c>
      <c r="K368" s="28" t="s">
        <v>2047</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2040</v>
      </c>
      <c r="D369" s="28">
        <v>10035156587</v>
      </c>
      <c r="E369" s="12">
        <v>10.9</v>
      </c>
      <c r="I369" s="188">
        <v>45870</v>
      </c>
      <c r="J369" s="28">
        <v>8</v>
      </c>
      <c r="K369" s="28" t="s">
        <v>2047</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2040</v>
      </c>
      <c r="D370" s="28">
        <v>10035156587</v>
      </c>
      <c r="E370" s="12">
        <v>10.9</v>
      </c>
      <c r="I370" s="188">
        <v>45901</v>
      </c>
      <c r="J370" s="28">
        <v>9</v>
      </c>
      <c r="K370" s="28" t="s">
        <v>2047</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2040</v>
      </c>
      <c r="D371" s="28">
        <v>10035156587</v>
      </c>
      <c r="E371" s="12">
        <v>9.32</v>
      </c>
      <c r="I371" s="188">
        <v>45931</v>
      </c>
      <c r="J371" s="28">
        <v>10</v>
      </c>
      <c r="K371" s="28" t="s">
        <v>2047</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2040</v>
      </c>
      <c r="D372" s="28">
        <v>10035156587</v>
      </c>
      <c r="E372" s="12">
        <v>8.16</v>
      </c>
      <c r="I372" s="188">
        <v>45962</v>
      </c>
      <c r="J372" s="28">
        <v>11</v>
      </c>
      <c r="K372" s="28" t="s">
        <v>2047</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2041</v>
      </c>
      <c r="D373" s="28">
        <v>10035106113</v>
      </c>
      <c r="E373" s="12">
        <v>9.81</v>
      </c>
      <c r="I373" s="188">
        <v>45992</v>
      </c>
      <c r="J373" s="28">
        <v>12</v>
      </c>
      <c r="K373" s="28" t="s">
        <v>2047</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2041</v>
      </c>
      <c r="D374" s="28">
        <v>10035106113</v>
      </c>
      <c r="E374" s="12">
        <v>9.11</v>
      </c>
      <c r="I374" s="188">
        <v>45658</v>
      </c>
      <c r="J374" s="28">
        <v>1</v>
      </c>
      <c r="K374" s="28" t="s">
        <v>2048</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2041</v>
      </c>
      <c r="D375" s="28">
        <v>10035106113</v>
      </c>
      <c r="E375" s="12">
        <v>10.24</v>
      </c>
      <c r="I375" s="188">
        <v>45689</v>
      </c>
      <c r="J375" s="28">
        <v>2</v>
      </c>
      <c r="K375" s="28" t="s">
        <v>2048</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2041</v>
      </c>
      <c r="D376" s="28">
        <v>10035106113</v>
      </c>
      <c r="E376" s="12">
        <v>10.119999999999999</v>
      </c>
      <c r="I376" s="188">
        <v>45717</v>
      </c>
      <c r="J376" s="28">
        <v>3</v>
      </c>
      <c r="K376" s="28" t="s">
        <v>2048</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2041</v>
      </c>
      <c r="D377" s="28">
        <v>10035106113</v>
      </c>
      <c r="E377" s="12">
        <v>9.77</v>
      </c>
      <c r="I377" s="188">
        <v>45748</v>
      </c>
      <c r="J377" s="28">
        <v>4</v>
      </c>
      <c r="K377" s="28" t="s">
        <v>2048</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2041</v>
      </c>
      <c r="D378" s="28">
        <v>10035106113</v>
      </c>
      <c r="E378" s="12">
        <v>10.41</v>
      </c>
      <c r="I378" s="188">
        <v>45778</v>
      </c>
      <c r="J378" s="28">
        <v>5</v>
      </c>
      <c r="K378" s="28" t="s">
        <v>2048</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2041</v>
      </c>
      <c r="D379" s="28">
        <v>10035106113</v>
      </c>
      <c r="E379" s="12">
        <v>10.76</v>
      </c>
      <c r="I379" s="188">
        <v>45809</v>
      </c>
      <c r="J379" s="28">
        <v>6</v>
      </c>
      <c r="K379" s="28" t="s">
        <v>2048</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2041</v>
      </c>
      <c r="D380" s="28">
        <v>10035106113</v>
      </c>
      <c r="E380" s="12">
        <v>11.45</v>
      </c>
      <c r="I380" s="188">
        <v>45839</v>
      </c>
      <c r="J380" s="28">
        <v>7</v>
      </c>
      <c r="K380" s="28" t="s">
        <v>2048</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2041</v>
      </c>
      <c r="D381" s="28">
        <v>10035106113</v>
      </c>
      <c r="E381" s="12">
        <v>10.9</v>
      </c>
      <c r="I381" s="188">
        <v>45870</v>
      </c>
      <c r="J381" s="28">
        <v>8</v>
      </c>
      <c r="K381" s="28" t="s">
        <v>2048</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2041</v>
      </c>
      <c r="D382" s="28">
        <v>10035106113</v>
      </c>
      <c r="E382" s="12">
        <v>10.9</v>
      </c>
      <c r="I382" s="188">
        <v>45901</v>
      </c>
      <c r="J382" s="28">
        <v>9</v>
      </c>
      <c r="K382" s="28" t="s">
        <v>2048</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2041</v>
      </c>
      <c r="D383" s="28">
        <v>10035106113</v>
      </c>
      <c r="E383" s="12">
        <v>9.32</v>
      </c>
      <c r="I383" s="188">
        <v>45931</v>
      </c>
      <c r="J383" s="28">
        <v>10</v>
      </c>
      <c r="K383" s="28" t="s">
        <v>2048</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2041</v>
      </c>
      <c r="D384" s="28">
        <v>10035106113</v>
      </c>
      <c r="E384" s="12">
        <v>8.16</v>
      </c>
      <c r="I384" s="188">
        <v>45962</v>
      </c>
      <c r="J384" s="28">
        <v>11</v>
      </c>
      <c r="K384" s="28" t="s">
        <v>2048</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2042</v>
      </c>
      <c r="D385" s="28">
        <v>10034913074</v>
      </c>
      <c r="E385" s="12">
        <v>9.98</v>
      </c>
      <c r="I385" s="188">
        <v>45992</v>
      </c>
      <c r="J385" s="28">
        <v>12</v>
      </c>
      <c r="K385" s="28" t="s">
        <v>2048</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2042</v>
      </c>
      <c r="D386" s="28">
        <v>10034913074</v>
      </c>
      <c r="E386" s="12">
        <v>8.2200000000000006</v>
      </c>
      <c r="I386" s="188">
        <v>45658</v>
      </c>
      <c r="J386" s="28">
        <v>1</v>
      </c>
      <c r="K386" s="28" t="s">
        <v>2049</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2042</v>
      </c>
      <c r="D387" s="28">
        <v>10034913074</v>
      </c>
      <c r="E387" s="12">
        <v>9.6199999999999992</v>
      </c>
      <c r="I387" s="188">
        <v>45689</v>
      </c>
      <c r="J387" s="28">
        <v>2</v>
      </c>
      <c r="K387" s="28" t="s">
        <v>2049</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2042</v>
      </c>
      <c r="D388" s="28">
        <v>10034913074</v>
      </c>
      <c r="E388" s="12">
        <v>9.4700000000000006</v>
      </c>
      <c r="I388" s="188">
        <v>45717</v>
      </c>
      <c r="J388" s="28">
        <v>3</v>
      </c>
      <c r="K388" s="28" t="s">
        <v>2049</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2042</v>
      </c>
      <c r="D389" s="28">
        <v>10034913074</v>
      </c>
      <c r="E389" s="12">
        <v>9.7100000000000009</v>
      </c>
      <c r="I389" s="188">
        <v>45748</v>
      </c>
      <c r="J389" s="28">
        <v>4</v>
      </c>
      <c r="K389" s="28" t="s">
        <v>2049</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2042</v>
      </c>
      <c r="D390" s="28">
        <v>10034913074</v>
      </c>
      <c r="E390" s="12">
        <v>9.6</v>
      </c>
      <c r="I390" s="188">
        <v>45778</v>
      </c>
      <c r="J390" s="28">
        <v>5</v>
      </c>
      <c r="K390" s="28" t="s">
        <v>2049</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2042</v>
      </c>
      <c r="D391" s="28">
        <v>10034913074</v>
      </c>
      <c r="E391" s="12">
        <v>8.61</v>
      </c>
      <c r="I391" s="188">
        <v>45809</v>
      </c>
      <c r="J391" s="28">
        <v>6</v>
      </c>
      <c r="K391" s="28" t="s">
        <v>2049</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2042</v>
      </c>
      <c r="D392" s="28">
        <v>10034913074</v>
      </c>
      <c r="E392" s="12">
        <v>10.63</v>
      </c>
      <c r="I392" s="188">
        <v>45839</v>
      </c>
      <c r="J392" s="28">
        <v>7</v>
      </c>
      <c r="K392" s="28" t="s">
        <v>2049</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2042</v>
      </c>
      <c r="D393" s="28">
        <v>10034913074</v>
      </c>
      <c r="E393" s="12">
        <v>10.24</v>
      </c>
      <c r="I393" s="188">
        <v>45870</v>
      </c>
      <c r="J393" s="28">
        <v>8</v>
      </c>
      <c r="K393" s="28" t="s">
        <v>2049</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2042</v>
      </c>
      <c r="D394" s="28">
        <v>10034913074</v>
      </c>
      <c r="E394" s="12">
        <v>10.3</v>
      </c>
      <c r="I394" s="188">
        <v>45901</v>
      </c>
      <c r="J394" s="28">
        <v>9</v>
      </c>
      <c r="K394" s="28" t="s">
        <v>2049</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2042</v>
      </c>
      <c r="D395" s="28">
        <v>10034913074</v>
      </c>
      <c r="E395" s="12">
        <v>8.91</v>
      </c>
      <c r="I395" s="188">
        <v>45931</v>
      </c>
      <c r="J395" s="28">
        <v>10</v>
      </c>
      <c r="K395" s="28" t="s">
        <v>2049</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2042</v>
      </c>
      <c r="D396" s="28">
        <v>10034913074</v>
      </c>
      <c r="E396" s="12">
        <v>8.9</v>
      </c>
      <c r="I396" s="188">
        <v>45962</v>
      </c>
      <c r="J396" s="28">
        <v>11</v>
      </c>
      <c r="K396" s="28" t="s">
        <v>2049</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2043</v>
      </c>
      <c r="D397" s="28">
        <v>10034908402</v>
      </c>
      <c r="E397" s="12">
        <v>9.98</v>
      </c>
      <c r="I397" s="188">
        <v>45992</v>
      </c>
      <c r="J397" s="28">
        <v>12</v>
      </c>
      <c r="K397" s="28" t="s">
        <v>2049</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2043</v>
      </c>
      <c r="D398" s="28">
        <v>10034908402</v>
      </c>
      <c r="E398" s="12">
        <v>8.2200000000000006</v>
      </c>
      <c r="I398" s="188">
        <v>45658</v>
      </c>
      <c r="J398" s="28">
        <v>1</v>
      </c>
      <c r="K398" s="28" t="s">
        <v>2050</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2043</v>
      </c>
      <c r="D399" s="28">
        <v>10034908402</v>
      </c>
      <c r="E399" s="12">
        <v>9.6199999999999992</v>
      </c>
      <c r="I399" s="188">
        <v>45689</v>
      </c>
      <c r="J399" s="28">
        <v>2</v>
      </c>
      <c r="K399" s="28" t="s">
        <v>2050</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2043</v>
      </c>
      <c r="D400" s="28">
        <v>10034908402</v>
      </c>
      <c r="E400" s="12">
        <v>9.4700000000000006</v>
      </c>
      <c r="I400" s="188">
        <v>45717</v>
      </c>
      <c r="J400" s="28">
        <v>3</v>
      </c>
      <c r="K400" s="28" t="s">
        <v>2050</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2043</v>
      </c>
      <c r="D401" s="28">
        <v>10034908402</v>
      </c>
      <c r="E401" s="12">
        <v>9.7100000000000009</v>
      </c>
      <c r="I401" s="188">
        <v>45748</v>
      </c>
      <c r="J401" s="28">
        <v>4</v>
      </c>
      <c r="K401" s="28" t="s">
        <v>2050</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2043</v>
      </c>
      <c r="D402" s="28">
        <v>10034908402</v>
      </c>
      <c r="E402" s="12">
        <v>9.6</v>
      </c>
      <c r="I402" s="188">
        <v>45778</v>
      </c>
      <c r="J402" s="28">
        <v>5</v>
      </c>
      <c r="K402" s="28" t="s">
        <v>2050</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2043</v>
      </c>
      <c r="D403" s="28">
        <v>10034908402</v>
      </c>
      <c r="E403" s="12">
        <v>8.61</v>
      </c>
      <c r="I403" s="188">
        <v>45809</v>
      </c>
      <c r="J403" s="28">
        <v>6</v>
      </c>
      <c r="K403" s="28" t="s">
        <v>2050</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2043</v>
      </c>
      <c r="D404" s="28">
        <v>10034908402</v>
      </c>
      <c r="E404" s="12">
        <v>10.63</v>
      </c>
      <c r="I404" s="188">
        <v>45839</v>
      </c>
      <c r="J404" s="28">
        <v>7</v>
      </c>
      <c r="K404" s="28" t="s">
        <v>2050</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2043</v>
      </c>
      <c r="D405" s="28">
        <v>10034908402</v>
      </c>
      <c r="E405" s="12">
        <v>10.24</v>
      </c>
      <c r="I405" s="188">
        <v>45870</v>
      </c>
      <c r="J405" s="28">
        <v>8</v>
      </c>
      <c r="K405" s="28" t="s">
        <v>2050</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2043</v>
      </c>
      <c r="D406" s="28">
        <v>10034908402</v>
      </c>
      <c r="E406" s="12">
        <v>10.3</v>
      </c>
      <c r="I406" s="188">
        <v>45901</v>
      </c>
      <c r="J406" s="28">
        <v>9</v>
      </c>
      <c r="K406" s="28" t="s">
        <v>2050</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2043</v>
      </c>
      <c r="D407" s="28">
        <v>10034908402</v>
      </c>
      <c r="E407" s="12">
        <v>8.91</v>
      </c>
      <c r="I407" s="188">
        <v>45931</v>
      </c>
      <c r="J407" s="28">
        <v>10</v>
      </c>
      <c r="K407" s="28" t="s">
        <v>2050</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2043</v>
      </c>
      <c r="D408" s="28">
        <v>10034908402</v>
      </c>
      <c r="E408" s="12">
        <v>8.9</v>
      </c>
      <c r="I408" s="188">
        <v>45962</v>
      </c>
      <c r="J408" s="28">
        <v>11</v>
      </c>
      <c r="K408" s="28" t="s">
        <v>2050</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2044</v>
      </c>
      <c r="D409" s="28">
        <v>10035156609</v>
      </c>
      <c r="E409" s="12">
        <v>9.81</v>
      </c>
      <c r="I409" s="188">
        <v>45992</v>
      </c>
      <c r="J409" s="28">
        <v>12</v>
      </c>
      <c r="K409" s="28" t="s">
        <v>2050</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2044</v>
      </c>
      <c r="D410" s="28">
        <v>10035156609</v>
      </c>
      <c r="E410" s="12">
        <v>9.11</v>
      </c>
      <c r="I410" s="188">
        <v>45658</v>
      </c>
      <c r="J410" s="28">
        <v>1</v>
      </c>
      <c r="K410" s="28" t="s">
        <v>2545</v>
      </c>
      <c r="L410" s="28"/>
      <c r="M410" s="12" t="s">
        <v>2571</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2044</v>
      </c>
      <c r="D411" s="28">
        <v>10035156609</v>
      </c>
      <c r="E411" s="12">
        <v>10.24</v>
      </c>
      <c r="I411" s="188">
        <v>45689</v>
      </c>
      <c r="J411" s="28">
        <v>2</v>
      </c>
      <c r="K411" s="28" t="s">
        <v>2545</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2044</v>
      </c>
      <c r="D412" s="28">
        <v>10035156609</v>
      </c>
      <c r="E412" s="12">
        <v>10.119999999999999</v>
      </c>
      <c r="I412" s="188">
        <v>45717</v>
      </c>
      <c r="J412" s="28">
        <v>3</v>
      </c>
      <c r="K412" s="28" t="s">
        <v>2545</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2044</v>
      </c>
      <c r="D413" s="28">
        <v>10035156609</v>
      </c>
      <c r="E413" s="12">
        <v>9.77</v>
      </c>
      <c r="I413" s="188">
        <v>45748</v>
      </c>
      <c r="J413" s="28">
        <v>4</v>
      </c>
      <c r="K413" s="28" t="s">
        <v>2545</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2044</v>
      </c>
      <c r="D414" s="28">
        <v>10035156609</v>
      </c>
      <c r="E414" s="12">
        <v>10.41</v>
      </c>
      <c r="I414" s="188">
        <v>45778</v>
      </c>
      <c r="J414" s="28">
        <v>5</v>
      </c>
      <c r="K414" s="28" t="s">
        <v>2545</v>
      </c>
      <c r="L414" s="28"/>
      <c r="M414" s="12">
        <v>233.3</v>
      </c>
      <c r="N414" s="12"/>
      <c r="P414" s="28">
        <f>Tabela5[[#This Row],[Geração Estimada P50 '[MWh']]]/30</f>
        <v>7.7766666666666673</v>
      </c>
      <c r="Q414" s="1"/>
      <c r="S414"/>
      <c r="U414" s="1" t="s">
        <v>2547</v>
      </c>
      <c r="V414" s="1">
        <v>8</v>
      </c>
      <c r="W414" s="273">
        <v>45870</v>
      </c>
      <c r="X414" s="274">
        <v>258.33240000000001</v>
      </c>
      <c r="Y414" s="274">
        <v>283.32</v>
      </c>
      <c r="Z414" s="274">
        <v>270.67479674796743</v>
      </c>
    </row>
    <row r="415" spans="1:26">
      <c r="A415" s="183">
        <v>45839</v>
      </c>
      <c r="B415" s="28">
        <v>7</v>
      </c>
      <c r="C415" s="28" t="s">
        <v>2044</v>
      </c>
      <c r="D415" s="28">
        <v>10035156609</v>
      </c>
      <c r="E415" s="12">
        <v>10.76</v>
      </c>
      <c r="I415" s="188">
        <v>45809</v>
      </c>
      <c r="J415" s="28">
        <v>6</v>
      </c>
      <c r="K415" s="28" t="s">
        <v>2545</v>
      </c>
      <c r="L415" s="28"/>
      <c r="M415" s="12">
        <v>233.7</v>
      </c>
      <c r="N415" s="12"/>
      <c r="P415" s="28">
        <f>Tabela5[[#This Row],[Geração Estimada P50 '[MWh']]]/30</f>
        <v>7.79</v>
      </c>
      <c r="Q415" s="1"/>
      <c r="S415"/>
      <c r="U415" s="1" t="s">
        <v>2548</v>
      </c>
      <c r="V415" s="1">
        <v>8</v>
      </c>
      <c r="W415" s="273">
        <v>45870</v>
      </c>
      <c r="X415" s="274">
        <v>259.95652999999999</v>
      </c>
      <c r="Y415" s="274">
        <v>283.32</v>
      </c>
      <c r="Z415" s="274">
        <v>270.67479674796743</v>
      </c>
    </row>
    <row r="416" spans="1:26">
      <c r="A416" s="183">
        <v>45870</v>
      </c>
      <c r="B416" s="28">
        <v>8</v>
      </c>
      <c r="C416" s="28" t="s">
        <v>2044</v>
      </c>
      <c r="D416" s="28">
        <v>10035156609</v>
      </c>
      <c r="E416" s="12">
        <v>11.45</v>
      </c>
      <c r="I416" s="188">
        <v>45839</v>
      </c>
      <c r="J416" s="28">
        <v>7</v>
      </c>
      <c r="K416" s="28" t="s">
        <v>2545</v>
      </c>
      <c r="L416" s="28"/>
      <c r="M416" s="12">
        <v>242.2</v>
      </c>
      <c r="N416" s="12"/>
      <c r="P416" s="28">
        <f>Tabela5[[#This Row],[Geração Estimada P50 '[MWh']]]/31</f>
        <v>7.8129032258064512</v>
      </c>
      <c r="Q416" s="1"/>
      <c r="S416"/>
      <c r="U416" s="1" t="s">
        <v>2563</v>
      </c>
      <c r="V416" s="1">
        <v>8</v>
      </c>
      <c r="W416" s="273">
        <v>45870</v>
      </c>
      <c r="X416" s="274">
        <v>124.19557</v>
      </c>
      <c r="Y416" s="274">
        <v>141.66</v>
      </c>
      <c r="Z416" s="274">
        <v>135.33739837398372</v>
      </c>
    </row>
    <row r="417" spans="1:26">
      <c r="A417" s="183">
        <v>45901</v>
      </c>
      <c r="B417" s="28">
        <v>9</v>
      </c>
      <c r="C417" s="28" t="s">
        <v>2044</v>
      </c>
      <c r="D417" s="28">
        <v>10035156609</v>
      </c>
      <c r="E417" s="12">
        <v>10.9</v>
      </c>
      <c r="I417" s="188">
        <v>45870</v>
      </c>
      <c r="J417" s="28">
        <v>8</v>
      </c>
      <c r="K417" s="28" t="s">
        <v>2545</v>
      </c>
      <c r="L417" s="28"/>
      <c r="M417" s="12">
        <v>266.8</v>
      </c>
      <c r="N417" s="12"/>
      <c r="P417" s="28">
        <f>Tabela5[[#This Row],[Geração Estimada P50 '[MWh']]]/30</f>
        <v>8.8933333333333344</v>
      </c>
      <c r="Q417" s="1"/>
      <c r="S417"/>
      <c r="U417" s="1" t="s">
        <v>2565</v>
      </c>
      <c r="V417" s="1">
        <v>8</v>
      </c>
      <c r="W417" s="273">
        <v>45870</v>
      </c>
      <c r="X417" s="274">
        <v>267.56180999999998</v>
      </c>
      <c r="Y417" s="274">
        <v>282.24</v>
      </c>
      <c r="Z417" s="274">
        <v>271.01821138211386</v>
      </c>
    </row>
    <row r="418" spans="1:26">
      <c r="A418" s="183">
        <v>45931</v>
      </c>
      <c r="B418" s="28">
        <v>10</v>
      </c>
      <c r="C418" s="28" t="s">
        <v>2044</v>
      </c>
      <c r="D418" s="28">
        <v>10035156609</v>
      </c>
      <c r="E418" s="12">
        <v>10.9</v>
      </c>
      <c r="I418" s="188">
        <v>45901</v>
      </c>
      <c r="J418" s="28">
        <v>9</v>
      </c>
      <c r="K418" s="28" t="s">
        <v>2545</v>
      </c>
      <c r="L418" s="28"/>
      <c r="M418" s="12">
        <v>248.6</v>
      </c>
      <c r="N418" s="12"/>
      <c r="P418" s="28">
        <f>Tabela5[[#This Row],[Geração Estimada P50 '[MWh']]]/30</f>
        <v>8.2866666666666671</v>
      </c>
      <c r="Q418" s="1"/>
      <c r="S418"/>
      <c r="U418" s="1" t="s">
        <v>2566</v>
      </c>
      <c r="V418" s="1">
        <v>8</v>
      </c>
      <c r="W418" s="273">
        <v>45870</v>
      </c>
      <c r="X418" s="274">
        <v>266.76416999999998</v>
      </c>
      <c r="Y418" s="274">
        <v>282.24</v>
      </c>
      <c r="Z418" s="274">
        <v>271.01821138211386</v>
      </c>
    </row>
    <row r="419" spans="1:26">
      <c r="A419" s="183">
        <v>45962</v>
      </c>
      <c r="B419" s="28">
        <v>11</v>
      </c>
      <c r="C419" s="28" t="s">
        <v>2044</v>
      </c>
      <c r="D419" s="28">
        <v>10035156609</v>
      </c>
      <c r="E419" s="12">
        <v>9.32</v>
      </c>
      <c r="I419" s="188">
        <v>45931</v>
      </c>
      <c r="J419" s="28">
        <v>10</v>
      </c>
      <c r="K419" s="28" t="s">
        <v>2545</v>
      </c>
      <c r="L419" s="28"/>
      <c r="M419" s="12">
        <v>213.7</v>
      </c>
      <c r="N419" s="12"/>
      <c r="P419" s="28">
        <f>Tabela5[[#This Row],[Geração Estimada P50 '[MWh']]]/30</f>
        <v>7.1233333333333331</v>
      </c>
      <c r="Q419" s="1"/>
      <c r="S419"/>
      <c r="U419" s="1" t="s">
        <v>2567</v>
      </c>
      <c r="V419" s="1">
        <v>8</v>
      </c>
      <c r="W419" s="273">
        <v>45870</v>
      </c>
      <c r="X419" s="274">
        <v>127.37350000000001</v>
      </c>
      <c r="Y419" s="274">
        <v>141.12</v>
      </c>
      <c r="Z419" s="274">
        <v>135.50910569105693</v>
      </c>
    </row>
    <row r="420" spans="1:26">
      <c r="A420" s="183">
        <v>45992</v>
      </c>
      <c r="B420" s="28">
        <v>12</v>
      </c>
      <c r="C420" s="28" t="s">
        <v>2044</v>
      </c>
      <c r="D420" s="28">
        <v>10035156609</v>
      </c>
      <c r="E420" s="12">
        <v>8.16</v>
      </c>
      <c r="I420" s="188">
        <v>45962</v>
      </c>
      <c r="J420" s="28">
        <v>11</v>
      </c>
      <c r="K420" s="28" t="s">
        <v>2545</v>
      </c>
      <c r="L420" s="28"/>
      <c r="M420" s="12">
        <v>218.3</v>
      </c>
      <c r="N420" s="12"/>
      <c r="P420" s="28">
        <f>Tabela5[[#This Row],[Geração Estimada P50 '[MWh']]]/30</f>
        <v>7.2766666666666673</v>
      </c>
      <c r="Q420" s="1"/>
      <c r="S420"/>
      <c r="U420" s="1" t="s">
        <v>1853</v>
      </c>
      <c r="V420" s="1">
        <v>9</v>
      </c>
      <c r="W420" s="273">
        <v>45901</v>
      </c>
      <c r="X420" s="274">
        <v>83.84</v>
      </c>
      <c r="Y420" s="274">
        <v>30</v>
      </c>
      <c r="Z420" s="274"/>
    </row>
    <row r="421" spans="1:26">
      <c r="A421" s="183">
        <v>45658</v>
      </c>
      <c r="B421" s="28">
        <v>1</v>
      </c>
      <c r="C421" s="28" t="s">
        <v>1917</v>
      </c>
      <c r="D421" s="28" t="s">
        <v>2030</v>
      </c>
      <c r="E421" s="12">
        <v>92.5</v>
      </c>
      <c r="I421" s="188">
        <v>45992</v>
      </c>
      <c r="J421" s="28">
        <v>12</v>
      </c>
      <c r="K421" s="28" t="s">
        <v>2545</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1917</v>
      </c>
      <c r="D422" s="28" t="s">
        <v>2030</v>
      </c>
      <c r="E422" s="12">
        <v>85.8</v>
      </c>
      <c r="I422" s="188">
        <v>45658</v>
      </c>
      <c r="J422" s="28">
        <v>1</v>
      </c>
      <c r="K422" s="28" t="s">
        <v>2547</v>
      </c>
      <c r="L422" s="28"/>
      <c r="M422" s="12" t="s">
        <v>2571</v>
      </c>
      <c r="N422" s="12" t="s">
        <v>2571</v>
      </c>
      <c r="O422" t="s">
        <v>2547</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1917</v>
      </c>
      <c r="D423" s="28" t="s">
        <v>2030</v>
      </c>
      <c r="E423" s="12">
        <v>85.5</v>
      </c>
      <c r="I423" s="188">
        <v>45689</v>
      </c>
      <c r="J423" s="28">
        <v>2</v>
      </c>
      <c r="K423" s="28" t="s">
        <v>2547</v>
      </c>
      <c r="L423" s="28"/>
      <c r="M423" s="12" t="s">
        <v>2571</v>
      </c>
      <c r="N423" s="12" t="s">
        <v>2571</v>
      </c>
      <c r="O423" t="s">
        <v>2547</v>
      </c>
      <c r="P423" s="28"/>
      <c r="Q423" s="1"/>
      <c r="S423"/>
      <c r="U423" s="1" t="s">
        <v>193</v>
      </c>
      <c r="V423" s="1">
        <v>9</v>
      </c>
      <c r="W423" s="273">
        <v>45901</v>
      </c>
      <c r="X423" s="274">
        <v>151.20480000000001</v>
      </c>
      <c r="Y423" s="274">
        <v>160.6</v>
      </c>
      <c r="Z423" s="274"/>
    </row>
    <row r="424" spans="1:26">
      <c r="A424" s="183">
        <v>45748</v>
      </c>
      <c r="B424" s="28">
        <v>4</v>
      </c>
      <c r="C424" s="28" t="s">
        <v>1917</v>
      </c>
      <c r="D424" s="28" t="s">
        <v>2030</v>
      </c>
      <c r="E424" s="12">
        <v>91.1</v>
      </c>
      <c r="I424" s="188">
        <v>45717</v>
      </c>
      <c r="J424" s="28">
        <v>3</v>
      </c>
      <c r="K424" s="28" t="s">
        <v>2547</v>
      </c>
      <c r="L424" s="28"/>
      <c r="M424" s="12" t="s">
        <v>2571</v>
      </c>
      <c r="N424" s="12" t="s">
        <v>2571</v>
      </c>
      <c r="O424" t="s">
        <v>2547</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1917</v>
      </c>
      <c r="D425" s="28" t="s">
        <v>2030</v>
      </c>
      <c r="E425" s="12">
        <v>90.8</v>
      </c>
      <c r="I425" s="188">
        <v>45748</v>
      </c>
      <c r="J425" s="28">
        <v>4</v>
      </c>
      <c r="K425" s="28" t="s">
        <v>2547</v>
      </c>
      <c r="L425" s="28"/>
      <c r="M425" s="12" t="s">
        <v>2571</v>
      </c>
      <c r="N425" s="12" t="s">
        <v>2571</v>
      </c>
      <c r="O425" t="s">
        <v>2547</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1917</v>
      </c>
      <c r="D426" s="28" t="s">
        <v>2030</v>
      </c>
      <c r="E426" s="12">
        <v>94.1</v>
      </c>
      <c r="I426" s="188">
        <v>45778</v>
      </c>
      <c r="J426" s="28">
        <v>5</v>
      </c>
      <c r="K426" s="28" t="s">
        <v>2547</v>
      </c>
      <c r="L426" s="28"/>
      <c r="M426" s="12">
        <v>622.4</v>
      </c>
      <c r="N426" s="12">
        <v>592.88699186991869</v>
      </c>
      <c r="O426" t="s">
        <v>2547</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1917</v>
      </c>
      <c r="D427" s="28" t="s">
        <v>2030</v>
      </c>
      <c r="E427" s="12">
        <v>103.9</v>
      </c>
      <c r="I427" s="188">
        <v>45809</v>
      </c>
      <c r="J427" s="28">
        <v>6</v>
      </c>
      <c r="K427" s="28" t="s">
        <v>2547</v>
      </c>
      <c r="L427" s="28"/>
      <c r="M427" s="12">
        <v>623</v>
      </c>
      <c r="N427" s="12">
        <v>592.68699186991864</v>
      </c>
      <c r="O427" t="s">
        <v>2547</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1917</v>
      </c>
      <c r="D428" s="28" t="s">
        <v>2030</v>
      </c>
      <c r="E428" s="12">
        <v>111.6</v>
      </c>
      <c r="I428" s="188">
        <v>45839</v>
      </c>
      <c r="J428" s="28">
        <v>7</v>
      </c>
      <c r="K428" s="28" t="s">
        <v>2547</v>
      </c>
      <c r="L428" s="28"/>
      <c r="M428" s="12">
        <v>665.5</v>
      </c>
      <c r="N428" s="12">
        <v>635.28699186991867</v>
      </c>
      <c r="O428" t="s">
        <v>2547</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1917</v>
      </c>
      <c r="D429" s="28" t="s">
        <v>2030</v>
      </c>
      <c r="E429" s="12">
        <v>104.5</v>
      </c>
      <c r="I429" s="188">
        <v>45870</v>
      </c>
      <c r="J429" s="28">
        <v>8</v>
      </c>
      <c r="K429" s="28" t="s">
        <v>2547</v>
      </c>
      <c r="L429" s="28"/>
      <c r="M429" s="12">
        <v>708.3</v>
      </c>
      <c r="N429" s="12">
        <v>676.68699186991864</v>
      </c>
      <c r="O429" t="s">
        <v>2547</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1917</v>
      </c>
      <c r="D430" s="28" t="s">
        <v>2030</v>
      </c>
      <c r="E430" s="12">
        <v>96.9</v>
      </c>
      <c r="I430" s="188">
        <v>45901</v>
      </c>
      <c r="J430" s="28">
        <v>9</v>
      </c>
      <c r="K430" s="28" t="s">
        <v>2547</v>
      </c>
      <c r="L430" s="28"/>
      <c r="M430" s="12">
        <v>660.3</v>
      </c>
      <c r="N430" s="12">
        <v>629.98699186991871</v>
      </c>
      <c r="O430" t="s">
        <v>2547</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1917</v>
      </c>
      <c r="D431" s="28" t="s">
        <v>2030</v>
      </c>
      <c r="E431" s="12">
        <v>83.9</v>
      </c>
      <c r="I431" s="188">
        <v>45931</v>
      </c>
      <c r="J431" s="28">
        <v>10</v>
      </c>
      <c r="K431" s="28" t="s">
        <v>2547</v>
      </c>
      <c r="L431" s="28"/>
      <c r="M431" s="12">
        <v>613.1</v>
      </c>
      <c r="N431" s="12">
        <v>533.88699186991869</v>
      </c>
      <c r="O431" t="s">
        <v>2547</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1917</v>
      </c>
      <c r="D432" s="28" t="s">
        <v>2030</v>
      </c>
      <c r="E432" s="12">
        <v>80.7</v>
      </c>
      <c r="I432" s="188">
        <v>45962</v>
      </c>
      <c r="J432" s="28">
        <v>11</v>
      </c>
      <c r="K432" s="28" t="s">
        <v>2547</v>
      </c>
      <c r="L432" s="28"/>
      <c r="M432" s="12">
        <v>520.29999999999995</v>
      </c>
      <c r="N432" s="12">
        <v>545.08699186991862</v>
      </c>
      <c r="O432" t="s">
        <v>2547</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1918</v>
      </c>
      <c r="D433" s="28" t="s">
        <v>2031</v>
      </c>
      <c r="E433" s="12">
        <v>50.77</v>
      </c>
      <c r="I433" s="188">
        <v>45992</v>
      </c>
      <c r="J433" s="28">
        <v>12</v>
      </c>
      <c r="K433" s="28" t="s">
        <v>2547</v>
      </c>
      <c r="L433" s="28"/>
      <c r="M433" s="12">
        <v>515.20000000000005</v>
      </c>
      <c r="N433" s="12">
        <v>545.58699186991862</v>
      </c>
      <c r="O433" t="s">
        <v>2547</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1918</v>
      </c>
      <c r="D434" s="28" t="s">
        <v>2031</v>
      </c>
      <c r="E434" s="12">
        <v>47.27</v>
      </c>
      <c r="I434" s="188">
        <v>45658</v>
      </c>
      <c r="J434" s="28">
        <v>1</v>
      </c>
      <c r="K434" s="28" t="s">
        <v>2548</v>
      </c>
      <c r="L434" s="28"/>
      <c r="M434" s="12" t="s">
        <v>2571</v>
      </c>
      <c r="N434" s="12" t="s">
        <v>2571</v>
      </c>
      <c r="O434" t="s">
        <v>2548</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1918</v>
      </c>
      <c r="D435" s="28" t="s">
        <v>2031</v>
      </c>
      <c r="E435" s="12">
        <v>46.99</v>
      </c>
      <c r="I435" s="188">
        <v>45689</v>
      </c>
      <c r="J435" s="28">
        <v>2</v>
      </c>
      <c r="K435" s="28" t="s">
        <v>2548</v>
      </c>
      <c r="L435" s="28"/>
      <c r="M435" s="12" t="s">
        <v>2571</v>
      </c>
      <c r="N435" s="12" t="s">
        <v>2571</v>
      </c>
      <c r="O435" t="s">
        <v>2548</v>
      </c>
      <c r="P435" s="28"/>
      <c r="Q435" s="1"/>
      <c r="S435"/>
      <c r="U435" s="1" t="s">
        <v>38</v>
      </c>
      <c r="V435" s="1">
        <v>9</v>
      </c>
      <c r="W435" s="273">
        <v>45901</v>
      </c>
      <c r="X435" s="274">
        <v>227.70945000000003</v>
      </c>
      <c r="Y435" s="274">
        <v>249.7</v>
      </c>
      <c r="Z435" s="274"/>
    </row>
    <row r="436" spans="1:26">
      <c r="A436" s="183">
        <v>45748</v>
      </c>
      <c r="B436" s="28">
        <v>4</v>
      </c>
      <c r="C436" s="28" t="s">
        <v>1918</v>
      </c>
      <c r="D436" s="28" t="s">
        <v>2031</v>
      </c>
      <c r="E436" s="12">
        <v>50.08</v>
      </c>
      <c r="I436" s="188">
        <v>45717</v>
      </c>
      <c r="J436" s="28">
        <v>3</v>
      </c>
      <c r="K436" s="28" t="s">
        <v>2548</v>
      </c>
      <c r="L436" s="28"/>
      <c r="M436" s="12" t="s">
        <v>2571</v>
      </c>
      <c r="N436" s="12" t="s">
        <v>2571</v>
      </c>
      <c r="O436" t="s">
        <v>2548</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1918</v>
      </c>
      <c r="D437" s="28" t="s">
        <v>2031</v>
      </c>
      <c r="E437" s="12">
        <v>49.94</v>
      </c>
      <c r="I437" s="188">
        <v>45748</v>
      </c>
      <c r="J437" s="28">
        <v>4</v>
      </c>
      <c r="K437" s="28" t="s">
        <v>2548</v>
      </c>
      <c r="L437" s="28"/>
      <c r="M437" s="12" t="s">
        <v>2571</v>
      </c>
      <c r="N437" s="12" t="s">
        <v>2571</v>
      </c>
      <c r="O437" t="s">
        <v>2548</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1918</v>
      </c>
      <c r="D438" s="28" t="s">
        <v>2031</v>
      </c>
      <c r="E438" s="12">
        <v>51.96</v>
      </c>
      <c r="I438" s="188">
        <v>45778</v>
      </c>
      <c r="J438" s="28">
        <v>5</v>
      </c>
      <c r="K438" s="28" t="s">
        <v>2548</v>
      </c>
      <c r="L438" s="28"/>
      <c r="M438" s="12">
        <v>621.5</v>
      </c>
      <c r="N438" s="12">
        <v>592.9455284552846</v>
      </c>
      <c r="O438" t="s">
        <v>2548</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1918</v>
      </c>
      <c r="D439" s="28" t="s">
        <v>2031</v>
      </c>
      <c r="E439" s="12">
        <v>57.44</v>
      </c>
      <c r="I439" s="188">
        <v>45809</v>
      </c>
      <c r="J439" s="28">
        <v>6</v>
      </c>
      <c r="K439" s="28" t="s">
        <v>2548</v>
      </c>
      <c r="L439" s="28"/>
      <c r="M439" s="12">
        <v>622.4</v>
      </c>
      <c r="N439" s="12">
        <v>594.24552845528456</v>
      </c>
      <c r="O439" t="s">
        <v>2548</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1918</v>
      </c>
      <c r="D440" s="28" t="s">
        <v>2031</v>
      </c>
      <c r="E440" s="12">
        <v>61.21</v>
      </c>
      <c r="I440" s="188">
        <v>45839</v>
      </c>
      <c r="J440" s="28">
        <v>7</v>
      </c>
      <c r="K440" s="28" t="s">
        <v>2548</v>
      </c>
      <c r="L440" s="28"/>
      <c r="M440" s="12">
        <v>643</v>
      </c>
      <c r="N440" s="12">
        <v>637.4455284552846</v>
      </c>
      <c r="O440" t="s">
        <v>2548</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1918</v>
      </c>
      <c r="D441" s="28" t="s">
        <v>2031</v>
      </c>
      <c r="E441" s="12">
        <v>57.17</v>
      </c>
      <c r="I441" s="188">
        <v>45870</v>
      </c>
      <c r="J441" s="28">
        <v>8</v>
      </c>
      <c r="K441" s="28" t="s">
        <v>2548</v>
      </c>
      <c r="L441" s="28"/>
      <c r="M441" s="12">
        <v>705.6</v>
      </c>
      <c r="N441" s="12">
        <v>677.54552845528463</v>
      </c>
      <c r="O441" t="s">
        <v>2548</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1918</v>
      </c>
      <c r="D442" s="28" t="s">
        <v>2031</v>
      </c>
      <c r="E442" s="12">
        <v>53.13</v>
      </c>
      <c r="I442" s="188">
        <v>45901</v>
      </c>
      <c r="J442" s="28">
        <v>9</v>
      </c>
      <c r="K442" s="28" t="s">
        <v>2548</v>
      </c>
      <c r="L442" s="28"/>
      <c r="M442" s="12">
        <v>658.8</v>
      </c>
      <c r="N442" s="12">
        <v>629.14552845528453</v>
      </c>
      <c r="O442" t="s">
        <v>2548</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1918</v>
      </c>
      <c r="D443" s="28" t="s">
        <v>2031</v>
      </c>
      <c r="E443" s="12">
        <v>46.19</v>
      </c>
      <c r="I443" s="188">
        <v>45931</v>
      </c>
      <c r="J443" s="28">
        <v>10</v>
      </c>
      <c r="K443" s="28" t="s">
        <v>2548</v>
      </c>
      <c r="L443" s="28"/>
      <c r="M443" s="12">
        <v>555.4</v>
      </c>
      <c r="N443" s="12">
        <v>531.54552845528463</v>
      </c>
      <c r="O443" t="s">
        <v>2548</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1918</v>
      </c>
      <c r="D444" s="28" t="s">
        <v>2031</v>
      </c>
      <c r="E444" s="12">
        <v>44.49</v>
      </c>
      <c r="I444" s="188">
        <v>45962</v>
      </c>
      <c r="J444" s="28">
        <v>11</v>
      </c>
      <c r="K444" s="28" t="s">
        <v>2548</v>
      </c>
      <c r="L444" s="28"/>
      <c r="M444" s="12">
        <v>557.79999999999995</v>
      </c>
      <c r="N444" s="12">
        <v>542.14552845528453</v>
      </c>
      <c r="O444" t="s">
        <v>2548</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1919</v>
      </c>
      <c r="D445" s="28" t="s">
        <v>2032</v>
      </c>
      <c r="E445" s="12">
        <v>55.9</v>
      </c>
      <c r="I445" s="188">
        <v>45992</v>
      </c>
      <c r="J445" s="28">
        <v>12</v>
      </c>
      <c r="K445" s="28" t="s">
        <v>2548</v>
      </c>
      <c r="L445" s="28"/>
      <c r="M445" s="12">
        <v>576.9</v>
      </c>
      <c r="N445" s="12">
        <v>542.24552845528456</v>
      </c>
      <c r="O445" t="s">
        <v>2548</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1919</v>
      </c>
      <c r="D446" s="28" t="s">
        <v>2032</v>
      </c>
      <c r="E446" s="12">
        <v>51.93</v>
      </c>
      <c r="I446" s="188">
        <v>45658</v>
      </c>
      <c r="J446" s="28">
        <v>1</v>
      </c>
      <c r="K446" s="28" t="s">
        <v>2553</v>
      </c>
      <c r="L446" s="28"/>
      <c r="M446" s="12" t="s">
        <v>2571</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1919</v>
      </c>
      <c r="D447" s="28" t="s">
        <v>2032</v>
      </c>
      <c r="E447" s="12">
        <v>51.73</v>
      </c>
      <c r="I447" s="188">
        <v>45689</v>
      </c>
      <c r="J447" s="28">
        <v>2</v>
      </c>
      <c r="K447" s="28" t="s">
        <v>2553</v>
      </c>
      <c r="L447" s="28"/>
      <c r="M447" s="12" t="s">
        <v>2571</v>
      </c>
      <c r="N447" s="12"/>
      <c r="P447" s="28"/>
      <c r="Q447" s="1"/>
      <c r="S447"/>
      <c r="U447" s="1" t="s">
        <v>50</v>
      </c>
      <c r="V447" s="1">
        <v>9</v>
      </c>
      <c r="W447" s="273">
        <v>45901</v>
      </c>
      <c r="X447" s="274">
        <v>201.86389000000003</v>
      </c>
      <c r="Y447" s="274">
        <v>238.95517951702067</v>
      </c>
      <c r="Z447" s="274"/>
    </row>
    <row r="448" spans="1:26">
      <c r="A448" s="183">
        <v>45748</v>
      </c>
      <c r="B448" s="28">
        <v>4</v>
      </c>
      <c r="C448" s="28" t="s">
        <v>1919</v>
      </c>
      <c r="D448" s="28" t="s">
        <v>2032</v>
      </c>
      <c r="E448" s="12">
        <v>55.15</v>
      </c>
      <c r="I448" s="188">
        <v>45717</v>
      </c>
      <c r="J448" s="28">
        <v>3</v>
      </c>
      <c r="K448" s="28" t="s">
        <v>2553</v>
      </c>
      <c r="L448" s="28"/>
      <c r="M448" s="12" t="s">
        <v>2571</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1919</v>
      </c>
      <c r="D449" s="28" t="s">
        <v>2032</v>
      </c>
      <c r="E449" s="12">
        <v>54.95</v>
      </c>
      <c r="I449" s="188">
        <v>45748</v>
      </c>
      <c r="J449" s="28">
        <v>4</v>
      </c>
      <c r="K449" s="28" t="s">
        <v>2553</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1919</v>
      </c>
      <c r="D450" s="28" t="s">
        <v>2032</v>
      </c>
      <c r="E450" s="12">
        <v>57.01</v>
      </c>
      <c r="I450" s="188">
        <v>45778</v>
      </c>
      <c r="J450" s="28">
        <v>5</v>
      </c>
      <c r="K450" s="28" t="s">
        <v>2553</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1919</v>
      </c>
      <c r="D451" s="28" t="s">
        <v>2032</v>
      </c>
      <c r="E451" s="12">
        <v>62.96</v>
      </c>
      <c r="I451" s="188">
        <v>45809</v>
      </c>
      <c r="J451" s="28">
        <v>6</v>
      </c>
      <c r="K451" s="28" t="s">
        <v>2553</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1919</v>
      </c>
      <c r="D452" s="28" t="s">
        <v>2032</v>
      </c>
      <c r="E452" s="12">
        <v>67.67</v>
      </c>
      <c r="I452" s="188">
        <v>45839</v>
      </c>
      <c r="J452" s="28">
        <v>7</v>
      </c>
      <c r="K452" s="28" t="s">
        <v>2553</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1919</v>
      </c>
      <c r="D453" s="28" t="s">
        <v>2032</v>
      </c>
      <c r="E453" s="12">
        <v>63.3</v>
      </c>
      <c r="I453" s="188">
        <v>45870</v>
      </c>
      <c r="J453" s="28">
        <v>8</v>
      </c>
      <c r="K453" s="28" t="s">
        <v>2553</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1919</v>
      </c>
      <c r="D454" s="28" t="s">
        <v>2032</v>
      </c>
      <c r="E454" s="12">
        <v>58.55</v>
      </c>
      <c r="I454" s="188">
        <v>45901</v>
      </c>
      <c r="J454" s="28">
        <v>9</v>
      </c>
      <c r="K454" s="28" t="s">
        <v>2553</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1919</v>
      </c>
      <c r="D455" s="28" t="s">
        <v>2032</v>
      </c>
      <c r="E455" s="12">
        <v>50.64</v>
      </c>
      <c r="I455" s="188">
        <v>45931</v>
      </c>
      <c r="J455" s="28">
        <v>10</v>
      </c>
      <c r="K455" s="28" t="s">
        <v>2553</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1919</v>
      </c>
      <c r="D456" s="28" t="s">
        <v>2032</v>
      </c>
      <c r="E456" s="12">
        <v>48.73</v>
      </c>
      <c r="I456" s="188">
        <v>45962</v>
      </c>
      <c r="J456" s="28">
        <v>11</v>
      </c>
      <c r="K456" s="28" t="s">
        <v>2553</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1920</v>
      </c>
      <c r="D457" s="28" t="s">
        <v>2033</v>
      </c>
      <c r="E457" s="12">
        <v>63.79</v>
      </c>
      <c r="I457" s="188">
        <v>45992</v>
      </c>
      <c r="J457" s="28">
        <v>12</v>
      </c>
      <c r="K457" s="28" t="s">
        <v>2553</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1920</v>
      </c>
      <c r="D458" s="28" t="s">
        <v>2033</v>
      </c>
      <c r="E458" s="12">
        <v>59.14</v>
      </c>
      <c r="I458" s="188">
        <v>45658</v>
      </c>
      <c r="J458" s="28">
        <v>1</v>
      </c>
      <c r="K458" s="28" t="s">
        <v>1951</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1920</v>
      </c>
      <c r="D459" s="28" t="s">
        <v>2033</v>
      </c>
      <c r="E459" s="12">
        <v>58.65</v>
      </c>
      <c r="I459" s="188">
        <v>45689</v>
      </c>
      <c r="J459" s="28">
        <v>2</v>
      </c>
      <c r="K459" s="28" t="s">
        <v>1951</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1920</v>
      </c>
      <c r="D460" s="28" t="s">
        <v>2033</v>
      </c>
      <c r="E460" s="12">
        <v>62.35</v>
      </c>
      <c r="I460" s="188">
        <v>45717</v>
      </c>
      <c r="J460" s="28">
        <v>3</v>
      </c>
      <c r="K460" s="28" t="s">
        <v>1951</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1920</v>
      </c>
      <c r="D461" s="28" t="s">
        <v>2033</v>
      </c>
      <c r="E461" s="12">
        <v>62.02</v>
      </c>
      <c r="I461" s="188">
        <v>45748</v>
      </c>
      <c r="J461" s="28">
        <v>4</v>
      </c>
      <c r="K461" s="28" t="s">
        <v>1951</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1920</v>
      </c>
      <c r="D462" s="28" t="s">
        <v>2033</v>
      </c>
      <c r="E462" s="12">
        <v>64.290000000000006</v>
      </c>
      <c r="I462" s="188">
        <v>45778</v>
      </c>
      <c r="J462" s="28">
        <v>5</v>
      </c>
      <c r="K462" s="28" t="s">
        <v>1951</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1920</v>
      </c>
      <c r="D463" s="28" t="s">
        <v>2033</v>
      </c>
      <c r="E463" s="12">
        <v>71.08</v>
      </c>
      <c r="I463" s="188">
        <v>45809</v>
      </c>
      <c r="J463" s="28">
        <v>6</v>
      </c>
      <c r="K463" s="28" t="s">
        <v>1951</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1920</v>
      </c>
      <c r="D464" s="28" t="s">
        <v>2033</v>
      </c>
      <c r="E464" s="12">
        <v>76.260000000000005</v>
      </c>
      <c r="I464" s="188">
        <v>45839</v>
      </c>
      <c r="J464" s="28">
        <v>7</v>
      </c>
      <c r="K464" s="28" t="s">
        <v>1951</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1920</v>
      </c>
      <c r="D465" s="28" t="s">
        <v>2033</v>
      </c>
      <c r="E465" s="12">
        <v>71.42</v>
      </c>
      <c r="I465" s="188">
        <v>45870</v>
      </c>
      <c r="J465" s="28">
        <v>8</v>
      </c>
      <c r="K465" s="28" t="s">
        <v>1951</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1920</v>
      </c>
      <c r="D466" s="28" t="s">
        <v>2033</v>
      </c>
      <c r="E466" s="12">
        <v>66.540000000000006</v>
      </c>
      <c r="I466" s="188">
        <v>45901</v>
      </c>
      <c r="J466" s="28">
        <v>9</v>
      </c>
      <c r="K466" s="28" t="s">
        <v>1951</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1920</v>
      </c>
      <c r="D467" s="28" t="s">
        <v>2033</v>
      </c>
      <c r="E467" s="12">
        <v>57.87</v>
      </c>
      <c r="I467" s="188">
        <v>45931</v>
      </c>
      <c r="J467" s="28">
        <v>10</v>
      </c>
      <c r="K467" s="28" t="s">
        <v>1951</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1920</v>
      </c>
      <c r="D468" s="28" t="s">
        <v>2033</v>
      </c>
      <c r="E468" s="12">
        <v>55.85</v>
      </c>
      <c r="I468" s="188">
        <v>45962</v>
      </c>
      <c r="J468" s="28">
        <v>11</v>
      </c>
      <c r="K468" s="28" t="s">
        <v>1951</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1921</v>
      </c>
      <c r="D469" s="28" t="s">
        <v>2034</v>
      </c>
      <c r="E469" s="12">
        <v>28.69</v>
      </c>
      <c r="I469" s="188">
        <v>45992</v>
      </c>
      <c r="J469" s="28">
        <v>12</v>
      </c>
      <c r="K469" s="28" t="s">
        <v>1951</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1921</v>
      </c>
      <c r="D470" s="28" t="s">
        <v>2034</v>
      </c>
      <c r="E470" s="12">
        <v>26.65</v>
      </c>
      <c r="I470" s="188">
        <v>45658</v>
      </c>
      <c r="J470" s="28">
        <v>1</v>
      </c>
      <c r="K470" s="28" t="s">
        <v>2551</v>
      </c>
      <c r="L470" s="28"/>
      <c r="M470" s="12" t="s">
        <v>2571</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1921</v>
      </c>
      <c r="D471" s="28" t="s">
        <v>2034</v>
      </c>
      <c r="E471" s="12">
        <v>26.39</v>
      </c>
      <c r="I471" s="188">
        <v>45689</v>
      </c>
      <c r="J471" s="28">
        <v>2</v>
      </c>
      <c r="K471" s="28" t="s">
        <v>2551</v>
      </c>
      <c r="L471" s="28"/>
      <c r="M471" s="12" t="s">
        <v>2571</v>
      </c>
      <c r="N471" s="12"/>
      <c r="P471" s="28"/>
      <c r="Q471" s="1"/>
      <c r="S471"/>
      <c r="U471" s="1" t="s">
        <v>501</v>
      </c>
      <c r="V471" s="1">
        <v>9</v>
      </c>
      <c r="W471" s="273">
        <v>45901</v>
      </c>
      <c r="X471" s="274">
        <v>248.90399000000005</v>
      </c>
      <c r="Y471" s="274">
        <v>247.6</v>
      </c>
      <c r="Z471" s="274"/>
    </row>
    <row r="472" spans="1:26">
      <c r="A472" s="183">
        <v>45748</v>
      </c>
      <c r="B472" s="28">
        <v>4</v>
      </c>
      <c r="C472" s="28" t="s">
        <v>1921</v>
      </c>
      <c r="D472" s="28" t="s">
        <v>2034</v>
      </c>
      <c r="E472" s="12">
        <v>28.09</v>
      </c>
      <c r="I472" s="188">
        <v>45717</v>
      </c>
      <c r="J472" s="28">
        <v>3</v>
      </c>
      <c r="K472" s="28" t="s">
        <v>2551</v>
      </c>
      <c r="L472" s="28"/>
      <c r="M472" s="12" t="s">
        <v>2571</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1921</v>
      </c>
      <c r="D473" s="28" t="s">
        <v>2034</v>
      </c>
      <c r="E473" s="12">
        <v>27.96</v>
      </c>
      <c r="I473" s="188">
        <v>45748</v>
      </c>
      <c r="J473" s="28">
        <v>4</v>
      </c>
      <c r="K473" s="28" t="s">
        <v>2551</v>
      </c>
      <c r="L473" s="28"/>
      <c r="M473" s="12">
        <v>572.5</v>
      </c>
      <c r="N473" s="12"/>
      <c r="P473" s="28">
        <f>Tabela5[[#This Row],[Geração Estimada P50 '[MWh']]]/30</f>
        <v>19.083333333333332</v>
      </c>
      <c r="Q473" s="1"/>
      <c r="S473"/>
      <c r="U473" s="1" t="s">
        <v>2547</v>
      </c>
      <c r="V473" s="1">
        <v>9</v>
      </c>
      <c r="W473" s="273">
        <v>45901</v>
      </c>
      <c r="X473" s="274">
        <v>236.36351999999999</v>
      </c>
      <c r="Y473" s="274">
        <v>264.12</v>
      </c>
      <c r="Z473" s="274"/>
    </row>
    <row r="474" spans="1:26">
      <c r="A474" s="183">
        <v>45809</v>
      </c>
      <c r="B474" s="28">
        <v>6</v>
      </c>
      <c r="C474" s="28" t="s">
        <v>1921</v>
      </c>
      <c r="D474" s="28" t="s">
        <v>2034</v>
      </c>
      <c r="E474" s="12">
        <v>28.97</v>
      </c>
      <c r="I474" s="188">
        <v>45778</v>
      </c>
      <c r="J474" s="28">
        <v>5</v>
      </c>
      <c r="K474" s="28" t="s">
        <v>2551</v>
      </c>
      <c r="L474" s="28"/>
      <c r="M474" s="12">
        <v>550.9</v>
      </c>
      <c r="N474" s="12"/>
      <c r="P474" s="28">
        <f>Tabela5[[#This Row],[Geração Estimada P50 '[MWh']]]/30</f>
        <v>18.363333333333333</v>
      </c>
      <c r="Q474" s="1"/>
      <c r="S474"/>
      <c r="U474" s="1" t="s">
        <v>2548</v>
      </c>
      <c r="V474" s="1">
        <v>9</v>
      </c>
      <c r="W474" s="273">
        <v>45901</v>
      </c>
      <c r="X474" s="274">
        <v>234.93357999999998</v>
      </c>
      <c r="Y474" s="274">
        <v>264.12</v>
      </c>
      <c r="Z474" s="274"/>
    </row>
    <row r="475" spans="1:26">
      <c r="A475" s="183">
        <v>45839</v>
      </c>
      <c r="B475" s="28">
        <v>7</v>
      </c>
      <c r="C475" s="28" t="s">
        <v>1921</v>
      </c>
      <c r="D475" s="28" t="s">
        <v>2034</v>
      </c>
      <c r="E475" s="12">
        <v>32.090000000000003</v>
      </c>
      <c r="I475" s="188">
        <v>45809</v>
      </c>
      <c r="J475" s="28">
        <v>6</v>
      </c>
      <c r="K475" s="28" t="s">
        <v>2551</v>
      </c>
      <c r="L475" s="28"/>
      <c r="M475" s="12">
        <v>554.4</v>
      </c>
      <c r="N475" s="12"/>
      <c r="P475" s="28">
        <f>Tabela5[[#This Row],[Geração Estimada P50 '[MWh']]]/30</f>
        <v>18.48</v>
      </c>
      <c r="Q475" s="1"/>
      <c r="S475"/>
      <c r="U475" s="1" t="s">
        <v>2563</v>
      </c>
      <c r="V475" s="1">
        <v>9</v>
      </c>
      <c r="W475" s="273">
        <v>45901</v>
      </c>
      <c r="X475" s="274">
        <v>116.53988999999999</v>
      </c>
      <c r="Y475" s="274">
        <v>132.06</v>
      </c>
      <c r="Z475" s="274"/>
    </row>
    <row r="476" spans="1:26">
      <c r="A476" s="183">
        <v>45870</v>
      </c>
      <c r="B476" s="28">
        <v>8</v>
      </c>
      <c r="C476" s="28" t="s">
        <v>1921</v>
      </c>
      <c r="D476" s="28" t="s">
        <v>2034</v>
      </c>
      <c r="E476" s="12">
        <v>34.619999999999997</v>
      </c>
      <c r="I476" s="188">
        <v>45839</v>
      </c>
      <c r="J476" s="28">
        <v>7</v>
      </c>
      <c r="K476" s="28" t="s">
        <v>2551</v>
      </c>
      <c r="L476" s="28"/>
      <c r="M476" s="12">
        <v>590.20000000000005</v>
      </c>
      <c r="N476" s="12"/>
      <c r="P476" s="28">
        <f>Tabela5[[#This Row],[Geração Estimada P50 '[MWh']]]/31</f>
        <v>19.038709677419355</v>
      </c>
      <c r="Q476" s="1"/>
      <c r="S476"/>
      <c r="U476" s="1" t="s">
        <v>2565</v>
      </c>
      <c r="V476" s="1">
        <v>9</v>
      </c>
      <c r="W476" s="273">
        <v>45901</v>
      </c>
      <c r="X476" s="274">
        <v>232.99204</v>
      </c>
      <c r="Y476" s="274">
        <v>263.52</v>
      </c>
      <c r="Z476" s="274"/>
    </row>
    <row r="477" spans="1:26">
      <c r="A477" s="183">
        <v>45901</v>
      </c>
      <c r="B477" s="28">
        <v>9</v>
      </c>
      <c r="C477" s="28" t="s">
        <v>1921</v>
      </c>
      <c r="D477" s="28" t="s">
        <v>2034</v>
      </c>
      <c r="E477" s="12">
        <v>32.4</v>
      </c>
      <c r="I477" s="188">
        <v>45870</v>
      </c>
      <c r="J477" s="28">
        <v>8</v>
      </c>
      <c r="K477" s="28" t="s">
        <v>2551</v>
      </c>
      <c r="L477" s="28"/>
      <c r="M477" s="12">
        <v>660.8</v>
      </c>
      <c r="N477" s="12"/>
      <c r="P477" s="28">
        <f>Tabela5[[#This Row],[Geração Estimada P50 '[MWh']]]/30</f>
        <v>22.026666666666664</v>
      </c>
      <c r="Q477" s="1"/>
      <c r="S477"/>
      <c r="U477" s="1" t="s">
        <v>2566</v>
      </c>
      <c r="V477" s="1">
        <v>9</v>
      </c>
      <c r="W477" s="273">
        <v>45901</v>
      </c>
      <c r="X477" s="274">
        <v>236.55940000000001</v>
      </c>
      <c r="Y477" s="274">
        <v>263.52</v>
      </c>
      <c r="Z477" s="274"/>
    </row>
    <row r="478" spans="1:26">
      <c r="A478" s="183">
        <v>45931</v>
      </c>
      <c r="B478" s="28">
        <v>10</v>
      </c>
      <c r="C478" s="28" t="s">
        <v>1921</v>
      </c>
      <c r="D478" s="28" t="s">
        <v>2034</v>
      </c>
      <c r="E478" s="12">
        <v>29.95</v>
      </c>
      <c r="I478" s="188">
        <v>45901</v>
      </c>
      <c r="J478" s="28">
        <v>9</v>
      </c>
      <c r="K478" s="28" t="s">
        <v>2551</v>
      </c>
      <c r="L478" s="28"/>
      <c r="M478" s="12">
        <v>605.70000000000005</v>
      </c>
      <c r="N478" s="12"/>
      <c r="P478" s="28">
        <f>Tabela5[[#This Row],[Geração Estimada P50 '[MWh']]]/30</f>
        <v>20.190000000000001</v>
      </c>
      <c r="Q478" s="1"/>
      <c r="S478"/>
      <c r="U478" s="1" t="s">
        <v>2567</v>
      </c>
      <c r="V478" s="1">
        <v>9</v>
      </c>
      <c r="W478" s="273">
        <v>45901</v>
      </c>
      <c r="X478" s="274">
        <v>115.95577999999998</v>
      </c>
      <c r="Y478" s="274">
        <v>131.76</v>
      </c>
      <c r="Z478" s="274"/>
    </row>
    <row r="479" spans="1:26">
      <c r="A479" s="183">
        <v>45962</v>
      </c>
      <c r="B479" s="28">
        <v>11</v>
      </c>
      <c r="C479" s="28" t="s">
        <v>1921</v>
      </c>
      <c r="D479" s="28" t="s">
        <v>2034</v>
      </c>
      <c r="E479" s="12">
        <v>25.87</v>
      </c>
      <c r="I479" s="188">
        <v>45931</v>
      </c>
      <c r="J479" s="28">
        <v>10</v>
      </c>
      <c r="K479" s="28" t="s">
        <v>2551</v>
      </c>
      <c r="L479" s="28"/>
      <c r="M479" s="12">
        <v>590.1</v>
      </c>
      <c r="N479" s="12"/>
      <c r="P479" s="28">
        <f>Tabela5[[#This Row],[Geração Estimada P50 '[MWh']]]/30</f>
        <v>19.670000000000002</v>
      </c>
      <c r="Q479" s="1"/>
      <c r="S479"/>
      <c r="U479" t="s">
        <v>1853</v>
      </c>
      <c r="V479">
        <v>10</v>
      </c>
      <c r="W479" s="97">
        <v>45931</v>
      </c>
      <c r="X479" s="12">
        <v>84.45</v>
      </c>
      <c r="Y479" s="12">
        <v>150</v>
      </c>
    </row>
    <row r="480" spans="1:26">
      <c r="A480" s="183">
        <v>45992</v>
      </c>
      <c r="B480" s="28">
        <v>12</v>
      </c>
      <c r="C480" s="28" t="s">
        <v>1921</v>
      </c>
      <c r="D480" s="28" t="s">
        <v>2034</v>
      </c>
      <c r="E480" s="12">
        <v>24.92</v>
      </c>
      <c r="I480" s="188">
        <v>45962</v>
      </c>
      <c r="J480" s="28">
        <v>11</v>
      </c>
      <c r="K480" s="28" t="s">
        <v>2551</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1922</v>
      </c>
      <c r="D481" s="28" t="s">
        <v>2035</v>
      </c>
      <c r="E481" s="12">
        <v>28.69</v>
      </c>
      <c r="I481" s="188">
        <v>45992</v>
      </c>
      <c r="J481" s="28">
        <v>12</v>
      </c>
      <c r="K481" s="28" t="s">
        <v>2551</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1922</v>
      </c>
      <c r="D482" s="28" t="s">
        <v>2035</v>
      </c>
      <c r="E482" s="12">
        <v>26.65</v>
      </c>
      <c r="I482" s="188">
        <v>45658</v>
      </c>
      <c r="J482" s="28">
        <v>1</v>
      </c>
      <c r="K482" s="28" t="s">
        <v>2552</v>
      </c>
      <c r="L482" s="28"/>
      <c r="M482" s="12" t="s">
        <v>2571</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1922</v>
      </c>
      <c r="D483" s="28" t="s">
        <v>2035</v>
      </c>
      <c r="E483" s="12">
        <v>26.39</v>
      </c>
      <c r="I483" s="188">
        <v>45689</v>
      </c>
      <c r="J483" s="28">
        <v>2</v>
      </c>
      <c r="K483" s="28" t="s">
        <v>2552</v>
      </c>
      <c r="L483" s="28"/>
      <c r="M483" s="12" t="s">
        <v>2571</v>
      </c>
      <c r="N483" s="12"/>
      <c r="P483" s="28"/>
      <c r="Q483" s="1"/>
      <c r="S483"/>
      <c r="U483" t="s">
        <v>28</v>
      </c>
      <c r="V483">
        <v>10</v>
      </c>
      <c r="W483" s="97">
        <v>45931</v>
      </c>
      <c r="X483" s="12">
        <v>235.3</v>
      </c>
      <c r="Y483" s="12">
        <v>251.07</v>
      </c>
    </row>
    <row r="484" spans="1:25">
      <c r="A484" s="183">
        <v>45748</v>
      </c>
      <c r="B484" s="28">
        <v>4</v>
      </c>
      <c r="C484" s="28" t="s">
        <v>1922</v>
      </c>
      <c r="D484" s="28" t="s">
        <v>2035</v>
      </c>
      <c r="E484" s="12">
        <v>28.09</v>
      </c>
      <c r="I484" s="188">
        <v>45717</v>
      </c>
      <c r="J484" s="28">
        <v>3</v>
      </c>
      <c r="K484" s="28" t="s">
        <v>2552</v>
      </c>
      <c r="L484" s="28"/>
      <c r="M484" s="12" t="s">
        <v>2571</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1922</v>
      </c>
      <c r="D485" s="28" t="s">
        <v>2035</v>
      </c>
      <c r="E485" s="12">
        <v>27.96</v>
      </c>
      <c r="I485" s="188">
        <v>45748</v>
      </c>
      <c r="J485" s="28">
        <v>4</v>
      </c>
      <c r="K485" s="28" t="s">
        <v>2552</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1922</v>
      </c>
      <c r="D486" s="28" t="s">
        <v>2035</v>
      </c>
      <c r="E486" s="12">
        <v>28.97</v>
      </c>
      <c r="I486" s="188">
        <v>45778</v>
      </c>
      <c r="J486" s="28">
        <v>5</v>
      </c>
      <c r="K486" s="28" t="s">
        <v>2552</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1922</v>
      </c>
      <c r="D487" s="28" t="s">
        <v>2035</v>
      </c>
      <c r="E487" s="12">
        <v>32.090000000000003</v>
      </c>
      <c r="I487" s="188">
        <v>45809</v>
      </c>
      <c r="J487" s="28">
        <v>6</v>
      </c>
      <c r="K487" s="28" t="s">
        <v>2552</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1922</v>
      </c>
      <c r="D488" s="28" t="s">
        <v>2035</v>
      </c>
      <c r="E488" s="12">
        <v>34.619999999999997</v>
      </c>
      <c r="I488" s="188">
        <v>45839</v>
      </c>
      <c r="J488" s="28">
        <v>7</v>
      </c>
      <c r="K488" s="28" t="s">
        <v>2552</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1922</v>
      </c>
      <c r="D489" s="28" t="s">
        <v>2035</v>
      </c>
      <c r="E489" s="12">
        <v>32.4</v>
      </c>
      <c r="I489" s="188">
        <v>45870</v>
      </c>
      <c r="J489" s="28">
        <v>8</v>
      </c>
      <c r="K489" s="28" t="s">
        <v>2552</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1922</v>
      </c>
      <c r="D490" s="28" t="s">
        <v>2035</v>
      </c>
      <c r="E490" s="12">
        <v>29.95</v>
      </c>
      <c r="I490" s="188">
        <v>45901</v>
      </c>
      <c r="J490" s="28">
        <v>9</v>
      </c>
      <c r="K490" s="28" t="s">
        <v>2552</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1922</v>
      </c>
      <c r="D491" s="28" t="s">
        <v>2035</v>
      </c>
      <c r="E491" s="12">
        <v>25.87</v>
      </c>
      <c r="I491" s="188">
        <v>45931</v>
      </c>
      <c r="J491" s="28">
        <v>10</v>
      </c>
      <c r="K491" s="28" t="s">
        <v>2552</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1922</v>
      </c>
      <c r="D492" s="28" t="s">
        <v>2035</v>
      </c>
      <c r="E492" s="12">
        <v>24.92</v>
      </c>
      <c r="I492" s="188">
        <v>45962</v>
      </c>
      <c r="J492" s="28">
        <v>11</v>
      </c>
      <c r="K492" s="28" t="s">
        <v>2552</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1923</v>
      </c>
      <c r="D493" s="28" t="s">
        <v>2036</v>
      </c>
      <c r="E493" s="12">
        <v>64.62</v>
      </c>
      <c r="I493" s="188">
        <v>45992</v>
      </c>
      <c r="J493" s="28">
        <v>12</v>
      </c>
      <c r="K493" s="28" t="s">
        <v>2552</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1923</v>
      </c>
      <c r="D494" s="28" t="s">
        <v>2036</v>
      </c>
      <c r="E494" s="12">
        <v>59.93</v>
      </c>
      <c r="I494" s="188">
        <v>45658</v>
      </c>
      <c r="J494" s="28">
        <v>1</v>
      </c>
      <c r="K494" s="28" t="s">
        <v>2549</v>
      </c>
      <c r="L494" s="28"/>
      <c r="M494" s="12" t="s">
        <v>2571</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1923</v>
      </c>
      <c r="D495" s="28" t="s">
        <v>2036</v>
      </c>
      <c r="E495" s="12">
        <v>59.43</v>
      </c>
      <c r="I495" s="188">
        <v>45689</v>
      </c>
      <c r="J495" s="28">
        <v>2</v>
      </c>
      <c r="K495" s="28" t="s">
        <v>2549</v>
      </c>
      <c r="L495" s="28"/>
      <c r="M495" s="12" t="s">
        <v>2571</v>
      </c>
      <c r="N495" s="12"/>
      <c r="P495" s="28"/>
      <c r="Q495" s="1"/>
      <c r="S495"/>
      <c r="U495" t="s">
        <v>39</v>
      </c>
      <c r="V495">
        <v>10</v>
      </c>
      <c r="W495" s="97">
        <v>45931</v>
      </c>
      <c r="X495" s="12">
        <v>234.45676999999998</v>
      </c>
      <c r="Y495" s="12">
        <v>258.7</v>
      </c>
    </row>
    <row r="496" spans="1:25">
      <c r="A496" s="183">
        <v>45748</v>
      </c>
      <c r="B496" s="28">
        <v>4</v>
      </c>
      <c r="C496" s="28" t="s">
        <v>1923</v>
      </c>
      <c r="D496" s="28" t="s">
        <v>2036</v>
      </c>
      <c r="E496" s="12">
        <v>63.2</v>
      </c>
      <c r="I496" s="188">
        <v>45717</v>
      </c>
      <c r="J496" s="28">
        <v>3</v>
      </c>
      <c r="K496" s="28" t="s">
        <v>2549</v>
      </c>
      <c r="L496" s="28"/>
      <c r="M496" s="12" t="s">
        <v>2571</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1923</v>
      </c>
      <c r="D497" s="28" t="s">
        <v>2036</v>
      </c>
      <c r="E497" s="12">
        <v>62.87</v>
      </c>
      <c r="I497" s="188">
        <v>45748</v>
      </c>
      <c r="J497" s="28">
        <v>4</v>
      </c>
      <c r="K497" s="28" t="s">
        <v>2549</v>
      </c>
      <c r="L497" s="28"/>
      <c r="M497" s="12" t="s">
        <v>2571</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1923</v>
      </c>
      <c r="D498" s="28" t="s">
        <v>2036</v>
      </c>
      <c r="E498" s="12">
        <v>65.22</v>
      </c>
      <c r="I498" s="188">
        <v>45778</v>
      </c>
      <c r="J498" s="28">
        <v>5</v>
      </c>
      <c r="K498" s="28" t="s">
        <v>2549</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1923</v>
      </c>
      <c r="D499" s="28" t="s">
        <v>2036</v>
      </c>
      <c r="E499" s="12">
        <v>72.099999999999994</v>
      </c>
      <c r="I499" s="188">
        <v>45809</v>
      </c>
      <c r="J499" s="28">
        <v>6</v>
      </c>
      <c r="K499" s="28" t="s">
        <v>2549</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1923</v>
      </c>
      <c r="D500" s="28" t="s">
        <v>2036</v>
      </c>
      <c r="E500" s="12">
        <v>77.260000000000005</v>
      </c>
      <c r="I500" s="188">
        <v>45839</v>
      </c>
      <c r="J500" s="28">
        <v>7</v>
      </c>
      <c r="K500" s="28" t="s">
        <v>2549</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1923</v>
      </c>
      <c r="D501" s="28" t="s">
        <v>2036</v>
      </c>
      <c r="E501" s="12">
        <v>72.31</v>
      </c>
      <c r="I501" s="188">
        <v>45870</v>
      </c>
      <c r="J501" s="28">
        <v>8</v>
      </c>
      <c r="K501" s="28" t="s">
        <v>2549</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1923</v>
      </c>
      <c r="D502" s="28" t="s">
        <v>2036</v>
      </c>
      <c r="E502" s="12">
        <v>67.400000000000006</v>
      </c>
      <c r="I502" s="188">
        <v>45901</v>
      </c>
      <c r="J502" s="28">
        <v>9</v>
      </c>
      <c r="K502" s="28" t="s">
        <v>2549</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1923</v>
      </c>
      <c r="D503" s="28" t="s">
        <v>2036</v>
      </c>
      <c r="E503" s="12">
        <v>58.67</v>
      </c>
      <c r="I503" s="188">
        <v>45931</v>
      </c>
      <c r="J503" s="28">
        <v>10</v>
      </c>
      <c r="K503" s="28" t="s">
        <v>2549</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1923</v>
      </c>
      <c r="D504" s="28" t="s">
        <v>2036</v>
      </c>
      <c r="E504" s="12">
        <v>56.65</v>
      </c>
      <c r="I504" s="188">
        <v>45962</v>
      </c>
      <c r="J504" s="28">
        <v>11</v>
      </c>
      <c r="K504" s="28" t="s">
        <v>2549</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1924</v>
      </c>
      <c r="D505" s="28" t="s">
        <v>2037</v>
      </c>
      <c r="E505" s="12">
        <v>30.38</v>
      </c>
      <c r="I505" s="188">
        <v>45992</v>
      </c>
      <c r="J505" s="28">
        <v>12</v>
      </c>
      <c r="K505" s="28" t="s">
        <v>2549</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1924</v>
      </c>
      <c r="D506" s="28" t="s">
        <v>2037</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1924</v>
      </c>
      <c r="D507" s="28" t="s">
        <v>2037</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1924</v>
      </c>
      <c r="D508" s="28" t="s">
        <v>2037</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1924</v>
      </c>
      <c r="D509" s="28" t="s">
        <v>2037</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1924</v>
      </c>
      <c r="D510" s="28" t="s">
        <v>2037</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1924</v>
      </c>
      <c r="D511" s="28" t="s">
        <v>2037</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1924</v>
      </c>
      <c r="D512" s="28" t="s">
        <v>2037</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1924</v>
      </c>
      <c r="D513" s="28" t="s">
        <v>2037</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1924</v>
      </c>
      <c r="D514" s="28" t="s">
        <v>2037</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1924</v>
      </c>
      <c r="D515" s="28" t="s">
        <v>2037</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1924</v>
      </c>
      <c r="D516" s="28" t="s">
        <v>2037</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2547</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2548</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2563</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2565</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2566</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2567</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2554</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2555</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2572</v>
      </c>
      <c r="V540">
        <v>10</v>
      </c>
      <c r="W540" s="97">
        <v>45931</v>
      </c>
      <c r="X540" s="12">
        <v>29.987189999999998</v>
      </c>
      <c r="Y540" s="12">
        <v>101.92</v>
      </c>
    </row>
    <row r="541" spans="1:26">
      <c r="A541" s="183">
        <v>45658</v>
      </c>
      <c r="B541" s="28">
        <v>1</v>
      </c>
      <c r="C541" s="28" t="s">
        <v>1892</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2573</v>
      </c>
      <c r="V541">
        <v>10</v>
      </c>
      <c r="W541" s="97">
        <v>45931</v>
      </c>
      <c r="X541" s="12">
        <v>180.79157000000001</v>
      </c>
      <c r="Y541" s="12">
        <v>197</v>
      </c>
    </row>
    <row r="542" spans="1:26">
      <c r="A542" s="183">
        <v>45689</v>
      </c>
      <c r="B542" s="28">
        <v>2</v>
      </c>
      <c r="C542" s="28" t="s">
        <v>1892</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2574</v>
      </c>
      <c r="V542">
        <v>10</v>
      </c>
      <c r="W542" s="97">
        <v>45931</v>
      </c>
      <c r="X542" s="12">
        <v>193.33886999999999</v>
      </c>
      <c r="Y542" s="12">
        <v>197</v>
      </c>
    </row>
    <row r="543" spans="1:26">
      <c r="A543" s="183">
        <v>45717</v>
      </c>
      <c r="B543" s="28">
        <v>3</v>
      </c>
      <c r="C543" s="28" t="s">
        <v>1892</v>
      </c>
      <c r="D543" s="28">
        <v>10029848863</v>
      </c>
      <c r="E543" s="12">
        <v>13.57</v>
      </c>
      <c r="I543" s="188">
        <v>45689</v>
      </c>
      <c r="J543" s="189">
        <v>2</v>
      </c>
      <c r="K543" s="28" t="s">
        <v>58</v>
      </c>
      <c r="L543" s="28">
        <v>10035977157</v>
      </c>
      <c r="M543" s="200">
        <v>250.8</v>
      </c>
      <c r="N543" s="200">
        <v>203.96829268292686</v>
      </c>
      <c r="O543" s="28" t="s">
        <v>58</v>
      </c>
      <c r="P543" s="28"/>
      <c r="Q543" s="1"/>
      <c r="S543"/>
      <c r="U543" t="s">
        <v>2575</v>
      </c>
      <c r="V543">
        <v>10</v>
      </c>
      <c r="W543" s="97">
        <v>45931</v>
      </c>
      <c r="X543" s="12">
        <v>0</v>
      </c>
      <c r="Y543" s="12">
        <v>98.5</v>
      </c>
    </row>
    <row r="544" spans="1:26">
      <c r="A544" s="183">
        <v>45748</v>
      </c>
      <c r="B544" s="28">
        <v>4</v>
      </c>
      <c r="C544" s="28" t="s">
        <v>1892</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1853</v>
      </c>
      <c r="V544">
        <v>11</v>
      </c>
      <c r="W544" s="97">
        <v>45962</v>
      </c>
      <c r="X544" s="12">
        <v>202.48000000000008</v>
      </c>
      <c r="Y544" s="12">
        <v>240</v>
      </c>
      <c r="Z544" s="12">
        <v>240</v>
      </c>
    </row>
    <row r="545" spans="1:26">
      <c r="A545" s="183">
        <v>45778</v>
      </c>
      <c r="B545" s="28">
        <v>5</v>
      </c>
      <c r="C545" s="28" t="s">
        <v>1892</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1892</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1892</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1892</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1892</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1892</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1892</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1892</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1893</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1893</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1893</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1893</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1893</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1893</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1893</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1893</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1893</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1893</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1893</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1893</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1894</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1894</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1894</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1894</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1894</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1894</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1894</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1894</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1894</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1894</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1894</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1894</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1967</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1967</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1967</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1967</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1967</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1967</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1967</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1967</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1967</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1967</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1967</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1967</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1968</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1968</v>
      </c>
      <c r="D590" s="28">
        <v>3014365880</v>
      </c>
      <c r="E590" s="12">
        <v>212.6</v>
      </c>
      <c r="I590" s="188">
        <v>45658</v>
      </c>
      <c r="J590" s="28">
        <v>1</v>
      </c>
      <c r="K590" s="28" t="s">
        <v>2040</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1968</v>
      </c>
      <c r="D591" s="28">
        <v>3014365880</v>
      </c>
      <c r="E591" s="12">
        <v>201.7</v>
      </c>
      <c r="I591" s="188">
        <v>45689</v>
      </c>
      <c r="J591" s="28">
        <v>2</v>
      </c>
      <c r="K591" s="28" t="s">
        <v>2040</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1968</v>
      </c>
      <c r="D592" s="28">
        <v>3014365880</v>
      </c>
      <c r="E592" s="12">
        <v>209.4</v>
      </c>
      <c r="I592" s="188">
        <v>45717</v>
      </c>
      <c r="J592" s="28">
        <v>3</v>
      </c>
      <c r="K592" s="28" t="s">
        <v>2040</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1968</v>
      </c>
      <c r="D593" s="28">
        <v>3014365880</v>
      </c>
      <c r="E593" s="12">
        <v>210.7</v>
      </c>
      <c r="I593" s="188">
        <v>45748</v>
      </c>
      <c r="J593" s="28">
        <v>4</v>
      </c>
      <c r="K593" s="28" t="s">
        <v>2040</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1968</v>
      </c>
      <c r="D594" s="28">
        <v>3014365880</v>
      </c>
      <c r="E594" s="12">
        <v>211.3</v>
      </c>
      <c r="I594" s="188">
        <v>45778</v>
      </c>
      <c r="J594" s="28">
        <v>5</v>
      </c>
      <c r="K594" s="28" t="s">
        <v>2040</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1968</v>
      </c>
      <c r="D595" s="28">
        <v>3014365880</v>
      </c>
      <c r="E595" s="12">
        <v>230.3</v>
      </c>
      <c r="I595" s="188">
        <v>45809</v>
      </c>
      <c r="J595" s="28">
        <v>6</v>
      </c>
      <c r="K595" s="28" t="s">
        <v>2040</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1968</v>
      </c>
      <c r="D596" s="28">
        <v>3014365880</v>
      </c>
      <c r="E596" s="12">
        <v>232.2</v>
      </c>
      <c r="I596" s="188">
        <v>45839</v>
      </c>
      <c r="J596" s="28">
        <v>7</v>
      </c>
      <c r="K596" s="28" t="s">
        <v>2040</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1968</v>
      </c>
      <c r="D597" s="28">
        <v>3014365880</v>
      </c>
      <c r="E597" s="12">
        <v>249.8</v>
      </c>
      <c r="I597" s="188">
        <v>45870</v>
      </c>
      <c r="J597" s="28">
        <v>8</v>
      </c>
      <c r="K597" s="28" t="s">
        <v>2040</v>
      </c>
      <c r="L597" s="28">
        <v>10035156587</v>
      </c>
      <c r="M597" s="200">
        <v>11.48</v>
      </c>
      <c r="N597" s="200">
        <v>11.072926311428722</v>
      </c>
      <c r="O597" s="28" t="s">
        <v>29</v>
      </c>
      <c r="P597" s="28">
        <f>Tabela5[[#This Row],[Geração Estimada P50 '[MWh']]]/30</f>
        <v>0.38266666666666665</v>
      </c>
      <c r="Q597" s="1"/>
      <c r="S597"/>
      <c r="U597" s="1" t="s">
        <v>2547</v>
      </c>
      <c r="V597">
        <v>11</v>
      </c>
      <c r="W597" s="97">
        <v>45962</v>
      </c>
      <c r="X597" s="12">
        <v>214.04192</v>
      </c>
      <c r="Y597" s="12">
        <v>227.32</v>
      </c>
      <c r="Z597" s="12">
        <v>218.03479674796745</v>
      </c>
    </row>
    <row r="598" spans="1:26">
      <c r="A598" s="183">
        <v>45931</v>
      </c>
      <c r="B598" s="28">
        <v>10</v>
      </c>
      <c r="C598" s="28" t="s">
        <v>1968</v>
      </c>
      <c r="D598" s="28">
        <v>3014365880</v>
      </c>
      <c r="E598" s="12">
        <v>263</v>
      </c>
      <c r="I598" s="188">
        <v>45901</v>
      </c>
      <c r="J598" s="28">
        <v>9</v>
      </c>
      <c r="K598" s="28" t="s">
        <v>2040</v>
      </c>
      <c r="L598" s="28">
        <v>10035156587</v>
      </c>
      <c r="M598" s="200">
        <v>10.92</v>
      </c>
      <c r="N598" s="200">
        <v>10.512926311428721</v>
      </c>
      <c r="O598" s="28" t="s">
        <v>29</v>
      </c>
      <c r="P598" s="28">
        <f>Tabela5[[#This Row],[Geração Estimada P50 '[MWh']]]/30</f>
        <v>0.36399999999999999</v>
      </c>
      <c r="Q598" s="1"/>
      <c r="S598"/>
      <c r="U598" s="1" t="s">
        <v>2548</v>
      </c>
      <c r="V598">
        <v>11</v>
      </c>
      <c r="W598" s="97">
        <v>45962</v>
      </c>
      <c r="X598" s="12">
        <v>199.29401000000001</v>
      </c>
      <c r="Y598" s="12">
        <v>227.32</v>
      </c>
      <c r="Z598" s="12">
        <v>218.03479674796745</v>
      </c>
    </row>
    <row r="599" spans="1:26">
      <c r="A599" s="183">
        <v>45962</v>
      </c>
      <c r="B599" s="28">
        <v>11</v>
      </c>
      <c r="C599" s="28" t="s">
        <v>1968</v>
      </c>
      <c r="D599" s="28">
        <v>3014365880</v>
      </c>
      <c r="E599" s="12">
        <v>212.9</v>
      </c>
      <c r="I599" s="188">
        <v>45931</v>
      </c>
      <c r="J599" s="28">
        <v>10</v>
      </c>
      <c r="K599" s="28" t="s">
        <v>2040</v>
      </c>
      <c r="L599" s="28">
        <v>10035156587</v>
      </c>
      <c r="M599" s="200">
        <v>10.93</v>
      </c>
      <c r="N599" s="200">
        <v>10.522926311428721</v>
      </c>
      <c r="O599" s="28" t="s">
        <v>29</v>
      </c>
      <c r="P599" s="28">
        <f>Tabela5[[#This Row],[Geração Estimada P50 '[MWh']]]/30</f>
        <v>0.36433333333333334</v>
      </c>
      <c r="Q599" s="1"/>
      <c r="S599"/>
      <c r="U599" s="1" t="s">
        <v>2563</v>
      </c>
      <c r="V599">
        <v>11</v>
      </c>
      <c r="W599" s="97">
        <v>45962</v>
      </c>
      <c r="X599" s="12">
        <v>105.40380999999999</v>
      </c>
      <c r="Y599" s="12">
        <v>113.66</v>
      </c>
      <c r="Z599" s="12">
        <v>109.01739837398372</v>
      </c>
    </row>
    <row r="600" spans="1:26">
      <c r="A600" s="183">
        <v>45992</v>
      </c>
      <c r="B600" s="28">
        <v>12</v>
      </c>
      <c r="C600" s="28" t="s">
        <v>1968</v>
      </c>
      <c r="D600" s="28">
        <v>3014365880</v>
      </c>
      <c r="E600" s="12">
        <v>232.3</v>
      </c>
      <c r="I600" s="188">
        <v>45962</v>
      </c>
      <c r="J600" s="28">
        <v>11</v>
      </c>
      <c r="K600" s="28" t="s">
        <v>2040</v>
      </c>
      <c r="L600" s="28">
        <v>10035156587</v>
      </c>
      <c r="M600" s="200">
        <v>9.34</v>
      </c>
      <c r="N600" s="200">
        <v>8.9329263114287212</v>
      </c>
      <c r="O600" s="28" t="s">
        <v>29</v>
      </c>
      <c r="P600" s="28">
        <f>Tabela5[[#This Row],[Geração Estimada P50 '[MWh']]]/30</f>
        <v>0.31133333333333335</v>
      </c>
      <c r="Q600" s="1"/>
      <c r="S600"/>
      <c r="U600" s="1" t="s">
        <v>2565</v>
      </c>
      <c r="V600">
        <v>11</v>
      </c>
      <c r="W600" s="97">
        <v>45962</v>
      </c>
      <c r="X600" s="12">
        <v>211.07584</v>
      </c>
      <c r="Y600" s="12">
        <v>226.11999999999998</v>
      </c>
      <c r="Z600" s="12">
        <v>216.85821138211381</v>
      </c>
    </row>
    <row r="601" spans="1:26">
      <c r="A601" s="183">
        <v>45658</v>
      </c>
      <c r="B601" s="28">
        <v>1</v>
      </c>
      <c r="C601" s="28" t="s">
        <v>1969</v>
      </c>
      <c r="D601" s="28">
        <v>3014365849</v>
      </c>
      <c r="E601" s="12">
        <v>120.3</v>
      </c>
      <c r="I601" s="188">
        <v>45992</v>
      </c>
      <c r="J601" s="28">
        <v>12</v>
      </c>
      <c r="K601" s="28" t="s">
        <v>2040</v>
      </c>
      <c r="L601" s="28">
        <v>10035156587</v>
      </c>
      <c r="M601" s="200">
        <v>9.25</v>
      </c>
      <c r="N601" s="200">
        <v>8.8429263114287213</v>
      </c>
      <c r="O601" s="28" t="s">
        <v>29</v>
      </c>
      <c r="P601" s="28">
        <f>Tabela5[[#This Row],[Geração Estimada P50 '[MWh']]]/30</f>
        <v>0.30833333333333335</v>
      </c>
      <c r="Q601" s="1"/>
      <c r="S601"/>
      <c r="U601" s="1" t="s">
        <v>2566</v>
      </c>
      <c r="V601">
        <v>11</v>
      </c>
      <c r="W601" s="97">
        <v>45962</v>
      </c>
      <c r="X601" s="12">
        <v>210.76233999999999</v>
      </c>
      <c r="Y601" s="12">
        <v>226.11999999999998</v>
      </c>
      <c r="Z601" s="12">
        <v>216.85821138211381</v>
      </c>
    </row>
    <row r="602" spans="1:26">
      <c r="A602" s="183">
        <v>45689</v>
      </c>
      <c r="B602" s="28">
        <v>2</v>
      </c>
      <c r="C602" s="28" t="s">
        <v>1969</v>
      </c>
      <c r="D602" s="28">
        <v>3014365849</v>
      </c>
      <c r="E602" s="12">
        <v>100.1</v>
      </c>
      <c r="I602" s="188">
        <v>45658</v>
      </c>
      <c r="J602" s="28">
        <v>1</v>
      </c>
      <c r="K602" s="28" t="s">
        <v>2041</v>
      </c>
      <c r="L602" s="28">
        <v>10035106113</v>
      </c>
      <c r="M602" s="200">
        <v>10.4</v>
      </c>
      <c r="N602" s="200">
        <v>9.9930355244015558</v>
      </c>
      <c r="O602" s="28" t="s">
        <v>30</v>
      </c>
      <c r="P602" s="28">
        <f>Tabela5[[#This Row],[Geração Estimada P50 '[MWh']]]/30</f>
        <v>0.34666666666666668</v>
      </c>
      <c r="Q602" s="1"/>
      <c r="S602"/>
      <c r="U602" s="1" t="s">
        <v>2567</v>
      </c>
      <c r="V602">
        <v>11</v>
      </c>
      <c r="W602" s="97">
        <v>45962</v>
      </c>
      <c r="X602" s="12">
        <v>104.05733000000001</v>
      </c>
      <c r="Y602" s="12">
        <v>113.05999999999999</v>
      </c>
      <c r="Z602" s="12">
        <v>108.4291056910569</v>
      </c>
    </row>
    <row r="603" spans="1:26">
      <c r="A603" s="183">
        <v>45717</v>
      </c>
      <c r="B603" s="28">
        <v>3</v>
      </c>
      <c r="C603" s="28" t="s">
        <v>1969</v>
      </c>
      <c r="D603" s="28">
        <v>3014365849</v>
      </c>
      <c r="E603" s="12">
        <v>96.3</v>
      </c>
      <c r="I603" s="188">
        <v>45689</v>
      </c>
      <c r="J603" s="28">
        <v>2</v>
      </c>
      <c r="K603" s="28" t="s">
        <v>2041</v>
      </c>
      <c r="L603" s="28">
        <v>10035106113</v>
      </c>
      <c r="M603" s="200">
        <v>9.1199999999999992</v>
      </c>
      <c r="N603" s="200">
        <v>8.7130355244015547</v>
      </c>
      <c r="O603" s="28" t="s">
        <v>30</v>
      </c>
      <c r="P603" s="28"/>
      <c r="Q603" s="1"/>
      <c r="S603"/>
      <c r="U603" s="1" t="s">
        <v>2554</v>
      </c>
      <c r="V603">
        <v>11</v>
      </c>
      <c r="W603" s="97">
        <v>45962</v>
      </c>
      <c r="X603" s="12">
        <v>118.38752000000001</v>
      </c>
      <c r="Y603" s="12">
        <v>193</v>
      </c>
      <c r="Z603" s="12">
        <v>193</v>
      </c>
    </row>
    <row r="604" spans="1:26">
      <c r="A604" s="183">
        <v>45748</v>
      </c>
      <c r="B604" s="28">
        <v>4</v>
      </c>
      <c r="C604" s="28" t="s">
        <v>1969</v>
      </c>
      <c r="D604" s="28">
        <v>3014365849</v>
      </c>
      <c r="E604" s="12">
        <v>99.4</v>
      </c>
      <c r="I604" s="188">
        <v>45717</v>
      </c>
      <c r="J604" s="28">
        <v>3</v>
      </c>
      <c r="K604" s="28" t="s">
        <v>2041</v>
      </c>
      <c r="L604" s="28">
        <v>10035106113</v>
      </c>
      <c r="M604" s="200">
        <v>10.26</v>
      </c>
      <c r="N604" s="200">
        <v>9.8530355244015553</v>
      </c>
      <c r="O604" s="28" t="s">
        <v>30</v>
      </c>
      <c r="P604" s="28">
        <f>Tabela5[[#This Row],[Geração Estimada P50 '[MWh']]]/30</f>
        <v>0.34199999999999997</v>
      </c>
      <c r="Q604" s="1"/>
      <c r="S604"/>
      <c r="U604" s="1" t="s">
        <v>2555</v>
      </c>
      <c r="V604">
        <v>11</v>
      </c>
      <c r="W604" s="97">
        <v>45962</v>
      </c>
      <c r="X604" s="12">
        <v>119.98296999999999</v>
      </c>
      <c r="Y604" s="12">
        <v>193</v>
      </c>
      <c r="Z604" s="12">
        <v>193</v>
      </c>
    </row>
    <row r="605" spans="1:26">
      <c r="A605" s="183">
        <v>45778</v>
      </c>
      <c r="B605" s="28">
        <v>5</v>
      </c>
      <c r="C605" s="28" t="s">
        <v>1969</v>
      </c>
      <c r="D605" s="28">
        <v>3014365849</v>
      </c>
      <c r="E605" s="12">
        <v>98.8</v>
      </c>
      <c r="I605" s="188">
        <v>45748</v>
      </c>
      <c r="J605" s="28">
        <v>4</v>
      </c>
      <c r="K605" s="28" t="s">
        <v>2041</v>
      </c>
      <c r="L605" s="28">
        <v>10035106113</v>
      </c>
      <c r="M605" s="200">
        <v>10.15</v>
      </c>
      <c r="N605" s="200">
        <v>9.7430355244015558</v>
      </c>
      <c r="O605" s="28" t="s">
        <v>30</v>
      </c>
      <c r="P605" s="28">
        <f>Tabela5[[#This Row],[Geração Estimada P50 '[MWh']]]/30</f>
        <v>0.33833333333333332</v>
      </c>
      <c r="Q605" s="1"/>
      <c r="S605"/>
      <c r="U605" s="1" t="s">
        <v>2572</v>
      </c>
      <c r="V605">
        <v>11</v>
      </c>
      <c r="W605" s="97">
        <v>45962</v>
      </c>
      <c r="X605" s="12">
        <v>54.443239999999996</v>
      </c>
      <c r="Y605" s="12">
        <v>96.5</v>
      </c>
      <c r="Z605" s="12">
        <v>96.5</v>
      </c>
    </row>
    <row r="606" spans="1:26">
      <c r="A606" s="183">
        <v>45809</v>
      </c>
      <c r="B606" s="28">
        <v>6</v>
      </c>
      <c r="C606" s="28" t="s">
        <v>1969</v>
      </c>
      <c r="D606" s="28">
        <v>3014365849</v>
      </c>
      <c r="E606" s="12">
        <v>98.9</v>
      </c>
      <c r="I606" s="188">
        <v>45778</v>
      </c>
      <c r="J606" s="28">
        <v>5</v>
      </c>
      <c r="K606" s="28" t="s">
        <v>2041</v>
      </c>
      <c r="L606" s="28">
        <v>10035106113</v>
      </c>
      <c r="M606" s="200">
        <v>10.47</v>
      </c>
      <c r="N606" s="200">
        <v>10.063035524401556</v>
      </c>
      <c r="O606" s="28" t="s">
        <v>30</v>
      </c>
      <c r="P606" s="28">
        <f>Tabela5[[#This Row],[Geração Estimada P50 '[MWh']]]/30</f>
        <v>0.34900000000000003</v>
      </c>
      <c r="Q606" s="1"/>
      <c r="S606"/>
      <c r="U606" s="1" t="s">
        <v>2573</v>
      </c>
      <c r="V606">
        <v>11</v>
      </c>
      <c r="W606" s="97">
        <v>45962</v>
      </c>
      <c r="X606" s="12">
        <v>138.09291000000002</v>
      </c>
      <c r="Y606" s="12">
        <v>196.84</v>
      </c>
      <c r="Z606" s="12">
        <v>196.84</v>
      </c>
    </row>
    <row r="607" spans="1:26">
      <c r="A607" s="183">
        <v>45839</v>
      </c>
      <c r="B607" s="28">
        <v>7</v>
      </c>
      <c r="C607" s="28" t="s">
        <v>1969</v>
      </c>
      <c r="D607" s="28">
        <v>3014365849</v>
      </c>
      <c r="E607" s="12">
        <v>107.4</v>
      </c>
      <c r="I607" s="188">
        <v>45809</v>
      </c>
      <c r="J607" s="28">
        <v>6</v>
      </c>
      <c r="K607" s="28" t="s">
        <v>2041</v>
      </c>
      <c r="L607" s="28">
        <v>10035106113</v>
      </c>
      <c r="M607" s="200">
        <v>10.43</v>
      </c>
      <c r="N607" s="200">
        <v>10.023035524401555</v>
      </c>
      <c r="O607" s="28" t="s">
        <v>30</v>
      </c>
      <c r="P607" s="28">
        <f>Tabela5[[#This Row],[Geração Estimada P50 '[MWh']]]/30</f>
        <v>0.34766666666666668</v>
      </c>
      <c r="Q607" s="1"/>
      <c r="S607"/>
      <c r="U607" s="1" t="s">
        <v>2574</v>
      </c>
      <c r="V607">
        <v>11</v>
      </c>
      <c r="W607" s="97">
        <v>45962</v>
      </c>
      <c r="X607" s="12">
        <v>132.95689000000002</v>
      </c>
      <c r="Y607" s="12">
        <v>196.84</v>
      </c>
      <c r="Z607" s="12">
        <v>196.84</v>
      </c>
    </row>
    <row r="608" spans="1:26">
      <c r="A608" s="183">
        <v>45870</v>
      </c>
      <c r="B608" s="28">
        <v>8</v>
      </c>
      <c r="C608" s="28" t="s">
        <v>1969</v>
      </c>
      <c r="D608" s="28">
        <v>3014365849</v>
      </c>
      <c r="E608" s="12">
        <v>109.6</v>
      </c>
      <c r="I608" s="188">
        <v>45839</v>
      </c>
      <c r="J608" s="28">
        <v>7</v>
      </c>
      <c r="K608" s="28" t="s">
        <v>2041</v>
      </c>
      <c r="L608" s="28">
        <v>10035106113</v>
      </c>
      <c r="M608" s="200">
        <v>10.78</v>
      </c>
      <c r="N608" s="200">
        <v>10.373035524401555</v>
      </c>
      <c r="O608" s="28" t="s">
        <v>30</v>
      </c>
      <c r="P608" s="28">
        <f>Tabela5[[#This Row],[Geração Estimada P50 '[MWh']]]/31</f>
        <v>0.34774193548387095</v>
      </c>
      <c r="Q608" s="1"/>
      <c r="S608"/>
      <c r="U608" s="1" t="s">
        <v>2575</v>
      </c>
      <c r="V608">
        <v>11</v>
      </c>
      <c r="W608" s="97">
        <v>45962</v>
      </c>
      <c r="X608" s="12">
        <v>52.300599999999996</v>
      </c>
      <c r="Y608" s="12">
        <v>98.42</v>
      </c>
      <c r="Z608" s="12">
        <v>98.42</v>
      </c>
    </row>
    <row r="609" spans="1:19">
      <c r="A609" s="183">
        <v>45901</v>
      </c>
      <c r="B609" s="28">
        <v>9</v>
      </c>
      <c r="C609" s="28" t="s">
        <v>1969</v>
      </c>
      <c r="D609" s="28">
        <v>3014365849</v>
      </c>
      <c r="E609" s="12">
        <v>118.9</v>
      </c>
      <c r="I609" s="188">
        <v>45870</v>
      </c>
      <c r="J609" s="28">
        <v>8</v>
      </c>
      <c r="K609" s="28" t="s">
        <v>2041</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1969</v>
      </c>
      <c r="D610" s="28">
        <v>3014365849</v>
      </c>
      <c r="E610" s="12">
        <v>126.5</v>
      </c>
      <c r="I610" s="188">
        <v>45901</v>
      </c>
      <c r="J610" s="28">
        <v>9</v>
      </c>
      <c r="K610" s="28" t="s">
        <v>2041</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1969</v>
      </c>
      <c r="D611" s="28">
        <v>3014365849</v>
      </c>
      <c r="E611" s="12">
        <v>101.6</v>
      </c>
      <c r="I611" s="188">
        <v>45931</v>
      </c>
      <c r="J611" s="28">
        <v>10</v>
      </c>
      <c r="K611" s="28" t="s">
        <v>2041</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1969</v>
      </c>
      <c r="D612" s="28">
        <v>3014365849</v>
      </c>
      <c r="E612" s="12">
        <v>110.2</v>
      </c>
      <c r="I612" s="188">
        <v>45962</v>
      </c>
      <c r="J612" s="28">
        <v>11</v>
      </c>
      <c r="K612" s="28" t="s">
        <v>2041</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1970</v>
      </c>
      <c r="D613" s="28">
        <v>3014367769</v>
      </c>
      <c r="E613" s="12">
        <v>248.8</v>
      </c>
      <c r="I613" s="188">
        <v>45992</v>
      </c>
      <c r="J613" s="28">
        <v>12</v>
      </c>
      <c r="K613" s="28" t="s">
        <v>2041</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1970</v>
      </c>
      <c r="D614" s="28">
        <v>3014367769</v>
      </c>
      <c r="E614" s="12">
        <v>207.7</v>
      </c>
      <c r="I614" s="188">
        <v>45658</v>
      </c>
      <c r="J614" s="28">
        <v>1</v>
      </c>
      <c r="K614" s="28" t="s">
        <v>2042</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1970</v>
      </c>
      <c r="D615" s="28">
        <v>3014367769</v>
      </c>
      <c r="E615" s="12">
        <v>200.8</v>
      </c>
      <c r="I615" s="188">
        <v>45689</v>
      </c>
      <c r="J615" s="28">
        <v>2</v>
      </c>
      <c r="K615" s="28" t="s">
        <v>2042</v>
      </c>
      <c r="L615" s="28">
        <v>10034913074</v>
      </c>
      <c r="M615" s="200">
        <v>8.7899999999999991</v>
      </c>
      <c r="N615" s="200">
        <v>8.4011713608892933</v>
      </c>
      <c r="O615" s="28" t="s">
        <v>30</v>
      </c>
      <c r="P615" s="28"/>
      <c r="Q615" s="1"/>
      <c r="S615"/>
    </row>
    <row r="616" spans="1:19">
      <c r="A616" s="183">
        <v>45748</v>
      </c>
      <c r="B616" s="28">
        <v>4</v>
      </c>
      <c r="C616" s="28" t="s">
        <v>1970</v>
      </c>
      <c r="D616" s="28">
        <v>3014367769</v>
      </c>
      <c r="E616" s="12">
        <v>206.9</v>
      </c>
      <c r="I616" s="188">
        <v>45717</v>
      </c>
      <c r="J616" s="28">
        <v>3</v>
      </c>
      <c r="K616" s="28" t="s">
        <v>2042</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1970</v>
      </c>
      <c r="D617" s="28">
        <v>3014367769</v>
      </c>
      <c r="E617" s="12">
        <v>205.1</v>
      </c>
      <c r="I617" s="188">
        <v>45748</v>
      </c>
      <c r="J617" s="28">
        <v>4</v>
      </c>
      <c r="K617" s="28" t="s">
        <v>2042</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1970</v>
      </c>
      <c r="D618" s="28">
        <v>3014367769</v>
      </c>
      <c r="E618" s="12">
        <v>205.4</v>
      </c>
      <c r="I618" s="188">
        <v>45778</v>
      </c>
      <c r="J618" s="28">
        <v>5</v>
      </c>
      <c r="K618" s="28" t="s">
        <v>2042</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1970</v>
      </c>
      <c r="D619" s="28">
        <v>3014367769</v>
      </c>
      <c r="E619" s="12">
        <v>222.4</v>
      </c>
      <c r="I619" s="188">
        <v>45809</v>
      </c>
      <c r="J619" s="28">
        <v>6</v>
      </c>
      <c r="K619" s="28" t="s">
        <v>2042</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1970</v>
      </c>
      <c r="D620" s="28">
        <v>3014367769</v>
      </c>
      <c r="E620" s="12">
        <v>227.6</v>
      </c>
      <c r="I620" s="188">
        <v>45839</v>
      </c>
      <c r="J620" s="28">
        <v>7</v>
      </c>
      <c r="K620" s="28" t="s">
        <v>2042</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1970</v>
      </c>
      <c r="D621" s="28">
        <v>3014367769</v>
      </c>
      <c r="E621" s="12">
        <v>246.7</v>
      </c>
      <c r="I621" s="188">
        <v>45870</v>
      </c>
      <c r="J621" s="28">
        <v>8</v>
      </c>
      <c r="K621" s="28" t="s">
        <v>2042</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1970</v>
      </c>
      <c r="D622" s="28">
        <v>3014367769</v>
      </c>
      <c r="E622" s="12">
        <v>261.7</v>
      </c>
      <c r="I622" s="188">
        <v>45901</v>
      </c>
      <c r="J622" s="28">
        <v>9</v>
      </c>
      <c r="K622" s="28" t="s">
        <v>2042</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1970</v>
      </c>
      <c r="D623" s="28">
        <v>3014367769</v>
      </c>
      <c r="E623" s="12">
        <v>211.7</v>
      </c>
      <c r="I623" s="188">
        <v>45931</v>
      </c>
      <c r="J623" s="28">
        <v>10</v>
      </c>
      <c r="K623" s="28" t="s">
        <v>2042</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1970</v>
      </c>
      <c r="D624" s="28">
        <v>3014367769</v>
      </c>
      <c r="E624" s="12">
        <v>229.1</v>
      </c>
      <c r="I624" s="188">
        <v>45962</v>
      </c>
      <c r="J624" s="28">
        <v>11</v>
      </c>
      <c r="K624" s="28" t="s">
        <v>2042</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1971</v>
      </c>
      <c r="D625" s="28">
        <v>3014367806</v>
      </c>
      <c r="E625" s="12">
        <v>251.4</v>
      </c>
      <c r="I625" s="188">
        <v>45992</v>
      </c>
      <c r="J625" s="28">
        <v>12</v>
      </c>
      <c r="K625" s="28" t="s">
        <v>2042</v>
      </c>
      <c r="L625" s="28">
        <v>10034913074</v>
      </c>
      <c r="M625" s="200">
        <v>9</v>
      </c>
      <c r="N625" s="200">
        <v>8.6111713608892941</v>
      </c>
      <c r="O625" s="28" t="s">
        <v>30</v>
      </c>
      <c r="P625" s="28">
        <f>Tabela5[[#This Row],[Geração Estimada P50 '[MWh']]]/30</f>
        <v>0.3</v>
      </c>
      <c r="Q625" s="1"/>
      <c r="S625"/>
    </row>
    <row r="626" spans="1:19">
      <c r="A626" s="183">
        <v>45689</v>
      </c>
      <c r="B626" s="28">
        <v>2</v>
      </c>
      <c r="C626" s="28" t="s">
        <v>1971</v>
      </c>
      <c r="D626" s="28">
        <v>3014367806</v>
      </c>
      <c r="E626" s="12">
        <v>209.5</v>
      </c>
      <c r="I626" s="188">
        <v>45658</v>
      </c>
      <c r="J626" s="28">
        <v>1</v>
      </c>
      <c r="K626" s="28" t="s">
        <v>2043</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1971</v>
      </c>
      <c r="D627" s="28">
        <v>3014367806</v>
      </c>
      <c r="E627" s="12">
        <v>201.1</v>
      </c>
      <c r="I627" s="188">
        <v>45689</v>
      </c>
      <c r="J627" s="28">
        <v>2</v>
      </c>
      <c r="K627" s="28" t="s">
        <v>2043</v>
      </c>
      <c r="L627" s="28">
        <v>10034908402</v>
      </c>
      <c r="M627" s="200">
        <v>8.7899999999999991</v>
      </c>
      <c r="N627" s="200">
        <v>8.4017073170731713</v>
      </c>
      <c r="O627" s="28" t="s">
        <v>30</v>
      </c>
      <c r="P627" s="28"/>
      <c r="Q627" s="1"/>
      <c r="S627"/>
    </row>
    <row r="628" spans="1:19">
      <c r="A628" s="183">
        <v>45748</v>
      </c>
      <c r="B628" s="28">
        <v>4</v>
      </c>
      <c r="C628" s="28" t="s">
        <v>1971</v>
      </c>
      <c r="D628" s="28">
        <v>3014367806</v>
      </c>
      <c r="E628" s="12">
        <v>209.5</v>
      </c>
      <c r="I628" s="188">
        <v>45717</v>
      </c>
      <c r="J628" s="28">
        <v>3</v>
      </c>
      <c r="K628" s="28" t="s">
        <v>2043</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1971</v>
      </c>
      <c r="D629" s="28">
        <v>3014367806</v>
      </c>
      <c r="E629" s="12">
        <v>207.7</v>
      </c>
      <c r="I629" s="188">
        <v>45748</v>
      </c>
      <c r="J629" s="28">
        <v>4</v>
      </c>
      <c r="K629" s="28" t="s">
        <v>2043</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1971</v>
      </c>
      <c r="D630" s="28">
        <v>3014367806</v>
      </c>
      <c r="E630" s="12">
        <v>207.8</v>
      </c>
      <c r="I630" s="188">
        <v>45778</v>
      </c>
      <c r="J630" s="28">
        <v>5</v>
      </c>
      <c r="K630" s="28" t="s">
        <v>2043</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1971</v>
      </c>
      <c r="D631" s="28">
        <v>3014367806</v>
      </c>
      <c r="E631" s="12">
        <v>226.5</v>
      </c>
      <c r="I631" s="188">
        <v>45809</v>
      </c>
      <c r="J631" s="28">
        <v>6</v>
      </c>
      <c r="K631" s="28" t="s">
        <v>2043</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1971</v>
      </c>
      <c r="D632" s="28">
        <v>3014367806</v>
      </c>
      <c r="E632" s="12">
        <v>233.8</v>
      </c>
      <c r="I632" s="188">
        <v>45839</v>
      </c>
      <c r="J632" s="28">
        <v>7</v>
      </c>
      <c r="K632" s="28" t="s">
        <v>2043</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1971</v>
      </c>
      <c r="D633" s="28">
        <v>3014367806</v>
      </c>
      <c r="E633" s="12">
        <v>251.7</v>
      </c>
      <c r="I633" s="188">
        <v>45870</v>
      </c>
      <c r="J633" s="28">
        <v>8</v>
      </c>
      <c r="K633" s="28" t="s">
        <v>2043</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1971</v>
      </c>
      <c r="D634" s="28">
        <v>3014367806</v>
      </c>
      <c r="E634" s="12">
        <v>263.10000000000002</v>
      </c>
      <c r="I634" s="188">
        <v>45901</v>
      </c>
      <c r="J634" s="28">
        <v>9</v>
      </c>
      <c r="K634" s="28" t="s">
        <v>2043</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1971</v>
      </c>
      <c r="D635" s="28">
        <v>3014367806</v>
      </c>
      <c r="E635" s="12">
        <v>212.1</v>
      </c>
      <c r="I635" s="188">
        <v>45931</v>
      </c>
      <c r="J635" s="28">
        <v>10</v>
      </c>
      <c r="K635" s="28" t="s">
        <v>2043</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1971</v>
      </c>
      <c r="D636" s="28">
        <v>3014367806</v>
      </c>
      <c r="E636" s="12">
        <v>230.6</v>
      </c>
      <c r="I636" s="188">
        <v>45962</v>
      </c>
      <c r="J636" s="28">
        <v>11</v>
      </c>
      <c r="K636" s="28" t="s">
        <v>2043</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1972</v>
      </c>
      <c r="D637" s="28">
        <v>3014367812</v>
      </c>
      <c r="E637" s="12">
        <v>120.2</v>
      </c>
      <c r="I637" s="188">
        <v>45992</v>
      </c>
      <c r="J637" s="28">
        <v>12</v>
      </c>
      <c r="K637" s="28" t="s">
        <v>2043</v>
      </c>
      <c r="L637" s="28">
        <v>10034908402</v>
      </c>
      <c r="M637" s="200">
        <v>9</v>
      </c>
      <c r="N637" s="200">
        <v>8.6117073170731722</v>
      </c>
      <c r="O637" s="28" t="s">
        <v>30</v>
      </c>
      <c r="P637" s="28">
        <f>Tabela5[[#This Row],[Geração Estimada P50 '[MWh']]]/30</f>
        <v>0.3</v>
      </c>
      <c r="Q637" s="1"/>
      <c r="S637"/>
    </row>
    <row r="638" spans="1:19">
      <c r="A638" s="183">
        <v>45689</v>
      </c>
      <c r="B638" s="28">
        <v>2</v>
      </c>
      <c r="C638" s="28" t="s">
        <v>1972</v>
      </c>
      <c r="D638" s="28">
        <v>3014367812</v>
      </c>
      <c r="E638" s="12">
        <v>100</v>
      </c>
      <c r="I638" s="188">
        <v>45658</v>
      </c>
      <c r="J638" s="28">
        <v>1</v>
      </c>
      <c r="K638" s="28" t="s">
        <v>2044</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1972</v>
      </c>
      <c r="D639" s="28">
        <v>3014367812</v>
      </c>
      <c r="E639" s="12">
        <v>96.3</v>
      </c>
      <c r="I639" s="188">
        <v>45689</v>
      </c>
      <c r="J639" s="28">
        <v>2</v>
      </c>
      <c r="K639" s="28" t="s">
        <v>2044</v>
      </c>
      <c r="L639" s="28">
        <v>10035156609</v>
      </c>
      <c r="M639" s="200">
        <v>9.1199999999999992</v>
      </c>
      <c r="N639" s="200">
        <v>8.713268157539904</v>
      </c>
      <c r="O639" s="28" t="s">
        <v>30</v>
      </c>
      <c r="P639" s="28"/>
      <c r="Q639" s="1"/>
      <c r="S639"/>
    </row>
    <row r="640" spans="1:19">
      <c r="A640" s="183">
        <v>45748</v>
      </c>
      <c r="B640" s="28">
        <v>4</v>
      </c>
      <c r="C640" s="28" t="s">
        <v>1972</v>
      </c>
      <c r="D640" s="28">
        <v>3014367812</v>
      </c>
      <c r="E640" s="12">
        <v>99.7</v>
      </c>
      <c r="I640" s="188">
        <v>45717</v>
      </c>
      <c r="J640" s="28">
        <v>3</v>
      </c>
      <c r="K640" s="28" t="s">
        <v>2044</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1972</v>
      </c>
      <c r="D641" s="28">
        <v>3014367812</v>
      </c>
      <c r="E641" s="12">
        <v>98.5</v>
      </c>
      <c r="I641" s="188">
        <v>45748</v>
      </c>
      <c r="J641" s="28">
        <v>4</v>
      </c>
      <c r="K641" s="28" t="s">
        <v>2044</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1972</v>
      </c>
      <c r="D642" s="28">
        <v>3014367812</v>
      </c>
      <c r="E642" s="12">
        <v>98.7</v>
      </c>
      <c r="I642" s="188">
        <v>45778</v>
      </c>
      <c r="J642" s="28">
        <v>5</v>
      </c>
      <c r="K642" s="28" t="s">
        <v>2044</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1972</v>
      </c>
      <c r="D643" s="28">
        <v>3014367812</v>
      </c>
      <c r="E643" s="12">
        <v>107.3</v>
      </c>
      <c r="I643" s="188">
        <v>45809</v>
      </c>
      <c r="J643" s="28">
        <v>6</v>
      </c>
      <c r="K643" s="28" t="s">
        <v>2044</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1972</v>
      </c>
      <c r="D644" s="28">
        <v>3014367812</v>
      </c>
      <c r="E644" s="12">
        <v>110.8</v>
      </c>
      <c r="I644" s="188">
        <v>45839</v>
      </c>
      <c r="J644" s="28">
        <v>7</v>
      </c>
      <c r="K644" s="28" t="s">
        <v>2044</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1972</v>
      </c>
      <c r="D645" s="28">
        <v>3014367812</v>
      </c>
      <c r="E645" s="12">
        <v>119.8</v>
      </c>
      <c r="I645" s="188">
        <v>45870</v>
      </c>
      <c r="J645" s="28">
        <v>8</v>
      </c>
      <c r="K645" s="28" t="s">
        <v>2044</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1972</v>
      </c>
      <c r="D646" s="28">
        <v>3014367812</v>
      </c>
      <c r="E646" s="12">
        <v>126.5</v>
      </c>
      <c r="I646" s="188">
        <v>45901</v>
      </c>
      <c r="J646" s="28">
        <v>9</v>
      </c>
      <c r="K646" s="28" t="s">
        <v>2044</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1972</v>
      </c>
      <c r="D647" s="28">
        <v>3014367812</v>
      </c>
      <c r="E647" s="12">
        <v>101.6</v>
      </c>
      <c r="I647" s="188">
        <v>45931</v>
      </c>
      <c r="J647" s="28">
        <v>10</v>
      </c>
      <c r="K647" s="28" t="s">
        <v>2044</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1972</v>
      </c>
      <c r="D648" s="28">
        <v>3014367812</v>
      </c>
      <c r="E648" s="12">
        <v>110.1</v>
      </c>
      <c r="I648" s="188">
        <v>45962</v>
      </c>
      <c r="J648" s="28">
        <v>11</v>
      </c>
      <c r="K648" s="28" t="s">
        <v>2044</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1925</v>
      </c>
      <c r="D649" s="28">
        <v>3014367788</v>
      </c>
      <c r="E649" s="12">
        <v>242.8</v>
      </c>
      <c r="I649" s="188">
        <v>45992</v>
      </c>
      <c r="J649" s="28">
        <v>12</v>
      </c>
      <c r="K649" s="28" t="s">
        <v>2044</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1925</v>
      </c>
      <c r="D650" s="28">
        <v>3014367788</v>
      </c>
      <c r="E650" s="12">
        <v>178.3</v>
      </c>
      <c r="I650" s="188">
        <v>45658</v>
      </c>
      <c r="J650" s="28">
        <v>1</v>
      </c>
      <c r="K650" s="28" t="s">
        <v>1917</v>
      </c>
      <c r="L650" s="28" t="s">
        <v>2030</v>
      </c>
      <c r="M650" s="200">
        <v>92.5</v>
      </c>
      <c r="N650" s="200">
        <v>88.734146341463429</v>
      </c>
      <c r="O650" s="28" t="s">
        <v>26</v>
      </c>
      <c r="P650" s="28">
        <f>Tabela5[[#This Row],[Geração Estimada P50 '[MWh']]]/30</f>
        <v>3.0833333333333335</v>
      </c>
      <c r="Q650" s="1"/>
      <c r="S650"/>
    </row>
    <row r="651" spans="1:19">
      <c r="A651" s="183">
        <v>45717</v>
      </c>
      <c r="B651" s="28">
        <v>3</v>
      </c>
      <c r="C651" s="28" t="s">
        <v>1925</v>
      </c>
      <c r="D651" s="28">
        <v>3014367788</v>
      </c>
      <c r="E651" s="12">
        <v>196.3</v>
      </c>
      <c r="I651" s="188">
        <v>45689</v>
      </c>
      <c r="J651" s="28">
        <v>2</v>
      </c>
      <c r="K651" s="28" t="s">
        <v>1917</v>
      </c>
      <c r="L651" s="28" t="s">
        <v>2030</v>
      </c>
      <c r="M651" s="200">
        <v>85.8</v>
      </c>
      <c r="N651" s="200">
        <v>82.034146341463426</v>
      </c>
      <c r="O651" s="28" t="s">
        <v>26</v>
      </c>
      <c r="P651" s="28"/>
      <c r="Q651" s="1"/>
      <c r="S651"/>
    </row>
    <row r="652" spans="1:19">
      <c r="A652" s="183">
        <v>45748</v>
      </c>
      <c r="B652" s="28">
        <v>4</v>
      </c>
      <c r="C652" s="28" t="s">
        <v>1925</v>
      </c>
      <c r="D652" s="28">
        <v>3014367788</v>
      </c>
      <c r="E652" s="12">
        <v>190.2</v>
      </c>
      <c r="I652" s="188">
        <v>45717</v>
      </c>
      <c r="J652" s="28">
        <v>3</v>
      </c>
      <c r="K652" s="28" t="s">
        <v>1917</v>
      </c>
      <c r="L652" s="28" t="s">
        <v>2030</v>
      </c>
      <c r="M652" s="200">
        <v>91.2</v>
      </c>
      <c r="N652" s="200">
        <v>87.434146341463432</v>
      </c>
      <c r="O652" s="28" t="s">
        <v>26</v>
      </c>
      <c r="P652" s="28">
        <f>Tabela5[[#This Row],[Geração Estimada P50 '[MWh']]]/30</f>
        <v>3.04</v>
      </c>
      <c r="Q652" s="1"/>
      <c r="S652"/>
    </row>
    <row r="653" spans="1:19">
      <c r="A653" s="183">
        <v>45778</v>
      </c>
      <c r="B653" s="28">
        <v>5</v>
      </c>
      <c r="C653" s="28" t="s">
        <v>1925</v>
      </c>
      <c r="D653" s="28">
        <v>3014367788</v>
      </c>
      <c r="E653" s="12">
        <v>205.2</v>
      </c>
      <c r="I653" s="188">
        <v>45748</v>
      </c>
      <c r="J653" s="28">
        <v>4</v>
      </c>
      <c r="K653" s="28" t="s">
        <v>1917</v>
      </c>
      <c r="L653" s="28" t="s">
        <v>2030</v>
      </c>
      <c r="M653" s="200">
        <v>91.1</v>
      </c>
      <c r="N653" s="200">
        <v>87.334146341463423</v>
      </c>
      <c r="O653" s="28" t="s">
        <v>26</v>
      </c>
      <c r="P653" s="28">
        <f>Tabela5[[#This Row],[Geração Estimada P50 '[MWh']]]/30</f>
        <v>3.0366666666666666</v>
      </c>
      <c r="Q653" s="1"/>
      <c r="S653"/>
    </row>
    <row r="654" spans="1:19">
      <c r="A654" s="183">
        <v>45809</v>
      </c>
      <c r="B654" s="28">
        <v>6</v>
      </c>
      <c r="C654" s="28" t="s">
        <v>1925</v>
      </c>
      <c r="D654" s="28">
        <v>3014367788</v>
      </c>
      <c r="E654" s="12">
        <v>204</v>
      </c>
      <c r="I654" s="188">
        <v>45778</v>
      </c>
      <c r="J654" s="28">
        <v>5</v>
      </c>
      <c r="K654" s="28" t="s">
        <v>1917</v>
      </c>
      <c r="L654" s="28" t="s">
        <v>2030</v>
      </c>
      <c r="M654" s="200">
        <v>94.9</v>
      </c>
      <c r="N654" s="200">
        <v>91.134146341463435</v>
      </c>
      <c r="O654" s="28" t="s">
        <v>26</v>
      </c>
      <c r="P654" s="28">
        <f>Tabela5[[#This Row],[Geração Estimada P50 '[MWh']]]/30</f>
        <v>3.1633333333333336</v>
      </c>
      <c r="Q654" s="1"/>
      <c r="S654"/>
    </row>
    <row r="655" spans="1:19">
      <c r="A655" s="183">
        <v>45839</v>
      </c>
      <c r="B655" s="28">
        <v>7</v>
      </c>
      <c r="C655" s="28" t="s">
        <v>1925</v>
      </c>
      <c r="D655" s="28">
        <v>3014367788</v>
      </c>
      <c r="E655" s="12">
        <v>221</v>
      </c>
      <c r="I655" s="188">
        <v>45809</v>
      </c>
      <c r="J655" s="28">
        <v>6</v>
      </c>
      <c r="K655" s="28" t="s">
        <v>1917</v>
      </c>
      <c r="L655" s="28" t="s">
        <v>2030</v>
      </c>
      <c r="M655" s="200">
        <v>96.7</v>
      </c>
      <c r="N655" s="200">
        <v>92.934146341463432</v>
      </c>
      <c r="O655" s="28" t="s">
        <v>26</v>
      </c>
      <c r="P655" s="28">
        <f>Tabela5[[#This Row],[Geração Estimada P50 '[MWh']]]/30</f>
        <v>3.2233333333333336</v>
      </c>
      <c r="Q655" s="1"/>
      <c r="S655"/>
    </row>
    <row r="656" spans="1:19">
      <c r="A656" s="183">
        <v>45870</v>
      </c>
      <c r="B656" s="28">
        <v>8</v>
      </c>
      <c r="C656" s="28" t="s">
        <v>1925</v>
      </c>
      <c r="D656" s="28">
        <v>3014367788</v>
      </c>
      <c r="E656" s="12">
        <v>246.4</v>
      </c>
      <c r="I656" s="188">
        <v>45839</v>
      </c>
      <c r="J656" s="28">
        <v>7</v>
      </c>
      <c r="K656" s="28" t="s">
        <v>1917</v>
      </c>
      <c r="L656" s="28" t="s">
        <v>2030</v>
      </c>
      <c r="M656" s="200">
        <v>103.9</v>
      </c>
      <c r="N656" s="200">
        <v>100.13414634146343</v>
      </c>
      <c r="O656" s="28" t="s">
        <v>26</v>
      </c>
      <c r="P656" s="28">
        <f>Tabela5[[#This Row],[Geração Estimada P50 '[MWh']]]/31</f>
        <v>3.3516129032258068</v>
      </c>
      <c r="Q656" s="1"/>
      <c r="S656"/>
    </row>
    <row r="657" spans="1:19">
      <c r="A657" s="183">
        <v>45901</v>
      </c>
      <c r="B657" s="28">
        <v>9</v>
      </c>
      <c r="C657" s="28" t="s">
        <v>1925</v>
      </c>
      <c r="D657" s="28">
        <v>3014367788</v>
      </c>
      <c r="E657" s="12">
        <v>237.1</v>
      </c>
      <c r="I657" s="188">
        <v>45870</v>
      </c>
      <c r="J657" s="28">
        <v>8</v>
      </c>
      <c r="K657" s="28" t="s">
        <v>1917</v>
      </c>
      <c r="L657" s="28" t="s">
        <v>2030</v>
      </c>
      <c r="M657" s="200">
        <v>111.6</v>
      </c>
      <c r="N657" s="200">
        <v>107.83414634146342</v>
      </c>
      <c r="O657" s="28" t="s">
        <v>26</v>
      </c>
      <c r="P657" s="28">
        <f>Tabela5[[#This Row],[Geração Estimada P50 '[MWh']]]/30</f>
        <v>3.7199999999999998</v>
      </c>
      <c r="Q657" s="1"/>
      <c r="S657"/>
    </row>
    <row r="658" spans="1:19">
      <c r="A658" s="183">
        <v>45931</v>
      </c>
      <c r="B658" s="28">
        <v>10</v>
      </c>
      <c r="C658" s="28" t="s">
        <v>1925</v>
      </c>
      <c r="D658" s="28">
        <v>3014367788</v>
      </c>
      <c r="E658" s="12">
        <v>224.8</v>
      </c>
      <c r="I658" s="188">
        <v>45901</v>
      </c>
      <c r="J658" s="28">
        <v>9</v>
      </c>
      <c r="K658" s="28" t="s">
        <v>1917</v>
      </c>
      <c r="L658" s="28" t="s">
        <v>2030</v>
      </c>
      <c r="M658" s="200">
        <v>104.5</v>
      </c>
      <c r="N658" s="200">
        <v>100.73414634146343</v>
      </c>
      <c r="O658" s="28" t="s">
        <v>26</v>
      </c>
      <c r="P658" s="28">
        <f>Tabela5[[#This Row],[Geração Estimada P50 '[MWh']]]/30</f>
        <v>3.4833333333333334</v>
      </c>
      <c r="Q658" s="1"/>
      <c r="S658"/>
    </row>
    <row r="659" spans="1:19">
      <c r="A659" s="183">
        <v>45962</v>
      </c>
      <c r="B659" s="28">
        <v>11</v>
      </c>
      <c r="C659" s="28" t="s">
        <v>1925</v>
      </c>
      <c r="D659" s="28">
        <v>3014367788</v>
      </c>
      <c r="E659" s="12">
        <v>212.1</v>
      </c>
      <c r="I659" s="188">
        <v>45931</v>
      </c>
      <c r="J659" s="28">
        <v>10</v>
      </c>
      <c r="K659" s="28" t="s">
        <v>1917</v>
      </c>
      <c r="L659" s="28" t="s">
        <v>2030</v>
      </c>
      <c r="M659" s="200">
        <v>96.9</v>
      </c>
      <c r="N659" s="200">
        <v>93.134146341463435</v>
      </c>
      <c r="O659" s="28" t="s">
        <v>26</v>
      </c>
      <c r="P659" s="28">
        <f>Tabela5[[#This Row],[Geração Estimada P50 '[MWh']]]/30</f>
        <v>3.23</v>
      </c>
      <c r="Q659" s="1"/>
      <c r="S659"/>
    </row>
    <row r="660" spans="1:19">
      <c r="A660" s="183">
        <v>45992</v>
      </c>
      <c r="B660" s="28">
        <v>12</v>
      </c>
      <c r="C660" s="28" t="s">
        <v>1925</v>
      </c>
      <c r="D660" s="28">
        <v>3014367788</v>
      </c>
      <c r="E660" s="12">
        <v>217.9</v>
      </c>
      <c r="I660" s="188">
        <v>45962</v>
      </c>
      <c r="J660" s="28">
        <v>11</v>
      </c>
      <c r="K660" s="28" t="s">
        <v>1917</v>
      </c>
      <c r="L660" s="28" t="s">
        <v>2030</v>
      </c>
      <c r="M660" s="200">
        <v>83.9</v>
      </c>
      <c r="N660" s="200">
        <v>80.134146341463435</v>
      </c>
      <c r="O660" s="28" t="s">
        <v>26</v>
      </c>
      <c r="P660" s="28">
        <f>Tabela5[[#This Row],[Geração Estimada P50 '[MWh']]]/30</f>
        <v>2.7966666666666669</v>
      </c>
      <c r="Q660" s="1"/>
      <c r="S660"/>
    </row>
    <row r="661" spans="1:19">
      <c r="A661" s="183">
        <v>45658</v>
      </c>
      <c r="B661" s="28">
        <v>1</v>
      </c>
      <c r="C661" s="28" t="s">
        <v>1926</v>
      </c>
      <c r="D661" s="28">
        <v>3014367836</v>
      </c>
      <c r="E661" s="12">
        <v>241</v>
      </c>
      <c r="I661" s="188">
        <v>45992</v>
      </c>
      <c r="J661" s="28">
        <v>12</v>
      </c>
      <c r="K661" s="28" t="s">
        <v>1917</v>
      </c>
      <c r="L661" s="28" t="s">
        <v>2030</v>
      </c>
      <c r="M661" s="200">
        <v>88.8</v>
      </c>
      <c r="N661" s="200">
        <v>85.034146341463426</v>
      </c>
      <c r="O661" s="28" t="s">
        <v>26</v>
      </c>
      <c r="P661" s="28">
        <f>Tabela5[[#This Row],[Geração Estimada P50 '[MWh']]]/30</f>
        <v>2.96</v>
      </c>
      <c r="Q661" s="1"/>
      <c r="S661"/>
    </row>
    <row r="662" spans="1:19">
      <c r="A662" s="183">
        <v>45689</v>
      </c>
      <c r="B662" s="28">
        <v>2</v>
      </c>
      <c r="C662" s="28" t="s">
        <v>1926</v>
      </c>
      <c r="D662" s="28">
        <v>3014367836</v>
      </c>
      <c r="E662" s="12">
        <v>176.6</v>
      </c>
      <c r="I662" s="188">
        <v>45658</v>
      </c>
      <c r="J662" s="28">
        <v>1</v>
      </c>
      <c r="K662" s="28" t="s">
        <v>1918</v>
      </c>
      <c r="L662" s="28" t="s">
        <v>2031</v>
      </c>
      <c r="M662" s="200">
        <v>50.77</v>
      </c>
      <c r="N662" s="200">
        <v>48.699105691056921</v>
      </c>
      <c r="O662" s="28" t="s">
        <v>26</v>
      </c>
      <c r="P662" s="28">
        <f>Tabela5[[#This Row],[Geração Estimada P50 '[MWh']]]/30</f>
        <v>1.6923333333333335</v>
      </c>
      <c r="Q662" s="1"/>
      <c r="S662"/>
    </row>
    <row r="663" spans="1:19">
      <c r="A663" s="183">
        <v>45717</v>
      </c>
      <c r="B663" s="28">
        <v>3</v>
      </c>
      <c r="C663" s="28" t="s">
        <v>1926</v>
      </c>
      <c r="D663" s="28">
        <v>3014367836</v>
      </c>
      <c r="E663" s="12">
        <v>194.7</v>
      </c>
      <c r="I663" s="188">
        <v>45689</v>
      </c>
      <c r="J663" s="28">
        <v>2</v>
      </c>
      <c r="K663" s="28" t="s">
        <v>1918</v>
      </c>
      <c r="L663" s="28" t="s">
        <v>2031</v>
      </c>
      <c r="M663" s="200">
        <v>47.26</v>
      </c>
      <c r="N663" s="200">
        <v>45.189105691056916</v>
      </c>
      <c r="O663" s="28" t="s">
        <v>26</v>
      </c>
      <c r="P663" s="28"/>
      <c r="Q663" s="1"/>
      <c r="S663"/>
    </row>
    <row r="664" spans="1:19">
      <c r="A664" s="183">
        <v>45748</v>
      </c>
      <c r="B664" s="28">
        <v>4</v>
      </c>
      <c r="C664" s="28" t="s">
        <v>1926</v>
      </c>
      <c r="D664" s="28">
        <v>3014367836</v>
      </c>
      <c r="E664" s="12">
        <v>188.9</v>
      </c>
      <c r="I664" s="188">
        <v>45717</v>
      </c>
      <c r="J664" s="28">
        <v>3</v>
      </c>
      <c r="K664" s="28" t="s">
        <v>1918</v>
      </c>
      <c r="L664" s="28" t="s">
        <v>2031</v>
      </c>
      <c r="M664" s="200">
        <v>50.16</v>
      </c>
      <c r="N664" s="200">
        <v>48.089105691056915</v>
      </c>
      <c r="O664" s="28" t="s">
        <v>26</v>
      </c>
      <c r="P664" s="28">
        <f>Tabela5[[#This Row],[Geração Estimada P50 '[MWh']]]/30</f>
        <v>1.6719999999999999</v>
      </c>
      <c r="Q664" s="1"/>
      <c r="S664"/>
    </row>
    <row r="665" spans="1:19">
      <c r="A665" s="183">
        <v>45778</v>
      </c>
      <c r="B665" s="28">
        <v>5</v>
      </c>
      <c r="C665" s="28" t="s">
        <v>1926</v>
      </c>
      <c r="D665" s="28">
        <v>3014367836</v>
      </c>
      <c r="E665" s="12">
        <v>204.3</v>
      </c>
      <c r="I665" s="188">
        <v>45748</v>
      </c>
      <c r="J665" s="28">
        <v>4</v>
      </c>
      <c r="K665" s="28" t="s">
        <v>1918</v>
      </c>
      <c r="L665" s="28" t="s">
        <v>2031</v>
      </c>
      <c r="M665" s="200">
        <v>50.07</v>
      </c>
      <c r="N665" s="200">
        <v>47.999105691056918</v>
      </c>
      <c r="O665" s="28" t="s">
        <v>26</v>
      </c>
      <c r="P665" s="28">
        <f>Tabela5[[#This Row],[Geração Estimada P50 '[MWh']]]/30</f>
        <v>1.669</v>
      </c>
      <c r="Q665" s="1"/>
      <c r="S665"/>
    </row>
    <row r="666" spans="1:19">
      <c r="A666" s="183">
        <v>45809</v>
      </c>
      <c r="B666" s="28">
        <v>6</v>
      </c>
      <c r="C666" s="28" t="s">
        <v>1926</v>
      </c>
      <c r="D666" s="28">
        <v>3014367836</v>
      </c>
      <c r="E666" s="12">
        <v>203.7</v>
      </c>
      <c r="I666" s="188">
        <v>45778</v>
      </c>
      <c r="J666" s="28">
        <v>5</v>
      </c>
      <c r="K666" s="28" t="s">
        <v>1918</v>
      </c>
      <c r="L666" s="28" t="s">
        <v>2031</v>
      </c>
      <c r="M666" s="200">
        <v>52.25</v>
      </c>
      <c r="N666" s="200">
        <v>50.179105691056918</v>
      </c>
      <c r="O666" s="28" t="s">
        <v>26</v>
      </c>
      <c r="P666" s="28">
        <f>Tabela5[[#This Row],[Geração Estimada P50 '[MWh']]]/30</f>
        <v>1.7416666666666667</v>
      </c>
      <c r="Q666" s="1"/>
      <c r="S666"/>
    </row>
    <row r="667" spans="1:19">
      <c r="A667" s="183">
        <v>45839</v>
      </c>
      <c r="B667" s="28">
        <v>7</v>
      </c>
      <c r="C667" s="28" t="s">
        <v>1926</v>
      </c>
      <c r="D667" s="28">
        <v>3014367836</v>
      </c>
      <c r="E667" s="12">
        <v>220.8</v>
      </c>
      <c r="I667" s="188">
        <v>45809</v>
      </c>
      <c r="J667" s="28">
        <v>6</v>
      </c>
      <c r="K667" s="28" t="s">
        <v>1918</v>
      </c>
      <c r="L667" s="28" t="s">
        <v>2031</v>
      </c>
      <c r="M667" s="200">
        <v>53.42</v>
      </c>
      <c r="N667" s="200">
        <v>51.34910569105692</v>
      </c>
      <c r="O667" s="28" t="s">
        <v>26</v>
      </c>
      <c r="P667" s="28">
        <f>Tabela5[[#This Row],[Geração Estimada P50 '[MWh']]]/30</f>
        <v>1.7806666666666666</v>
      </c>
      <c r="Q667" s="1"/>
      <c r="S667"/>
    </row>
    <row r="668" spans="1:19">
      <c r="A668" s="183">
        <v>45870</v>
      </c>
      <c r="B668" s="28">
        <v>8</v>
      </c>
      <c r="C668" s="28" t="s">
        <v>1926</v>
      </c>
      <c r="D668" s="28">
        <v>3014367836</v>
      </c>
      <c r="E668" s="12">
        <v>245</v>
      </c>
      <c r="I668" s="188">
        <v>45839</v>
      </c>
      <c r="J668" s="28">
        <v>7</v>
      </c>
      <c r="K668" s="28" t="s">
        <v>1918</v>
      </c>
      <c r="L668" s="28" t="s">
        <v>2031</v>
      </c>
      <c r="M668" s="200">
        <v>57.43</v>
      </c>
      <c r="N668" s="200">
        <v>55.359105691056918</v>
      </c>
      <c r="O668" s="28" t="s">
        <v>26</v>
      </c>
      <c r="P668" s="28">
        <f>Tabela5[[#This Row],[Geração Estimada P50 '[MWh']]]/31</f>
        <v>1.8525806451612903</v>
      </c>
      <c r="Q668" s="1"/>
      <c r="S668"/>
    </row>
    <row r="669" spans="1:19">
      <c r="A669" s="183">
        <v>45901</v>
      </c>
      <c r="B669" s="28">
        <v>9</v>
      </c>
      <c r="C669" s="28" t="s">
        <v>1926</v>
      </c>
      <c r="D669" s="28">
        <v>3014367836</v>
      </c>
      <c r="E669" s="12">
        <v>235.9</v>
      </c>
      <c r="I669" s="188">
        <v>45870</v>
      </c>
      <c r="J669" s="28">
        <v>8</v>
      </c>
      <c r="K669" s="28" t="s">
        <v>1918</v>
      </c>
      <c r="L669" s="28" t="s">
        <v>2031</v>
      </c>
      <c r="M669" s="200">
        <v>61.2</v>
      </c>
      <c r="N669" s="200">
        <v>59.129105691056921</v>
      </c>
      <c r="O669" s="28" t="s">
        <v>26</v>
      </c>
      <c r="P669" s="28">
        <f>Tabela5[[#This Row],[Geração Estimada P50 '[MWh']]]/30</f>
        <v>2.04</v>
      </c>
      <c r="Q669" s="1"/>
      <c r="S669"/>
    </row>
    <row r="670" spans="1:19">
      <c r="A670" s="183">
        <v>45931</v>
      </c>
      <c r="B670" s="28">
        <v>10</v>
      </c>
      <c r="C670" s="28" t="s">
        <v>1926</v>
      </c>
      <c r="D670" s="28">
        <v>3014367836</v>
      </c>
      <c r="E670" s="12">
        <v>223.6</v>
      </c>
      <c r="I670" s="188">
        <v>45901</v>
      </c>
      <c r="J670" s="28">
        <v>9</v>
      </c>
      <c r="K670" s="28" t="s">
        <v>1918</v>
      </c>
      <c r="L670" s="28" t="s">
        <v>2031</v>
      </c>
      <c r="M670" s="200">
        <v>57.16</v>
      </c>
      <c r="N670" s="200">
        <v>55.089105691056915</v>
      </c>
      <c r="O670" s="28" t="s">
        <v>26</v>
      </c>
      <c r="P670" s="28">
        <f>Tabela5[[#This Row],[Geração Estimada P50 '[MWh']]]/30</f>
        <v>1.9053333333333333</v>
      </c>
      <c r="Q670" s="1"/>
      <c r="S670"/>
    </row>
    <row r="671" spans="1:19">
      <c r="A671" s="183">
        <v>45962</v>
      </c>
      <c r="B671" s="28">
        <v>11</v>
      </c>
      <c r="C671" s="28" t="s">
        <v>1926</v>
      </c>
      <c r="D671" s="28">
        <v>3014367836</v>
      </c>
      <c r="E671" s="12">
        <v>210.4</v>
      </c>
      <c r="I671" s="188">
        <v>45931</v>
      </c>
      <c r="J671" s="28">
        <v>10</v>
      </c>
      <c r="K671" s="28" t="s">
        <v>1918</v>
      </c>
      <c r="L671" s="28" t="s">
        <v>2031</v>
      </c>
      <c r="M671" s="200">
        <v>53.12</v>
      </c>
      <c r="N671" s="200">
        <v>51.049105691056916</v>
      </c>
      <c r="O671" s="28" t="s">
        <v>26</v>
      </c>
      <c r="P671" s="28">
        <f>Tabela5[[#This Row],[Geração Estimada P50 '[MWh']]]/30</f>
        <v>1.7706666666666666</v>
      </c>
      <c r="Q671" s="1"/>
      <c r="S671"/>
    </row>
    <row r="672" spans="1:19">
      <c r="A672" s="183">
        <v>45992</v>
      </c>
      <c r="B672" s="28">
        <v>12</v>
      </c>
      <c r="C672" s="28" t="s">
        <v>1926</v>
      </c>
      <c r="D672" s="28">
        <v>3014367836</v>
      </c>
      <c r="E672" s="12">
        <v>216.1</v>
      </c>
      <c r="I672" s="188">
        <v>45962</v>
      </c>
      <c r="J672" s="28">
        <v>11</v>
      </c>
      <c r="K672" s="28" t="s">
        <v>1918</v>
      </c>
      <c r="L672" s="28" t="s">
        <v>2031</v>
      </c>
      <c r="M672" s="200">
        <v>46.18</v>
      </c>
      <c r="N672" s="200">
        <v>44.109105691056918</v>
      </c>
      <c r="O672" s="28" t="s">
        <v>26</v>
      </c>
      <c r="P672" s="28">
        <f>Tabela5[[#This Row],[Geração Estimada P50 '[MWh']]]/30</f>
        <v>1.5393333333333332</v>
      </c>
      <c r="Q672" s="1"/>
      <c r="S672"/>
    </row>
    <row r="673" spans="1:19">
      <c r="A673" s="183">
        <v>45658</v>
      </c>
      <c r="B673" s="28">
        <v>1</v>
      </c>
      <c r="C673" s="28" t="s">
        <v>1927</v>
      </c>
      <c r="D673" s="28">
        <v>3014367837</v>
      </c>
      <c r="E673" s="12">
        <v>117.2</v>
      </c>
      <c r="I673" s="188">
        <v>45992</v>
      </c>
      <c r="J673" s="28">
        <v>12</v>
      </c>
      <c r="K673" s="28" t="s">
        <v>1918</v>
      </c>
      <c r="L673" s="28" t="s">
        <v>2031</v>
      </c>
      <c r="M673" s="200">
        <v>48.92</v>
      </c>
      <c r="N673" s="200">
        <v>46.84910569105692</v>
      </c>
      <c r="O673" s="28" t="s">
        <v>26</v>
      </c>
      <c r="P673" s="28">
        <f>Tabela5[[#This Row],[Geração Estimada P50 '[MWh']]]/30</f>
        <v>1.6306666666666667</v>
      </c>
      <c r="Q673" s="1"/>
      <c r="S673"/>
    </row>
    <row r="674" spans="1:19">
      <c r="A674" s="183">
        <v>45689</v>
      </c>
      <c r="B674" s="28">
        <v>2</v>
      </c>
      <c r="C674" s="28" t="s">
        <v>1927</v>
      </c>
      <c r="D674" s="28">
        <v>3014367837</v>
      </c>
      <c r="E674" s="12">
        <v>85.9</v>
      </c>
      <c r="I674" s="188">
        <v>45658</v>
      </c>
      <c r="J674" s="28">
        <v>1</v>
      </c>
      <c r="K674" s="28" t="s">
        <v>1919</v>
      </c>
      <c r="L674" s="28" t="s">
        <v>2032</v>
      </c>
      <c r="M674" s="200">
        <v>55.89</v>
      </c>
      <c r="N674" s="200">
        <v>53.613577235772368</v>
      </c>
      <c r="O674" s="28" t="s">
        <v>26</v>
      </c>
      <c r="P674" s="28">
        <f>Tabela5[[#This Row],[Geração Estimada P50 '[MWh']]]/30</f>
        <v>1.863</v>
      </c>
      <c r="Q674" s="1"/>
      <c r="S674"/>
    </row>
    <row r="675" spans="1:19">
      <c r="A675" s="183">
        <v>45717</v>
      </c>
      <c r="B675" s="28">
        <v>3</v>
      </c>
      <c r="C675" s="28" t="s">
        <v>1927</v>
      </c>
      <c r="D675" s="28">
        <v>3014367837</v>
      </c>
      <c r="E675" s="12">
        <v>94.6</v>
      </c>
      <c r="I675" s="188">
        <v>45689</v>
      </c>
      <c r="J675" s="28">
        <v>2</v>
      </c>
      <c r="K675" s="28" t="s">
        <v>1919</v>
      </c>
      <c r="L675" s="28" t="s">
        <v>2032</v>
      </c>
      <c r="M675" s="200">
        <v>51.92</v>
      </c>
      <c r="N675" s="200">
        <v>49.643577235772369</v>
      </c>
      <c r="O675" s="28" t="s">
        <v>26</v>
      </c>
      <c r="P675" s="28"/>
      <c r="Q675" s="1"/>
      <c r="S675"/>
    </row>
    <row r="676" spans="1:19">
      <c r="A676" s="183">
        <v>45748</v>
      </c>
      <c r="B676" s="28">
        <v>4</v>
      </c>
      <c r="C676" s="28" t="s">
        <v>1927</v>
      </c>
      <c r="D676" s="28">
        <v>3014367837</v>
      </c>
      <c r="E676" s="12">
        <v>91.9</v>
      </c>
      <c r="I676" s="188">
        <v>45717</v>
      </c>
      <c r="J676" s="28">
        <v>3</v>
      </c>
      <c r="K676" s="28" t="s">
        <v>1919</v>
      </c>
      <c r="L676" s="28" t="s">
        <v>2032</v>
      </c>
      <c r="M676" s="200">
        <v>55.16</v>
      </c>
      <c r="N676" s="200">
        <v>52.883577235772364</v>
      </c>
      <c r="O676" s="28" t="s">
        <v>26</v>
      </c>
      <c r="P676" s="28">
        <f>Tabela5[[#This Row],[Geração Estimada P50 '[MWh']]]/30</f>
        <v>1.8386666666666664</v>
      </c>
      <c r="Q676" s="1"/>
      <c r="S676"/>
    </row>
    <row r="677" spans="1:19">
      <c r="A677" s="183">
        <v>45778</v>
      </c>
      <c r="B677" s="28">
        <v>5</v>
      </c>
      <c r="C677" s="28" t="s">
        <v>1927</v>
      </c>
      <c r="D677" s="28">
        <v>3014367837</v>
      </c>
      <c r="E677" s="12">
        <v>99.6</v>
      </c>
      <c r="I677" s="188">
        <v>45748</v>
      </c>
      <c r="J677" s="28">
        <v>4</v>
      </c>
      <c r="K677" s="28" t="s">
        <v>1919</v>
      </c>
      <c r="L677" s="28" t="s">
        <v>2032</v>
      </c>
      <c r="M677" s="200">
        <v>55.13</v>
      </c>
      <c r="N677" s="200">
        <v>52.85357723577237</v>
      </c>
      <c r="O677" s="28" t="s">
        <v>26</v>
      </c>
      <c r="P677" s="28">
        <f>Tabela5[[#This Row],[Geração Estimada P50 '[MWh']]]/30</f>
        <v>1.8376666666666668</v>
      </c>
      <c r="Q677" s="1"/>
      <c r="S677"/>
    </row>
    <row r="678" spans="1:19">
      <c r="A678" s="183">
        <v>45809</v>
      </c>
      <c r="B678" s="28">
        <v>6</v>
      </c>
      <c r="C678" s="28" t="s">
        <v>1927</v>
      </c>
      <c r="D678" s="28">
        <v>3014367837</v>
      </c>
      <c r="E678" s="12">
        <v>99.5</v>
      </c>
      <c r="I678" s="188">
        <v>45778</v>
      </c>
      <c r="J678" s="28">
        <v>5</v>
      </c>
      <c r="K678" s="28" t="s">
        <v>1919</v>
      </c>
      <c r="L678" s="28" t="s">
        <v>2032</v>
      </c>
      <c r="M678" s="200">
        <v>57.44</v>
      </c>
      <c r="N678" s="200">
        <v>55.163577235772365</v>
      </c>
      <c r="O678" s="28" t="s">
        <v>26</v>
      </c>
      <c r="P678" s="28">
        <f>Tabela5[[#This Row],[Geração Estimada P50 '[MWh']]]/30</f>
        <v>1.9146666666666665</v>
      </c>
      <c r="Q678" s="1"/>
      <c r="S678"/>
    </row>
    <row r="679" spans="1:19">
      <c r="A679" s="183">
        <v>45839</v>
      </c>
      <c r="B679" s="28">
        <v>7</v>
      </c>
      <c r="C679" s="28" t="s">
        <v>1927</v>
      </c>
      <c r="D679" s="28">
        <v>3014367837</v>
      </c>
      <c r="E679" s="12">
        <v>107.8</v>
      </c>
      <c r="I679" s="188">
        <v>45809</v>
      </c>
      <c r="J679" s="28">
        <v>6</v>
      </c>
      <c r="K679" s="28" t="s">
        <v>1919</v>
      </c>
      <c r="L679" s="28" t="s">
        <v>2032</v>
      </c>
      <c r="M679" s="200">
        <v>58.58</v>
      </c>
      <c r="N679" s="200">
        <v>56.303577235772366</v>
      </c>
      <c r="O679" s="28" t="s">
        <v>26</v>
      </c>
      <c r="P679" s="28">
        <f>Tabela5[[#This Row],[Geração Estimada P50 '[MWh']]]/30</f>
        <v>1.9526666666666666</v>
      </c>
      <c r="Q679" s="1"/>
      <c r="S679"/>
    </row>
    <row r="680" spans="1:19">
      <c r="A680" s="183">
        <v>45870</v>
      </c>
      <c r="B680" s="28">
        <v>8</v>
      </c>
      <c r="C680" s="28" t="s">
        <v>1927</v>
      </c>
      <c r="D680" s="28">
        <v>3014367837</v>
      </c>
      <c r="E680" s="12">
        <v>120</v>
      </c>
      <c r="I680" s="188">
        <v>45839</v>
      </c>
      <c r="J680" s="28">
        <v>7</v>
      </c>
      <c r="K680" s="28" t="s">
        <v>1919</v>
      </c>
      <c r="L680" s="28" t="s">
        <v>2032</v>
      </c>
      <c r="M680" s="200">
        <v>62.94</v>
      </c>
      <c r="N680" s="200">
        <v>60.663577235772365</v>
      </c>
      <c r="O680" s="28" t="s">
        <v>26</v>
      </c>
      <c r="P680" s="28">
        <f>Tabela5[[#This Row],[Geração Estimada P50 '[MWh']]]/31</f>
        <v>2.0303225806451612</v>
      </c>
      <c r="Q680" s="1"/>
      <c r="S680"/>
    </row>
    <row r="681" spans="1:19">
      <c r="A681" s="183">
        <v>45901</v>
      </c>
      <c r="B681" s="28">
        <v>9</v>
      </c>
      <c r="C681" s="28" t="s">
        <v>1927</v>
      </c>
      <c r="D681" s="28">
        <v>3014367837</v>
      </c>
      <c r="E681" s="12">
        <v>115.4</v>
      </c>
      <c r="I681" s="188">
        <v>45870</v>
      </c>
      <c r="J681" s="28">
        <v>8</v>
      </c>
      <c r="K681" s="28" t="s">
        <v>1919</v>
      </c>
      <c r="L681" s="28" t="s">
        <v>2032</v>
      </c>
      <c r="M681" s="200">
        <v>67.66</v>
      </c>
      <c r="N681" s="200">
        <v>65.383577235772364</v>
      </c>
      <c r="O681" s="28" t="s">
        <v>26</v>
      </c>
      <c r="P681" s="28">
        <f>Tabela5[[#This Row],[Geração Estimada P50 '[MWh']]]/30</f>
        <v>2.2553333333333332</v>
      </c>
      <c r="Q681" s="1"/>
      <c r="S681"/>
    </row>
    <row r="682" spans="1:19">
      <c r="A682" s="183">
        <v>45931</v>
      </c>
      <c r="B682" s="28">
        <v>10</v>
      </c>
      <c r="C682" s="28" t="s">
        <v>1927</v>
      </c>
      <c r="D682" s="28">
        <v>3014367837</v>
      </c>
      <c r="E682" s="12">
        <v>108.7</v>
      </c>
      <c r="I682" s="188">
        <v>45901</v>
      </c>
      <c r="J682" s="28">
        <v>9</v>
      </c>
      <c r="K682" s="28" t="s">
        <v>1919</v>
      </c>
      <c r="L682" s="28" t="s">
        <v>2032</v>
      </c>
      <c r="M682" s="200">
        <v>63.28</v>
      </c>
      <c r="N682" s="200">
        <v>61.003577235772369</v>
      </c>
      <c r="O682" s="28" t="s">
        <v>26</v>
      </c>
      <c r="P682" s="28">
        <f>Tabela5[[#This Row],[Geração Estimada P50 '[MWh']]]/30</f>
        <v>2.1093333333333333</v>
      </c>
      <c r="Q682" s="1"/>
      <c r="S682"/>
    </row>
    <row r="683" spans="1:19">
      <c r="A683" s="183">
        <v>45962</v>
      </c>
      <c r="B683" s="28">
        <v>11</v>
      </c>
      <c r="C683" s="28" t="s">
        <v>1927</v>
      </c>
      <c r="D683" s="28">
        <v>3014367837</v>
      </c>
      <c r="E683" s="12">
        <v>101.8</v>
      </c>
      <c r="I683" s="188">
        <v>45931</v>
      </c>
      <c r="J683" s="28">
        <v>10</v>
      </c>
      <c r="K683" s="28" t="s">
        <v>1919</v>
      </c>
      <c r="L683" s="28" t="s">
        <v>2032</v>
      </c>
      <c r="M683" s="200">
        <v>58.54</v>
      </c>
      <c r="N683" s="200">
        <v>56.263577235772367</v>
      </c>
      <c r="O683" s="28" t="s">
        <v>26</v>
      </c>
      <c r="P683" s="28">
        <f>Tabela5[[#This Row],[Geração Estimada P50 '[MWh']]]/30</f>
        <v>1.9513333333333334</v>
      </c>
      <c r="Q683" s="1"/>
      <c r="S683"/>
    </row>
    <row r="684" spans="1:19">
      <c r="A684" s="183">
        <v>45992</v>
      </c>
      <c r="B684" s="28">
        <v>12</v>
      </c>
      <c r="C684" s="28" t="s">
        <v>1927</v>
      </c>
      <c r="D684" s="28">
        <v>3014367837</v>
      </c>
      <c r="E684" s="12">
        <v>104.6</v>
      </c>
      <c r="I684" s="188">
        <v>45962</v>
      </c>
      <c r="J684" s="28">
        <v>11</v>
      </c>
      <c r="K684" s="28" t="s">
        <v>1919</v>
      </c>
      <c r="L684" s="28" t="s">
        <v>2032</v>
      </c>
      <c r="M684" s="200">
        <v>50.63</v>
      </c>
      <c r="N684" s="200">
        <v>48.35357723577237</v>
      </c>
      <c r="O684" s="28" t="s">
        <v>26</v>
      </c>
      <c r="P684" s="28">
        <f>Tabela5[[#This Row],[Geração Estimada P50 '[MWh']]]/30</f>
        <v>1.6876666666666666</v>
      </c>
      <c r="Q684" s="1"/>
      <c r="S684"/>
    </row>
    <row r="685" spans="1:19">
      <c r="A685" s="183">
        <v>45658</v>
      </c>
      <c r="B685" s="28">
        <v>1</v>
      </c>
      <c r="C685" s="28" t="s">
        <v>1964</v>
      </c>
      <c r="D685" s="28">
        <v>3014367827</v>
      </c>
      <c r="E685" s="12">
        <v>254</v>
      </c>
      <c r="I685" s="188">
        <v>45992</v>
      </c>
      <c r="J685" s="28">
        <v>12</v>
      </c>
      <c r="K685" s="28" t="s">
        <v>1919</v>
      </c>
      <c r="L685" s="28" t="s">
        <v>2032</v>
      </c>
      <c r="M685" s="200">
        <v>53.63</v>
      </c>
      <c r="N685" s="200">
        <v>51.35357723577237</v>
      </c>
      <c r="O685" s="28" t="s">
        <v>26</v>
      </c>
      <c r="P685" s="28">
        <f>Tabela5[[#This Row],[Geração Estimada P50 '[MWh']]]/30</f>
        <v>1.7876666666666667</v>
      </c>
      <c r="Q685" s="1"/>
      <c r="S685"/>
    </row>
    <row r="686" spans="1:19">
      <c r="A686" s="183">
        <v>45689</v>
      </c>
      <c r="B686" s="28">
        <v>2</v>
      </c>
      <c r="C686" s="28" t="s">
        <v>1964</v>
      </c>
      <c r="D686" s="28">
        <v>3014367827</v>
      </c>
      <c r="E686" s="12">
        <v>214.2</v>
      </c>
      <c r="I686" s="188">
        <v>45658</v>
      </c>
      <c r="J686" s="28">
        <v>1</v>
      </c>
      <c r="K686" s="28" t="s">
        <v>1920</v>
      </c>
      <c r="L686" s="28" t="s">
        <v>2033</v>
      </c>
      <c r="M686" s="200">
        <v>63.79</v>
      </c>
      <c r="N686" s="200">
        <v>61.20918699186992</v>
      </c>
      <c r="O686" s="28" t="s">
        <v>26</v>
      </c>
      <c r="P686" s="28">
        <f>Tabela5[[#This Row],[Geração Estimada P50 '[MWh']]]/30</f>
        <v>2.1263333333333332</v>
      </c>
      <c r="Q686" s="1"/>
      <c r="S686"/>
    </row>
    <row r="687" spans="1:19">
      <c r="A687" s="183">
        <v>45717</v>
      </c>
      <c r="B687" s="28">
        <v>3</v>
      </c>
      <c r="C687" s="28" t="s">
        <v>1964</v>
      </c>
      <c r="D687" s="28">
        <v>3014367827</v>
      </c>
      <c r="E687" s="12">
        <v>213.6</v>
      </c>
      <c r="I687" s="188">
        <v>45689</v>
      </c>
      <c r="J687" s="28">
        <v>2</v>
      </c>
      <c r="K687" s="28" t="s">
        <v>1920</v>
      </c>
      <c r="L687" s="28" t="s">
        <v>2033</v>
      </c>
      <c r="M687" s="200">
        <v>59.14</v>
      </c>
      <c r="N687" s="200">
        <v>56.559186991869922</v>
      </c>
      <c r="O687" s="28" t="s">
        <v>26</v>
      </c>
      <c r="P687" s="28"/>
      <c r="Q687" s="1"/>
      <c r="S687"/>
    </row>
    <row r="688" spans="1:19">
      <c r="A688" s="183">
        <v>45748</v>
      </c>
      <c r="B688" s="28">
        <v>4</v>
      </c>
      <c r="C688" s="28" t="s">
        <v>1964</v>
      </c>
      <c r="D688" s="28">
        <v>3014367827</v>
      </c>
      <c r="E688" s="12">
        <v>204.2</v>
      </c>
      <c r="I688" s="188">
        <v>45717</v>
      </c>
      <c r="J688" s="28">
        <v>3</v>
      </c>
      <c r="K688" s="28" t="s">
        <v>1920</v>
      </c>
      <c r="L688" s="28" t="s">
        <v>2033</v>
      </c>
      <c r="M688" s="200">
        <v>62.58</v>
      </c>
      <c r="N688" s="200">
        <v>59.999186991869919</v>
      </c>
      <c r="O688" s="28" t="s">
        <v>26</v>
      </c>
      <c r="P688" s="28">
        <f>Tabela5[[#This Row],[Geração Estimada P50 '[MWh']]]/30</f>
        <v>2.0859999999999999</v>
      </c>
      <c r="Q688" s="1"/>
      <c r="S688"/>
    </row>
    <row r="689" spans="1:19">
      <c r="A689" s="183">
        <v>45778</v>
      </c>
      <c r="B689" s="28">
        <v>5</v>
      </c>
      <c r="C689" s="28" t="s">
        <v>1964</v>
      </c>
      <c r="D689" s="28">
        <v>3014367827</v>
      </c>
      <c r="E689" s="12">
        <v>210.8</v>
      </c>
      <c r="I689" s="188">
        <v>45748</v>
      </c>
      <c r="J689" s="28">
        <v>4</v>
      </c>
      <c r="K689" s="28" t="s">
        <v>1920</v>
      </c>
      <c r="L689" s="28" t="s">
        <v>2033</v>
      </c>
      <c r="M689" s="200">
        <v>62.35</v>
      </c>
      <c r="N689" s="200">
        <v>59.769186991869923</v>
      </c>
      <c r="O689" s="28" t="s">
        <v>26</v>
      </c>
      <c r="P689" s="28">
        <f>Tabela5[[#This Row],[Geração Estimada P50 '[MWh']]]/30</f>
        <v>2.0783333333333336</v>
      </c>
      <c r="Q689" s="1"/>
      <c r="S689"/>
    </row>
    <row r="690" spans="1:19">
      <c r="A690" s="183">
        <v>45809</v>
      </c>
      <c r="B690" s="28">
        <v>6</v>
      </c>
      <c r="C690" s="28" t="s">
        <v>1964</v>
      </c>
      <c r="D690" s="28">
        <v>3014367827</v>
      </c>
      <c r="E690" s="12">
        <v>209.5</v>
      </c>
      <c r="I690" s="188">
        <v>45778</v>
      </c>
      <c r="J690" s="28">
        <v>5</v>
      </c>
      <c r="K690" s="28" t="s">
        <v>1920</v>
      </c>
      <c r="L690" s="28" t="s">
        <v>2033</v>
      </c>
      <c r="M690" s="200">
        <v>64.849999999999994</v>
      </c>
      <c r="N690" s="200">
        <v>62.269186991869915</v>
      </c>
      <c r="O690" s="28" t="s">
        <v>26</v>
      </c>
      <c r="P690" s="28">
        <f>Tabela5[[#This Row],[Geração Estimada P50 '[MWh']]]/30</f>
        <v>2.1616666666666666</v>
      </c>
      <c r="Q690" s="1"/>
      <c r="S690"/>
    </row>
    <row r="691" spans="1:19">
      <c r="A691" s="183">
        <v>45839</v>
      </c>
      <c r="B691" s="28">
        <v>7</v>
      </c>
      <c r="C691" s="28" t="s">
        <v>1964</v>
      </c>
      <c r="D691" s="28">
        <v>3014367827</v>
      </c>
      <c r="E691" s="12">
        <v>226.6</v>
      </c>
      <c r="I691" s="188">
        <v>45809</v>
      </c>
      <c r="J691" s="28">
        <v>6</v>
      </c>
      <c r="K691" s="28" t="s">
        <v>1920</v>
      </c>
      <c r="L691" s="28" t="s">
        <v>2033</v>
      </c>
      <c r="M691" s="200">
        <v>66.08</v>
      </c>
      <c r="N691" s="200">
        <v>63.499186991869919</v>
      </c>
      <c r="O691" s="28" t="s">
        <v>26</v>
      </c>
      <c r="P691" s="28">
        <f>Tabela5[[#This Row],[Geração Estimada P50 '[MWh']]]/30</f>
        <v>2.2026666666666666</v>
      </c>
      <c r="Q691" s="1"/>
      <c r="S691"/>
    </row>
    <row r="692" spans="1:19">
      <c r="A692" s="183">
        <v>45870</v>
      </c>
      <c r="B692" s="28">
        <v>8</v>
      </c>
      <c r="C692" s="28" t="s">
        <v>1964</v>
      </c>
      <c r="D692" s="28">
        <v>3014367827</v>
      </c>
      <c r="E692" s="12">
        <v>226.2</v>
      </c>
      <c r="I692" s="188">
        <v>45839</v>
      </c>
      <c r="J692" s="28">
        <v>7</v>
      </c>
      <c r="K692" s="28" t="s">
        <v>1920</v>
      </c>
      <c r="L692" s="28" t="s">
        <v>2033</v>
      </c>
      <c r="M692" s="200">
        <v>71.069999999999993</v>
      </c>
      <c r="N692" s="200">
        <v>68.489186991869914</v>
      </c>
      <c r="O692" s="28" t="s">
        <v>26</v>
      </c>
      <c r="P692" s="28">
        <f>Tabela5[[#This Row],[Geração Estimada P50 '[MWh']]]/31</f>
        <v>2.2925806451612902</v>
      </c>
      <c r="Q692" s="1"/>
      <c r="S692"/>
    </row>
    <row r="693" spans="1:19">
      <c r="A693" s="183">
        <v>45901</v>
      </c>
      <c r="B693" s="28">
        <v>9</v>
      </c>
      <c r="C693" s="28" t="s">
        <v>1964</v>
      </c>
      <c r="D693" s="28">
        <v>3014367827</v>
      </c>
      <c r="E693" s="12">
        <v>249.7</v>
      </c>
      <c r="I693" s="188">
        <v>45870</v>
      </c>
      <c r="J693" s="28">
        <v>8</v>
      </c>
      <c r="K693" s="28" t="s">
        <v>1920</v>
      </c>
      <c r="L693" s="28" t="s">
        <v>2033</v>
      </c>
      <c r="M693" s="200">
        <v>76.260000000000005</v>
      </c>
      <c r="N693" s="200">
        <v>73.679186991869926</v>
      </c>
      <c r="O693" s="28" t="s">
        <v>26</v>
      </c>
      <c r="P693" s="28">
        <f>Tabela5[[#This Row],[Geração Estimada P50 '[MWh']]]/30</f>
        <v>2.5420000000000003</v>
      </c>
      <c r="Q693" s="1"/>
      <c r="S693"/>
    </row>
    <row r="694" spans="1:19">
      <c r="A694" s="183">
        <v>45931</v>
      </c>
      <c r="B694" s="28">
        <v>10</v>
      </c>
      <c r="C694" s="28" t="s">
        <v>1964</v>
      </c>
      <c r="D694" s="28">
        <v>3014367827</v>
      </c>
      <c r="E694" s="12">
        <v>258.2</v>
      </c>
      <c r="I694" s="188">
        <v>45901</v>
      </c>
      <c r="J694" s="28">
        <v>9</v>
      </c>
      <c r="K694" s="28" t="s">
        <v>1920</v>
      </c>
      <c r="L694" s="28" t="s">
        <v>2033</v>
      </c>
      <c r="M694" s="200">
        <v>71.42</v>
      </c>
      <c r="N694" s="200">
        <v>68.839186991869923</v>
      </c>
      <c r="O694" s="28" t="s">
        <v>26</v>
      </c>
      <c r="P694" s="28">
        <f>Tabela5[[#This Row],[Geração Estimada P50 '[MWh']]]/30</f>
        <v>2.3806666666666669</v>
      </c>
      <c r="Q694" s="1"/>
      <c r="S694"/>
    </row>
    <row r="695" spans="1:19">
      <c r="A695" s="183">
        <v>45962</v>
      </c>
      <c r="B695" s="28">
        <v>11</v>
      </c>
      <c r="C695" s="28" t="s">
        <v>1964</v>
      </c>
      <c r="D695" s="28">
        <v>3014367827</v>
      </c>
      <c r="E695" s="12">
        <v>197.7</v>
      </c>
      <c r="I695" s="188">
        <v>45931</v>
      </c>
      <c r="J695" s="28">
        <v>10</v>
      </c>
      <c r="K695" s="28" t="s">
        <v>1920</v>
      </c>
      <c r="L695" s="28" t="s">
        <v>2033</v>
      </c>
      <c r="M695" s="200">
        <v>66.53</v>
      </c>
      <c r="N695" s="200">
        <v>63.949186991869922</v>
      </c>
      <c r="O695" s="28" t="s">
        <v>26</v>
      </c>
      <c r="P695" s="28">
        <f>Tabela5[[#This Row],[Geração Estimada P50 '[MWh']]]/30</f>
        <v>2.2176666666666667</v>
      </c>
      <c r="Q695" s="1"/>
      <c r="S695"/>
    </row>
    <row r="696" spans="1:19">
      <c r="A696" s="183">
        <v>45992</v>
      </c>
      <c r="B696" s="28">
        <v>12</v>
      </c>
      <c r="C696" s="28" t="s">
        <v>1964</v>
      </c>
      <c r="D696" s="28">
        <v>3014367827</v>
      </c>
      <c r="E696" s="12">
        <v>227.4</v>
      </c>
      <c r="I696" s="188">
        <v>45962</v>
      </c>
      <c r="J696" s="28">
        <v>11</v>
      </c>
      <c r="K696" s="28" t="s">
        <v>1920</v>
      </c>
      <c r="L696" s="28" t="s">
        <v>2033</v>
      </c>
      <c r="M696" s="200">
        <v>57.86</v>
      </c>
      <c r="N696" s="200">
        <v>55.279186991869921</v>
      </c>
      <c r="O696" s="28" t="s">
        <v>26</v>
      </c>
      <c r="P696" s="28">
        <f>Tabela5[[#This Row],[Geração Estimada P50 '[MWh']]]/30</f>
        <v>1.9286666666666668</v>
      </c>
      <c r="Q696" s="1"/>
      <c r="S696"/>
    </row>
    <row r="697" spans="1:19">
      <c r="A697" s="183">
        <v>45658</v>
      </c>
      <c r="B697" s="28">
        <v>1</v>
      </c>
      <c r="C697" s="28" t="s">
        <v>1965</v>
      </c>
      <c r="D697" s="28">
        <v>3014367828</v>
      </c>
      <c r="E697" s="12">
        <v>254.5</v>
      </c>
      <c r="I697" s="188">
        <v>45992</v>
      </c>
      <c r="J697" s="28">
        <v>12</v>
      </c>
      <c r="K697" s="28" t="s">
        <v>1920</v>
      </c>
      <c r="L697" s="28" t="s">
        <v>2033</v>
      </c>
      <c r="M697" s="200">
        <v>61.45</v>
      </c>
      <c r="N697" s="200">
        <v>58.869186991869924</v>
      </c>
      <c r="O697" s="28" t="s">
        <v>26</v>
      </c>
      <c r="P697" s="28">
        <f>Tabela5[[#This Row],[Geração Estimada P50 '[MWh']]]/30</f>
        <v>2.0483333333333333</v>
      </c>
      <c r="Q697" s="1"/>
      <c r="S697"/>
    </row>
    <row r="698" spans="1:19">
      <c r="A698" s="183">
        <v>45689</v>
      </c>
      <c r="B698" s="28">
        <v>2</v>
      </c>
      <c r="C698" s="28" t="s">
        <v>1965</v>
      </c>
      <c r="D698" s="28">
        <v>3014367828</v>
      </c>
      <c r="E698" s="12">
        <v>214.8</v>
      </c>
      <c r="I698" s="188">
        <v>45658</v>
      </c>
      <c r="J698" s="28">
        <v>1</v>
      </c>
      <c r="K698" s="28" t="s">
        <v>1921</v>
      </c>
      <c r="L698" s="28" t="s">
        <v>2034</v>
      </c>
      <c r="M698" s="200">
        <v>28.7</v>
      </c>
      <c r="N698" s="200">
        <v>27.534471544715448</v>
      </c>
      <c r="O698" s="28" t="s">
        <v>26</v>
      </c>
      <c r="P698" s="28">
        <f>Tabela5[[#This Row],[Geração Estimada P50 '[MWh']]]/30</f>
        <v>0.95666666666666667</v>
      </c>
      <c r="Q698" s="1"/>
      <c r="S698"/>
    </row>
    <row r="699" spans="1:19">
      <c r="A699" s="183">
        <v>45717</v>
      </c>
      <c r="B699" s="28">
        <v>3</v>
      </c>
      <c r="C699" s="28" t="s">
        <v>1965</v>
      </c>
      <c r="D699" s="28">
        <v>3014367828</v>
      </c>
      <c r="E699" s="12">
        <v>213.9</v>
      </c>
      <c r="I699" s="188">
        <v>45689</v>
      </c>
      <c r="J699" s="28">
        <v>2</v>
      </c>
      <c r="K699" s="28" t="s">
        <v>1921</v>
      </c>
      <c r="L699" s="28" t="s">
        <v>2034</v>
      </c>
      <c r="M699" s="200">
        <v>26.65</v>
      </c>
      <c r="N699" s="200">
        <v>25.484471544715447</v>
      </c>
      <c r="O699" s="28" t="s">
        <v>26</v>
      </c>
      <c r="P699" s="28"/>
      <c r="Q699" s="1"/>
      <c r="S699"/>
    </row>
    <row r="700" spans="1:19">
      <c r="A700" s="183">
        <v>45748</v>
      </c>
      <c r="B700" s="28">
        <v>4</v>
      </c>
      <c r="C700" s="28" t="s">
        <v>1965</v>
      </c>
      <c r="D700" s="28">
        <v>3014367828</v>
      </c>
      <c r="E700" s="12">
        <v>205</v>
      </c>
      <c r="I700" s="188">
        <v>45717</v>
      </c>
      <c r="J700" s="28">
        <v>3</v>
      </c>
      <c r="K700" s="28" t="s">
        <v>1921</v>
      </c>
      <c r="L700" s="28" t="s">
        <v>2034</v>
      </c>
      <c r="M700" s="200">
        <v>28.15</v>
      </c>
      <c r="N700" s="200">
        <v>26.984471544715447</v>
      </c>
      <c r="O700" s="28" t="s">
        <v>26</v>
      </c>
      <c r="P700" s="28">
        <f>Tabela5[[#This Row],[Geração Estimada P50 '[MWh']]]/30</f>
        <v>0.93833333333333324</v>
      </c>
      <c r="Q700" s="1"/>
      <c r="S700"/>
    </row>
    <row r="701" spans="1:19">
      <c r="A701" s="183">
        <v>45778</v>
      </c>
      <c r="B701" s="28">
        <v>5</v>
      </c>
      <c r="C701" s="28" t="s">
        <v>1965</v>
      </c>
      <c r="D701" s="28">
        <v>3014367828</v>
      </c>
      <c r="E701" s="12">
        <v>210.6</v>
      </c>
      <c r="I701" s="188">
        <v>45748</v>
      </c>
      <c r="J701" s="28">
        <v>4</v>
      </c>
      <c r="K701" s="28" t="s">
        <v>1921</v>
      </c>
      <c r="L701" s="28" t="s">
        <v>2034</v>
      </c>
      <c r="M701" s="200">
        <v>28.09</v>
      </c>
      <c r="N701" s="200">
        <v>26.924471544715448</v>
      </c>
      <c r="O701" s="28" t="s">
        <v>26</v>
      </c>
      <c r="P701" s="28">
        <f>Tabela5[[#This Row],[Geração Estimada P50 '[MWh']]]/30</f>
        <v>0.93633333333333335</v>
      </c>
      <c r="Q701" s="1"/>
      <c r="S701"/>
    </row>
    <row r="702" spans="1:19">
      <c r="A702" s="183">
        <v>45809</v>
      </c>
      <c r="B702" s="28">
        <v>6</v>
      </c>
      <c r="C702" s="28" t="s">
        <v>1965</v>
      </c>
      <c r="D702" s="28">
        <v>3014367828</v>
      </c>
      <c r="E702" s="12">
        <v>208.6</v>
      </c>
      <c r="I702" s="188">
        <v>45778</v>
      </c>
      <c r="J702" s="28">
        <v>5</v>
      </c>
      <c r="K702" s="28" t="s">
        <v>1921</v>
      </c>
      <c r="L702" s="28" t="s">
        <v>2034</v>
      </c>
      <c r="M702" s="200">
        <v>29.24</v>
      </c>
      <c r="N702" s="200">
        <v>28.074471544715447</v>
      </c>
      <c r="O702" s="28" t="s">
        <v>26</v>
      </c>
      <c r="P702" s="28">
        <f>Tabela5[[#This Row],[Geração Estimada P50 '[MWh']]]/30</f>
        <v>0.97466666666666657</v>
      </c>
      <c r="Q702" s="1"/>
      <c r="S702"/>
    </row>
    <row r="703" spans="1:19">
      <c r="A703" s="183">
        <v>45839</v>
      </c>
      <c r="B703" s="28">
        <v>7</v>
      </c>
      <c r="C703" s="28" t="s">
        <v>1965</v>
      </c>
      <c r="D703" s="28">
        <v>3014367828</v>
      </c>
      <c r="E703" s="12">
        <v>226.3</v>
      </c>
      <c r="I703" s="188">
        <v>45809</v>
      </c>
      <c r="J703" s="28">
        <v>6</v>
      </c>
      <c r="K703" s="28" t="s">
        <v>1921</v>
      </c>
      <c r="L703" s="28" t="s">
        <v>2034</v>
      </c>
      <c r="M703" s="200">
        <v>29.78</v>
      </c>
      <c r="N703" s="200">
        <v>28.61447154471545</v>
      </c>
      <c r="O703" s="28" t="s">
        <v>26</v>
      </c>
      <c r="P703" s="28">
        <f>Tabela5[[#This Row],[Geração Estimada P50 '[MWh']]]/30</f>
        <v>0.9926666666666667</v>
      </c>
      <c r="Q703" s="1"/>
      <c r="S703"/>
    </row>
    <row r="704" spans="1:19">
      <c r="A704" s="183">
        <v>45870</v>
      </c>
      <c r="B704" s="28">
        <v>8</v>
      </c>
      <c r="C704" s="28" t="s">
        <v>1965</v>
      </c>
      <c r="D704" s="28">
        <v>3014367828</v>
      </c>
      <c r="E704" s="12">
        <v>226.8</v>
      </c>
      <c r="I704" s="188">
        <v>45839</v>
      </c>
      <c r="J704" s="28">
        <v>7</v>
      </c>
      <c r="K704" s="28" t="s">
        <v>1921</v>
      </c>
      <c r="L704" s="28" t="s">
        <v>2034</v>
      </c>
      <c r="M704" s="200">
        <v>32.090000000000003</v>
      </c>
      <c r="N704" s="200">
        <v>30.924471544715452</v>
      </c>
      <c r="O704" s="28" t="s">
        <v>26</v>
      </c>
      <c r="P704" s="28">
        <f>Tabela5[[#This Row],[Geração Estimada P50 '[MWh']]]/31</f>
        <v>1.0351612903225809</v>
      </c>
      <c r="Q704" s="1"/>
      <c r="S704"/>
    </row>
    <row r="705" spans="1:19">
      <c r="A705" s="183">
        <v>45901</v>
      </c>
      <c r="B705" s="28">
        <v>9</v>
      </c>
      <c r="C705" s="28" t="s">
        <v>1965</v>
      </c>
      <c r="D705" s="28">
        <v>3014367828</v>
      </c>
      <c r="E705" s="12">
        <v>250.7</v>
      </c>
      <c r="I705" s="188">
        <v>45870</v>
      </c>
      <c r="J705" s="28">
        <v>8</v>
      </c>
      <c r="K705" s="28" t="s">
        <v>1921</v>
      </c>
      <c r="L705" s="28" t="s">
        <v>2034</v>
      </c>
      <c r="M705" s="200">
        <v>34.619999999999997</v>
      </c>
      <c r="N705" s="200">
        <v>33.454471544715446</v>
      </c>
      <c r="O705" s="28" t="s">
        <v>26</v>
      </c>
      <c r="P705" s="28">
        <f>Tabela5[[#This Row],[Geração Estimada P50 '[MWh']]]/30</f>
        <v>1.1539999999999999</v>
      </c>
      <c r="Q705" s="1"/>
      <c r="S705"/>
    </row>
    <row r="706" spans="1:19">
      <c r="A706" s="183">
        <v>45931</v>
      </c>
      <c r="B706" s="28">
        <v>10</v>
      </c>
      <c r="C706" s="28" t="s">
        <v>1965</v>
      </c>
      <c r="D706" s="28">
        <v>3014367828</v>
      </c>
      <c r="E706" s="12">
        <v>258.7</v>
      </c>
      <c r="I706" s="188">
        <v>45901</v>
      </c>
      <c r="J706" s="28">
        <v>9</v>
      </c>
      <c r="K706" s="28" t="s">
        <v>1921</v>
      </c>
      <c r="L706" s="28" t="s">
        <v>2034</v>
      </c>
      <c r="M706" s="200">
        <v>32.4</v>
      </c>
      <c r="N706" s="200">
        <v>31.234471544715447</v>
      </c>
      <c r="O706" s="28" t="s">
        <v>26</v>
      </c>
      <c r="P706" s="28">
        <f>Tabela5[[#This Row],[Geração Estimada P50 '[MWh']]]/30</f>
        <v>1.0799999999999998</v>
      </c>
      <c r="Q706" s="1"/>
      <c r="S706"/>
    </row>
    <row r="707" spans="1:19">
      <c r="A707" s="183">
        <v>45962</v>
      </c>
      <c r="B707" s="28">
        <v>11</v>
      </c>
      <c r="C707" s="28" t="s">
        <v>1965</v>
      </c>
      <c r="D707" s="28">
        <v>3014367828</v>
      </c>
      <c r="E707" s="12">
        <v>198.1</v>
      </c>
      <c r="I707" s="188">
        <v>45931</v>
      </c>
      <c r="J707" s="28">
        <v>10</v>
      </c>
      <c r="K707" s="28" t="s">
        <v>1921</v>
      </c>
      <c r="L707" s="28" t="s">
        <v>2034</v>
      </c>
      <c r="M707" s="200">
        <v>29.96</v>
      </c>
      <c r="N707" s="200">
        <v>28.794471544715449</v>
      </c>
      <c r="O707" s="28" t="s">
        <v>26</v>
      </c>
      <c r="P707" s="28">
        <f>Tabela5[[#This Row],[Geração Estimada P50 '[MWh']]]/30</f>
        <v>0.9986666666666667</v>
      </c>
      <c r="Q707" s="1"/>
      <c r="S707"/>
    </row>
    <row r="708" spans="1:19">
      <c r="A708" s="183">
        <v>45992</v>
      </c>
      <c r="B708" s="28">
        <v>12</v>
      </c>
      <c r="C708" s="28" t="s">
        <v>1965</v>
      </c>
      <c r="D708" s="28">
        <v>3014367828</v>
      </c>
      <c r="E708" s="12">
        <v>228</v>
      </c>
      <c r="I708" s="188">
        <v>45962</v>
      </c>
      <c r="J708" s="28">
        <v>11</v>
      </c>
      <c r="K708" s="28" t="s">
        <v>1921</v>
      </c>
      <c r="L708" s="28" t="s">
        <v>2034</v>
      </c>
      <c r="M708" s="200">
        <v>25.87</v>
      </c>
      <c r="N708" s="200">
        <v>24.704471544715449</v>
      </c>
      <c r="O708" s="28" t="s">
        <v>26</v>
      </c>
      <c r="P708" s="28">
        <f>Tabela5[[#This Row],[Geração Estimada P50 '[MWh']]]/30</f>
        <v>0.8623333333333334</v>
      </c>
      <c r="Q708" s="1"/>
      <c r="S708"/>
    </row>
    <row r="709" spans="1:19">
      <c r="A709" s="183">
        <v>45658</v>
      </c>
      <c r="B709" s="28">
        <v>1</v>
      </c>
      <c r="C709" s="28" t="s">
        <v>1966</v>
      </c>
      <c r="D709" s="28">
        <v>3014367829</v>
      </c>
      <c r="E709" s="12">
        <v>121.4</v>
      </c>
      <c r="I709" s="188">
        <v>45992</v>
      </c>
      <c r="J709" s="28">
        <v>12</v>
      </c>
      <c r="K709" s="28" t="s">
        <v>1921</v>
      </c>
      <c r="L709" s="28" t="s">
        <v>2034</v>
      </c>
      <c r="M709" s="200">
        <v>27.47</v>
      </c>
      <c r="N709" s="200">
        <v>26.304471544715447</v>
      </c>
      <c r="O709" s="28" t="s">
        <v>26</v>
      </c>
      <c r="P709" s="28">
        <f>Tabela5[[#This Row],[Geração Estimada P50 '[MWh']]]/30</f>
        <v>0.91566666666666663</v>
      </c>
      <c r="Q709" s="1"/>
      <c r="S709"/>
    </row>
    <row r="710" spans="1:19">
      <c r="A710" s="183">
        <v>45689</v>
      </c>
      <c r="B710" s="28">
        <v>2</v>
      </c>
      <c r="C710" s="28" t="s">
        <v>1966</v>
      </c>
      <c r="D710" s="28">
        <v>3014367829</v>
      </c>
      <c r="E710" s="12">
        <v>101.4</v>
      </c>
      <c r="I710" s="188">
        <v>45658</v>
      </c>
      <c r="J710" s="28">
        <v>1</v>
      </c>
      <c r="K710" s="28" t="s">
        <v>1922</v>
      </c>
      <c r="L710" s="28" t="s">
        <v>2035</v>
      </c>
      <c r="M710" s="200">
        <v>28.69</v>
      </c>
      <c r="N710" s="200">
        <v>27.529674796747972</v>
      </c>
      <c r="O710" s="28" t="s">
        <v>26</v>
      </c>
      <c r="P710" s="28">
        <f>Tabela5[[#This Row],[Geração Estimada P50 '[MWh']]]/30</f>
        <v>0.95633333333333337</v>
      </c>
      <c r="Q710" s="1"/>
      <c r="S710"/>
    </row>
    <row r="711" spans="1:19">
      <c r="A711" s="183">
        <v>45717</v>
      </c>
      <c r="B711" s="28">
        <v>3</v>
      </c>
      <c r="C711" s="28" t="s">
        <v>1966</v>
      </c>
      <c r="D711" s="28">
        <v>3014367829</v>
      </c>
      <c r="E711" s="12">
        <v>101.2</v>
      </c>
      <c r="I711" s="188">
        <v>45689</v>
      </c>
      <c r="J711" s="28">
        <v>2</v>
      </c>
      <c r="K711" s="28" t="s">
        <v>1922</v>
      </c>
      <c r="L711" s="28" t="s">
        <v>2035</v>
      </c>
      <c r="M711" s="200">
        <v>26.64</v>
      </c>
      <c r="N711" s="200">
        <v>25.479674796747972</v>
      </c>
      <c r="O711" s="28" t="s">
        <v>26</v>
      </c>
      <c r="P711" s="28"/>
      <c r="Q711" s="1"/>
      <c r="S711"/>
    </row>
    <row r="712" spans="1:19">
      <c r="A712" s="183">
        <v>45748</v>
      </c>
      <c r="B712" s="28">
        <v>4</v>
      </c>
      <c r="C712" s="28" t="s">
        <v>1966</v>
      </c>
      <c r="D712" s="28">
        <v>3014367829</v>
      </c>
      <c r="E712" s="12">
        <v>96.5</v>
      </c>
      <c r="I712" s="188">
        <v>45717</v>
      </c>
      <c r="J712" s="28">
        <v>3</v>
      </c>
      <c r="K712" s="28" t="s">
        <v>1922</v>
      </c>
      <c r="L712" s="28" t="s">
        <v>2035</v>
      </c>
      <c r="M712" s="200">
        <v>28.14</v>
      </c>
      <c r="N712" s="200">
        <v>26.979674796747972</v>
      </c>
      <c r="O712" s="28" t="s">
        <v>26</v>
      </c>
      <c r="P712" s="28">
        <f>Tabela5[[#This Row],[Geração Estimada P50 '[MWh']]]/30</f>
        <v>0.93800000000000006</v>
      </c>
      <c r="Q712" s="1"/>
      <c r="S712"/>
    </row>
    <row r="713" spans="1:19">
      <c r="A713" s="183">
        <v>45778</v>
      </c>
      <c r="B713" s="28">
        <v>5</v>
      </c>
      <c r="C713" s="28" t="s">
        <v>1966</v>
      </c>
      <c r="D713" s="28">
        <v>3014367829</v>
      </c>
      <c r="E713" s="12">
        <v>99.8</v>
      </c>
      <c r="I713" s="188">
        <v>45748</v>
      </c>
      <c r="J713" s="28">
        <v>4</v>
      </c>
      <c r="K713" s="28" t="s">
        <v>1922</v>
      </c>
      <c r="L713" s="28" t="s">
        <v>2035</v>
      </c>
      <c r="M713" s="200">
        <v>28.09</v>
      </c>
      <c r="N713" s="200">
        <v>26.929674796747971</v>
      </c>
      <c r="O713" s="28" t="s">
        <v>26</v>
      </c>
      <c r="P713" s="28">
        <f>Tabela5[[#This Row],[Geração Estimada P50 '[MWh']]]/30</f>
        <v>0.93633333333333335</v>
      </c>
      <c r="Q713" s="1"/>
      <c r="S713"/>
    </row>
    <row r="714" spans="1:19">
      <c r="A714" s="183">
        <v>45809</v>
      </c>
      <c r="B714" s="28">
        <v>6</v>
      </c>
      <c r="C714" s="28" t="s">
        <v>1966</v>
      </c>
      <c r="D714" s="28">
        <v>3014367829</v>
      </c>
      <c r="E714" s="12">
        <v>99.7</v>
      </c>
      <c r="I714" s="188">
        <v>45778</v>
      </c>
      <c r="J714" s="28">
        <v>5</v>
      </c>
      <c r="K714" s="28" t="s">
        <v>1922</v>
      </c>
      <c r="L714" s="28" t="s">
        <v>2035</v>
      </c>
      <c r="M714" s="200">
        <v>29.23</v>
      </c>
      <c r="N714" s="200">
        <v>28.069674796747972</v>
      </c>
      <c r="O714" s="28" t="s">
        <v>26</v>
      </c>
      <c r="P714" s="28">
        <f>Tabela5[[#This Row],[Geração Estimada P50 '[MWh']]]/30</f>
        <v>0.97433333333333338</v>
      </c>
      <c r="Q714" s="1"/>
      <c r="S714"/>
    </row>
    <row r="715" spans="1:19">
      <c r="A715" s="183">
        <v>45839</v>
      </c>
      <c r="B715" s="28">
        <v>7</v>
      </c>
      <c r="C715" s="28" t="s">
        <v>1966</v>
      </c>
      <c r="D715" s="28">
        <v>3014367829</v>
      </c>
      <c r="E715" s="12">
        <v>108</v>
      </c>
      <c r="I715" s="188">
        <v>45809</v>
      </c>
      <c r="J715" s="28">
        <v>6</v>
      </c>
      <c r="K715" s="28" t="s">
        <v>1922</v>
      </c>
      <c r="L715" s="28" t="s">
        <v>2035</v>
      </c>
      <c r="M715" s="200">
        <v>29.78</v>
      </c>
      <c r="N715" s="200">
        <v>28.619674796747972</v>
      </c>
      <c r="O715" s="28" t="s">
        <v>26</v>
      </c>
      <c r="P715" s="28">
        <f>Tabela5[[#This Row],[Geração Estimada P50 '[MWh']]]/30</f>
        <v>0.9926666666666667</v>
      </c>
      <c r="Q715" s="1"/>
      <c r="S715"/>
    </row>
    <row r="716" spans="1:19">
      <c r="A716" s="183">
        <v>45870</v>
      </c>
      <c r="B716" s="28">
        <v>8</v>
      </c>
      <c r="C716" s="28" t="s">
        <v>1966</v>
      </c>
      <c r="D716" s="28">
        <v>3014367829</v>
      </c>
      <c r="E716" s="12">
        <v>107.8</v>
      </c>
      <c r="I716" s="188">
        <v>45839</v>
      </c>
      <c r="J716" s="28">
        <v>7</v>
      </c>
      <c r="K716" s="28" t="s">
        <v>1922</v>
      </c>
      <c r="L716" s="28" t="s">
        <v>2035</v>
      </c>
      <c r="M716" s="200">
        <v>32.08</v>
      </c>
      <c r="N716" s="200">
        <v>30.919674796747969</v>
      </c>
      <c r="O716" s="28" t="s">
        <v>26</v>
      </c>
      <c r="P716" s="28">
        <f>Tabela5[[#This Row],[Geração Estimada P50 '[MWh']]]/31</f>
        <v>1.0348387096774192</v>
      </c>
      <c r="Q716" s="1"/>
      <c r="S716"/>
    </row>
    <row r="717" spans="1:19">
      <c r="A717" s="183">
        <v>45901</v>
      </c>
      <c r="B717" s="28">
        <v>9</v>
      </c>
      <c r="C717" s="28" t="s">
        <v>1966</v>
      </c>
      <c r="D717" s="28">
        <v>3014367829</v>
      </c>
      <c r="E717" s="12">
        <v>118.8</v>
      </c>
      <c r="I717" s="188">
        <v>45870</v>
      </c>
      <c r="J717" s="28">
        <v>8</v>
      </c>
      <c r="K717" s="28" t="s">
        <v>1922</v>
      </c>
      <c r="L717" s="28" t="s">
        <v>2035</v>
      </c>
      <c r="M717" s="200">
        <v>34.61</v>
      </c>
      <c r="N717" s="200">
        <v>33.449674796747971</v>
      </c>
      <c r="O717" s="28" t="s">
        <v>26</v>
      </c>
      <c r="P717" s="28">
        <f>Tabela5[[#This Row],[Geração Estimada P50 '[MWh']]]/30</f>
        <v>1.1536666666666666</v>
      </c>
      <c r="Q717" s="1"/>
      <c r="S717"/>
    </row>
    <row r="718" spans="1:19">
      <c r="A718" s="183">
        <v>45931</v>
      </c>
      <c r="B718" s="28">
        <v>10</v>
      </c>
      <c r="C718" s="28" t="s">
        <v>1966</v>
      </c>
      <c r="D718" s="28">
        <v>3014367829</v>
      </c>
      <c r="E718" s="12">
        <v>123.5</v>
      </c>
      <c r="I718" s="188">
        <v>45901</v>
      </c>
      <c r="J718" s="28">
        <v>9</v>
      </c>
      <c r="K718" s="28" t="s">
        <v>1922</v>
      </c>
      <c r="L718" s="28" t="s">
        <v>2035</v>
      </c>
      <c r="M718" s="200">
        <v>32.4</v>
      </c>
      <c r="N718" s="200">
        <v>31.23967479674797</v>
      </c>
      <c r="O718" s="28" t="s">
        <v>26</v>
      </c>
      <c r="P718" s="28">
        <f>Tabela5[[#This Row],[Geração Estimada P50 '[MWh']]]/30</f>
        <v>1.0799999999999998</v>
      </c>
      <c r="Q718" s="1"/>
      <c r="S718"/>
    </row>
    <row r="719" spans="1:19">
      <c r="A719" s="183">
        <v>45962</v>
      </c>
      <c r="B719" s="28">
        <v>11</v>
      </c>
      <c r="C719" s="28" t="s">
        <v>1966</v>
      </c>
      <c r="D719" s="28">
        <v>3014367829</v>
      </c>
      <c r="E719" s="12">
        <v>93.8</v>
      </c>
      <c r="I719" s="188">
        <v>45931</v>
      </c>
      <c r="J719" s="28">
        <v>10</v>
      </c>
      <c r="K719" s="28" t="s">
        <v>1922</v>
      </c>
      <c r="L719" s="28" t="s">
        <v>2035</v>
      </c>
      <c r="M719" s="200">
        <v>29.95</v>
      </c>
      <c r="N719" s="200">
        <v>28.78967479674797</v>
      </c>
      <c r="O719" s="28" t="s">
        <v>26</v>
      </c>
      <c r="P719" s="28">
        <f>Tabela5[[#This Row],[Geração Estimada P50 '[MWh']]]/30</f>
        <v>0.99833333333333329</v>
      </c>
      <c r="Q719" s="1"/>
      <c r="S719"/>
    </row>
    <row r="720" spans="1:19">
      <c r="A720" s="183">
        <v>45992</v>
      </c>
      <c r="B720" s="28">
        <v>12</v>
      </c>
      <c r="C720" s="28" t="s">
        <v>1966</v>
      </c>
      <c r="D720" s="28">
        <v>3014367829</v>
      </c>
      <c r="E720" s="12">
        <v>108.2</v>
      </c>
      <c r="I720" s="188">
        <v>45962</v>
      </c>
      <c r="J720" s="28">
        <v>11</v>
      </c>
      <c r="K720" s="28" t="s">
        <v>1922</v>
      </c>
      <c r="L720" s="28" t="s">
        <v>2035</v>
      </c>
      <c r="M720" s="200">
        <v>25.86</v>
      </c>
      <c r="N720" s="200">
        <v>24.699674796747971</v>
      </c>
      <c r="O720" s="28" t="s">
        <v>26</v>
      </c>
      <c r="P720" s="28">
        <f>Tabela5[[#This Row],[Geração Estimada P50 '[MWh']]]/30</f>
        <v>0.86199999999999999</v>
      </c>
      <c r="Q720" s="1"/>
      <c r="S720"/>
    </row>
    <row r="721" spans="1:19">
      <c r="A721" s="183">
        <v>45658</v>
      </c>
      <c r="B721" s="28">
        <v>1</v>
      </c>
      <c r="C721" s="28" t="s">
        <v>1951</v>
      </c>
      <c r="D721" s="28"/>
      <c r="E721" s="12">
        <v>273.3</v>
      </c>
      <c r="I721" s="188">
        <v>45992</v>
      </c>
      <c r="J721" s="28">
        <v>12</v>
      </c>
      <c r="K721" s="28" t="s">
        <v>1922</v>
      </c>
      <c r="L721" s="28" t="s">
        <v>2035</v>
      </c>
      <c r="M721" s="200">
        <v>27.47</v>
      </c>
      <c r="N721" s="200">
        <v>26.30967479674797</v>
      </c>
      <c r="O721" s="28" t="s">
        <v>26</v>
      </c>
      <c r="P721" s="28">
        <f>Tabela5[[#This Row],[Geração Estimada P50 '[MWh']]]/30</f>
        <v>0.91566666666666663</v>
      </c>
      <c r="Q721" s="1"/>
      <c r="S721"/>
    </row>
    <row r="722" spans="1:19">
      <c r="A722" s="183">
        <v>45689</v>
      </c>
      <c r="B722" s="28">
        <v>2</v>
      </c>
      <c r="C722" s="28" t="s">
        <v>1951</v>
      </c>
      <c r="D722" s="28"/>
      <c r="E722" s="12">
        <v>225</v>
      </c>
      <c r="I722" s="188">
        <v>45658</v>
      </c>
      <c r="J722" s="28">
        <v>1</v>
      </c>
      <c r="K722" s="28" t="s">
        <v>1923</v>
      </c>
      <c r="L722" s="28" t="s">
        <v>2036</v>
      </c>
      <c r="M722" s="200">
        <v>64.62</v>
      </c>
      <c r="N722" s="200">
        <v>62.005365853658539</v>
      </c>
      <c r="O722" s="28" t="s">
        <v>26</v>
      </c>
      <c r="P722" s="28">
        <f>Tabela5[[#This Row],[Geração Estimada P50 '[MWh']]]/30</f>
        <v>2.1540000000000004</v>
      </c>
      <c r="Q722" s="1"/>
      <c r="S722"/>
    </row>
    <row r="723" spans="1:19">
      <c r="A723" s="183">
        <v>45717</v>
      </c>
      <c r="B723" s="28">
        <v>3</v>
      </c>
      <c r="C723" s="28" t="s">
        <v>1951</v>
      </c>
      <c r="D723" s="28"/>
      <c r="E723" s="12">
        <v>253.1</v>
      </c>
      <c r="I723" s="188">
        <v>45689</v>
      </c>
      <c r="J723" s="28">
        <v>2</v>
      </c>
      <c r="K723" s="28" t="s">
        <v>1923</v>
      </c>
      <c r="L723" s="28" t="s">
        <v>2036</v>
      </c>
      <c r="M723" s="200">
        <v>59.94</v>
      </c>
      <c r="N723" s="200">
        <v>57.325365853658532</v>
      </c>
      <c r="O723" s="28" t="s">
        <v>26</v>
      </c>
      <c r="P723" s="28"/>
      <c r="Q723" s="1"/>
      <c r="S723"/>
    </row>
    <row r="724" spans="1:19">
      <c r="A724" s="183">
        <v>45748</v>
      </c>
      <c r="B724" s="28">
        <v>4</v>
      </c>
      <c r="C724" s="28" t="s">
        <v>1951</v>
      </c>
      <c r="D724" s="28"/>
      <c r="E724" s="12">
        <v>243</v>
      </c>
      <c r="I724" s="188">
        <v>45717</v>
      </c>
      <c r="J724" s="28">
        <v>3</v>
      </c>
      <c r="K724" s="28" t="s">
        <v>1923</v>
      </c>
      <c r="L724" s="28" t="s">
        <v>2036</v>
      </c>
      <c r="M724" s="200">
        <v>63.43</v>
      </c>
      <c r="N724" s="200">
        <v>60.815365853658534</v>
      </c>
      <c r="O724" s="28" t="s">
        <v>26</v>
      </c>
      <c r="P724" s="28">
        <f>Tabela5[[#This Row],[Geração Estimada P50 '[MWh']]]/30</f>
        <v>2.1143333333333332</v>
      </c>
      <c r="Q724" s="1"/>
      <c r="S724"/>
    </row>
    <row r="725" spans="1:19">
      <c r="A725" s="183">
        <v>45778</v>
      </c>
      <c r="B725" s="28">
        <v>5</v>
      </c>
      <c r="C725" s="28" t="s">
        <v>1951</v>
      </c>
      <c r="D725" s="28"/>
      <c r="E725" s="12">
        <v>238.1</v>
      </c>
      <c r="I725" s="188">
        <v>45748</v>
      </c>
      <c r="J725" s="28">
        <v>4</v>
      </c>
      <c r="K725" s="28" t="s">
        <v>1923</v>
      </c>
      <c r="L725" s="28" t="s">
        <v>2036</v>
      </c>
      <c r="M725" s="200">
        <v>63.21</v>
      </c>
      <c r="N725" s="200">
        <v>60.595365853658535</v>
      </c>
      <c r="O725" s="28" t="s">
        <v>26</v>
      </c>
      <c r="P725" s="28">
        <f>Tabela5[[#This Row],[Geração Estimada P50 '[MWh']]]/30</f>
        <v>2.1070000000000002</v>
      </c>
      <c r="Q725" s="1"/>
      <c r="S725"/>
    </row>
    <row r="726" spans="1:19">
      <c r="A726" s="183">
        <v>45809</v>
      </c>
      <c r="B726" s="28">
        <v>6</v>
      </c>
      <c r="C726" s="28" t="s">
        <v>1951</v>
      </c>
      <c r="D726" s="28"/>
      <c r="E726" s="12">
        <v>211.1</v>
      </c>
      <c r="I726" s="188">
        <v>45778</v>
      </c>
      <c r="J726" s="28">
        <v>5</v>
      </c>
      <c r="K726" s="28" t="s">
        <v>1923</v>
      </c>
      <c r="L726" s="28" t="s">
        <v>2036</v>
      </c>
      <c r="M726" s="200">
        <v>65.760000000000005</v>
      </c>
      <c r="N726" s="200">
        <v>63.145365853658539</v>
      </c>
      <c r="O726" s="28" t="s">
        <v>26</v>
      </c>
      <c r="P726" s="28">
        <f>Tabela5[[#This Row],[Geração Estimada P50 '[MWh']]]/30</f>
        <v>2.1920000000000002</v>
      </c>
      <c r="Q726" s="1"/>
      <c r="S726"/>
    </row>
    <row r="727" spans="1:19">
      <c r="A727" s="183">
        <v>45839</v>
      </c>
      <c r="B727" s="28">
        <v>7</v>
      </c>
      <c r="C727" s="28" t="s">
        <v>1951</v>
      </c>
      <c r="D727" s="28"/>
      <c r="E727" s="12">
        <v>243.7</v>
      </c>
      <c r="I727" s="188">
        <v>45809</v>
      </c>
      <c r="J727" s="28">
        <v>6</v>
      </c>
      <c r="K727" s="28" t="s">
        <v>1923</v>
      </c>
      <c r="L727" s="28" t="s">
        <v>2036</v>
      </c>
      <c r="M727" s="200">
        <v>67.05</v>
      </c>
      <c r="N727" s="200">
        <v>64.435365853658539</v>
      </c>
      <c r="O727" s="28" t="s">
        <v>26</v>
      </c>
      <c r="P727" s="28">
        <f>Tabela5[[#This Row],[Geração Estimada P50 '[MWh']]]/30</f>
        <v>2.2349999999999999</v>
      </c>
      <c r="Q727" s="1"/>
      <c r="S727"/>
    </row>
    <row r="728" spans="1:19">
      <c r="A728" s="183">
        <v>45870</v>
      </c>
      <c r="B728" s="28">
        <v>8</v>
      </c>
      <c r="C728" s="28" t="s">
        <v>1951</v>
      </c>
      <c r="D728" s="28"/>
      <c r="E728" s="12">
        <v>251.2</v>
      </c>
      <c r="I728" s="188">
        <v>45839</v>
      </c>
      <c r="J728" s="28">
        <v>7</v>
      </c>
      <c r="K728" s="28" t="s">
        <v>1923</v>
      </c>
      <c r="L728" s="28" t="s">
        <v>2036</v>
      </c>
      <c r="M728" s="200">
        <v>72.11</v>
      </c>
      <c r="N728" s="200">
        <v>69.495365853658541</v>
      </c>
      <c r="O728" s="28" t="s">
        <v>26</v>
      </c>
      <c r="P728" s="28">
        <f>Tabela5[[#This Row],[Geração Estimada P50 '[MWh']]]/31</f>
        <v>2.3261290322580646</v>
      </c>
      <c r="Q728" s="1"/>
      <c r="S728"/>
    </row>
    <row r="729" spans="1:19">
      <c r="A729" s="183">
        <v>45901</v>
      </c>
      <c r="B729" s="28">
        <v>9</v>
      </c>
      <c r="C729" s="28" t="s">
        <v>1951</v>
      </c>
      <c r="D729" s="28"/>
      <c r="E729" s="12">
        <v>241.3</v>
      </c>
      <c r="I729" s="188">
        <v>45870</v>
      </c>
      <c r="J729" s="28">
        <v>8</v>
      </c>
      <c r="K729" s="28" t="s">
        <v>1923</v>
      </c>
      <c r="L729" s="28" t="s">
        <v>2036</v>
      </c>
      <c r="M729" s="200">
        <v>77.260000000000005</v>
      </c>
      <c r="N729" s="200">
        <v>74.645365853658546</v>
      </c>
      <c r="O729" s="28" t="s">
        <v>26</v>
      </c>
      <c r="P729" s="28">
        <f>Tabela5[[#This Row],[Geração Estimada P50 '[MWh']]]/30</f>
        <v>2.5753333333333335</v>
      </c>
      <c r="Q729" s="1"/>
      <c r="S729"/>
    </row>
    <row r="730" spans="1:19">
      <c r="A730" s="183">
        <v>45931</v>
      </c>
      <c r="B730" s="28">
        <v>10</v>
      </c>
      <c r="C730" s="28" t="s">
        <v>1951</v>
      </c>
      <c r="D730" s="28"/>
      <c r="E730" s="12">
        <v>274.39999999999998</v>
      </c>
      <c r="I730" s="188">
        <v>45901</v>
      </c>
      <c r="J730" s="28">
        <v>9</v>
      </c>
      <c r="K730" s="28" t="s">
        <v>1923</v>
      </c>
      <c r="L730" s="28" t="s">
        <v>2036</v>
      </c>
      <c r="M730" s="200">
        <v>72.319999999999993</v>
      </c>
      <c r="N730" s="200">
        <v>69.705365853658535</v>
      </c>
      <c r="O730" s="28" t="s">
        <v>26</v>
      </c>
      <c r="P730" s="28">
        <f>Tabela5[[#This Row],[Geração Estimada P50 '[MWh']]]/30</f>
        <v>2.4106666666666663</v>
      </c>
      <c r="Q730" s="1"/>
      <c r="S730"/>
    </row>
    <row r="731" spans="1:19">
      <c r="A731" s="183">
        <v>45962</v>
      </c>
      <c r="B731" s="28">
        <v>11</v>
      </c>
      <c r="C731" s="28" t="s">
        <v>1951</v>
      </c>
      <c r="D731" s="28"/>
      <c r="E731" s="12">
        <v>266.89999999999998</v>
      </c>
      <c r="I731" s="188">
        <v>45931</v>
      </c>
      <c r="J731" s="28">
        <v>10</v>
      </c>
      <c r="K731" s="28" t="s">
        <v>1923</v>
      </c>
      <c r="L731" s="28" t="s">
        <v>2036</v>
      </c>
      <c r="M731" s="200">
        <v>67.400000000000006</v>
      </c>
      <c r="N731" s="200">
        <v>64.785365853658547</v>
      </c>
      <c r="O731" s="28" t="s">
        <v>26</v>
      </c>
      <c r="P731" s="28">
        <f>Tabela5[[#This Row],[Geração Estimada P50 '[MWh']]]/30</f>
        <v>2.246666666666667</v>
      </c>
      <c r="Q731" s="1"/>
      <c r="S731"/>
    </row>
    <row r="732" spans="1:19">
      <c r="A732" s="183">
        <v>45992</v>
      </c>
      <c r="B732" s="28">
        <v>12</v>
      </c>
      <c r="C732" s="28" t="s">
        <v>1951</v>
      </c>
      <c r="D732" s="28"/>
      <c r="E732" s="12">
        <v>276.2</v>
      </c>
      <c r="I732" s="188">
        <v>45962</v>
      </c>
      <c r="J732" s="28">
        <v>11</v>
      </c>
      <c r="K732" s="28" t="s">
        <v>1923</v>
      </c>
      <c r="L732" s="28" t="s">
        <v>2036</v>
      </c>
      <c r="M732" s="200">
        <v>58.67</v>
      </c>
      <c r="N732" s="200">
        <v>56.055365853658536</v>
      </c>
      <c r="O732" s="28" t="s">
        <v>26</v>
      </c>
      <c r="P732" s="28">
        <f>Tabela5[[#This Row],[Geração Estimada P50 '[MWh']]]/30</f>
        <v>1.9556666666666667</v>
      </c>
      <c r="Q732" s="1"/>
      <c r="S732"/>
    </row>
    <row r="733" spans="1:19">
      <c r="A733" s="183">
        <v>45658</v>
      </c>
      <c r="B733" s="28">
        <v>1</v>
      </c>
      <c r="C733" s="28" t="s">
        <v>2543</v>
      </c>
      <c r="D733" s="28"/>
      <c r="E733" s="12">
        <v>1298</v>
      </c>
      <c r="I733" s="188">
        <v>45992</v>
      </c>
      <c r="J733" s="28">
        <v>12</v>
      </c>
      <c r="K733" s="28" t="s">
        <v>1923</v>
      </c>
      <c r="L733" s="28" t="s">
        <v>2036</v>
      </c>
      <c r="M733" s="200">
        <v>62.33</v>
      </c>
      <c r="N733" s="200">
        <v>59.715365853658533</v>
      </c>
      <c r="O733" s="28" t="s">
        <v>26</v>
      </c>
      <c r="P733" s="28">
        <f>Tabela5[[#This Row],[Geração Estimada P50 '[MWh']]]/30</f>
        <v>2.0776666666666666</v>
      </c>
      <c r="Q733" s="1"/>
      <c r="S733"/>
    </row>
    <row r="734" spans="1:19">
      <c r="A734" s="183">
        <v>45689</v>
      </c>
      <c r="B734" s="28">
        <v>2</v>
      </c>
      <c r="C734" s="28" t="s">
        <v>2543</v>
      </c>
      <c r="D734" s="28"/>
      <c r="E734" s="12">
        <v>1115</v>
      </c>
      <c r="I734" s="188">
        <v>45658</v>
      </c>
      <c r="J734" s="28">
        <v>1</v>
      </c>
      <c r="K734" s="28" t="s">
        <v>1924</v>
      </c>
      <c r="L734" s="28" t="s">
        <v>2037</v>
      </c>
      <c r="M734" s="200">
        <v>30.38</v>
      </c>
      <c r="N734" s="200">
        <v>29.136852722915041</v>
      </c>
      <c r="O734" s="28" t="s">
        <v>26</v>
      </c>
      <c r="P734" s="28">
        <f>Tabela5[[#This Row],[Geração Estimada P50 '[MWh']]]/30</f>
        <v>1.0126666666666666</v>
      </c>
      <c r="Q734" s="1"/>
      <c r="S734"/>
    </row>
    <row r="735" spans="1:19">
      <c r="A735" s="183">
        <v>45717</v>
      </c>
      <c r="B735" s="28">
        <v>3</v>
      </c>
      <c r="C735" s="28" t="s">
        <v>2543</v>
      </c>
      <c r="D735" s="28"/>
      <c r="E735" s="12">
        <v>1238</v>
      </c>
      <c r="I735" s="188">
        <v>45689</v>
      </c>
      <c r="J735" s="28">
        <v>2</v>
      </c>
      <c r="K735" s="28" t="s">
        <v>1924</v>
      </c>
      <c r="L735" s="28" t="s">
        <v>2037</v>
      </c>
      <c r="M735" s="200">
        <v>28.37</v>
      </c>
      <c r="N735" s="200">
        <v>27.126852722915043</v>
      </c>
      <c r="O735" s="28" t="s">
        <v>26</v>
      </c>
      <c r="P735" s="28"/>
      <c r="Q735" s="1"/>
      <c r="S735"/>
    </row>
    <row r="736" spans="1:19">
      <c r="A736" s="183">
        <v>45748</v>
      </c>
      <c r="B736" s="28">
        <v>4</v>
      </c>
      <c r="C736" s="28" t="s">
        <v>2543</v>
      </c>
      <c r="D736" s="28"/>
      <c r="E736" s="12">
        <v>1190</v>
      </c>
      <c r="I736" s="188">
        <v>45717</v>
      </c>
      <c r="J736" s="28">
        <v>3</v>
      </c>
      <c r="K736" s="28" t="s">
        <v>1924</v>
      </c>
      <c r="L736" s="28" t="s">
        <v>2037</v>
      </c>
      <c r="M736" s="200">
        <v>30.06</v>
      </c>
      <c r="N736" s="200">
        <v>28.816852722915041</v>
      </c>
      <c r="O736" s="28" t="s">
        <v>26</v>
      </c>
      <c r="P736" s="28">
        <f>Tabela5[[#This Row],[Geração Estimada P50 '[MWh']]]/30</f>
        <v>1.002</v>
      </c>
      <c r="Q736" s="1"/>
      <c r="S736"/>
    </row>
    <row r="737" spans="1:19">
      <c r="A737" s="183">
        <v>45778</v>
      </c>
      <c r="B737" s="28">
        <v>5</v>
      </c>
      <c r="C737" s="28" t="s">
        <v>2543</v>
      </c>
      <c r="D737" s="28"/>
      <c r="E737" s="12">
        <v>1224</v>
      </c>
      <c r="I737" s="188">
        <v>45748</v>
      </c>
      <c r="J737" s="28">
        <v>4</v>
      </c>
      <c r="K737" s="28" t="s">
        <v>1924</v>
      </c>
      <c r="L737" s="28" t="s">
        <v>2037</v>
      </c>
      <c r="M737" s="200">
        <v>30.05</v>
      </c>
      <c r="N737" s="200">
        <v>28.806852722915043</v>
      </c>
      <c r="O737" s="28" t="s">
        <v>26</v>
      </c>
      <c r="P737" s="28">
        <f>Tabela5[[#This Row],[Geração Estimada P50 '[MWh']]]/30</f>
        <v>1.0016666666666667</v>
      </c>
      <c r="Q737" s="1"/>
      <c r="S737"/>
    </row>
    <row r="738" spans="1:19">
      <c r="A738" s="183">
        <v>45809</v>
      </c>
      <c r="B738" s="28">
        <v>6</v>
      </c>
      <c r="C738" s="28" t="s">
        <v>2543</v>
      </c>
      <c r="D738" s="28"/>
      <c r="E738" s="12">
        <v>1215</v>
      </c>
      <c r="I738" s="188">
        <v>45778</v>
      </c>
      <c r="J738" s="28">
        <v>5</v>
      </c>
      <c r="K738" s="28" t="s">
        <v>1924</v>
      </c>
      <c r="L738" s="28" t="s">
        <v>2037</v>
      </c>
      <c r="M738" s="200">
        <v>31.4</v>
      </c>
      <c r="N738" s="200">
        <v>30.15685272291504</v>
      </c>
      <c r="O738" s="28" t="s">
        <v>26</v>
      </c>
      <c r="P738" s="28">
        <f>Tabela5[[#This Row],[Geração Estimada P50 '[MWh']]]/30</f>
        <v>1.0466666666666666</v>
      </c>
      <c r="Q738" s="1"/>
      <c r="S738"/>
    </row>
    <row r="739" spans="1:19">
      <c r="A739" s="183">
        <v>45839</v>
      </c>
      <c r="B739" s="28">
        <v>7</v>
      </c>
      <c r="C739" s="28" t="s">
        <v>2543</v>
      </c>
      <c r="D739" s="28"/>
      <c r="E739" s="12">
        <v>1277</v>
      </c>
      <c r="I739" s="188">
        <v>45809</v>
      </c>
      <c r="J739" s="28">
        <v>6</v>
      </c>
      <c r="K739" s="28" t="s">
        <v>1924</v>
      </c>
      <c r="L739" s="28" t="s">
        <v>2037</v>
      </c>
      <c r="M739" s="200">
        <v>32.19</v>
      </c>
      <c r="N739" s="200">
        <v>30.94685272291504</v>
      </c>
      <c r="O739" s="28" t="s">
        <v>26</v>
      </c>
      <c r="P739" s="28">
        <f>Tabela5[[#This Row],[Geração Estimada P50 '[MWh']]]/30</f>
        <v>1.073</v>
      </c>
      <c r="Q739" s="1"/>
      <c r="S739"/>
    </row>
    <row r="740" spans="1:19">
      <c r="A740" s="183">
        <v>45870</v>
      </c>
      <c r="B740" s="28">
        <v>8</v>
      </c>
      <c r="C740" s="28" t="s">
        <v>2543</v>
      </c>
      <c r="D740" s="28"/>
      <c r="E740" s="12">
        <v>1402</v>
      </c>
      <c r="I740" s="188">
        <v>45839</v>
      </c>
      <c r="J740" s="28">
        <v>7</v>
      </c>
      <c r="K740" s="28" t="s">
        <v>1924</v>
      </c>
      <c r="L740" s="28" t="s">
        <v>2037</v>
      </c>
      <c r="M740" s="200">
        <v>34.64</v>
      </c>
      <c r="N740" s="200">
        <v>33.396852722915042</v>
      </c>
      <c r="O740" s="28" t="s">
        <v>26</v>
      </c>
      <c r="P740" s="28">
        <f>Tabela5[[#This Row],[Geração Estimada P50 '[MWh']]]/31</f>
        <v>1.1174193548387097</v>
      </c>
      <c r="Q740" s="1"/>
      <c r="S740"/>
    </row>
    <row r="741" spans="1:19">
      <c r="A741" s="183">
        <v>45901</v>
      </c>
      <c r="B741" s="28">
        <v>9</v>
      </c>
      <c r="C741" s="28" t="s">
        <v>2543</v>
      </c>
      <c r="D741" s="28"/>
      <c r="E741" s="12">
        <v>1295</v>
      </c>
      <c r="I741" s="188">
        <v>45870</v>
      </c>
      <c r="J741" s="28">
        <v>8</v>
      </c>
      <c r="K741" s="28" t="s">
        <v>1924</v>
      </c>
      <c r="L741" s="28" t="s">
        <v>2037</v>
      </c>
      <c r="M741" s="200">
        <v>36.799999999999997</v>
      </c>
      <c r="N741" s="200">
        <v>35.556852722915039</v>
      </c>
      <c r="O741" s="28" t="s">
        <v>26</v>
      </c>
      <c r="P741" s="28">
        <f>Tabela5[[#This Row],[Geração Estimada P50 '[MWh']]]/30</f>
        <v>1.2266666666666666</v>
      </c>
      <c r="Q741" s="1"/>
      <c r="S741"/>
    </row>
    <row r="742" spans="1:19">
      <c r="A742" s="183">
        <v>45931</v>
      </c>
      <c r="B742" s="28">
        <v>10</v>
      </c>
      <c r="C742" s="28" t="s">
        <v>2543</v>
      </c>
      <c r="D742" s="28"/>
      <c r="E742" s="12">
        <v>1314</v>
      </c>
      <c r="I742" s="188">
        <v>45901</v>
      </c>
      <c r="J742" s="28">
        <v>9</v>
      </c>
      <c r="K742" s="28" t="s">
        <v>1924</v>
      </c>
      <c r="L742" s="28" t="s">
        <v>2037</v>
      </c>
      <c r="M742" s="200">
        <v>34.29</v>
      </c>
      <c r="N742" s="200">
        <v>33.046852722915041</v>
      </c>
      <c r="O742" s="28" t="s">
        <v>26</v>
      </c>
      <c r="P742" s="28">
        <f>Tabela5[[#This Row],[Geração Estimada P50 '[MWh']]]/30</f>
        <v>1.143</v>
      </c>
      <c r="Q742" s="1"/>
      <c r="S742"/>
    </row>
    <row r="743" spans="1:19">
      <c r="A743" s="183">
        <v>45962</v>
      </c>
      <c r="B743" s="28">
        <v>11</v>
      </c>
      <c r="C743" s="28" t="s">
        <v>2543</v>
      </c>
      <c r="D743" s="28"/>
      <c r="E743" s="12">
        <v>1240</v>
      </c>
      <c r="I743" s="188">
        <v>45931</v>
      </c>
      <c r="J743" s="28">
        <v>10</v>
      </c>
      <c r="K743" s="28" t="s">
        <v>1924</v>
      </c>
      <c r="L743" s="28" t="s">
        <v>2037</v>
      </c>
      <c r="M743" s="200">
        <v>31.81</v>
      </c>
      <c r="N743" s="200">
        <v>30.566852722915041</v>
      </c>
      <c r="O743" s="28" t="s">
        <v>26</v>
      </c>
      <c r="P743" s="28">
        <f>Tabela5[[#This Row],[Geração Estimada P50 '[MWh']]]/30</f>
        <v>1.0603333333333333</v>
      </c>
      <c r="Q743" s="1"/>
      <c r="S743"/>
    </row>
    <row r="744" spans="1:19">
      <c r="A744" s="183">
        <v>45992</v>
      </c>
      <c r="B744" s="28">
        <v>12</v>
      </c>
      <c r="C744" s="28" t="s">
        <v>2543</v>
      </c>
      <c r="D744" s="28"/>
      <c r="E744" s="12">
        <v>1294</v>
      </c>
      <c r="I744" s="188">
        <v>45962</v>
      </c>
      <c r="J744" s="28">
        <v>11</v>
      </c>
      <c r="K744" s="28" t="s">
        <v>1924</v>
      </c>
      <c r="L744" s="28" t="s">
        <v>2037</v>
      </c>
      <c r="M744" s="200">
        <v>27.64</v>
      </c>
      <c r="N744" s="200">
        <v>26.396852722915042</v>
      </c>
      <c r="O744" s="28" t="s">
        <v>26</v>
      </c>
      <c r="P744" s="28">
        <f>Tabela5[[#This Row],[Geração Estimada P50 '[MWh']]]/30</f>
        <v>0.92133333333333334</v>
      </c>
      <c r="Q744" s="1"/>
      <c r="S744"/>
    </row>
    <row r="745" spans="1:19">
      <c r="A745" s="183">
        <v>45658</v>
      </c>
      <c r="B745" s="28">
        <v>1</v>
      </c>
      <c r="C745" s="28" t="s">
        <v>2544</v>
      </c>
      <c r="D745" s="28"/>
      <c r="E745" s="12">
        <v>233.1</v>
      </c>
      <c r="I745" s="188">
        <v>45992</v>
      </c>
      <c r="J745" s="28">
        <v>12</v>
      </c>
      <c r="K745" s="28" t="s">
        <v>1924</v>
      </c>
      <c r="L745" s="28" t="s">
        <v>2037</v>
      </c>
      <c r="M745" s="200">
        <v>29.29</v>
      </c>
      <c r="N745" s="200">
        <v>28.046852722915041</v>
      </c>
      <c r="O745" s="28" t="s">
        <v>26</v>
      </c>
      <c r="P745" s="28">
        <f>Tabela5[[#This Row],[Geração Estimada P50 '[MWh']]]/30</f>
        <v>0.97633333333333328</v>
      </c>
      <c r="Q745" s="1"/>
      <c r="S745"/>
    </row>
    <row r="746" spans="1:19">
      <c r="A746" s="183">
        <v>45689</v>
      </c>
      <c r="B746" s="28">
        <v>2</v>
      </c>
      <c r="C746" s="28" t="s">
        <v>2544</v>
      </c>
      <c r="D746" s="28"/>
      <c r="E746" s="12">
        <v>205.5</v>
      </c>
      <c r="I746" s="188">
        <v>45658</v>
      </c>
      <c r="J746" s="28">
        <v>1</v>
      </c>
      <c r="K746" s="28" t="s">
        <v>2550</v>
      </c>
      <c r="L746" s="28"/>
      <c r="M746" s="12" t="s">
        <v>2571</v>
      </c>
      <c r="N746" s="12"/>
      <c r="P746" s="28" t="e">
        <f>Tabela5[[#This Row],[Geração Estimada P50 '[MWh']]]/30</f>
        <v>#VALUE!</v>
      </c>
      <c r="Q746" s="1"/>
      <c r="S746"/>
    </row>
    <row r="747" spans="1:19">
      <c r="A747" s="183">
        <v>45717</v>
      </c>
      <c r="B747" s="28">
        <v>3</v>
      </c>
      <c r="C747" s="28" t="s">
        <v>2544</v>
      </c>
      <c r="D747" s="28"/>
      <c r="E747" s="12">
        <v>214.9</v>
      </c>
      <c r="I747" s="188">
        <v>45689</v>
      </c>
      <c r="J747" s="28">
        <v>2</v>
      </c>
      <c r="K747" s="28" t="s">
        <v>2550</v>
      </c>
      <c r="L747" s="28"/>
      <c r="M747" s="12" t="s">
        <v>2571</v>
      </c>
      <c r="N747" s="12"/>
      <c r="P747" s="28"/>
      <c r="Q747" s="1"/>
      <c r="S747"/>
    </row>
    <row r="748" spans="1:19">
      <c r="A748" s="183">
        <v>45748</v>
      </c>
      <c r="B748" s="28">
        <v>4</v>
      </c>
      <c r="C748" s="28" t="s">
        <v>2544</v>
      </c>
      <c r="D748" s="28"/>
      <c r="E748" s="12">
        <v>210.5</v>
      </c>
      <c r="I748" s="188">
        <v>45717</v>
      </c>
      <c r="J748" s="28">
        <v>3</v>
      </c>
      <c r="K748" s="28" t="s">
        <v>2550</v>
      </c>
      <c r="L748" s="28"/>
      <c r="M748" s="12">
        <v>743.3</v>
      </c>
      <c r="N748" s="12"/>
      <c r="P748" s="28">
        <f>Tabela5[[#This Row],[Geração Estimada P50 '[MWh']]]/30</f>
        <v>24.776666666666664</v>
      </c>
      <c r="Q748" s="1"/>
      <c r="S748"/>
    </row>
    <row r="749" spans="1:19">
      <c r="A749" s="183">
        <v>45778</v>
      </c>
      <c r="B749" s="28">
        <v>5</v>
      </c>
      <c r="C749" s="28" t="s">
        <v>2544</v>
      </c>
      <c r="D749" s="28"/>
      <c r="E749" s="12">
        <v>223.7</v>
      </c>
      <c r="I749" s="188">
        <v>45748</v>
      </c>
      <c r="J749" s="28">
        <v>4</v>
      </c>
      <c r="K749" s="28" t="s">
        <v>2550</v>
      </c>
      <c r="L749" s="28"/>
      <c r="M749" s="12">
        <v>701.5</v>
      </c>
      <c r="N749" s="12"/>
      <c r="P749" s="28">
        <f>Tabela5[[#This Row],[Geração Estimada P50 '[MWh']]]/30</f>
        <v>23.383333333333333</v>
      </c>
      <c r="Q749" s="1"/>
      <c r="S749"/>
    </row>
    <row r="750" spans="1:19">
      <c r="A750" s="183">
        <v>45809</v>
      </c>
      <c r="B750" s="28">
        <v>6</v>
      </c>
      <c r="C750" s="28" t="s">
        <v>2544</v>
      </c>
      <c r="D750" s="28"/>
      <c r="E750" s="12">
        <v>221.5</v>
      </c>
      <c r="I750" s="188">
        <v>45778</v>
      </c>
      <c r="J750" s="28">
        <v>5</v>
      </c>
      <c r="K750" s="28" t="s">
        <v>2550</v>
      </c>
      <c r="L750" s="28"/>
      <c r="M750" s="12">
        <v>749.1</v>
      </c>
      <c r="N750" s="12"/>
      <c r="P750" s="28">
        <f>Tabela5[[#This Row],[Geração Estimada P50 '[MWh']]]/30</f>
        <v>24.970000000000002</v>
      </c>
      <c r="Q750" s="1"/>
      <c r="S750"/>
    </row>
    <row r="751" spans="1:19">
      <c r="A751" s="183">
        <v>45839</v>
      </c>
      <c r="B751" s="28">
        <v>7</v>
      </c>
      <c r="C751" s="28" t="s">
        <v>2544</v>
      </c>
      <c r="D751" s="28"/>
      <c r="E751" s="12">
        <v>222.9</v>
      </c>
      <c r="I751" s="188">
        <v>45809</v>
      </c>
      <c r="J751" s="28">
        <v>6</v>
      </c>
      <c r="K751" s="28" t="s">
        <v>2550</v>
      </c>
      <c r="L751" s="28"/>
      <c r="M751" s="12">
        <v>693.8</v>
      </c>
      <c r="N751" s="12"/>
      <c r="P751" s="28">
        <f>Tabela5[[#This Row],[Geração Estimada P50 '[MWh']]]/30</f>
        <v>23.126666666666665</v>
      </c>
      <c r="Q751" s="1"/>
      <c r="S751"/>
    </row>
    <row r="752" spans="1:19">
      <c r="A752" s="183">
        <v>45870</v>
      </c>
      <c r="B752" s="28">
        <v>8</v>
      </c>
      <c r="C752" s="28" t="s">
        <v>2544</v>
      </c>
      <c r="D752" s="28"/>
      <c r="E752" s="12">
        <v>254.9</v>
      </c>
      <c r="I752" s="188">
        <v>45839</v>
      </c>
      <c r="J752" s="28">
        <v>7</v>
      </c>
      <c r="K752" s="28" t="s">
        <v>2550</v>
      </c>
      <c r="L752" s="28"/>
      <c r="M752" s="12">
        <v>785.9</v>
      </c>
      <c r="N752" s="12"/>
      <c r="P752" s="28">
        <f>Tabela5[[#This Row],[Geração Estimada P50 '[MWh']]]/31</f>
        <v>25.351612903225806</v>
      </c>
      <c r="Q752" s="1"/>
      <c r="S752"/>
    </row>
    <row r="753" spans="1:19">
      <c r="A753" s="183">
        <v>45901</v>
      </c>
      <c r="B753" s="28">
        <v>9</v>
      </c>
      <c r="C753" s="28" t="s">
        <v>2544</v>
      </c>
      <c r="D753" s="28"/>
      <c r="E753" s="12">
        <v>241.2</v>
      </c>
      <c r="I753" s="188">
        <v>45870</v>
      </c>
      <c r="J753" s="28">
        <v>8</v>
      </c>
      <c r="K753" s="28" t="s">
        <v>2550</v>
      </c>
      <c r="L753" s="28"/>
      <c r="M753" s="12">
        <v>859.5</v>
      </c>
      <c r="N753" s="12"/>
      <c r="P753" s="28">
        <f>Tabela5[[#This Row],[Geração Estimada P50 '[MWh']]]/30</f>
        <v>28.65</v>
      </c>
      <c r="Q753" s="1"/>
      <c r="S753"/>
    </row>
    <row r="754" spans="1:19">
      <c r="A754" s="183">
        <v>45931</v>
      </c>
      <c r="B754" s="28">
        <v>10</v>
      </c>
      <c r="C754" s="28" t="s">
        <v>2544</v>
      </c>
      <c r="D754" s="28"/>
      <c r="E754" s="12">
        <v>206.7</v>
      </c>
      <c r="I754" s="188">
        <v>45901</v>
      </c>
      <c r="J754" s="28">
        <v>9</v>
      </c>
      <c r="K754" s="28" t="s">
        <v>2550</v>
      </c>
      <c r="L754" s="28"/>
      <c r="M754" s="12">
        <v>818.6</v>
      </c>
      <c r="N754" s="12"/>
      <c r="P754" s="28">
        <f>Tabela5[[#This Row],[Geração Estimada P50 '[MWh']]]/30</f>
        <v>27.286666666666669</v>
      </c>
      <c r="Q754" s="1"/>
      <c r="S754"/>
    </row>
    <row r="755" spans="1:19">
      <c r="A755" s="183">
        <v>45962</v>
      </c>
      <c r="B755" s="28">
        <v>11</v>
      </c>
      <c r="C755" s="28" t="s">
        <v>2544</v>
      </c>
      <c r="D755" s="28"/>
      <c r="E755" s="12">
        <v>199.7</v>
      </c>
      <c r="I755" s="188">
        <v>45931</v>
      </c>
      <c r="J755" s="28">
        <v>10</v>
      </c>
      <c r="K755" s="28" t="s">
        <v>2550</v>
      </c>
      <c r="L755" s="28"/>
      <c r="M755" s="12">
        <v>816.1</v>
      </c>
      <c r="N755" s="12"/>
      <c r="P755" s="28">
        <f>Tabela5[[#This Row],[Geração Estimada P50 '[MWh']]]/30</f>
        <v>27.203333333333333</v>
      </c>
      <c r="Q755" s="1"/>
      <c r="S755"/>
    </row>
    <row r="756" spans="1:19">
      <c r="A756" s="183">
        <v>45992</v>
      </c>
      <c r="B756" s="28">
        <v>12</v>
      </c>
      <c r="C756" s="28" t="s">
        <v>2544</v>
      </c>
      <c r="D756" s="28"/>
      <c r="E756" s="12">
        <v>229.3</v>
      </c>
      <c r="I756" s="188">
        <v>45962</v>
      </c>
      <c r="J756" s="28">
        <v>11</v>
      </c>
      <c r="K756" s="28" t="s">
        <v>2550</v>
      </c>
      <c r="L756" s="28"/>
      <c r="M756" s="12">
        <v>607.9</v>
      </c>
      <c r="N756" s="12"/>
      <c r="P756" s="28">
        <f>Tabela5[[#This Row],[Geração Estimada P50 '[MWh']]]/30</f>
        <v>20.263333333333332</v>
      </c>
      <c r="Q756" s="1"/>
      <c r="S756"/>
    </row>
    <row r="757" spans="1:19">
      <c r="A757" s="183">
        <v>45658</v>
      </c>
      <c r="B757" s="28">
        <v>1</v>
      </c>
      <c r="C757" s="28" t="s">
        <v>2545</v>
      </c>
      <c r="D757" s="28"/>
      <c r="E757" s="12" t="s">
        <v>2571</v>
      </c>
      <c r="I757" s="188">
        <v>45992</v>
      </c>
      <c r="J757" s="28">
        <v>12</v>
      </c>
      <c r="K757" s="28" t="s">
        <v>2550</v>
      </c>
      <c r="L757" s="28"/>
      <c r="M757" s="12">
        <v>762.8</v>
      </c>
      <c r="N757" s="12"/>
      <c r="P757" s="28">
        <f>Tabela5[[#This Row],[Geração Estimada P50 '[MWh']]]/30</f>
        <v>25.426666666666666</v>
      </c>
      <c r="Q757" s="1"/>
      <c r="S757"/>
    </row>
    <row r="758" spans="1:19">
      <c r="A758" s="183">
        <v>45689</v>
      </c>
      <c r="B758" s="28">
        <v>2</v>
      </c>
      <c r="C758" s="28" t="s">
        <v>2545</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2545</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2545</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2545</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2545</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2545</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2545</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2545</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2545</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2545</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2545</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2546</v>
      </c>
      <c r="D769" s="28"/>
      <c r="E769" s="12" t="s">
        <v>2571</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2546</v>
      </c>
      <c r="D770" s="28"/>
      <c r="E770" s="12" t="s">
        <v>2571</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2546</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2546</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2546</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2546</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2546</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2546</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2546</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2546</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2546</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2546</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2547</v>
      </c>
      <c r="D781" s="28"/>
      <c r="E781" s="12" t="s">
        <v>2571</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2547</v>
      </c>
      <c r="D782" s="28"/>
      <c r="E782" s="12" t="s">
        <v>2571</v>
      </c>
      <c r="I782" s="188">
        <v>45658</v>
      </c>
      <c r="J782" s="28">
        <v>1</v>
      </c>
      <c r="K782" s="28" t="s">
        <v>1892</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2547</v>
      </c>
      <c r="D783" s="28"/>
      <c r="E783" s="12">
        <v>554.6</v>
      </c>
      <c r="I783" s="188">
        <v>45689</v>
      </c>
      <c r="J783" s="28">
        <v>2</v>
      </c>
      <c r="K783" s="28" t="s">
        <v>1892</v>
      </c>
      <c r="L783" s="28">
        <v>10029848863</v>
      </c>
      <c r="M783" s="200">
        <v>13.14</v>
      </c>
      <c r="N783" s="200">
        <v>12.558536585365855</v>
      </c>
      <c r="O783" s="28" t="s">
        <v>31</v>
      </c>
      <c r="P783" s="28"/>
      <c r="Q783" s="1"/>
      <c r="S783"/>
    </row>
    <row r="784" spans="1:19">
      <c r="A784" s="183">
        <v>45748</v>
      </c>
      <c r="B784" s="28">
        <v>4</v>
      </c>
      <c r="C784" s="28" t="s">
        <v>2547</v>
      </c>
      <c r="D784" s="28"/>
      <c r="E784" s="12">
        <v>574.70000000000005</v>
      </c>
      <c r="I784" s="188">
        <v>45717</v>
      </c>
      <c r="J784" s="28">
        <v>3</v>
      </c>
      <c r="K784" s="28" t="s">
        <v>1892</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2547</v>
      </c>
      <c r="D785" s="28"/>
      <c r="E785" s="12">
        <v>622.4</v>
      </c>
      <c r="I785" s="188">
        <v>45748</v>
      </c>
      <c r="J785" s="28">
        <v>4</v>
      </c>
      <c r="K785" s="28" t="s">
        <v>1892</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2547</v>
      </c>
      <c r="D786" s="28"/>
      <c r="E786" s="12">
        <v>623</v>
      </c>
      <c r="I786" s="188">
        <v>45778</v>
      </c>
      <c r="J786" s="28">
        <v>5</v>
      </c>
      <c r="K786" s="28" t="s">
        <v>1892</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2547</v>
      </c>
      <c r="D787" s="28"/>
      <c r="E787" s="12">
        <v>665.5</v>
      </c>
      <c r="I787" s="188">
        <v>45809</v>
      </c>
      <c r="J787" s="28">
        <v>6</v>
      </c>
      <c r="K787" s="28" t="s">
        <v>1892</v>
      </c>
      <c r="L787" s="28">
        <v>10029848863</v>
      </c>
      <c r="M787" s="200">
        <v>15.3</v>
      </c>
      <c r="N787" s="200">
        <v>14.718536585365856</v>
      </c>
      <c r="O787" s="28" t="s">
        <v>31</v>
      </c>
      <c r="P787" s="28">
        <f>Tabela5[[#This Row],[Geração Estimada P50 '[MWh']]]/30</f>
        <v>0.51</v>
      </c>
      <c r="Q787" s="1"/>
      <c r="S787"/>
    </row>
    <row r="788" spans="1:19">
      <c r="A788" s="183">
        <v>45870</v>
      </c>
      <c r="B788" s="28">
        <v>8</v>
      </c>
      <c r="C788" s="28" t="s">
        <v>2547</v>
      </c>
      <c r="D788" s="28"/>
      <c r="E788" s="12">
        <v>708.3</v>
      </c>
      <c r="I788" s="188">
        <v>45839</v>
      </c>
      <c r="J788" s="28">
        <v>7</v>
      </c>
      <c r="K788" s="28" t="s">
        <v>1892</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2547</v>
      </c>
      <c r="D789" s="28"/>
      <c r="E789" s="12">
        <v>660.3</v>
      </c>
      <c r="I789" s="188">
        <v>45870</v>
      </c>
      <c r="J789" s="28">
        <v>8</v>
      </c>
      <c r="K789" s="28" t="s">
        <v>1892</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2547</v>
      </c>
      <c r="D790" s="28"/>
      <c r="E790" s="12">
        <v>613.1</v>
      </c>
      <c r="I790" s="188">
        <v>45901</v>
      </c>
      <c r="J790" s="28">
        <v>9</v>
      </c>
      <c r="K790" s="28" t="s">
        <v>1892</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2547</v>
      </c>
      <c r="D791" s="28"/>
      <c r="E791" s="12">
        <v>520.29999999999995</v>
      </c>
      <c r="I791" s="188">
        <v>45931</v>
      </c>
      <c r="J791" s="28">
        <v>10</v>
      </c>
      <c r="K791" s="28" t="s">
        <v>1892</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2547</v>
      </c>
      <c r="D792" s="28"/>
      <c r="E792" s="12">
        <v>515.20000000000005</v>
      </c>
      <c r="I792" s="188">
        <v>45962</v>
      </c>
      <c r="J792" s="28">
        <v>11</v>
      </c>
      <c r="K792" s="28" t="s">
        <v>1892</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2548</v>
      </c>
      <c r="D793" s="28"/>
      <c r="E793" s="12" t="s">
        <v>2571</v>
      </c>
      <c r="I793" s="188">
        <v>45992</v>
      </c>
      <c r="J793" s="28">
        <v>12</v>
      </c>
      <c r="K793" s="28" t="s">
        <v>1892</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2548</v>
      </c>
      <c r="D794" s="28"/>
      <c r="E794" s="12" t="s">
        <v>2571</v>
      </c>
      <c r="I794" s="188">
        <v>45658</v>
      </c>
      <c r="J794" s="28">
        <v>1</v>
      </c>
      <c r="K794" s="28" t="s">
        <v>1893</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2548</v>
      </c>
      <c r="D795" s="28"/>
      <c r="E795" s="12">
        <v>555.1</v>
      </c>
      <c r="I795" s="188">
        <v>45689</v>
      </c>
      <c r="J795" s="28">
        <v>2</v>
      </c>
      <c r="K795" s="28" t="s">
        <v>1893</v>
      </c>
      <c r="L795" s="28">
        <v>10029848855</v>
      </c>
      <c r="M795" s="200">
        <v>53.39</v>
      </c>
      <c r="N795" s="200">
        <v>51.027073170731711</v>
      </c>
      <c r="O795" s="28" t="s">
        <v>31</v>
      </c>
      <c r="P795" s="28"/>
      <c r="Q795" s="1"/>
      <c r="S795"/>
    </row>
    <row r="796" spans="1:19">
      <c r="A796" s="183">
        <v>45748</v>
      </c>
      <c r="B796" s="28">
        <v>4</v>
      </c>
      <c r="C796" s="28" t="s">
        <v>2548</v>
      </c>
      <c r="D796" s="28"/>
      <c r="E796" s="12">
        <v>572.9</v>
      </c>
      <c r="I796" s="188">
        <v>45717</v>
      </c>
      <c r="J796" s="28">
        <v>3</v>
      </c>
      <c r="K796" s="28" t="s">
        <v>1893</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2548</v>
      </c>
      <c r="D797" s="28"/>
      <c r="E797" s="12">
        <v>621.5</v>
      </c>
      <c r="I797" s="188">
        <v>45748</v>
      </c>
      <c r="J797" s="28">
        <v>4</v>
      </c>
      <c r="K797" s="28" t="s">
        <v>1893</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2548</v>
      </c>
      <c r="D798" s="28"/>
      <c r="E798" s="12">
        <v>622.4</v>
      </c>
      <c r="I798" s="188">
        <v>45778</v>
      </c>
      <c r="J798" s="28">
        <v>5</v>
      </c>
      <c r="K798" s="28" t="s">
        <v>1893</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2548</v>
      </c>
      <c r="D799" s="28"/>
      <c r="E799" s="12">
        <v>643</v>
      </c>
      <c r="I799" s="188">
        <v>45809</v>
      </c>
      <c r="J799" s="28">
        <v>6</v>
      </c>
      <c r="K799" s="28" t="s">
        <v>1893</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2548</v>
      </c>
      <c r="D800" s="28"/>
      <c r="E800" s="12">
        <v>705.6</v>
      </c>
      <c r="I800" s="188">
        <v>45839</v>
      </c>
      <c r="J800" s="28">
        <v>7</v>
      </c>
      <c r="K800" s="28" t="s">
        <v>1893</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2548</v>
      </c>
      <c r="D801" s="28"/>
      <c r="E801" s="12">
        <v>658.8</v>
      </c>
      <c r="I801" s="188">
        <v>45870</v>
      </c>
      <c r="J801" s="28">
        <v>8</v>
      </c>
      <c r="K801" s="28" t="s">
        <v>1893</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2548</v>
      </c>
      <c r="D802" s="28"/>
      <c r="E802" s="12">
        <v>555.4</v>
      </c>
      <c r="I802" s="188">
        <v>45901</v>
      </c>
      <c r="J802" s="28">
        <v>9</v>
      </c>
      <c r="K802" s="28" t="s">
        <v>1893</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2548</v>
      </c>
      <c r="D803" s="28"/>
      <c r="E803" s="12">
        <v>557.79999999999995</v>
      </c>
      <c r="I803" s="188">
        <v>45931</v>
      </c>
      <c r="J803" s="28">
        <v>10</v>
      </c>
      <c r="K803" s="28" t="s">
        <v>1893</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2548</v>
      </c>
      <c r="D804" s="28"/>
      <c r="E804" s="12">
        <v>576.9</v>
      </c>
      <c r="I804" s="188">
        <v>45962</v>
      </c>
      <c r="J804" s="28">
        <v>11</v>
      </c>
      <c r="K804" s="28" t="s">
        <v>1893</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2549</v>
      </c>
      <c r="D805" s="28"/>
      <c r="E805" s="12" t="s">
        <v>2571</v>
      </c>
      <c r="I805" s="188">
        <v>45992</v>
      </c>
      <c r="J805" s="28">
        <v>12</v>
      </c>
      <c r="K805" s="28" t="s">
        <v>1893</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2549</v>
      </c>
      <c r="D806" s="28"/>
      <c r="E806" s="12" t="s">
        <v>2571</v>
      </c>
      <c r="I806" s="188">
        <v>45658</v>
      </c>
      <c r="J806" s="28">
        <v>1</v>
      </c>
      <c r="K806" s="28" t="s">
        <v>1894</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2549</v>
      </c>
      <c r="D807" s="28"/>
      <c r="E807" s="12" t="s">
        <v>2571</v>
      </c>
      <c r="I807" s="188">
        <v>45689</v>
      </c>
      <c r="J807" s="28">
        <v>2</v>
      </c>
      <c r="K807" s="28" t="s">
        <v>1894</v>
      </c>
      <c r="L807" s="28">
        <v>10029848820</v>
      </c>
      <c r="M807" s="200">
        <v>97.9</v>
      </c>
      <c r="N807" s="200">
        <v>93.581300813008127</v>
      </c>
      <c r="O807" s="28" t="s">
        <v>31</v>
      </c>
      <c r="P807" s="28"/>
      <c r="Q807" s="1"/>
      <c r="S807"/>
    </row>
    <row r="808" spans="1:19">
      <c r="A808" s="183">
        <v>45748</v>
      </c>
      <c r="B808" s="28">
        <v>4</v>
      </c>
      <c r="C808" s="28" t="s">
        <v>2549</v>
      </c>
      <c r="D808" s="28"/>
      <c r="E808" s="12" t="s">
        <v>2571</v>
      </c>
      <c r="I808" s="188">
        <v>45717</v>
      </c>
      <c r="J808" s="28">
        <v>3</v>
      </c>
      <c r="K808" s="28" t="s">
        <v>1894</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2549</v>
      </c>
      <c r="D809" s="28"/>
      <c r="E809" s="12">
        <v>1212</v>
      </c>
      <c r="I809" s="188">
        <v>45748</v>
      </c>
      <c r="J809" s="28">
        <v>4</v>
      </c>
      <c r="K809" s="28" t="s">
        <v>1894</v>
      </c>
      <c r="L809" s="28">
        <v>10029848820</v>
      </c>
      <c r="M809" s="200">
        <v>106.8</v>
      </c>
      <c r="N809" s="200">
        <v>102.48130081300812</v>
      </c>
      <c r="O809" s="28" t="s">
        <v>31</v>
      </c>
      <c r="P809" s="28">
        <f>Tabela5[[#This Row],[Geração Estimada P50 '[MWh']]]/30</f>
        <v>3.56</v>
      </c>
      <c r="Q809" s="1"/>
      <c r="S809"/>
    </row>
    <row r="810" spans="1:19">
      <c r="A810" s="183">
        <v>45809</v>
      </c>
      <c r="B810" s="28">
        <v>6</v>
      </c>
      <c r="C810" s="28" t="s">
        <v>2549</v>
      </c>
      <c r="D810" s="28"/>
      <c r="E810" s="12">
        <v>1181</v>
      </c>
      <c r="I810" s="188">
        <v>45778</v>
      </c>
      <c r="J810" s="28">
        <v>5</v>
      </c>
      <c r="K810" s="28" t="s">
        <v>1894</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2549</v>
      </c>
      <c r="D811" s="28"/>
      <c r="E811" s="12">
        <v>1277</v>
      </c>
      <c r="I811" s="188">
        <v>45809</v>
      </c>
      <c r="J811" s="28">
        <v>6</v>
      </c>
      <c r="K811" s="28" t="s">
        <v>1894</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2549</v>
      </c>
      <c r="D812" s="28"/>
      <c r="E812" s="12">
        <v>1390</v>
      </c>
      <c r="I812" s="188">
        <v>45839</v>
      </c>
      <c r="J812" s="28">
        <v>7</v>
      </c>
      <c r="K812" s="28" t="s">
        <v>1894</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2549</v>
      </c>
      <c r="D813" s="28"/>
      <c r="E813" s="12">
        <v>1267</v>
      </c>
      <c r="I813" s="188">
        <v>45870</v>
      </c>
      <c r="J813" s="28">
        <v>8</v>
      </c>
      <c r="K813" s="28" t="s">
        <v>1894</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2549</v>
      </c>
      <c r="D814" s="28"/>
      <c r="E814" s="12">
        <v>1183</v>
      </c>
      <c r="I814" s="188">
        <v>45901</v>
      </c>
      <c r="J814" s="28">
        <v>9</v>
      </c>
      <c r="K814" s="28" t="s">
        <v>1894</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2549</v>
      </c>
      <c r="D815" s="28"/>
      <c r="E815" s="12">
        <v>1044</v>
      </c>
      <c r="I815" s="188">
        <v>45931</v>
      </c>
      <c r="J815" s="28">
        <v>10</v>
      </c>
      <c r="K815" s="28" t="s">
        <v>1894</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2549</v>
      </c>
      <c r="D816" s="28"/>
      <c r="E816" s="12">
        <v>1188</v>
      </c>
      <c r="I816" s="188">
        <v>45962</v>
      </c>
      <c r="J816" s="28">
        <v>11</v>
      </c>
      <c r="K816" s="28" t="s">
        <v>1894</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2550</v>
      </c>
      <c r="D817" s="28"/>
      <c r="E817" s="12" t="s">
        <v>2571</v>
      </c>
      <c r="I817" s="188">
        <v>45992</v>
      </c>
      <c r="J817" s="28">
        <v>12</v>
      </c>
      <c r="K817" s="28" t="s">
        <v>1894</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2550</v>
      </c>
      <c r="D818" s="28"/>
      <c r="E818" s="12" t="s">
        <v>2571</v>
      </c>
      <c r="I818" s="188">
        <v>45658</v>
      </c>
      <c r="J818" s="28">
        <v>1</v>
      </c>
      <c r="K818" s="28" t="s">
        <v>2543</v>
      </c>
      <c r="L818" s="28"/>
      <c r="M818" s="12" t="s">
        <v>2571</v>
      </c>
      <c r="N818" s="12" t="s">
        <v>2571</v>
      </c>
      <c r="O818" t="s">
        <v>498</v>
      </c>
      <c r="P818" s="28" t="e">
        <f>Tabela5[[#This Row],[Geração Estimada P50 '[MWh']]]/30</f>
        <v>#VALUE!</v>
      </c>
      <c r="Q818" s="1"/>
      <c r="S818"/>
    </row>
    <row r="819" spans="1:19">
      <c r="A819" s="183">
        <v>45717</v>
      </c>
      <c r="B819" s="28">
        <v>3</v>
      </c>
      <c r="C819" s="28" t="s">
        <v>2550</v>
      </c>
      <c r="D819" s="28"/>
      <c r="E819" s="12">
        <v>743.3</v>
      </c>
      <c r="I819" s="188">
        <v>45689</v>
      </c>
      <c r="J819" s="28">
        <v>2</v>
      </c>
      <c r="K819" s="28" t="s">
        <v>2543</v>
      </c>
      <c r="L819" s="28"/>
      <c r="M819" s="12" t="s">
        <v>2571</v>
      </c>
      <c r="N819" s="12" t="s">
        <v>2571</v>
      </c>
      <c r="O819" t="s">
        <v>498</v>
      </c>
      <c r="P819" s="28"/>
      <c r="Q819" s="1"/>
      <c r="S819"/>
    </row>
    <row r="820" spans="1:19">
      <c r="A820" s="183">
        <v>45748</v>
      </c>
      <c r="B820" s="28">
        <v>4</v>
      </c>
      <c r="C820" s="28" t="s">
        <v>2550</v>
      </c>
      <c r="D820" s="28"/>
      <c r="E820" s="12">
        <v>701.5</v>
      </c>
      <c r="I820" s="188">
        <v>45717</v>
      </c>
      <c r="J820" s="28">
        <v>3</v>
      </c>
      <c r="K820" s="28" t="s">
        <v>2543</v>
      </c>
      <c r="L820" s="28"/>
      <c r="M820" s="12" t="s">
        <v>2571</v>
      </c>
      <c r="N820" s="12" t="s">
        <v>2571</v>
      </c>
      <c r="O820" t="s">
        <v>498</v>
      </c>
      <c r="P820" s="28" t="e">
        <f>Tabela5[[#This Row],[Geração Estimada P50 '[MWh']]]/30</f>
        <v>#VALUE!</v>
      </c>
      <c r="Q820" s="1"/>
      <c r="S820"/>
    </row>
    <row r="821" spans="1:19">
      <c r="A821" s="183">
        <v>45778</v>
      </c>
      <c r="B821" s="28">
        <v>5</v>
      </c>
      <c r="C821" s="28" t="s">
        <v>2550</v>
      </c>
      <c r="D821" s="28"/>
      <c r="E821" s="12">
        <v>749.1</v>
      </c>
      <c r="I821" s="188">
        <v>45748</v>
      </c>
      <c r="J821" s="28">
        <v>4</v>
      </c>
      <c r="K821" s="28" t="s">
        <v>2543</v>
      </c>
      <c r="L821" s="28"/>
      <c r="M821" s="12">
        <v>998</v>
      </c>
      <c r="N821" s="12">
        <v>951.82113821138205</v>
      </c>
      <c r="O821" t="s">
        <v>498</v>
      </c>
      <c r="P821" s="28">
        <f>Tabela5[[#This Row],[Geração Estimada P50 '[MWh']]]/30</f>
        <v>33.266666666666666</v>
      </c>
      <c r="Q821" s="1"/>
      <c r="S821"/>
    </row>
    <row r="822" spans="1:19">
      <c r="A822" s="183">
        <v>45809</v>
      </c>
      <c r="B822" s="28">
        <v>6</v>
      </c>
      <c r="C822" s="28" t="s">
        <v>2550</v>
      </c>
      <c r="D822" s="28"/>
      <c r="E822" s="12">
        <v>693.8</v>
      </c>
      <c r="I822" s="188">
        <v>45778</v>
      </c>
      <c r="J822" s="28">
        <v>5</v>
      </c>
      <c r="K822" s="28" t="s">
        <v>2543</v>
      </c>
      <c r="L822" s="28"/>
      <c r="M822" s="12">
        <v>1161</v>
      </c>
      <c r="N822" s="12">
        <v>1114.821138211382</v>
      </c>
      <c r="O822" t="s">
        <v>498</v>
      </c>
      <c r="P822" s="28">
        <f>Tabela5[[#This Row],[Geração Estimada P50 '[MWh']]]/30</f>
        <v>38.700000000000003</v>
      </c>
      <c r="Q822" s="1"/>
      <c r="S822"/>
    </row>
    <row r="823" spans="1:19">
      <c r="A823" s="183">
        <v>45839</v>
      </c>
      <c r="B823" s="28">
        <v>7</v>
      </c>
      <c r="C823" s="28" t="s">
        <v>2550</v>
      </c>
      <c r="D823" s="28"/>
      <c r="E823" s="12">
        <v>785.9</v>
      </c>
      <c r="I823" s="188">
        <v>45809</v>
      </c>
      <c r="J823" s="28">
        <v>6</v>
      </c>
      <c r="K823" s="28" t="s">
        <v>2543</v>
      </c>
      <c r="L823" s="28"/>
      <c r="M823" s="12">
        <v>1125</v>
      </c>
      <c r="N823" s="12">
        <v>1078.821138211382</v>
      </c>
      <c r="O823" t="s">
        <v>498</v>
      </c>
      <c r="P823" s="28">
        <f>Tabela5[[#This Row],[Geração Estimada P50 '[MWh']]]/30</f>
        <v>37.5</v>
      </c>
      <c r="Q823" s="1"/>
      <c r="S823"/>
    </row>
    <row r="824" spans="1:19">
      <c r="A824" s="183">
        <v>45870</v>
      </c>
      <c r="B824" s="28">
        <v>8</v>
      </c>
      <c r="C824" s="28" t="s">
        <v>2550</v>
      </c>
      <c r="D824" s="28"/>
      <c r="E824" s="12">
        <v>859.5</v>
      </c>
      <c r="I824" s="188">
        <v>45839</v>
      </c>
      <c r="J824" s="28">
        <v>7</v>
      </c>
      <c r="K824" s="28" t="s">
        <v>2543</v>
      </c>
      <c r="L824" s="28"/>
      <c r="M824" s="12">
        <v>1045</v>
      </c>
      <c r="N824" s="12">
        <v>998.82113821138205</v>
      </c>
      <c r="O824" t="s">
        <v>498</v>
      </c>
      <c r="P824" s="28">
        <f>Tabela5[[#This Row],[Geração Estimada P50 '[MWh']]]/31</f>
        <v>33.70967741935484</v>
      </c>
      <c r="Q824" s="1"/>
      <c r="S824"/>
    </row>
    <row r="825" spans="1:19">
      <c r="A825" s="183">
        <v>45901</v>
      </c>
      <c r="B825" s="28">
        <v>9</v>
      </c>
      <c r="C825" s="28" t="s">
        <v>2550</v>
      </c>
      <c r="D825" s="28"/>
      <c r="E825" s="12">
        <v>818.6</v>
      </c>
      <c r="I825" s="188">
        <v>45870</v>
      </c>
      <c r="J825" s="28">
        <v>8</v>
      </c>
      <c r="K825" s="28" t="s">
        <v>2543</v>
      </c>
      <c r="L825" s="28"/>
      <c r="M825" s="12">
        <v>1333</v>
      </c>
      <c r="N825" s="12">
        <v>1286.821138211382</v>
      </c>
      <c r="O825" t="s">
        <v>498</v>
      </c>
      <c r="P825" s="28">
        <f>Tabela5[[#This Row],[Geração Estimada P50 '[MWh']]]/30</f>
        <v>44.43333333333333</v>
      </c>
      <c r="Q825" s="1"/>
      <c r="S825"/>
    </row>
    <row r="826" spans="1:19">
      <c r="A826" s="183">
        <v>45931</v>
      </c>
      <c r="B826" s="28">
        <v>10</v>
      </c>
      <c r="C826" s="28" t="s">
        <v>2550</v>
      </c>
      <c r="D826" s="28"/>
      <c r="E826" s="12">
        <v>816.1</v>
      </c>
      <c r="I826" s="188">
        <v>45901</v>
      </c>
      <c r="J826" s="28">
        <v>9</v>
      </c>
      <c r="K826" s="28" t="s">
        <v>2543</v>
      </c>
      <c r="L826" s="28"/>
      <c r="M826" s="12">
        <v>1238</v>
      </c>
      <c r="N826" s="12">
        <v>1191.821138211382</v>
      </c>
      <c r="O826" t="s">
        <v>498</v>
      </c>
      <c r="P826" s="28">
        <f>Tabela5[[#This Row],[Geração Estimada P50 '[MWh']]]/30</f>
        <v>41.266666666666666</v>
      </c>
      <c r="Q826" s="1"/>
      <c r="S826"/>
    </row>
    <row r="827" spans="1:19">
      <c r="A827" s="183">
        <v>45962</v>
      </c>
      <c r="B827" s="28">
        <v>11</v>
      </c>
      <c r="C827" s="28" t="s">
        <v>2550</v>
      </c>
      <c r="D827" s="28"/>
      <c r="E827" s="12">
        <v>607.9</v>
      </c>
      <c r="I827" s="188">
        <v>45931</v>
      </c>
      <c r="J827" s="28">
        <v>10</v>
      </c>
      <c r="K827" s="28" t="s">
        <v>2543</v>
      </c>
      <c r="L827" s="28"/>
      <c r="M827" s="12">
        <v>1256</v>
      </c>
      <c r="N827" s="12">
        <v>1209.821138211382</v>
      </c>
      <c r="O827" t="s">
        <v>498</v>
      </c>
      <c r="P827" s="28">
        <f>Tabela5[[#This Row],[Geração Estimada P50 '[MWh']]]/30</f>
        <v>41.866666666666667</v>
      </c>
      <c r="Q827" s="1"/>
      <c r="S827"/>
    </row>
    <row r="828" spans="1:19">
      <c r="A828" s="183">
        <v>45992</v>
      </c>
      <c r="B828" s="28">
        <v>12</v>
      </c>
      <c r="C828" s="28" t="s">
        <v>2550</v>
      </c>
      <c r="D828" s="28"/>
      <c r="E828" s="12">
        <v>762.8</v>
      </c>
      <c r="I828" s="188">
        <v>45962</v>
      </c>
      <c r="J828" s="28">
        <v>11</v>
      </c>
      <c r="K828" s="28" t="s">
        <v>2543</v>
      </c>
      <c r="L828" s="28"/>
      <c r="M828" s="12">
        <v>1184</v>
      </c>
      <c r="N828" s="12">
        <v>1137.821138211382</v>
      </c>
      <c r="O828" t="s">
        <v>498</v>
      </c>
      <c r="P828" s="28">
        <f>Tabela5[[#This Row],[Geração Estimada P50 '[MWh']]]/30</f>
        <v>39.466666666666669</v>
      </c>
      <c r="Q828" s="1"/>
      <c r="S828"/>
    </row>
    <row r="829" spans="1:19">
      <c r="A829" s="183">
        <v>45658</v>
      </c>
      <c r="B829" s="28">
        <v>1</v>
      </c>
      <c r="C829" s="28" t="s">
        <v>2551</v>
      </c>
      <c r="D829" s="28"/>
      <c r="E829" s="12" t="s">
        <v>2571</v>
      </c>
      <c r="I829" s="188">
        <v>45992</v>
      </c>
      <c r="J829" s="28">
        <v>12</v>
      </c>
      <c r="K829" s="28" t="s">
        <v>2543</v>
      </c>
      <c r="L829" s="28"/>
      <c r="M829" s="12">
        <v>1235</v>
      </c>
      <c r="N829" s="12">
        <v>1188.821138211382</v>
      </c>
      <c r="O829" t="s">
        <v>498</v>
      </c>
      <c r="P829" s="28">
        <f>Tabela5[[#This Row],[Geração Estimada P50 '[MWh']]]/30</f>
        <v>41.166666666666664</v>
      </c>
      <c r="Q829" s="1"/>
      <c r="S829"/>
    </row>
    <row r="830" spans="1:19">
      <c r="A830" s="183">
        <v>45689</v>
      </c>
      <c r="B830" s="28">
        <v>2</v>
      </c>
      <c r="C830" s="28" t="s">
        <v>2551</v>
      </c>
      <c r="D830" s="28"/>
      <c r="E830" s="12" t="s">
        <v>2571</v>
      </c>
      <c r="I830" s="188">
        <v>45658</v>
      </c>
      <c r="J830" s="28">
        <v>1</v>
      </c>
      <c r="K830" s="28" t="s">
        <v>1967</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2551</v>
      </c>
      <c r="D831" s="28"/>
      <c r="E831" s="12" t="s">
        <v>2571</v>
      </c>
      <c r="I831" s="188">
        <v>45689</v>
      </c>
      <c r="J831" s="28">
        <v>2</v>
      </c>
      <c r="K831" s="28" t="s">
        <v>1967</v>
      </c>
      <c r="L831" s="28">
        <v>3014365852</v>
      </c>
      <c r="M831" s="200">
        <v>214.5</v>
      </c>
      <c r="N831" s="200">
        <v>205.33577235772356</v>
      </c>
      <c r="O831" s="28" t="s">
        <v>42</v>
      </c>
      <c r="P831" s="28"/>
      <c r="Q831" s="1"/>
      <c r="S831"/>
    </row>
    <row r="832" spans="1:19">
      <c r="A832" s="183">
        <v>45748</v>
      </c>
      <c r="B832" s="28">
        <v>4</v>
      </c>
      <c r="C832" s="28" t="s">
        <v>2551</v>
      </c>
      <c r="D832" s="28"/>
      <c r="E832" s="12">
        <v>572.5</v>
      </c>
      <c r="I832" s="188">
        <v>45717</v>
      </c>
      <c r="J832" s="28">
        <v>3</v>
      </c>
      <c r="K832" s="28" t="s">
        <v>1967</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2551</v>
      </c>
      <c r="D833" s="28"/>
      <c r="E833" s="12">
        <v>550.9</v>
      </c>
      <c r="I833" s="188">
        <v>45748</v>
      </c>
      <c r="J833" s="28">
        <v>4</v>
      </c>
      <c r="K833" s="28" t="s">
        <v>1967</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2551</v>
      </c>
      <c r="D834" s="28"/>
      <c r="E834" s="12">
        <v>554.4</v>
      </c>
      <c r="I834" s="188">
        <v>45778</v>
      </c>
      <c r="J834" s="28">
        <v>5</v>
      </c>
      <c r="K834" s="28" t="s">
        <v>1967</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2551</v>
      </c>
      <c r="D835" s="28"/>
      <c r="E835" s="12">
        <v>590.20000000000005</v>
      </c>
      <c r="I835" s="188">
        <v>45809</v>
      </c>
      <c r="J835" s="28">
        <v>6</v>
      </c>
      <c r="K835" s="28" t="s">
        <v>1967</v>
      </c>
      <c r="L835" s="28">
        <v>3014365852</v>
      </c>
      <c r="M835" s="200">
        <v>213</v>
      </c>
      <c r="N835" s="200">
        <v>203.83577235772356</v>
      </c>
      <c r="O835" s="28" t="s">
        <v>42</v>
      </c>
      <c r="P835" s="28">
        <f>Tabela5[[#This Row],[Geração Estimada P50 '[MWh']]]/30</f>
        <v>7.1</v>
      </c>
      <c r="Q835" s="1"/>
      <c r="S835"/>
    </row>
    <row r="836" spans="1:19">
      <c r="A836" s="183">
        <v>45870</v>
      </c>
      <c r="B836" s="28">
        <v>8</v>
      </c>
      <c r="C836" s="28" t="s">
        <v>2551</v>
      </c>
      <c r="D836" s="28"/>
      <c r="E836" s="12">
        <v>660.8</v>
      </c>
      <c r="I836" s="188">
        <v>45839</v>
      </c>
      <c r="J836" s="28">
        <v>7</v>
      </c>
      <c r="K836" s="28" t="s">
        <v>1967</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2551</v>
      </c>
      <c r="D837" s="28"/>
      <c r="E837" s="12">
        <v>605.70000000000005</v>
      </c>
      <c r="I837" s="188">
        <v>45870</v>
      </c>
      <c r="J837" s="28">
        <v>8</v>
      </c>
      <c r="K837" s="28" t="s">
        <v>1967</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2551</v>
      </c>
      <c r="D838" s="28"/>
      <c r="E838" s="12">
        <v>590.1</v>
      </c>
      <c r="I838" s="188">
        <v>45901</v>
      </c>
      <c r="J838" s="28">
        <v>9</v>
      </c>
      <c r="K838" s="28" t="s">
        <v>1967</v>
      </c>
      <c r="L838" s="28">
        <v>3014365852</v>
      </c>
      <c r="M838" s="200">
        <v>249.9</v>
      </c>
      <c r="N838" s="200">
        <v>240.73577235772359</v>
      </c>
      <c r="O838" s="28" t="s">
        <v>42</v>
      </c>
      <c r="P838" s="28">
        <f>Tabela5[[#This Row],[Geração Estimada P50 '[MWh']]]/30</f>
        <v>8.33</v>
      </c>
      <c r="Q838" s="1"/>
      <c r="S838"/>
    </row>
    <row r="839" spans="1:19">
      <c r="A839" s="183">
        <v>45962</v>
      </c>
      <c r="B839" s="28">
        <v>11</v>
      </c>
      <c r="C839" s="28" t="s">
        <v>2551</v>
      </c>
      <c r="D839" s="28"/>
      <c r="E839" s="12">
        <v>572.4</v>
      </c>
      <c r="I839" s="188">
        <v>45931</v>
      </c>
      <c r="J839" s="28">
        <v>10</v>
      </c>
      <c r="K839" s="28" t="s">
        <v>1967</v>
      </c>
      <c r="L839" s="28">
        <v>3014365852</v>
      </c>
      <c r="M839" s="200">
        <v>262.5</v>
      </c>
      <c r="N839" s="200">
        <v>253.33577235772356</v>
      </c>
      <c r="O839" s="28" t="s">
        <v>42</v>
      </c>
      <c r="P839" s="28">
        <f>Tabela5[[#This Row],[Geração Estimada P50 '[MWh']]]/30</f>
        <v>8.75</v>
      </c>
      <c r="Q839" s="1"/>
      <c r="S839"/>
    </row>
    <row r="840" spans="1:19">
      <c r="A840" s="183">
        <v>45992</v>
      </c>
      <c r="B840" s="28">
        <v>12</v>
      </c>
      <c r="C840" s="28" t="s">
        <v>2551</v>
      </c>
      <c r="D840" s="28"/>
      <c r="E840" s="12">
        <v>597.79999999999995</v>
      </c>
      <c r="I840" s="188">
        <v>45962</v>
      </c>
      <c r="J840" s="28">
        <v>11</v>
      </c>
      <c r="K840" s="28" t="s">
        <v>1967</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2552</v>
      </c>
      <c r="D841" s="28"/>
      <c r="E841" s="12" t="s">
        <v>2571</v>
      </c>
      <c r="I841" s="188">
        <v>45992</v>
      </c>
      <c r="J841" s="28">
        <v>12</v>
      </c>
      <c r="K841" s="28" t="s">
        <v>1967</v>
      </c>
      <c r="L841" s="28">
        <v>3014365852</v>
      </c>
      <c r="M841" s="200">
        <v>233.1</v>
      </c>
      <c r="N841" s="200">
        <v>223.93577235772358</v>
      </c>
      <c r="O841" s="28" t="s">
        <v>42</v>
      </c>
      <c r="P841" s="28">
        <f>Tabela5[[#This Row],[Geração Estimada P50 '[MWh']]]/30</f>
        <v>7.77</v>
      </c>
      <c r="Q841" s="1"/>
      <c r="S841"/>
    </row>
    <row r="842" spans="1:19">
      <c r="A842" s="183">
        <v>45689</v>
      </c>
      <c r="B842" s="28">
        <v>2</v>
      </c>
      <c r="C842" s="28" t="s">
        <v>2552</v>
      </c>
      <c r="D842" s="28"/>
      <c r="E842" s="12" t="s">
        <v>2571</v>
      </c>
      <c r="I842" s="188">
        <v>45658</v>
      </c>
      <c r="J842" s="28">
        <v>1</v>
      </c>
      <c r="K842" s="28" t="s">
        <v>1968</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2552</v>
      </c>
      <c r="D843" s="28"/>
      <c r="E843" s="12" t="s">
        <v>2571</v>
      </c>
      <c r="I843" s="188">
        <v>45689</v>
      </c>
      <c r="J843" s="28">
        <v>2</v>
      </c>
      <c r="K843" s="28" t="s">
        <v>1968</v>
      </c>
      <c r="L843" s="28">
        <v>3014365880</v>
      </c>
      <c r="M843" s="200">
        <v>212.6</v>
      </c>
      <c r="N843" s="200">
        <v>203.45528455284551</v>
      </c>
      <c r="O843" s="28" t="s">
        <v>43</v>
      </c>
      <c r="P843" s="28"/>
      <c r="Q843" s="1"/>
      <c r="S843"/>
    </row>
    <row r="844" spans="1:19">
      <c r="A844" s="183">
        <v>45748</v>
      </c>
      <c r="B844" s="28">
        <v>4</v>
      </c>
      <c r="C844" s="28" t="s">
        <v>2552</v>
      </c>
      <c r="D844" s="28"/>
      <c r="E844" s="12">
        <v>568.6</v>
      </c>
      <c r="I844" s="188">
        <v>45717</v>
      </c>
      <c r="J844" s="28">
        <v>3</v>
      </c>
      <c r="K844" s="28" t="s">
        <v>1968</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2552</v>
      </c>
      <c r="D845" s="28"/>
      <c r="E845" s="12">
        <v>562.6</v>
      </c>
      <c r="I845" s="188">
        <v>45748</v>
      </c>
      <c r="J845" s="28">
        <v>4</v>
      </c>
      <c r="K845" s="28" t="s">
        <v>1968</v>
      </c>
      <c r="L845" s="28">
        <v>3014365880</v>
      </c>
      <c r="M845" s="200">
        <v>209.4</v>
      </c>
      <c r="N845" s="200">
        <v>200.25528455284552</v>
      </c>
      <c r="O845" s="28" t="s">
        <v>43</v>
      </c>
      <c r="P845" s="28">
        <f>Tabela5[[#This Row],[Geração Estimada P50 '[MWh']]]/30</f>
        <v>6.98</v>
      </c>
      <c r="Q845" s="1"/>
      <c r="S845"/>
    </row>
    <row r="846" spans="1:19">
      <c r="A846" s="183">
        <v>45809</v>
      </c>
      <c r="B846" s="28">
        <v>6</v>
      </c>
      <c r="C846" s="28" t="s">
        <v>2552</v>
      </c>
      <c r="D846" s="28"/>
      <c r="E846" s="12">
        <v>534.1</v>
      </c>
      <c r="I846" s="188">
        <v>45778</v>
      </c>
      <c r="J846" s="28">
        <v>5</v>
      </c>
      <c r="K846" s="28" t="s">
        <v>1968</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2552</v>
      </c>
      <c r="D847" s="28"/>
      <c r="E847" s="12">
        <v>545.70000000000005</v>
      </c>
      <c r="I847" s="188">
        <v>45809</v>
      </c>
      <c r="J847" s="28">
        <v>6</v>
      </c>
      <c r="K847" s="28" t="s">
        <v>1968</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2552</v>
      </c>
      <c r="D848" s="28"/>
      <c r="E848" s="12">
        <v>651.20000000000005</v>
      </c>
      <c r="I848" s="188">
        <v>45839</v>
      </c>
      <c r="J848" s="28">
        <v>7</v>
      </c>
      <c r="K848" s="28" t="s">
        <v>1968</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2552</v>
      </c>
      <c r="D849" s="28"/>
      <c r="E849" s="12">
        <v>605.20000000000005</v>
      </c>
      <c r="I849" s="188">
        <v>45870</v>
      </c>
      <c r="J849" s="28">
        <v>8</v>
      </c>
      <c r="K849" s="28" t="s">
        <v>1968</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2552</v>
      </c>
      <c r="D850" s="28"/>
      <c r="E850" s="12">
        <v>583.70000000000005</v>
      </c>
      <c r="I850" s="188">
        <v>45901</v>
      </c>
      <c r="J850" s="28">
        <v>9</v>
      </c>
      <c r="K850" s="28" t="s">
        <v>1968</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2552</v>
      </c>
      <c r="D851" s="28"/>
      <c r="E851" s="12">
        <v>601.20000000000005</v>
      </c>
      <c r="I851" s="188">
        <v>45931</v>
      </c>
      <c r="J851" s="28">
        <v>10</v>
      </c>
      <c r="K851" s="28" t="s">
        <v>1968</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2552</v>
      </c>
      <c r="D852" s="28"/>
      <c r="E852" s="12">
        <v>569.5</v>
      </c>
      <c r="I852" s="188">
        <v>45962</v>
      </c>
      <c r="J852" s="28">
        <v>11</v>
      </c>
      <c r="K852" s="28" t="s">
        <v>1968</v>
      </c>
      <c r="L852" s="28">
        <v>3014365880</v>
      </c>
      <c r="M852" s="200">
        <v>226.5</v>
      </c>
      <c r="N852" s="200">
        <v>217.35528455284552</v>
      </c>
      <c r="O852" s="28" t="s">
        <v>43</v>
      </c>
      <c r="P852" s="28">
        <f>Tabela5[[#This Row],[Geração Estimada P50 '[MWh']]]/30</f>
        <v>7.55</v>
      </c>
      <c r="Q852" s="1"/>
      <c r="S852"/>
    </row>
    <row r="853" spans="1:19">
      <c r="A853" s="183">
        <v>45658</v>
      </c>
      <c r="B853" s="28">
        <v>1</v>
      </c>
      <c r="C853" s="28" t="s">
        <v>2553</v>
      </c>
      <c r="D853" s="28"/>
      <c r="E853" s="12" t="s">
        <v>2571</v>
      </c>
      <c r="I853" s="188">
        <v>45992</v>
      </c>
      <c r="J853" s="28">
        <v>12</v>
      </c>
      <c r="K853" s="28" t="s">
        <v>1968</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2553</v>
      </c>
      <c r="D854" s="28"/>
      <c r="E854" s="12" t="s">
        <v>2571</v>
      </c>
      <c r="I854" s="188">
        <v>45658</v>
      </c>
      <c r="J854" s="28">
        <v>1</v>
      </c>
      <c r="K854" s="28" t="s">
        <v>1969</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2553</v>
      </c>
      <c r="D855" s="28"/>
      <c r="E855" s="12" t="s">
        <v>2571</v>
      </c>
      <c r="I855" s="188">
        <v>45689</v>
      </c>
      <c r="J855" s="28">
        <v>2</v>
      </c>
      <c r="K855" s="28" t="s">
        <v>1969</v>
      </c>
      <c r="L855" s="28">
        <v>3014365849</v>
      </c>
      <c r="M855" s="200">
        <v>100</v>
      </c>
      <c r="N855" s="200">
        <v>95.655284552845544</v>
      </c>
      <c r="O855" s="28" t="s">
        <v>44</v>
      </c>
      <c r="P855" s="28"/>
      <c r="Q855" s="1"/>
      <c r="S855"/>
    </row>
    <row r="856" spans="1:19">
      <c r="A856" s="183">
        <v>45748</v>
      </c>
      <c r="B856" s="28">
        <v>4</v>
      </c>
      <c r="C856" s="28" t="s">
        <v>2553</v>
      </c>
      <c r="D856" s="28"/>
      <c r="E856" s="12">
        <v>437.7</v>
      </c>
      <c r="I856" s="188">
        <v>45717</v>
      </c>
      <c r="J856" s="28">
        <v>3</v>
      </c>
      <c r="K856" s="28" t="s">
        <v>1969</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2553</v>
      </c>
      <c r="D857" s="28"/>
      <c r="E857" s="12">
        <v>376.5</v>
      </c>
      <c r="I857" s="188">
        <v>45748</v>
      </c>
      <c r="J857" s="28">
        <v>4</v>
      </c>
      <c r="K857" s="28" t="s">
        <v>1969</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2553</v>
      </c>
      <c r="D858" s="28"/>
      <c r="E858" s="12">
        <v>354.9</v>
      </c>
      <c r="I858" s="188">
        <v>45778</v>
      </c>
      <c r="J858" s="28">
        <v>5</v>
      </c>
      <c r="K858" s="28" t="s">
        <v>1969</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2553</v>
      </c>
      <c r="D859" s="28"/>
      <c r="E859" s="12">
        <v>399.6</v>
      </c>
      <c r="I859" s="188">
        <v>45809</v>
      </c>
      <c r="J859" s="28">
        <v>6</v>
      </c>
      <c r="K859" s="28" t="s">
        <v>1969</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2553</v>
      </c>
      <c r="D860" s="28"/>
      <c r="E860" s="12">
        <v>417.4</v>
      </c>
      <c r="I860" s="188">
        <v>45839</v>
      </c>
      <c r="J860" s="28">
        <v>7</v>
      </c>
      <c r="K860" s="28" t="s">
        <v>1969</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2553</v>
      </c>
      <c r="D861" s="28"/>
      <c r="E861" s="12">
        <v>401.8</v>
      </c>
      <c r="I861" s="188">
        <v>45870</v>
      </c>
      <c r="J861" s="28">
        <v>8</v>
      </c>
      <c r="K861" s="28" t="s">
        <v>1969</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2553</v>
      </c>
      <c r="D862" s="28"/>
      <c r="E862" s="12">
        <v>439.5</v>
      </c>
      <c r="I862" s="188">
        <v>45901</v>
      </c>
      <c r="J862" s="28">
        <v>9</v>
      </c>
      <c r="K862" s="28" t="s">
        <v>1969</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2553</v>
      </c>
      <c r="D863" s="28"/>
      <c r="E863" s="12">
        <v>462.2</v>
      </c>
      <c r="I863" s="188">
        <v>45931</v>
      </c>
      <c r="J863" s="28">
        <v>10</v>
      </c>
      <c r="K863" s="28" t="s">
        <v>1969</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2553</v>
      </c>
      <c r="D864" s="28"/>
      <c r="E864" s="12">
        <v>489.5</v>
      </c>
      <c r="I864" s="188">
        <v>45962</v>
      </c>
      <c r="J864" s="28">
        <v>11</v>
      </c>
      <c r="K864" s="28" t="s">
        <v>1969</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2554</v>
      </c>
      <c r="D865" s="28"/>
      <c r="E865" s="12" t="s">
        <v>2571</v>
      </c>
      <c r="I865" s="188">
        <v>45992</v>
      </c>
      <c r="J865" s="28">
        <v>12</v>
      </c>
      <c r="K865" s="28" t="s">
        <v>1969</v>
      </c>
      <c r="L865" s="28">
        <v>3014365849</v>
      </c>
      <c r="M865" s="200">
        <v>110.1</v>
      </c>
      <c r="N865" s="200">
        <v>105.75528455284554</v>
      </c>
      <c r="O865" s="28" t="s">
        <v>44</v>
      </c>
      <c r="P865" s="28">
        <f>Tabela5[[#This Row],[Geração Estimada P50 '[MWh']]]/30</f>
        <v>3.67</v>
      </c>
      <c r="Q865" s="1"/>
      <c r="S865"/>
    </row>
    <row r="866" spans="1:19">
      <c r="A866" s="183">
        <v>45689</v>
      </c>
      <c r="B866" s="28">
        <v>2</v>
      </c>
      <c r="C866" s="28" t="s">
        <v>2554</v>
      </c>
      <c r="D866" s="28"/>
      <c r="E866" s="12" t="s">
        <v>2571</v>
      </c>
      <c r="I866" s="188">
        <v>45658</v>
      </c>
      <c r="J866" s="28">
        <v>1</v>
      </c>
      <c r="K866" s="28" t="s">
        <v>1970</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2554</v>
      </c>
      <c r="D867" s="28"/>
      <c r="E867" s="12" t="s">
        <v>2571</v>
      </c>
      <c r="I867" s="188">
        <v>45689</v>
      </c>
      <c r="J867" s="28">
        <v>2</v>
      </c>
      <c r="K867" s="28" t="s">
        <v>1970</v>
      </c>
      <c r="L867" s="28">
        <v>3014367769</v>
      </c>
      <c r="M867" s="200">
        <v>207.7</v>
      </c>
      <c r="N867" s="200">
        <v>198.72439024390243</v>
      </c>
      <c r="O867" s="28" t="s">
        <v>45</v>
      </c>
      <c r="P867" s="28"/>
      <c r="Q867" s="1"/>
      <c r="S867"/>
    </row>
    <row r="868" spans="1:19">
      <c r="A868" s="183">
        <v>45748</v>
      </c>
      <c r="B868" s="28">
        <v>4</v>
      </c>
      <c r="C868" s="28" t="s">
        <v>2554</v>
      </c>
      <c r="D868" s="28"/>
      <c r="E868" s="12" t="s">
        <v>2571</v>
      </c>
      <c r="I868" s="188">
        <v>45717</v>
      </c>
      <c r="J868" s="28">
        <v>3</v>
      </c>
      <c r="K868" s="28" t="s">
        <v>1970</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2554</v>
      </c>
      <c r="D869" s="28"/>
      <c r="E869" s="12" t="s">
        <v>2571</v>
      </c>
      <c r="I869" s="188">
        <v>45748</v>
      </c>
      <c r="J869" s="28">
        <v>4</v>
      </c>
      <c r="K869" s="28" t="s">
        <v>1970</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2554</v>
      </c>
      <c r="D870" s="28"/>
      <c r="E870" s="12">
        <v>627.9</v>
      </c>
      <c r="I870" s="188">
        <v>45778</v>
      </c>
      <c r="J870" s="28">
        <v>5</v>
      </c>
      <c r="K870" s="28" t="s">
        <v>1970</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2554</v>
      </c>
      <c r="D871" s="28"/>
      <c r="E871" s="12">
        <v>640.6</v>
      </c>
      <c r="I871" s="188">
        <v>45809</v>
      </c>
      <c r="J871" s="28">
        <v>6</v>
      </c>
      <c r="K871" s="28" t="s">
        <v>1970</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2554</v>
      </c>
      <c r="D872" s="28"/>
      <c r="E872" s="12">
        <v>681</v>
      </c>
      <c r="I872" s="188">
        <v>45839</v>
      </c>
      <c r="J872" s="28">
        <v>7</v>
      </c>
      <c r="K872" s="28" t="s">
        <v>1970</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2554</v>
      </c>
      <c r="D873" s="28"/>
      <c r="E873" s="12">
        <v>577.1</v>
      </c>
      <c r="I873" s="188">
        <v>45870</v>
      </c>
      <c r="J873" s="28">
        <v>8</v>
      </c>
      <c r="K873" s="28" t="s">
        <v>1970</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2554</v>
      </c>
      <c r="D874" s="28"/>
      <c r="E874" s="12">
        <v>495.9</v>
      </c>
      <c r="I874" s="188">
        <v>45901</v>
      </c>
      <c r="J874" s="28">
        <v>9</v>
      </c>
      <c r="K874" s="28" t="s">
        <v>1970</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2554</v>
      </c>
      <c r="D875" s="28"/>
      <c r="E875" s="12">
        <v>488.6</v>
      </c>
      <c r="I875" s="188">
        <v>45931</v>
      </c>
      <c r="J875" s="28">
        <v>10</v>
      </c>
      <c r="K875" s="28" t="s">
        <v>1970</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2554</v>
      </c>
      <c r="D876" s="28"/>
      <c r="E876" s="12">
        <v>513.5</v>
      </c>
      <c r="I876" s="188">
        <v>45962</v>
      </c>
      <c r="J876" s="28">
        <v>11</v>
      </c>
      <c r="K876" s="28" t="s">
        <v>1970</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2555</v>
      </c>
      <c r="D877" s="28"/>
      <c r="E877" s="12" t="s">
        <v>2571</v>
      </c>
      <c r="I877" s="188">
        <v>45992</v>
      </c>
      <c r="J877" s="28">
        <v>12</v>
      </c>
      <c r="K877" s="28" t="s">
        <v>1970</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2555</v>
      </c>
      <c r="D878" s="28"/>
      <c r="E878" s="12" t="s">
        <v>2571</v>
      </c>
      <c r="I878" s="188">
        <v>45658</v>
      </c>
      <c r="J878" s="28">
        <v>1</v>
      </c>
      <c r="K878" s="28" t="s">
        <v>1971</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2555</v>
      </c>
      <c r="D879" s="28"/>
      <c r="E879" s="12" t="s">
        <v>2571</v>
      </c>
      <c r="I879" s="188">
        <v>45689</v>
      </c>
      <c r="J879" s="28">
        <v>2</v>
      </c>
      <c r="K879" s="28" t="s">
        <v>1971</v>
      </c>
      <c r="L879" s="28">
        <v>3014367806</v>
      </c>
      <c r="M879" s="200">
        <v>209.5</v>
      </c>
      <c r="N879" s="200">
        <v>200.41382113821138</v>
      </c>
      <c r="O879" s="28" t="s">
        <v>46</v>
      </c>
      <c r="P879" s="28"/>
      <c r="Q879" s="1"/>
      <c r="S879"/>
    </row>
    <row r="880" spans="1:19">
      <c r="A880" s="183">
        <v>45748</v>
      </c>
      <c r="B880" s="28">
        <v>4</v>
      </c>
      <c r="C880" s="28" t="s">
        <v>2555</v>
      </c>
      <c r="D880" s="28"/>
      <c r="E880" s="12" t="s">
        <v>2571</v>
      </c>
      <c r="I880" s="188">
        <v>45717</v>
      </c>
      <c r="J880" s="28">
        <v>3</v>
      </c>
      <c r="K880" s="28" t="s">
        <v>1971</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2555</v>
      </c>
      <c r="D881" s="28"/>
      <c r="E881" s="12" t="s">
        <v>2571</v>
      </c>
      <c r="I881" s="188">
        <v>45748</v>
      </c>
      <c r="J881" s="28">
        <v>4</v>
      </c>
      <c r="K881" s="28" t="s">
        <v>1971</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2555</v>
      </c>
      <c r="D882" s="28"/>
      <c r="E882" s="12">
        <v>631.79999999999995</v>
      </c>
      <c r="I882" s="188">
        <v>45778</v>
      </c>
      <c r="J882" s="28">
        <v>5</v>
      </c>
      <c r="K882" s="28" t="s">
        <v>1971</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2555</v>
      </c>
      <c r="D883" s="28"/>
      <c r="E883" s="12">
        <v>644</v>
      </c>
      <c r="I883" s="188">
        <v>45809</v>
      </c>
      <c r="J883" s="28">
        <v>6</v>
      </c>
      <c r="K883" s="28" t="s">
        <v>1971</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2555</v>
      </c>
      <c r="D884" s="28"/>
      <c r="E884" s="12">
        <v>691</v>
      </c>
      <c r="I884" s="188">
        <v>45839</v>
      </c>
      <c r="J884" s="28">
        <v>7</v>
      </c>
      <c r="K884" s="28" t="s">
        <v>1971</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2555</v>
      </c>
      <c r="D885" s="28"/>
      <c r="E885" s="12">
        <v>578.20000000000005</v>
      </c>
      <c r="I885" s="188">
        <v>45870</v>
      </c>
      <c r="J885" s="28">
        <v>8</v>
      </c>
      <c r="K885" s="28" t="s">
        <v>1971</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2555</v>
      </c>
      <c r="D886" s="28"/>
      <c r="E886" s="12">
        <v>508.3</v>
      </c>
      <c r="I886" s="188">
        <v>45901</v>
      </c>
      <c r="J886" s="28">
        <v>9</v>
      </c>
      <c r="K886" s="28" t="s">
        <v>1971</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2555</v>
      </c>
      <c r="D887" s="28"/>
      <c r="E887" s="12">
        <v>445.8</v>
      </c>
      <c r="I887" s="188">
        <v>45931</v>
      </c>
      <c r="J887" s="28">
        <v>10</v>
      </c>
      <c r="K887" s="28" t="s">
        <v>1971</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2555</v>
      </c>
      <c r="D888" s="28"/>
      <c r="E888" s="12">
        <v>509.1</v>
      </c>
      <c r="I888" s="188">
        <v>45962</v>
      </c>
      <c r="J888" s="28">
        <v>11</v>
      </c>
      <c r="K888" s="28" t="s">
        <v>1971</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1971</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1972</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1972</v>
      </c>
      <c r="L891" s="28">
        <v>3014367812</v>
      </c>
      <c r="M891" s="200">
        <v>100</v>
      </c>
      <c r="N891" s="200">
        <v>95.661788617886188</v>
      </c>
      <c r="O891" s="28" t="s">
        <v>47</v>
      </c>
      <c r="P891" s="28"/>
      <c r="Q891" s="1"/>
      <c r="S891"/>
    </row>
    <row r="892" spans="1:19">
      <c r="I892" s="188">
        <v>45717</v>
      </c>
      <c r="J892" s="28">
        <v>3</v>
      </c>
      <c r="K892" s="28" t="s">
        <v>1972</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1972</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1972</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1972</v>
      </c>
      <c r="L895" s="28">
        <v>3014367812</v>
      </c>
      <c r="M895" s="200">
        <v>98.7</v>
      </c>
      <c r="N895" s="200">
        <v>94.361788617886191</v>
      </c>
      <c r="O895" s="28" t="s">
        <v>47</v>
      </c>
      <c r="P895" s="28">
        <f>Tabela5[[#This Row],[Geração Estimada P50 '[MWh']]]/30</f>
        <v>3.29</v>
      </c>
      <c r="Q895" s="1"/>
      <c r="S895"/>
    </row>
    <row r="896" spans="1:19">
      <c r="I896" s="188">
        <v>45839</v>
      </c>
      <c r="J896" s="28">
        <v>7</v>
      </c>
      <c r="K896" s="28" t="s">
        <v>1972</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1972</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1972</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1972</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1972</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1972</v>
      </c>
      <c r="L901" s="28">
        <v>3014367812</v>
      </c>
      <c r="M901" s="200">
        <v>110.1</v>
      </c>
      <c r="N901" s="200">
        <v>105.76178861788618</v>
      </c>
      <c r="O901" s="28" t="s">
        <v>47</v>
      </c>
      <c r="P901" s="28">
        <f>Tabela5[[#This Row],[Geração Estimada P50 '[MWh']]]/30</f>
        <v>3.67</v>
      </c>
      <c r="Q901" s="1"/>
      <c r="S901"/>
    </row>
    <row r="902" spans="9:19">
      <c r="I902" s="188">
        <v>45658</v>
      </c>
      <c r="J902" s="28">
        <v>1</v>
      </c>
      <c r="K902" s="28" t="s">
        <v>1925</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1925</v>
      </c>
      <c r="L903" s="28">
        <v>3014367788</v>
      </c>
      <c r="M903" s="200">
        <v>201.1</v>
      </c>
      <c r="N903" s="200">
        <v>192.38455284552845</v>
      </c>
      <c r="O903" s="28" t="s">
        <v>35</v>
      </c>
      <c r="P903" s="28"/>
      <c r="Q903" s="1"/>
      <c r="S903"/>
    </row>
    <row r="904" spans="9:19">
      <c r="I904" s="188">
        <v>45717</v>
      </c>
      <c r="J904" s="28">
        <v>3</v>
      </c>
      <c r="K904" s="28" t="s">
        <v>1925</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1925</v>
      </c>
      <c r="L905" s="28">
        <v>3014367788</v>
      </c>
      <c r="M905" s="200">
        <v>196.5</v>
      </c>
      <c r="N905" s="200">
        <v>187.78455284552845</v>
      </c>
      <c r="O905" s="28" t="s">
        <v>35</v>
      </c>
      <c r="P905" s="28">
        <f>Tabela5[[#This Row],[Geração Estimada P50 '[MWh']]]/30</f>
        <v>6.55</v>
      </c>
      <c r="Q905" s="1"/>
      <c r="S905"/>
    </row>
    <row r="906" spans="9:19">
      <c r="I906" s="188">
        <v>45778</v>
      </c>
      <c r="J906" s="28">
        <v>5</v>
      </c>
      <c r="K906" s="28" t="s">
        <v>1925</v>
      </c>
      <c r="L906" s="28">
        <v>3014367788</v>
      </c>
      <c r="M906" s="200">
        <v>205.2</v>
      </c>
      <c r="N906" s="200">
        <v>196.48455284552844</v>
      </c>
      <c r="O906" s="28" t="s">
        <v>35</v>
      </c>
      <c r="P906" s="28">
        <f>Tabela5[[#This Row],[Geração Estimada P50 '[MWh']]]/30</f>
        <v>6.84</v>
      </c>
      <c r="Q906" s="1"/>
      <c r="S906"/>
    </row>
    <row r="907" spans="9:19">
      <c r="I907" s="188">
        <v>45809</v>
      </c>
      <c r="J907" s="28">
        <v>6</v>
      </c>
      <c r="K907" s="28" t="s">
        <v>1925</v>
      </c>
      <c r="L907" s="28">
        <v>3014367788</v>
      </c>
      <c r="M907" s="200">
        <v>204</v>
      </c>
      <c r="N907" s="200">
        <v>195.28455284552845</v>
      </c>
      <c r="O907" s="28" t="s">
        <v>35</v>
      </c>
      <c r="P907" s="28">
        <f>Tabela5[[#This Row],[Geração Estimada P50 '[MWh']]]/30</f>
        <v>6.8</v>
      </c>
      <c r="Q907" s="1"/>
      <c r="S907"/>
    </row>
    <row r="908" spans="9:19">
      <c r="I908" s="188">
        <v>45839</v>
      </c>
      <c r="J908" s="28">
        <v>7</v>
      </c>
      <c r="K908" s="28" t="s">
        <v>1925</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1925</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1925</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1925</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1925</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1925</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1926</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1926</v>
      </c>
      <c r="L915" s="28">
        <v>3014367836</v>
      </c>
      <c r="M915" s="200">
        <v>199.2</v>
      </c>
      <c r="N915" s="200">
        <v>190.52357723577234</v>
      </c>
      <c r="O915" s="185" t="s">
        <v>36</v>
      </c>
      <c r="P915" s="28"/>
      <c r="Q915" s="1"/>
      <c r="S915"/>
    </row>
    <row r="916" spans="9:19">
      <c r="I916" s="188">
        <v>45717</v>
      </c>
      <c r="J916" s="28">
        <v>3</v>
      </c>
      <c r="K916" s="28" t="s">
        <v>1926</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1926</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1926</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1926</v>
      </c>
      <c r="L919" s="28">
        <v>3014367836</v>
      </c>
      <c r="M919" s="200">
        <v>203.7</v>
      </c>
      <c r="N919" s="200">
        <v>195.02357723577234</v>
      </c>
      <c r="O919" s="185" t="s">
        <v>36</v>
      </c>
      <c r="P919" s="28">
        <f>Tabela5[[#This Row],[Geração Estimada P50 '[MWh']]]/30</f>
        <v>6.79</v>
      </c>
      <c r="Q919" s="1"/>
      <c r="S919"/>
    </row>
    <row r="920" spans="9:19">
      <c r="I920" s="188">
        <v>45839</v>
      </c>
      <c r="J920" s="28">
        <v>7</v>
      </c>
      <c r="K920" s="28" t="s">
        <v>1926</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1926</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1926</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1926</v>
      </c>
      <c r="L923" s="28">
        <v>3014367836</v>
      </c>
      <c r="M923" s="200">
        <v>245.7</v>
      </c>
      <c r="N923" s="200">
        <v>237.02357723577234</v>
      </c>
      <c r="O923" s="185" t="s">
        <v>36</v>
      </c>
      <c r="P923" s="28">
        <f>Tabela5[[#This Row],[Geração Estimada P50 '[MWh']]]/30</f>
        <v>8.19</v>
      </c>
      <c r="Q923" s="1"/>
      <c r="S923"/>
    </row>
    <row r="924" spans="9:19">
      <c r="I924" s="188">
        <v>45962</v>
      </c>
      <c r="J924" s="28">
        <v>11</v>
      </c>
      <c r="K924" s="28" t="s">
        <v>1926</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1926</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1927</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1927</v>
      </c>
      <c r="L927" s="28">
        <v>3014367837</v>
      </c>
      <c r="M927" s="201">
        <v>96.9</v>
      </c>
      <c r="N927" s="201">
        <v>92.691869918699183</v>
      </c>
      <c r="O927" s="185" t="s">
        <v>37</v>
      </c>
      <c r="P927" s="28"/>
      <c r="Q927" s="1"/>
      <c r="S927"/>
    </row>
    <row r="928" spans="9:19">
      <c r="I928" s="188">
        <v>45717</v>
      </c>
      <c r="J928" s="28">
        <v>3</v>
      </c>
      <c r="K928" s="28" t="s">
        <v>1927</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1927</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1927</v>
      </c>
      <c r="L930" s="28">
        <v>3014367837</v>
      </c>
      <c r="M930" s="201">
        <v>99.6</v>
      </c>
      <c r="N930" s="201">
        <v>95.391869918699172</v>
      </c>
      <c r="O930" s="185" t="s">
        <v>37</v>
      </c>
      <c r="P930" s="28">
        <f>Tabela5[[#This Row],[Geração Estimada P50 '[MWh']]]/30</f>
        <v>3.32</v>
      </c>
      <c r="Q930" s="1"/>
      <c r="S930"/>
    </row>
    <row r="931" spans="9:19">
      <c r="I931" s="188">
        <v>45809</v>
      </c>
      <c r="J931" s="28">
        <v>6</v>
      </c>
      <c r="K931" s="28" t="s">
        <v>1927</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1927</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1927</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1927</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1927</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1927</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1927</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1964</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1964</v>
      </c>
      <c r="L939" s="28">
        <v>3014367827</v>
      </c>
      <c r="M939" s="200">
        <v>214.2</v>
      </c>
      <c r="N939" s="200">
        <v>205.19186991869918</v>
      </c>
      <c r="O939" s="185" t="s">
        <v>38</v>
      </c>
      <c r="P939" s="28"/>
      <c r="Q939" s="1"/>
      <c r="S939"/>
    </row>
    <row r="940" spans="9:19">
      <c r="I940" s="188">
        <v>45717</v>
      </c>
      <c r="J940" s="28">
        <v>3</v>
      </c>
      <c r="K940" s="28" t="s">
        <v>1964</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1964</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1964</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1964</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1964</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1964</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1964</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1964</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1964</v>
      </c>
      <c r="L948" s="28">
        <v>3014367827</v>
      </c>
      <c r="M948" s="200">
        <v>220.8</v>
      </c>
      <c r="N948" s="200">
        <v>211.79186991869921</v>
      </c>
      <c r="O948" s="185" t="s">
        <v>38</v>
      </c>
      <c r="P948" s="28">
        <f>Tabela5[[#This Row],[Geração Estimada P50 '[MWh']]]/30</f>
        <v>7.36</v>
      </c>
      <c r="Q948" s="1"/>
      <c r="S948"/>
    </row>
    <row r="949" spans="9:19">
      <c r="I949" s="188">
        <v>45992</v>
      </c>
      <c r="J949" s="28">
        <v>12</v>
      </c>
      <c r="K949" s="28" t="s">
        <v>1964</v>
      </c>
      <c r="L949" s="28">
        <v>3014367827</v>
      </c>
      <c r="M949" s="200">
        <v>227.4</v>
      </c>
      <c r="N949" s="200">
        <v>218.3918699186992</v>
      </c>
      <c r="O949" s="185" t="s">
        <v>38</v>
      </c>
      <c r="P949" s="28">
        <f>Tabela5[[#This Row],[Geração Estimada P50 '[MWh']]]/30</f>
        <v>7.58</v>
      </c>
      <c r="Q949" s="1"/>
      <c r="S949"/>
    </row>
    <row r="950" spans="9:19">
      <c r="I950" s="188">
        <v>45658</v>
      </c>
      <c r="J950" s="28">
        <v>1</v>
      </c>
      <c r="K950" s="28" t="s">
        <v>1965</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1965</v>
      </c>
      <c r="L951" s="28">
        <v>3014367828</v>
      </c>
      <c r="M951" s="200">
        <v>214.8</v>
      </c>
      <c r="N951" s="200">
        <v>205.72032520325209</v>
      </c>
      <c r="O951" s="185" t="s">
        <v>39</v>
      </c>
      <c r="P951" s="28"/>
      <c r="Q951" s="1"/>
      <c r="S951"/>
    </row>
    <row r="952" spans="9:19">
      <c r="I952" s="188">
        <v>45717</v>
      </c>
      <c r="J952" s="28">
        <v>3</v>
      </c>
      <c r="K952" s="28" t="s">
        <v>1965</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1965</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1965</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1965</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1965</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1965</v>
      </c>
      <c r="L957" s="28">
        <v>3014367828</v>
      </c>
      <c r="M957" s="200">
        <v>252.3</v>
      </c>
      <c r="N957" s="200">
        <v>243.22032520325209</v>
      </c>
      <c r="O957" s="185" t="s">
        <v>39</v>
      </c>
      <c r="P957" s="28">
        <f>Tabela5[[#This Row],[Geração Estimada P50 '[MWh']]]/30</f>
        <v>8.41</v>
      </c>
      <c r="Q957" s="1"/>
      <c r="S957"/>
    </row>
    <row r="958" spans="9:19">
      <c r="I958" s="188">
        <v>45901</v>
      </c>
      <c r="J958" s="28">
        <v>9</v>
      </c>
      <c r="K958" s="28" t="s">
        <v>1965</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1965</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1965</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1965</v>
      </c>
      <c r="L961" s="28">
        <v>3014367828</v>
      </c>
      <c r="M961" s="200">
        <v>228</v>
      </c>
      <c r="N961" s="200">
        <v>218.92032520325208</v>
      </c>
      <c r="O961" s="185" t="s">
        <v>39</v>
      </c>
      <c r="P961" s="28">
        <f>Tabela5[[#This Row],[Geração Estimada P50 '[MWh']]]/30</f>
        <v>7.6</v>
      </c>
      <c r="Q961" s="1"/>
      <c r="S961"/>
    </row>
    <row r="962" spans="9:19">
      <c r="I962" s="188">
        <v>45658</v>
      </c>
      <c r="J962" s="28">
        <v>1</v>
      </c>
      <c r="K962" s="28" t="s">
        <v>1966</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1966</v>
      </c>
      <c r="L963" s="28">
        <v>3014367829</v>
      </c>
      <c r="M963" s="200">
        <v>101.4</v>
      </c>
      <c r="N963" s="200">
        <v>97.094308943089416</v>
      </c>
      <c r="O963" s="185" t="s">
        <v>40</v>
      </c>
      <c r="P963" s="28"/>
      <c r="Q963" s="1"/>
      <c r="S963"/>
    </row>
    <row r="964" spans="9:19">
      <c r="I964" s="188">
        <v>45717</v>
      </c>
      <c r="J964" s="28">
        <v>3</v>
      </c>
      <c r="K964" s="28" t="s">
        <v>1966</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1966</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1966</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1966</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1966</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1966</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1966</v>
      </c>
      <c r="L970" s="28">
        <v>3014367829</v>
      </c>
      <c r="M970" s="200">
        <v>118.8</v>
      </c>
      <c r="N970" s="200">
        <v>114.49430894308941</v>
      </c>
      <c r="O970" s="185" t="s">
        <v>40</v>
      </c>
      <c r="P970" s="28">
        <f>Tabela5[[#This Row],[Geração Estimada P50 '[MWh']]]/30</f>
        <v>3.96</v>
      </c>
      <c r="Q970" s="1"/>
      <c r="S970"/>
    </row>
    <row r="971" spans="9:19">
      <c r="I971" s="188">
        <v>45931</v>
      </c>
      <c r="J971" s="28">
        <v>10</v>
      </c>
      <c r="K971" s="28" t="s">
        <v>1966</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1966</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1966</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2066</v>
      </c>
      <c r="B1" t="s">
        <v>275</v>
      </c>
      <c r="C1" t="s">
        <v>2576</v>
      </c>
      <c r="D1" t="s">
        <v>2577</v>
      </c>
      <c r="E1" t="s">
        <v>2578</v>
      </c>
      <c r="F1" t="s">
        <v>2579</v>
      </c>
      <c r="G1" t="s">
        <v>2580</v>
      </c>
    </row>
    <row r="2" spans="1:21" ht="15" thickBot="1">
      <c r="A2" t="s">
        <v>2581</v>
      </c>
      <c r="B2">
        <v>1</v>
      </c>
      <c r="C2">
        <v>1</v>
      </c>
      <c r="D2">
        <v>4</v>
      </c>
      <c r="E2">
        <v>29</v>
      </c>
      <c r="F2">
        <v>695</v>
      </c>
      <c r="G2">
        <f>D2*E2*F2</f>
        <v>80620</v>
      </c>
      <c r="L2" s="420" t="s">
        <v>2582</v>
      </c>
      <c r="M2" s="421"/>
      <c r="N2" s="422"/>
      <c r="O2" s="301">
        <v>45931.24591435185</v>
      </c>
      <c r="P2" s="301">
        <v>45932.242175925923</v>
      </c>
      <c r="Q2" s="302" t="s">
        <v>2583</v>
      </c>
      <c r="R2" s="302">
        <v>3950</v>
      </c>
      <c r="S2" s="302" t="s">
        <v>541</v>
      </c>
      <c r="T2" s="302" t="s">
        <v>541</v>
      </c>
      <c r="U2">
        <f>R2/1000</f>
        <v>3.95</v>
      </c>
    </row>
    <row r="3" spans="1:21" ht="15" thickBot="1">
      <c r="A3" t="s">
        <v>2581</v>
      </c>
      <c r="B3">
        <v>1</v>
      </c>
      <c r="C3">
        <v>2</v>
      </c>
      <c r="D3">
        <v>5</v>
      </c>
      <c r="E3">
        <v>29</v>
      </c>
      <c r="F3">
        <v>695</v>
      </c>
      <c r="G3">
        <f t="shared" ref="G3:G6" si="0">D3*E3*F3</f>
        <v>100775</v>
      </c>
      <c r="L3" s="420" t="s">
        <v>2582</v>
      </c>
      <c r="M3" s="421"/>
      <c r="N3" s="422"/>
      <c r="O3" s="301">
        <v>45932.243587962963</v>
      </c>
      <c r="P3" s="301">
        <v>45932.77443287037</v>
      </c>
      <c r="Q3" s="302" t="s">
        <v>2583</v>
      </c>
      <c r="R3" s="302">
        <v>4184</v>
      </c>
      <c r="S3" s="302" t="s">
        <v>541</v>
      </c>
      <c r="T3" s="302" t="s">
        <v>541</v>
      </c>
      <c r="U3">
        <f t="shared" ref="U3:U10" si="1">R3/1000</f>
        <v>4.1840000000000002</v>
      </c>
    </row>
    <row r="4" spans="1:21" ht="15" thickBot="1">
      <c r="A4" t="s">
        <v>2581</v>
      </c>
      <c r="B4">
        <v>1</v>
      </c>
      <c r="C4">
        <v>3</v>
      </c>
      <c r="D4">
        <v>5</v>
      </c>
      <c r="E4">
        <v>29</v>
      </c>
      <c r="F4">
        <v>695</v>
      </c>
      <c r="G4">
        <f>D4*E4*F4</f>
        <v>100775</v>
      </c>
      <c r="L4" s="420" t="s">
        <v>2582</v>
      </c>
      <c r="M4" s="421"/>
      <c r="N4" s="422"/>
      <c r="O4" s="301">
        <v>45933.243738425925</v>
      </c>
      <c r="P4" s="301">
        <v>45934.248981481483</v>
      </c>
      <c r="Q4" s="302" t="s">
        <v>2583</v>
      </c>
      <c r="R4" s="302">
        <v>6897</v>
      </c>
      <c r="S4" s="302" t="s">
        <v>541</v>
      </c>
      <c r="T4" s="302" t="s">
        <v>541</v>
      </c>
      <c r="U4">
        <f t="shared" si="1"/>
        <v>6.8970000000000002</v>
      </c>
    </row>
    <row r="5" spans="1:21" ht="15" thickBot="1">
      <c r="A5" t="s">
        <v>2584</v>
      </c>
      <c r="B5">
        <v>1</v>
      </c>
      <c r="C5">
        <v>1</v>
      </c>
      <c r="D5">
        <v>4</v>
      </c>
      <c r="E5">
        <v>31</v>
      </c>
      <c r="F5">
        <v>660</v>
      </c>
      <c r="G5">
        <f t="shared" si="0"/>
        <v>81840</v>
      </c>
      <c r="L5" s="420" t="s">
        <v>2582</v>
      </c>
      <c r="M5" s="421"/>
      <c r="N5" s="422"/>
      <c r="O5" s="301">
        <v>45934.244976851849</v>
      </c>
      <c r="P5" s="301">
        <v>45935.243703703702</v>
      </c>
      <c r="Q5" s="302" t="s">
        <v>2583</v>
      </c>
      <c r="R5" s="302">
        <v>3464</v>
      </c>
      <c r="S5" s="302" t="s">
        <v>541</v>
      </c>
      <c r="T5" s="302" t="s">
        <v>541</v>
      </c>
      <c r="U5">
        <f t="shared" si="1"/>
        <v>3.464</v>
      </c>
    </row>
    <row r="6" spans="1:21" ht="15" thickBot="1">
      <c r="A6" t="s">
        <v>2584</v>
      </c>
      <c r="B6">
        <v>1</v>
      </c>
      <c r="C6">
        <v>2</v>
      </c>
      <c r="D6">
        <v>4</v>
      </c>
      <c r="E6">
        <v>31</v>
      </c>
      <c r="F6">
        <v>660</v>
      </c>
      <c r="G6">
        <f t="shared" si="0"/>
        <v>81840</v>
      </c>
      <c r="L6" s="420" t="s">
        <v>2582</v>
      </c>
      <c r="M6" s="421"/>
      <c r="N6" s="422"/>
      <c r="O6" s="301">
        <v>45935.245127314818</v>
      </c>
      <c r="P6" s="301">
        <v>45935.776597222219</v>
      </c>
      <c r="Q6" s="302" t="s">
        <v>2583</v>
      </c>
      <c r="R6" s="302">
        <v>3912</v>
      </c>
      <c r="S6" s="302" t="s">
        <v>2585</v>
      </c>
      <c r="T6" s="302" t="s">
        <v>2586</v>
      </c>
      <c r="U6">
        <f t="shared" si="1"/>
        <v>3.9119999999999999</v>
      </c>
    </row>
    <row r="7" spans="1:21" ht="15" thickBot="1">
      <c r="A7" t="s">
        <v>2584</v>
      </c>
      <c r="B7">
        <v>1</v>
      </c>
      <c r="C7">
        <v>3</v>
      </c>
      <c r="D7">
        <v>5</v>
      </c>
      <c r="E7">
        <v>31</v>
      </c>
      <c r="F7">
        <v>660</v>
      </c>
      <c r="G7">
        <f>D7*E7*F7</f>
        <v>102300</v>
      </c>
      <c r="L7" s="420" t="s">
        <v>2582</v>
      </c>
      <c r="M7" s="421"/>
      <c r="N7" s="422"/>
      <c r="O7" s="301">
        <v>45936.24428240741</v>
      </c>
      <c r="P7" s="301">
        <v>45936.773935185185</v>
      </c>
      <c r="Q7" s="302" t="s">
        <v>2583</v>
      </c>
      <c r="R7" s="302">
        <v>3922</v>
      </c>
      <c r="S7" s="302" t="s">
        <v>541</v>
      </c>
      <c r="T7" s="302" t="s">
        <v>541</v>
      </c>
      <c r="U7">
        <f t="shared" si="1"/>
        <v>3.9220000000000002</v>
      </c>
    </row>
    <row r="8" spans="1:21" ht="15" thickBot="1">
      <c r="A8" t="s">
        <v>2584</v>
      </c>
      <c r="B8">
        <v>2</v>
      </c>
      <c r="C8">
        <v>1</v>
      </c>
      <c r="D8">
        <v>4</v>
      </c>
      <c r="E8">
        <v>31</v>
      </c>
      <c r="F8">
        <v>660</v>
      </c>
      <c r="G8">
        <f t="shared" ref="G8:G9" si="2">D8*E8*F8</f>
        <v>81840</v>
      </c>
      <c r="L8" s="420" t="s">
        <v>2582</v>
      </c>
      <c r="M8" s="421"/>
      <c r="N8" s="422"/>
      <c r="O8" s="301">
        <v>45937.244363425925</v>
      </c>
      <c r="P8" s="301">
        <v>45937.770624999997</v>
      </c>
      <c r="Q8" s="302" t="s">
        <v>2583</v>
      </c>
      <c r="R8" s="302">
        <v>4684</v>
      </c>
      <c r="S8" s="302" t="s">
        <v>2587</v>
      </c>
      <c r="T8" s="302" t="s">
        <v>2588</v>
      </c>
      <c r="U8">
        <f t="shared" si="1"/>
        <v>4.6840000000000002</v>
      </c>
    </row>
    <row r="9" spans="1:21" ht="15" thickBot="1">
      <c r="A9" t="s">
        <v>2584</v>
      </c>
      <c r="B9">
        <v>2</v>
      </c>
      <c r="C9">
        <v>2</v>
      </c>
      <c r="D9">
        <v>4</v>
      </c>
      <c r="E9">
        <v>31</v>
      </c>
      <c r="F9">
        <v>660</v>
      </c>
      <c r="G9">
        <f t="shared" si="2"/>
        <v>81840</v>
      </c>
      <c r="L9" s="420" t="s">
        <v>2582</v>
      </c>
      <c r="M9" s="421"/>
      <c r="N9" s="422"/>
      <c r="O9" s="301">
        <v>45938.243437500001</v>
      </c>
      <c r="P9" s="301">
        <v>45938.771736111114</v>
      </c>
      <c r="Q9" s="302" t="s">
        <v>2583</v>
      </c>
      <c r="R9" s="302">
        <v>1126</v>
      </c>
      <c r="S9" s="302" t="s">
        <v>2589</v>
      </c>
      <c r="T9" s="302" t="s">
        <v>2590</v>
      </c>
      <c r="U9">
        <f t="shared" si="1"/>
        <v>1.1259999999999999</v>
      </c>
    </row>
    <row r="10" spans="1:21" ht="15" thickBot="1">
      <c r="A10" t="s">
        <v>2584</v>
      </c>
      <c r="B10">
        <v>2</v>
      </c>
      <c r="C10">
        <v>3</v>
      </c>
      <c r="D10">
        <v>5</v>
      </c>
      <c r="E10">
        <v>31</v>
      </c>
      <c r="F10">
        <v>660</v>
      </c>
      <c r="G10">
        <f>D10*E10*F10</f>
        <v>102300</v>
      </c>
      <c r="L10" s="420" t="s">
        <v>2582</v>
      </c>
      <c r="M10" s="421"/>
      <c r="N10" s="422"/>
      <c r="O10" s="301">
        <v>45939.242071759261</v>
      </c>
      <c r="P10" s="301">
        <v>45940.249594907407</v>
      </c>
      <c r="Q10" s="302" t="s">
        <v>2583</v>
      </c>
      <c r="R10" s="302">
        <v>1277</v>
      </c>
      <c r="S10" s="302" t="s">
        <v>541</v>
      </c>
      <c r="T10" s="302" t="s">
        <v>541</v>
      </c>
      <c r="U10">
        <f t="shared" si="1"/>
        <v>1.2769999999999999</v>
      </c>
    </row>
    <row r="11" spans="1:21" ht="15" thickBot="1">
      <c r="A11" t="s">
        <v>2584</v>
      </c>
      <c r="B11">
        <v>3</v>
      </c>
      <c r="C11">
        <v>1</v>
      </c>
      <c r="D11">
        <v>4</v>
      </c>
      <c r="E11">
        <v>31</v>
      </c>
      <c r="F11">
        <v>660</v>
      </c>
      <c r="G11">
        <f t="shared" ref="G11:G12" si="3">D11*E11*F11</f>
        <v>81840</v>
      </c>
      <c r="L11" s="420" t="s">
        <v>2582</v>
      </c>
      <c r="M11" s="421"/>
      <c r="N11" s="422"/>
      <c r="O11" s="301">
        <v>45940.249363425923</v>
      </c>
      <c r="P11" s="301">
        <v>45940.263784722221</v>
      </c>
      <c r="Q11" s="302" t="s">
        <v>2583</v>
      </c>
      <c r="R11" s="302">
        <v>0</v>
      </c>
      <c r="S11" s="302" t="s">
        <v>541</v>
      </c>
      <c r="T11" s="302" t="s">
        <v>2591</v>
      </c>
    </row>
    <row r="12" spans="1:21">
      <c r="A12" t="s">
        <v>2584</v>
      </c>
      <c r="B12">
        <v>3</v>
      </c>
      <c r="C12">
        <v>2</v>
      </c>
      <c r="D12">
        <v>4</v>
      </c>
      <c r="E12">
        <v>31</v>
      </c>
      <c r="F12">
        <v>660</v>
      </c>
      <c r="G12">
        <f t="shared" si="3"/>
        <v>81840</v>
      </c>
    </row>
    <row r="13" spans="1:21">
      <c r="A13" t="s">
        <v>2584</v>
      </c>
      <c r="B13">
        <v>3</v>
      </c>
      <c r="C13">
        <v>3</v>
      </c>
      <c r="D13">
        <v>5</v>
      </c>
      <c r="E13">
        <v>31</v>
      </c>
      <c r="F13">
        <v>660</v>
      </c>
      <c r="G13">
        <f>D13*E13*F13</f>
        <v>102300</v>
      </c>
    </row>
    <row r="14" spans="1:21">
      <c r="A14" t="s">
        <v>2584</v>
      </c>
      <c r="B14">
        <v>4</v>
      </c>
      <c r="C14">
        <v>1</v>
      </c>
      <c r="D14">
        <v>4</v>
      </c>
      <c r="E14">
        <v>31</v>
      </c>
      <c r="F14">
        <v>660</v>
      </c>
      <c r="G14">
        <f t="shared" ref="G14:G15" si="4">D14*E14*F14</f>
        <v>81840</v>
      </c>
    </row>
    <row r="15" spans="1:21">
      <c r="A15" t="s">
        <v>2584</v>
      </c>
      <c r="B15">
        <v>4</v>
      </c>
      <c r="C15">
        <v>2</v>
      </c>
      <c r="D15">
        <v>4</v>
      </c>
      <c r="E15">
        <v>31</v>
      </c>
      <c r="F15">
        <v>660</v>
      </c>
      <c r="G15">
        <f t="shared" si="4"/>
        <v>81840</v>
      </c>
    </row>
    <row r="16" spans="1:21">
      <c r="A16" t="s">
        <v>2584</v>
      </c>
      <c r="B16">
        <v>4</v>
      </c>
      <c r="C16">
        <v>3</v>
      </c>
      <c r="D16">
        <v>4</v>
      </c>
      <c r="E16">
        <v>31</v>
      </c>
      <c r="F16">
        <v>660</v>
      </c>
      <c r="G16">
        <f>D16*E16*F16</f>
        <v>81840</v>
      </c>
    </row>
    <row r="17" spans="1:17">
      <c r="A17" t="s">
        <v>2584</v>
      </c>
      <c r="B17">
        <v>5</v>
      </c>
      <c r="C17">
        <v>1</v>
      </c>
      <c r="D17">
        <v>4</v>
      </c>
      <c r="E17">
        <v>31</v>
      </c>
      <c r="F17">
        <v>660</v>
      </c>
      <c r="G17">
        <f t="shared" ref="G17:G18" si="5">D17*E17*F17</f>
        <v>81840</v>
      </c>
    </row>
    <row r="18" spans="1:17">
      <c r="A18" t="s">
        <v>2584</v>
      </c>
      <c r="B18">
        <v>5</v>
      </c>
      <c r="C18">
        <v>2</v>
      </c>
      <c r="D18">
        <v>4</v>
      </c>
      <c r="E18">
        <v>31</v>
      </c>
      <c r="F18">
        <v>660</v>
      </c>
      <c r="G18">
        <f t="shared" si="5"/>
        <v>81840</v>
      </c>
    </row>
    <row r="19" spans="1:17">
      <c r="A19" t="s">
        <v>2584</v>
      </c>
      <c r="B19">
        <v>5</v>
      </c>
      <c r="C19">
        <v>3</v>
      </c>
      <c r="D19">
        <v>4</v>
      </c>
      <c r="E19">
        <v>31</v>
      </c>
      <c r="F19">
        <v>660</v>
      </c>
      <c r="G19">
        <f>D19*E19*F19</f>
        <v>81840</v>
      </c>
      <c r="K19" s="39" t="s">
        <v>2007</v>
      </c>
      <c r="L19" s="39" t="s">
        <v>2066</v>
      </c>
      <c r="M19" s="39" t="s">
        <v>2592</v>
      </c>
      <c r="N19" s="39" t="s">
        <v>2593</v>
      </c>
    </row>
    <row r="20" spans="1:17">
      <c r="A20" t="s">
        <v>2594</v>
      </c>
      <c r="B20">
        <v>1</v>
      </c>
      <c r="D20">
        <v>1</v>
      </c>
      <c r="E20">
        <v>35</v>
      </c>
      <c r="F20">
        <v>585</v>
      </c>
      <c r="G20">
        <f>(D20*E20*F20)/1000</f>
        <v>20.475000000000001</v>
      </c>
      <c r="K20" s="33" t="s">
        <v>2595</v>
      </c>
      <c r="L20" s="33" t="s">
        <v>2178</v>
      </c>
      <c r="M20" s="33">
        <v>1097.5999999999999</v>
      </c>
      <c r="N20" s="33">
        <v>8887.93</v>
      </c>
      <c r="O20">
        <f>N20/1000</f>
        <v>8.8879300000000008</v>
      </c>
      <c r="P20">
        <f>O20/2</f>
        <v>4.4439650000000004</v>
      </c>
      <c r="Q20">
        <f>P20</f>
        <v>4.4439650000000004</v>
      </c>
    </row>
    <row r="21" spans="1:17">
      <c r="A21" t="s">
        <v>2594</v>
      </c>
      <c r="B21">
        <v>1</v>
      </c>
      <c r="D21">
        <v>1</v>
      </c>
      <c r="E21">
        <v>33</v>
      </c>
      <c r="F21">
        <v>585</v>
      </c>
      <c r="G21">
        <f t="shared" ref="G21:G32" si="6">(D21*E21*F21)/1000</f>
        <v>19.305</v>
      </c>
      <c r="K21" s="33" t="s">
        <v>2596</v>
      </c>
      <c r="L21" s="33" t="s">
        <v>2195</v>
      </c>
      <c r="M21" s="33">
        <v>214.89</v>
      </c>
      <c r="N21" s="33">
        <v>1740.09</v>
      </c>
      <c r="O21">
        <f t="shared" ref="O21:O34" si="7">N21/1000</f>
        <v>1.7400899999999999</v>
      </c>
      <c r="P21">
        <f t="shared" ref="P21:P34" si="8">O21/2</f>
        <v>0.87004499999999996</v>
      </c>
      <c r="Q21" s="416">
        <f>SUM(P21:P24)</f>
        <v>6.090325</v>
      </c>
    </row>
    <row r="22" spans="1:17">
      <c r="A22" t="s">
        <v>2594</v>
      </c>
      <c r="B22">
        <v>1</v>
      </c>
      <c r="D22">
        <v>1</v>
      </c>
      <c r="E22">
        <v>33</v>
      </c>
      <c r="F22">
        <v>585</v>
      </c>
      <c r="G22">
        <f t="shared" si="6"/>
        <v>19.305</v>
      </c>
      <c r="K22" s="33" t="s">
        <v>2596</v>
      </c>
      <c r="L22" s="33" t="s">
        <v>2202</v>
      </c>
      <c r="M22" s="33">
        <v>264.48</v>
      </c>
      <c r="N22" s="33">
        <v>2141.65</v>
      </c>
      <c r="O22">
        <f t="shared" si="7"/>
        <v>2.1416500000000003</v>
      </c>
      <c r="P22">
        <f t="shared" si="8"/>
        <v>1.0708250000000001</v>
      </c>
      <c r="Q22" s="416"/>
    </row>
    <row r="23" spans="1:17">
      <c r="A23" t="s">
        <v>2594</v>
      </c>
      <c r="B23">
        <v>1</v>
      </c>
      <c r="D23">
        <v>1</v>
      </c>
      <c r="E23">
        <v>34</v>
      </c>
      <c r="F23">
        <v>585</v>
      </c>
      <c r="G23">
        <f t="shared" si="6"/>
        <v>19.89</v>
      </c>
      <c r="K23" s="33" t="s">
        <v>2596</v>
      </c>
      <c r="L23" s="33" t="s">
        <v>2163</v>
      </c>
      <c r="M23" s="33">
        <v>479.37</v>
      </c>
      <c r="N23" s="33">
        <v>3881.75</v>
      </c>
      <c r="O23">
        <f t="shared" si="7"/>
        <v>3.8817499999999998</v>
      </c>
      <c r="P23">
        <f t="shared" si="8"/>
        <v>1.9408749999999999</v>
      </c>
      <c r="Q23" s="416"/>
    </row>
    <row r="24" spans="1:17">
      <c r="A24" t="s">
        <v>2594</v>
      </c>
      <c r="B24">
        <v>1</v>
      </c>
      <c r="D24">
        <v>1</v>
      </c>
      <c r="E24">
        <v>34</v>
      </c>
      <c r="F24">
        <v>585</v>
      </c>
      <c r="G24">
        <f t="shared" si="6"/>
        <v>19.89</v>
      </c>
      <c r="K24" s="33" t="s">
        <v>2596</v>
      </c>
      <c r="L24" s="33" t="s">
        <v>2219</v>
      </c>
      <c r="M24" s="33">
        <v>545.49</v>
      </c>
      <c r="N24" s="33">
        <v>4417.16</v>
      </c>
      <c r="O24">
        <f t="shared" si="7"/>
        <v>4.41716</v>
      </c>
      <c r="P24">
        <f t="shared" si="8"/>
        <v>2.20858</v>
      </c>
      <c r="Q24" s="416"/>
    </row>
    <row r="25" spans="1:17">
      <c r="A25" t="s">
        <v>2594</v>
      </c>
      <c r="B25">
        <v>1</v>
      </c>
      <c r="D25">
        <v>1</v>
      </c>
      <c r="E25">
        <v>33</v>
      </c>
      <c r="F25">
        <v>585</v>
      </c>
      <c r="G25">
        <f t="shared" si="6"/>
        <v>19.305</v>
      </c>
      <c r="K25" s="33" t="s">
        <v>2597</v>
      </c>
      <c r="L25" s="33" t="s">
        <v>2228</v>
      </c>
      <c r="M25" s="33">
        <v>153</v>
      </c>
      <c r="N25" s="33">
        <v>1238.93</v>
      </c>
      <c r="O25">
        <f t="shared" si="7"/>
        <v>1.2389300000000001</v>
      </c>
      <c r="P25">
        <f t="shared" si="8"/>
        <v>0.61946500000000004</v>
      </c>
      <c r="Q25" s="417">
        <f>SUM(P25:P26)</f>
        <v>1.234885</v>
      </c>
    </row>
    <row r="26" spans="1:17">
      <c r="A26" t="s">
        <v>2594</v>
      </c>
      <c r="B26">
        <v>1</v>
      </c>
      <c r="D26">
        <v>1</v>
      </c>
      <c r="E26">
        <v>33</v>
      </c>
      <c r="F26">
        <v>585</v>
      </c>
      <c r="G26">
        <f t="shared" si="6"/>
        <v>19.305</v>
      </c>
      <c r="K26" s="33" t="s">
        <v>2597</v>
      </c>
      <c r="L26" s="33" t="s">
        <v>2231</v>
      </c>
      <c r="M26" s="33">
        <v>152</v>
      </c>
      <c r="N26" s="33">
        <v>1230.8399999999999</v>
      </c>
      <c r="O26">
        <f t="shared" si="7"/>
        <v>1.2308399999999999</v>
      </c>
      <c r="P26">
        <f t="shared" si="8"/>
        <v>0.61541999999999997</v>
      </c>
      <c r="Q26" s="417"/>
    </row>
    <row r="27" spans="1:17">
      <c r="A27" t="s">
        <v>2594</v>
      </c>
      <c r="B27">
        <v>1</v>
      </c>
      <c r="D27">
        <v>1</v>
      </c>
      <c r="E27">
        <v>33</v>
      </c>
      <c r="F27">
        <v>585</v>
      </c>
      <c r="G27">
        <f t="shared" si="6"/>
        <v>19.305</v>
      </c>
      <c r="K27" s="33" t="s">
        <v>2598</v>
      </c>
      <c r="L27" s="33" t="s">
        <v>2164</v>
      </c>
      <c r="M27" s="33">
        <v>419.76</v>
      </c>
      <c r="N27" s="33">
        <v>3399.05</v>
      </c>
      <c r="O27">
        <f t="shared" si="7"/>
        <v>3.3990500000000003</v>
      </c>
      <c r="P27">
        <f t="shared" si="8"/>
        <v>1.6995250000000002</v>
      </c>
      <c r="Q27">
        <f>P27</f>
        <v>1.6995250000000002</v>
      </c>
    </row>
    <row r="28" spans="1:17">
      <c r="A28" t="s">
        <v>2594</v>
      </c>
      <c r="B28">
        <v>1</v>
      </c>
      <c r="D28">
        <v>1</v>
      </c>
      <c r="E28">
        <v>33</v>
      </c>
      <c r="F28">
        <v>585</v>
      </c>
      <c r="G28">
        <f t="shared" si="6"/>
        <v>19.305</v>
      </c>
      <c r="K28" s="33" t="s">
        <v>2599</v>
      </c>
      <c r="L28" s="33" t="s">
        <v>1937</v>
      </c>
      <c r="M28" s="33">
        <v>1288.98</v>
      </c>
      <c r="N28" s="33">
        <v>10437.65</v>
      </c>
      <c r="O28">
        <f t="shared" si="7"/>
        <v>10.43765</v>
      </c>
      <c r="P28">
        <f t="shared" si="8"/>
        <v>5.2188249999999998</v>
      </c>
      <c r="Q28">
        <f>P28</f>
        <v>5.2188249999999998</v>
      </c>
    </row>
    <row r="29" spans="1:17">
      <c r="A29" t="s">
        <v>2594</v>
      </c>
      <c r="B29">
        <v>1</v>
      </c>
      <c r="D29">
        <v>1</v>
      </c>
      <c r="E29">
        <v>34</v>
      </c>
      <c r="F29">
        <v>585</v>
      </c>
      <c r="G29">
        <f t="shared" si="6"/>
        <v>19.89</v>
      </c>
      <c r="K29" s="33" t="s">
        <v>2599</v>
      </c>
      <c r="L29" s="33" t="s">
        <v>1938</v>
      </c>
      <c r="M29" s="33">
        <v>613.79999999999995</v>
      </c>
      <c r="N29" s="33">
        <v>4970.3100000000004</v>
      </c>
      <c r="O29">
        <f t="shared" si="7"/>
        <v>4.9703100000000004</v>
      </c>
      <c r="P29">
        <f t="shared" si="8"/>
        <v>2.4851550000000002</v>
      </c>
      <c r="Q29">
        <f>P29</f>
        <v>2.4851550000000002</v>
      </c>
    </row>
    <row r="30" spans="1:17">
      <c r="A30" t="s">
        <v>2594</v>
      </c>
      <c r="B30">
        <v>1</v>
      </c>
      <c r="D30">
        <v>1</v>
      </c>
      <c r="E30">
        <v>34</v>
      </c>
      <c r="F30">
        <v>585</v>
      </c>
      <c r="G30">
        <f t="shared" si="6"/>
        <v>19.89</v>
      </c>
      <c r="K30" s="33" t="s">
        <v>2600</v>
      </c>
      <c r="L30" s="33" t="s">
        <v>2601</v>
      </c>
      <c r="M30" s="33">
        <v>282.17</v>
      </c>
      <c r="N30" s="33">
        <v>2284.9</v>
      </c>
      <c r="O30">
        <f t="shared" si="7"/>
        <v>2.2848999999999999</v>
      </c>
      <c r="P30">
        <f t="shared" si="8"/>
        <v>1.14245</v>
      </c>
      <c r="Q30">
        <f t="shared" ref="Q30:Q34" si="9">P30</f>
        <v>1.14245</v>
      </c>
    </row>
    <row r="31" spans="1:17">
      <c r="A31" t="s">
        <v>2594</v>
      </c>
      <c r="B31">
        <v>1</v>
      </c>
      <c r="D31">
        <v>1</v>
      </c>
      <c r="E31">
        <v>33</v>
      </c>
      <c r="F31">
        <v>585</v>
      </c>
      <c r="G31">
        <f t="shared" si="6"/>
        <v>19.305</v>
      </c>
      <c r="K31" s="33" t="s">
        <v>2600</v>
      </c>
      <c r="L31" s="33" t="s">
        <v>2602</v>
      </c>
      <c r="M31" s="33">
        <v>282.17</v>
      </c>
      <c r="N31" s="33">
        <v>2284.9</v>
      </c>
      <c r="O31">
        <f t="shared" si="7"/>
        <v>2.2848999999999999</v>
      </c>
      <c r="P31">
        <f t="shared" si="8"/>
        <v>1.14245</v>
      </c>
      <c r="Q31">
        <f t="shared" si="9"/>
        <v>1.14245</v>
      </c>
    </row>
    <row r="32" spans="1:17">
      <c r="A32" t="s">
        <v>2594</v>
      </c>
      <c r="B32">
        <v>1</v>
      </c>
      <c r="D32">
        <v>1</v>
      </c>
      <c r="E32">
        <v>33</v>
      </c>
      <c r="F32">
        <v>585</v>
      </c>
      <c r="G32">
        <f t="shared" si="6"/>
        <v>19.305</v>
      </c>
      <c r="K32" s="33" t="s">
        <v>2600</v>
      </c>
      <c r="L32" s="33" t="s">
        <v>2603</v>
      </c>
      <c r="M32" s="33">
        <v>282.17</v>
      </c>
      <c r="N32" s="33">
        <v>2284.9</v>
      </c>
      <c r="O32">
        <f t="shared" si="7"/>
        <v>2.2848999999999999</v>
      </c>
      <c r="P32">
        <f t="shared" si="8"/>
        <v>1.14245</v>
      </c>
      <c r="Q32">
        <f t="shared" si="9"/>
        <v>1.14245</v>
      </c>
    </row>
    <row r="33" spans="11:17">
      <c r="K33" s="33" t="s">
        <v>2600</v>
      </c>
      <c r="L33" s="33" t="s">
        <v>2604</v>
      </c>
      <c r="M33" s="33">
        <v>282.17</v>
      </c>
      <c r="N33" s="33">
        <v>2284.9</v>
      </c>
      <c r="O33">
        <f t="shared" si="7"/>
        <v>2.2848999999999999</v>
      </c>
      <c r="P33">
        <f t="shared" si="8"/>
        <v>1.14245</v>
      </c>
      <c r="Q33">
        <f t="shared" si="9"/>
        <v>1.14245</v>
      </c>
    </row>
    <row r="34" spans="11:17">
      <c r="K34" s="33" t="s">
        <v>2600</v>
      </c>
      <c r="L34" s="33" t="s">
        <v>2605</v>
      </c>
      <c r="M34" s="33">
        <v>282.17</v>
      </c>
      <c r="N34" s="33">
        <v>2284.9</v>
      </c>
      <c r="O34">
        <f t="shared" si="7"/>
        <v>2.2848999999999999</v>
      </c>
      <c r="P34">
        <f t="shared" si="8"/>
        <v>1.14245</v>
      </c>
      <c r="Q34">
        <f t="shared" si="9"/>
        <v>1.14245</v>
      </c>
    </row>
    <row r="35" spans="11:17">
      <c r="K35" s="418" t="s">
        <v>567</v>
      </c>
      <c r="L35" s="419"/>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2007</v>
      </c>
      <c r="K56" s="37" t="s">
        <v>2066</v>
      </c>
      <c r="L56" s="37" t="s">
        <v>2606</v>
      </c>
      <c r="M56" s="37" t="s">
        <v>2607</v>
      </c>
      <c r="N56" s="37" t="s">
        <v>2608</v>
      </c>
      <c r="O56" s="37" t="s">
        <v>2609</v>
      </c>
    </row>
    <row r="57" spans="10:15">
      <c r="J57" s="36" t="s">
        <v>2595</v>
      </c>
      <c r="K57" s="36" t="s">
        <v>2178</v>
      </c>
      <c r="L57" s="36">
        <v>1097.5999999999999</v>
      </c>
      <c r="M57" s="36">
        <v>875</v>
      </c>
      <c r="N57" s="36">
        <v>2744</v>
      </c>
      <c r="O57" s="36" t="s">
        <v>2610</v>
      </c>
    </row>
    <row r="58" spans="10:15">
      <c r="J58" s="36" t="s">
        <v>2596</v>
      </c>
      <c r="K58" s="36" t="s">
        <v>2195</v>
      </c>
      <c r="L58" s="36">
        <v>214.89</v>
      </c>
      <c r="M58" s="36">
        <v>150</v>
      </c>
      <c r="N58" s="36">
        <v>494</v>
      </c>
      <c r="O58" s="36" t="s">
        <v>2611</v>
      </c>
    </row>
    <row r="59" spans="10:15">
      <c r="J59" s="36" t="s">
        <v>2596</v>
      </c>
      <c r="K59" s="36" t="s">
        <v>2202</v>
      </c>
      <c r="L59" s="36">
        <v>264.48</v>
      </c>
      <c r="M59" s="36">
        <v>180</v>
      </c>
      <c r="N59" s="36">
        <v>608</v>
      </c>
      <c r="O59" s="36" t="s">
        <v>2611</v>
      </c>
    </row>
    <row r="60" spans="10:15">
      <c r="J60" s="36" t="s">
        <v>2596</v>
      </c>
      <c r="K60" s="36" t="s">
        <v>2163</v>
      </c>
      <c r="L60" s="36">
        <v>479.37</v>
      </c>
      <c r="M60" s="36">
        <v>310</v>
      </c>
      <c r="N60" s="36">
        <v>1102</v>
      </c>
      <c r="O60" s="36" t="s">
        <v>2611</v>
      </c>
    </row>
    <row r="61" spans="10:15">
      <c r="J61" s="36" t="s">
        <v>2596</v>
      </c>
      <c r="K61" s="36" t="s">
        <v>2219</v>
      </c>
      <c r="L61" s="36">
        <v>545.49</v>
      </c>
      <c r="M61" s="36">
        <v>360</v>
      </c>
      <c r="N61" s="36">
        <v>1254</v>
      </c>
      <c r="O61" s="36" t="s">
        <v>2611</v>
      </c>
    </row>
    <row r="62" spans="10:15">
      <c r="J62" s="36" t="s">
        <v>2597</v>
      </c>
      <c r="K62" s="36" t="s">
        <v>2228</v>
      </c>
      <c r="L62" s="36">
        <v>153</v>
      </c>
      <c r="M62" s="36">
        <v>110</v>
      </c>
      <c r="N62" s="36">
        <v>380</v>
      </c>
      <c r="O62" s="36" t="s">
        <v>2612</v>
      </c>
    </row>
    <row r="63" spans="10:15">
      <c r="J63" s="36" t="s">
        <v>2597</v>
      </c>
      <c r="K63" s="36" t="s">
        <v>2231</v>
      </c>
      <c r="L63" s="36">
        <v>152</v>
      </c>
      <c r="M63" s="36">
        <v>110</v>
      </c>
      <c r="N63" s="36">
        <v>380</v>
      </c>
      <c r="O63" s="36" t="s">
        <v>2613</v>
      </c>
    </row>
    <row r="64" spans="10:15">
      <c r="J64" s="36" t="s">
        <v>2598</v>
      </c>
      <c r="K64" s="36" t="s">
        <v>2164</v>
      </c>
      <c r="L64" s="36">
        <v>419.76</v>
      </c>
      <c r="M64" s="36">
        <v>300</v>
      </c>
      <c r="N64" s="36">
        <v>792</v>
      </c>
      <c r="O64" s="36" t="s">
        <v>2614</v>
      </c>
    </row>
    <row r="65" spans="10:15">
      <c r="J65" s="36" t="s">
        <v>2599</v>
      </c>
      <c r="K65" s="36" t="s">
        <v>1937</v>
      </c>
      <c r="L65" s="36">
        <v>1288.98</v>
      </c>
      <c r="M65" s="36">
        <v>1000</v>
      </c>
      <c r="N65" s="36">
        <v>1953</v>
      </c>
      <c r="O65" s="36" t="s">
        <v>2615</v>
      </c>
    </row>
    <row r="66" spans="10:15">
      <c r="J66" s="36" t="s">
        <v>2599</v>
      </c>
      <c r="K66" s="36" t="s">
        <v>1938</v>
      </c>
      <c r="L66" s="36">
        <v>613.79999999999995</v>
      </c>
      <c r="M66" s="36">
        <v>500</v>
      </c>
      <c r="N66" s="36">
        <v>930</v>
      </c>
      <c r="O66" s="36" t="s">
        <v>2615</v>
      </c>
    </row>
    <row r="67" spans="10:15">
      <c r="J67" s="36" t="s">
        <v>2600</v>
      </c>
      <c r="K67" s="36" t="s">
        <v>2601</v>
      </c>
      <c r="L67" s="36">
        <v>282.17</v>
      </c>
      <c r="M67" s="36">
        <v>200</v>
      </c>
      <c r="N67" s="36">
        <v>406</v>
      </c>
      <c r="O67" s="36" t="s">
        <v>2616</v>
      </c>
    </row>
    <row r="68" spans="10:15">
      <c r="J68" s="36" t="s">
        <v>2600</v>
      </c>
      <c r="K68" s="36" t="s">
        <v>2602</v>
      </c>
      <c r="L68" s="36">
        <v>282.17</v>
      </c>
      <c r="M68" s="36">
        <v>200</v>
      </c>
      <c r="N68" s="36">
        <v>406</v>
      </c>
      <c r="O68" s="36" t="s">
        <v>2616</v>
      </c>
    </row>
    <row r="69" spans="10:15">
      <c r="J69" s="36" t="s">
        <v>2600</v>
      </c>
      <c r="K69" s="36" t="s">
        <v>2603</v>
      </c>
      <c r="L69" s="36">
        <v>282.17</v>
      </c>
      <c r="M69" s="36">
        <v>200</v>
      </c>
      <c r="N69" s="36">
        <v>406</v>
      </c>
      <c r="O69" s="36" t="s">
        <v>2616</v>
      </c>
    </row>
    <row r="70" spans="10:15">
      <c r="J70" s="36" t="s">
        <v>2600</v>
      </c>
      <c r="K70" s="36" t="s">
        <v>2604</v>
      </c>
      <c r="L70" s="36">
        <v>282.17</v>
      </c>
      <c r="M70" s="36">
        <v>200</v>
      </c>
      <c r="N70" s="36">
        <v>406</v>
      </c>
      <c r="O70" s="36" t="s">
        <v>2616</v>
      </c>
    </row>
    <row r="71" spans="10:15">
      <c r="J71" s="36" t="s">
        <v>2600</v>
      </c>
      <c r="K71" s="36" t="s">
        <v>2605</v>
      </c>
      <c r="L71" s="36">
        <v>282.17</v>
      </c>
      <c r="M71" s="36">
        <v>200</v>
      </c>
      <c r="N71" s="36">
        <v>406</v>
      </c>
      <c r="O71" s="36" t="s">
        <v>2616</v>
      </c>
    </row>
  </sheetData>
  <mergeCells count="13">
    <mergeCell ref="L7:N7"/>
    <mergeCell ref="L2:N2"/>
    <mergeCell ref="L3:N3"/>
    <mergeCell ref="L4:N4"/>
    <mergeCell ref="L5:N5"/>
    <mergeCell ref="L6:N6"/>
    <mergeCell ref="Q21:Q24"/>
    <mergeCell ref="Q25:Q26"/>
    <mergeCell ref="K35:L35"/>
    <mergeCell ref="L8:N8"/>
    <mergeCell ref="L9:N9"/>
    <mergeCell ref="L10:N10"/>
    <mergeCell ref="L11:N11"/>
  </mergeCells>
  <phoneticPr fontId="7" type="noConversion"/>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1837</v>
      </c>
      <c r="D1" s="44" t="s">
        <v>1839</v>
      </c>
      <c r="E1" s="44" t="s">
        <v>1840</v>
      </c>
      <c r="F1" s="44" t="s">
        <v>1841</v>
      </c>
      <c r="G1" s="48" t="s">
        <v>2617</v>
      </c>
      <c r="H1" s="48" t="s">
        <v>1840</v>
      </c>
      <c r="I1" s="48" t="s">
        <v>1842</v>
      </c>
      <c r="J1" s="48" t="s">
        <v>1843</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1837</v>
      </c>
      <c r="D25" s="44" t="s">
        <v>1839</v>
      </c>
      <c r="E25" s="44" t="s">
        <v>1840</v>
      </c>
      <c r="F25" s="44" t="s">
        <v>1841</v>
      </c>
      <c r="G25" s="48" t="s">
        <v>2618</v>
      </c>
      <c r="H25" s="48" t="s">
        <v>1840</v>
      </c>
      <c r="I25" s="48" t="s">
        <v>1842</v>
      </c>
      <c r="J25" s="48" t="s">
        <v>1843</v>
      </c>
      <c r="K25" s="48" t="s">
        <v>1844</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2619</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2619</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2619</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2619</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2620</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2619</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2563</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2567</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2565</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2548</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2566</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2547</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1837</v>
      </c>
      <c r="D61" s="44" t="s">
        <v>1839</v>
      </c>
      <c r="E61" s="44" t="s">
        <v>1840</v>
      </c>
      <c r="F61" s="44" t="s">
        <v>1841</v>
      </c>
      <c r="G61" s="48" t="s">
        <v>2621</v>
      </c>
      <c r="H61" s="48" t="s">
        <v>1840</v>
      </c>
      <c r="I61" s="48" t="s">
        <v>1842</v>
      </c>
      <c r="J61" s="48" t="s">
        <v>1843</v>
      </c>
      <c r="K61" s="48" t="s">
        <v>1844</v>
      </c>
      <c r="L61" s="48" t="s">
        <v>1845</v>
      </c>
      <c r="M61" s="48" t="s">
        <v>1846</v>
      </c>
      <c r="N61" s="124" t="s">
        <v>1847</v>
      </c>
    </row>
    <row r="62" spans="1:15">
      <c r="A62" s="42" t="s">
        <v>1853</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2622</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2623</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2623</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2624</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2624</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2624</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2625</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2623</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2623</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2623</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2626</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2623</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2627</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2623</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2623</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2628</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2623</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2623</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2628</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2623</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2623</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2628</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2623</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2623</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2623</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2623</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2623</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2629</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2629</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2630</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2630</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2630</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2624</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2631</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2632</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2632</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2632</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2632</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2633</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2633</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2633</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2634</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2634</v>
      </c>
    </row>
    <row r="115" spans="1:15">
      <c r="A115" s="276" t="s">
        <v>2547</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2635</v>
      </c>
    </row>
    <row r="116" spans="1:15">
      <c r="A116" s="42" t="s">
        <v>2548</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2636</v>
      </c>
    </row>
    <row r="117" spans="1:15">
      <c r="A117" s="276" t="s">
        <v>2563</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2637</v>
      </c>
    </row>
    <row r="118" spans="1:15">
      <c r="A118" s="42" t="s">
        <v>2565</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2636</v>
      </c>
    </row>
    <row r="119" spans="1:15">
      <c r="A119" s="276" t="s">
        <v>2566</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2638</v>
      </c>
    </row>
    <row r="120" spans="1:15">
      <c r="A120" s="42" t="s">
        <v>2567</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2636</v>
      </c>
    </row>
    <row r="129" spans="1:10" ht="57.6">
      <c r="A129" s="43" t="s">
        <v>70</v>
      </c>
      <c r="B129" s="43" t="s">
        <v>72</v>
      </c>
      <c r="C129" s="44" t="s">
        <v>1837</v>
      </c>
      <c r="D129" s="44" t="s">
        <v>1839</v>
      </c>
      <c r="E129" s="44" t="s">
        <v>1840</v>
      </c>
      <c r="F129" s="44" t="s">
        <v>1841</v>
      </c>
      <c r="G129" s="48" t="s">
        <v>2639</v>
      </c>
      <c r="H129" s="48" t="s">
        <v>1840</v>
      </c>
      <c r="I129" s="48" t="s">
        <v>1842</v>
      </c>
    </row>
    <row r="130" spans="1:10">
      <c r="A130" s="42" t="s">
        <v>1853</v>
      </c>
      <c r="B130" s="100">
        <v>45931</v>
      </c>
      <c r="C130" s="35">
        <v>14.879999999999999</v>
      </c>
      <c r="D130" s="35">
        <v>150</v>
      </c>
      <c r="E130" s="135">
        <v>-135.12</v>
      </c>
      <c r="F130" s="53">
        <v>-0.90080000000000005</v>
      </c>
      <c r="G130" s="138">
        <v>62.903225806451616</v>
      </c>
      <c r="H130" s="52">
        <v>-48.02322580645162</v>
      </c>
      <c r="I130" s="55">
        <v>-0.76344615384615389</v>
      </c>
      <c r="J130" t="s">
        <v>2640</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2641</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2642</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2643</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2644</v>
      </c>
    </row>
    <row r="135" spans="1:10">
      <c r="A135" s="42" t="s">
        <v>2566</v>
      </c>
      <c r="B135" s="100">
        <v>45931</v>
      </c>
      <c r="C135" s="35">
        <v>97.550459999999987</v>
      </c>
      <c r="D135" s="35">
        <v>263.52</v>
      </c>
      <c r="E135" s="135">
        <v>-165.96953999999999</v>
      </c>
      <c r="F135" s="53">
        <v>-0.62981762295081967</v>
      </c>
      <c r="G135" s="138">
        <v>110.50838709677419</v>
      </c>
      <c r="H135" s="52">
        <v>-12.957927096774199</v>
      </c>
      <c r="I135" s="55">
        <v>-0.11725740857503159</v>
      </c>
      <c r="J135" t="s">
        <v>2645</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2646</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2646</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2646</v>
      </c>
    </row>
    <row r="139" spans="1:10">
      <c r="A139" s="42" t="s">
        <v>2563</v>
      </c>
      <c r="B139" s="100">
        <v>45931</v>
      </c>
      <c r="C139" s="35">
        <v>51.445710000000005</v>
      </c>
      <c r="D139" s="35">
        <v>132.06</v>
      </c>
      <c r="E139" s="135">
        <v>-80.614289999999997</v>
      </c>
      <c r="F139" s="53">
        <v>-0.61043684688777822</v>
      </c>
      <c r="G139" s="138">
        <v>55.379999999999995</v>
      </c>
      <c r="H139" s="52">
        <v>-3.9342899999999901</v>
      </c>
      <c r="I139" s="55">
        <v>-7.1041711809317273E-2</v>
      </c>
      <c r="J139" t="s">
        <v>2647</v>
      </c>
    </row>
    <row r="140" spans="1:10">
      <c r="A140" s="42" t="s">
        <v>2547</v>
      </c>
      <c r="B140" s="100">
        <v>45931</v>
      </c>
      <c r="C140" s="35">
        <v>103.47932</v>
      </c>
      <c r="D140" s="35">
        <v>264.12</v>
      </c>
      <c r="E140" s="135">
        <v>-160.64068</v>
      </c>
      <c r="F140" s="53">
        <v>-0.60821096471300928</v>
      </c>
      <c r="G140" s="138">
        <v>110.75999999999999</v>
      </c>
      <c r="H140" s="52">
        <v>-7.2806799999999896</v>
      </c>
      <c r="I140" s="55">
        <v>-6.5733838931021943E-2</v>
      </c>
      <c r="J140" t="s">
        <v>2647</v>
      </c>
    </row>
    <row r="141" spans="1:10">
      <c r="A141" s="42" t="s">
        <v>2548</v>
      </c>
      <c r="B141" s="100">
        <v>45931</v>
      </c>
      <c r="C141" s="35">
        <v>103.93754999999999</v>
      </c>
      <c r="D141" s="35">
        <v>264.12</v>
      </c>
      <c r="E141" s="135">
        <v>-160.18245000000002</v>
      </c>
      <c r="F141" s="53">
        <v>-0.60647603362108138</v>
      </c>
      <c r="G141" s="138">
        <v>110.75999999999999</v>
      </c>
      <c r="H141" s="52">
        <v>-6.8224500000000035</v>
      </c>
      <c r="I141" s="55">
        <v>-6.1596695557963196E-2</v>
      </c>
      <c r="J141" t="s">
        <v>2647</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2648</v>
      </c>
    </row>
    <row r="143" spans="1:10">
      <c r="A143" s="42" t="s">
        <v>2567</v>
      </c>
      <c r="B143" s="100">
        <v>45931</v>
      </c>
      <c r="C143" s="35">
        <v>52.227370000000008</v>
      </c>
      <c r="D143" s="35">
        <v>131.76</v>
      </c>
      <c r="E143" s="135">
        <v>-79.532629999999983</v>
      </c>
      <c r="F143" s="53">
        <v>-0.60361741044323003</v>
      </c>
      <c r="G143" s="138">
        <v>55.254193548387093</v>
      </c>
      <c r="H143" s="52">
        <v>-3.0268235483870853</v>
      </c>
      <c r="I143" s="55">
        <v>-5.4779978749240843E-2</v>
      </c>
      <c r="J143" t="s">
        <v>2647</v>
      </c>
    </row>
    <row r="144" spans="1:10">
      <c r="A144" s="42" t="s">
        <v>2565</v>
      </c>
      <c r="B144" s="100">
        <v>45931</v>
      </c>
      <c r="C144" s="35">
        <v>104.49566</v>
      </c>
      <c r="D144" s="35">
        <v>263.52</v>
      </c>
      <c r="E144" s="135">
        <v>-159.02434</v>
      </c>
      <c r="F144" s="53">
        <v>-0.60346212811171829</v>
      </c>
      <c r="G144" s="138">
        <v>110.50838709677419</v>
      </c>
      <c r="H144" s="52">
        <v>-6.012727096774185</v>
      </c>
      <c r="I144" s="55">
        <v>-5.4409690112558889E-2</v>
      </c>
      <c r="J144" t="s">
        <v>2647</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2649</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1837</v>
      </c>
      <c r="D159" s="44" t="s">
        <v>1839</v>
      </c>
      <c r="E159" s="44" t="s">
        <v>1840</v>
      </c>
      <c r="F159" s="44" t="s">
        <v>1841</v>
      </c>
      <c r="G159" s="48" t="s">
        <v>2650</v>
      </c>
      <c r="H159" s="48" t="s">
        <v>1840</v>
      </c>
      <c r="I159" s="48" t="s">
        <v>1842</v>
      </c>
      <c r="J159" s="326" t="s">
        <v>519</v>
      </c>
    </row>
    <row r="160" spans="1:10">
      <c r="A160" s="42" t="s">
        <v>2575</v>
      </c>
      <c r="B160" s="100">
        <v>45931</v>
      </c>
      <c r="C160" s="35">
        <v>0</v>
      </c>
      <c r="D160" s="35">
        <v>98.5</v>
      </c>
      <c r="E160" s="135">
        <v>-98.5</v>
      </c>
      <c r="F160" s="53">
        <v>-1</v>
      </c>
      <c r="G160" s="138">
        <v>44.483870967741936</v>
      </c>
      <c r="H160" s="52">
        <v>-44.483870967741936</v>
      </c>
      <c r="I160" s="55">
        <v>-1</v>
      </c>
      <c r="J160" t="s">
        <v>2651</v>
      </c>
    </row>
    <row r="161" spans="1:10">
      <c r="A161" s="42" t="s">
        <v>2554</v>
      </c>
      <c r="B161" s="100">
        <v>45931</v>
      </c>
      <c r="C161" s="35">
        <v>21.642440000000004</v>
      </c>
      <c r="D161" s="35">
        <v>203.84</v>
      </c>
      <c r="E161" s="135">
        <v>-182.19756000000001</v>
      </c>
      <c r="F161" s="53">
        <v>-0.89382633437990588</v>
      </c>
      <c r="G161" s="138">
        <v>92.056774193548378</v>
      </c>
      <c r="H161" s="52">
        <v>-70.41433419354837</v>
      </c>
      <c r="I161" s="55">
        <v>-0.76490116898407701</v>
      </c>
      <c r="J161" t="s">
        <v>2652</v>
      </c>
    </row>
    <row r="162" spans="1:10">
      <c r="A162" s="42" t="s">
        <v>1853</v>
      </c>
      <c r="B162" s="100">
        <v>45931</v>
      </c>
      <c r="C162" s="35">
        <v>17.159999999999997</v>
      </c>
      <c r="D162" s="35">
        <v>150</v>
      </c>
      <c r="E162" s="135">
        <v>-132.84</v>
      </c>
      <c r="F162" s="53">
        <v>-0.88560000000000005</v>
      </c>
      <c r="G162" s="138">
        <v>67.741935483870975</v>
      </c>
      <c r="H162" s="52">
        <v>-50.581935483870978</v>
      </c>
      <c r="I162" s="55">
        <v>-0.7466857142857144</v>
      </c>
      <c r="J162" t="s">
        <v>2653</v>
      </c>
    </row>
    <row r="163" spans="1:10">
      <c r="A163" s="42" t="s">
        <v>2572</v>
      </c>
      <c r="B163" s="100">
        <v>45931</v>
      </c>
      <c r="C163" s="35">
        <v>29.514290000000003</v>
      </c>
      <c r="D163" s="35">
        <v>101.92</v>
      </c>
      <c r="E163" s="135">
        <v>-72.405709999999999</v>
      </c>
      <c r="F163" s="53">
        <v>-0.71041709183673463</v>
      </c>
      <c r="G163" s="138">
        <v>46.028387096774189</v>
      </c>
      <c r="H163" s="52">
        <v>-16.514097096774186</v>
      </c>
      <c r="I163" s="55">
        <v>-0.35878070335276957</v>
      </c>
      <c r="J163" t="s">
        <v>2652</v>
      </c>
    </row>
    <row r="164" spans="1:10">
      <c r="A164" s="42" t="s">
        <v>2555</v>
      </c>
      <c r="B164" s="100">
        <v>45931</v>
      </c>
      <c r="C164" s="35">
        <v>61.821080000000002</v>
      </c>
      <c r="D164" s="35">
        <v>203.84</v>
      </c>
      <c r="E164" s="135">
        <v>-142.01892000000001</v>
      </c>
      <c r="F164" s="53">
        <v>-0.69671762166405027</v>
      </c>
      <c r="G164" s="138">
        <v>92.056774193548378</v>
      </c>
      <c r="H164" s="52">
        <v>-30.235694193548376</v>
      </c>
      <c r="I164" s="55">
        <v>-0.32844616225611117</v>
      </c>
      <c r="J164" t="s">
        <v>2652</v>
      </c>
    </row>
    <row r="165" spans="1:10">
      <c r="A165" s="42" t="s">
        <v>2573</v>
      </c>
      <c r="B165" s="100">
        <v>45931</v>
      </c>
      <c r="C165" s="35">
        <v>64.329009999999997</v>
      </c>
      <c r="D165" s="35">
        <v>197</v>
      </c>
      <c r="E165" s="135">
        <v>-132.67099000000002</v>
      </c>
      <c r="F165" s="53">
        <v>-0.67345680203045699</v>
      </c>
      <c r="G165" s="138">
        <v>88.967741935483872</v>
      </c>
      <c r="H165" s="52">
        <v>-24.638731935483875</v>
      </c>
      <c r="I165" s="55">
        <v>-0.27694006163886881</v>
      </c>
      <c r="J165" t="s">
        <v>2654</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2655</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2656</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2657</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2658</v>
      </c>
    </row>
    <row r="170" spans="1:10">
      <c r="A170" s="42" t="s">
        <v>2566</v>
      </c>
      <c r="B170" s="100">
        <v>45931</v>
      </c>
      <c r="C170" s="35">
        <v>103.35154999999999</v>
      </c>
      <c r="D170" s="35">
        <v>263.52</v>
      </c>
      <c r="E170" s="135">
        <v>-160.16845000000001</v>
      </c>
      <c r="F170" s="53">
        <v>-0.60780377200971469</v>
      </c>
      <c r="G170" s="138">
        <v>119.00903225806451</v>
      </c>
      <c r="H170" s="52">
        <v>-15.657482258064519</v>
      </c>
      <c r="I170" s="55">
        <v>-0.13156549516436813</v>
      </c>
      <c r="J170" t="s">
        <v>2659</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2660</v>
      </c>
    </row>
    <row r="172" spans="1:10">
      <c r="A172" s="42" t="s">
        <v>2574</v>
      </c>
      <c r="B172" s="100">
        <v>45931</v>
      </c>
      <c r="C172" s="35">
        <v>79.286180000000002</v>
      </c>
      <c r="D172" s="35">
        <v>197</v>
      </c>
      <c r="E172" s="135">
        <v>-117.71382</v>
      </c>
      <c r="F172" s="53">
        <v>-0.59753208121827406</v>
      </c>
      <c r="G172" s="138">
        <v>88.967741935483872</v>
      </c>
      <c r="H172" s="52">
        <v>-9.6815619354838702</v>
      </c>
      <c r="I172" s="55">
        <v>-0.10882103698332124</v>
      </c>
      <c r="J172" t="s">
        <v>2654</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2646</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2646</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2646</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2661</v>
      </c>
    </row>
    <row r="177" spans="1:11">
      <c r="A177" s="42" t="s">
        <v>2563</v>
      </c>
      <c r="B177" s="100">
        <v>45931</v>
      </c>
      <c r="C177" s="35">
        <v>54.454650000000008</v>
      </c>
      <c r="D177" s="35">
        <v>132.06</v>
      </c>
      <c r="E177" s="135">
        <v>-77.605349999999987</v>
      </c>
      <c r="F177" s="53">
        <v>-0.58765220354384362</v>
      </c>
      <c r="G177" s="138">
        <v>59.64</v>
      </c>
      <c r="H177" s="52">
        <v>-5.1853499999999926</v>
      </c>
      <c r="I177" s="55">
        <v>-8.694416498993951E-2</v>
      </c>
      <c r="J177" t="s">
        <v>2662</v>
      </c>
    </row>
    <row r="178" spans="1:11">
      <c r="A178" s="42" t="s">
        <v>2547</v>
      </c>
      <c r="B178" s="100">
        <v>45931</v>
      </c>
      <c r="C178" s="35">
        <v>109.73439999999999</v>
      </c>
      <c r="D178" s="35">
        <v>264.12</v>
      </c>
      <c r="E178" s="135">
        <v>-154.38560000000001</v>
      </c>
      <c r="F178" s="53">
        <v>-0.58452824473724063</v>
      </c>
      <c r="G178" s="138">
        <v>119.28</v>
      </c>
      <c r="H178" s="52">
        <v>-9.5456000000000074</v>
      </c>
      <c r="I178" s="55">
        <v>-8.0026827632461495E-2</v>
      </c>
      <c r="J178" t="s">
        <v>2662</v>
      </c>
    </row>
    <row r="179" spans="1:11">
      <c r="A179" s="42" t="s">
        <v>2548</v>
      </c>
      <c r="B179" s="100">
        <v>45931</v>
      </c>
      <c r="C179" s="35">
        <v>109.99552999999999</v>
      </c>
      <c r="D179" s="35">
        <v>264.12</v>
      </c>
      <c r="E179" s="135">
        <v>-154.12447000000003</v>
      </c>
      <c r="F179" s="53">
        <v>-0.58353956534908391</v>
      </c>
      <c r="G179" s="138">
        <v>119.28</v>
      </c>
      <c r="H179" s="52">
        <v>-9.2844700000000131</v>
      </c>
      <c r="I179" s="55">
        <v>-7.7837608987256987E-2</v>
      </c>
      <c r="J179" t="s">
        <v>2662</v>
      </c>
    </row>
    <row r="180" spans="1:11">
      <c r="A180" s="42" t="s">
        <v>2567</v>
      </c>
      <c r="B180" s="100">
        <v>45931</v>
      </c>
      <c r="C180" s="35">
        <v>55.331900000000005</v>
      </c>
      <c r="D180" s="35">
        <v>131.76</v>
      </c>
      <c r="E180" s="135">
        <v>-76.428099999999986</v>
      </c>
      <c r="F180" s="53">
        <v>-0.58005540376442011</v>
      </c>
      <c r="G180" s="138">
        <v>59.504516129032254</v>
      </c>
      <c r="H180" s="52">
        <v>-4.1726161290322494</v>
      </c>
      <c r="I180" s="55">
        <v>-7.0122679764073062E-2</v>
      </c>
      <c r="J180" t="s">
        <v>2662</v>
      </c>
    </row>
    <row r="181" spans="1:11">
      <c r="A181" s="42" t="s">
        <v>2565</v>
      </c>
      <c r="B181" s="100">
        <v>45931</v>
      </c>
      <c r="C181" s="35">
        <v>110.85619</v>
      </c>
      <c r="D181" s="35">
        <v>263.52</v>
      </c>
      <c r="E181" s="135">
        <v>-152.66380999999998</v>
      </c>
      <c r="F181" s="53">
        <v>-0.57932532635094114</v>
      </c>
      <c r="G181" s="138">
        <v>119.00903225806451</v>
      </c>
      <c r="H181" s="52">
        <v>-8.1528422580645099</v>
      </c>
      <c r="I181" s="55">
        <v>-6.8506079777083825E-2</v>
      </c>
      <c r="J181" t="s">
        <v>2662</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2663</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2664</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2665</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2665</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2665</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2666</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2666</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2665</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2667</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2665</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2666</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2666</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2668</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2669</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2666</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2670</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1837</v>
      </c>
      <c r="D201" s="44" t="s">
        <v>1839</v>
      </c>
      <c r="E201" s="44" t="s">
        <v>1840</v>
      </c>
      <c r="F201" s="44" t="s">
        <v>1841</v>
      </c>
      <c r="G201" s="48" t="s">
        <v>2671</v>
      </c>
      <c r="H201" s="48" t="s">
        <v>1840</v>
      </c>
      <c r="I201" s="48" t="s">
        <v>1842</v>
      </c>
    </row>
    <row r="202" spans="1:11">
      <c r="A202" s="42" t="s">
        <v>2575</v>
      </c>
      <c r="B202" s="100">
        <v>45931</v>
      </c>
      <c r="C202" s="35">
        <v>0</v>
      </c>
      <c r="D202" s="35">
        <v>98.5</v>
      </c>
      <c r="E202" s="135">
        <v>-98.5</v>
      </c>
      <c r="F202" s="339">
        <v>-1</v>
      </c>
      <c r="G202" s="340">
        <v>82.612903225806448</v>
      </c>
      <c r="H202" s="341">
        <v>-82.612903225806448</v>
      </c>
      <c r="I202" s="342">
        <v>-1</v>
      </c>
    </row>
    <row r="203" spans="1:11">
      <c r="A203" s="42" t="s">
        <v>2554</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2572</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2555</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1853</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2573</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2566</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2563</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2548</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2547</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2567</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2565</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2574</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1837</v>
      </c>
      <c r="D268" s="44" t="s">
        <v>1839</v>
      </c>
      <c r="E268" s="44" t="s">
        <v>1840</v>
      </c>
      <c r="F268" s="44" t="s">
        <v>1841</v>
      </c>
      <c r="G268" s="48" t="s">
        <v>2672</v>
      </c>
      <c r="H268" s="48" t="s">
        <v>1840</v>
      </c>
      <c r="I268" s="48" t="s">
        <v>1842</v>
      </c>
    </row>
    <row r="269" spans="1:9">
      <c r="A269" s="331" t="s">
        <v>2575</v>
      </c>
      <c r="B269" s="332">
        <v>45931</v>
      </c>
      <c r="C269" s="333">
        <v>0</v>
      </c>
      <c r="D269" s="333">
        <v>98.5</v>
      </c>
      <c r="E269" s="334">
        <v>-98.5</v>
      </c>
      <c r="F269" s="335">
        <v>-1</v>
      </c>
      <c r="G269" s="336">
        <v>85.790322580645153</v>
      </c>
      <c r="H269" s="337">
        <v>-85.790322580645153</v>
      </c>
      <c r="I269" s="338">
        <v>-1</v>
      </c>
    </row>
    <row r="270" spans="1:9">
      <c r="A270" s="331" t="s">
        <v>2554</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2572</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2555</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1853</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2566</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2573</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2563</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2548</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2547</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2567</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2565</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2574</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1837</v>
      </c>
      <c r="D336" s="44" t="s">
        <v>1839</v>
      </c>
      <c r="E336" s="44" t="s">
        <v>1840</v>
      </c>
      <c r="F336" s="44" t="s">
        <v>1841</v>
      </c>
      <c r="G336" s="48" t="s">
        <v>2673</v>
      </c>
      <c r="H336" s="48" t="s">
        <v>1840</v>
      </c>
      <c r="I336" s="48" t="s">
        <v>1842</v>
      </c>
    </row>
    <row r="337" spans="1:10">
      <c r="A337" s="42" t="s">
        <v>2575</v>
      </c>
      <c r="B337" s="100">
        <v>45931</v>
      </c>
      <c r="C337" s="35">
        <v>0</v>
      </c>
      <c r="D337" s="35">
        <v>98.5</v>
      </c>
      <c r="E337" s="135">
        <v>-98.5</v>
      </c>
      <c r="F337" s="53">
        <v>-1</v>
      </c>
      <c r="G337" s="138">
        <v>95.322580645161281</v>
      </c>
      <c r="H337" s="52">
        <v>-95.322580645161281</v>
      </c>
      <c r="I337" s="55">
        <v>-1</v>
      </c>
      <c r="J337" s="343">
        <f>D337/31</f>
        <v>3.1774193548387095</v>
      </c>
    </row>
    <row r="338" spans="1:10">
      <c r="A338" s="42" t="s">
        <v>2554</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2572</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2555</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1853</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2566</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2563</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2573</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2548</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2547</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2567</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2565</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2574</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74" priority="55" operator="greaterThanOrEqual">
      <formula>0</formula>
    </cfRule>
    <cfRule type="cellIs" dxfId="73" priority="56" operator="lessThan">
      <formula>0</formula>
    </cfRule>
  </conditionalFormatting>
  <conditionalFormatting sqref="F2:F23">
    <cfRule type="cellIs" dxfId="72" priority="53" operator="lessThan">
      <formula>0</formula>
    </cfRule>
    <cfRule type="cellIs" dxfId="71" priority="54" operator="greaterThanOrEqual">
      <formula>0</formula>
    </cfRule>
  </conditionalFormatting>
  <conditionalFormatting sqref="I2:I23">
    <cfRule type="cellIs" dxfId="70" priority="51" operator="lessThan">
      <formula>0</formula>
    </cfRule>
    <cfRule type="cellIs" dxfId="69" priority="52" operator="greaterThanOrEqual">
      <formula>0</formula>
    </cfRule>
  </conditionalFormatting>
  <conditionalFormatting sqref="H26:H58 E26:E58">
    <cfRule type="cellIs" dxfId="68" priority="43" operator="greaterThanOrEqual">
      <formula>0</formula>
    </cfRule>
    <cfRule type="cellIs" dxfId="67" priority="44" operator="lessThan">
      <formula>0</formula>
    </cfRule>
  </conditionalFormatting>
  <conditionalFormatting sqref="F26:F58">
    <cfRule type="cellIs" dxfId="66" priority="41" operator="lessThan">
      <formula>0</formula>
    </cfRule>
    <cfRule type="cellIs" dxfId="65" priority="42" operator="greaterThanOrEqual">
      <formula>0</formula>
    </cfRule>
  </conditionalFormatting>
  <conditionalFormatting sqref="I26:I58">
    <cfRule type="cellIs" dxfId="64" priority="39" operator="lessThan">
      <formula>0</formula>
    </cfRule>
    <cfRule type="cellIs" dxfId="63" priority="40" operator="greaterThanOrEqual">
      <formula>0</formula>
    </cfRule>
  </conditionalFormatting>
  <conditionalFormatting sqref="H62:H120 E62:E120">
    <cfRule type="cellIs" dxfId="62" priority="37" operator="greaterThanOrEqual">
      <formula>0</formula>
    </cfRule>
    <cfRule type="cellIs" dxfId="61" priority="38" operator="lessThan">
      <formula>0</formula>
    </cfRule>
  </conditionalFormatting>
  <conditionalFormatting sqref="F62:F120">
    <cfRule type="cellIs" dxfId="60" priority="35" operator="lessThan">
      <formula>0</formula>
    </cfRule>
    <cfRule type="cellIs" dxfId="59" priority="36" operator="greaterThanOrEqual">
      <formula>0</formula>
    </cfRule>
  </conditionalFormatting>
  <conditionalFormatting sqref="I62:I120">
    <cfRule type="cellIs" dxfId="58" priority="33" operator="lessThan">
      <formula>0</formula>
    </cfRule>
    <cfRule type="cellIs" dxfId="57" priority="34" operator="greaterThanOrEqual">
      <formula>0</formula>
    </cfRule>
  </conditionalFormatting>
  <conditionalFormatting sqref="H130:H157 E130:E157">
    <cfRule type="cellIs" dxfId="56" priority="31" operator="greaterThanOrEqual">
      <formula>0</formula>
    </cfRule>
    <cfRule type="cellIs" dxfId="55" priority="32" operator="lessThan">
      <formula>0</formula>
    </cfRule>
  </conditionalFormatting>
  <conditionalFormatting sqref="F130:F157">
    <cfRule type="cellIs" dxfId="54" priority="29" operator="lessThan">
      <formula>0</formula>
    </cfRule>
    <cfRule type="cellIs" dxfId="53" priority="30" operator="greaterThanOrEqual">
      <formula>0</formula>
    </cfRule>
  </conditionalFormatting>
  <conditionalFormatting sqref="I130:I157">
    <cfRule type="cellIs" dxfId="52" priority="27" operator="lessThan">
      <formula>0</formula>
    </cfRule>
    <cfRule type="cellIs" dxfId="51" priority="28" operator="greaterThanOrEqual">
      <formula>0</formula>
    </cfRule>
  </conditionalFormatting>
  <conditionalFormatting sqref="H160:H199 E160:E199">
    <cfRule type="cellIs" dxfId="50" priority="25" operator="greaterThanOrEqual">
      <formula>0</formula>
    </cfRule>
    <cfRule type="cellIs" dxfId="49" priority="26" operator="lessThan">
      <formula>0</formula>
    </cfRule>
  </conditionalFormatting>
  <conditionalFormatting sqref="F160:F199">
    <cfRule type="cellIs" dxfId="48" priority="23" operator="lessThan">
      <formula>0</formula>
    </cfRule>
    <cfRule type="cellIs" dxfId="47" priority="24" operator="greaterThanOrEqual">
      <formula>0</formula>
    </cfRule>
  </conditionalFormatting>
  <conditionalFormatting sqref="I160:I199">
    <cfRule type="cellIs" dxfId="46" priority="21" operator="lessThan">
      <formula>0</formula>
    </cfRule>
    <cfRule type="cellIs" dxfId="45" priority="22" operator="greaterThanOrEqual">
      <formula>0</formula>
    </cfRule>
  </conditionalFormatting>
  <conditionalFormatting sqref="H202:H266 E202:E266">
    <cfRule type="cellIs" dxfId="44" priority="19" operator="greaterThanOrEqual">
      <formula>0</formula>
    </cfRule>
    <cfRule type="cellIs" dxfId="43" priority="20" operator="lessThan">
      <formula>0</formula>
    </cfRule>
  </conditionalFormatting>
  <conditionalFormatting sqref="F202:F266">
    <cfRule type="cellIs" dxfId="42" priority="17" operator="lessThan">
      <formula>0</formula>
    </cfRule>
    <cfRule type="cellIs" dxfId="41" priority="18" operator="greaterThanOrEqual">
      <formula>0</formula>
    </cfRule>
  </conditionalFormatting>
  <conditionalFormatting sqref="I202:I266">
    <cfRule type="cellIs" dxfId="40" priority="15" operator="lessThan">
      <formula>0</formula>
    </cfRule>
    <cfRule type="cellIs" dxfId="39" priority="16" operator="greaterThanOrEqual">
      <formula>0</formula>
    </cfRule>
  </conditionalFormatting>
  <conditionalFormatting sqref="H269:H333 E269:E333">
    <cfRule type="cellIs" dxfId="38" priority="11" operator="greaterThanOrEqual">
      <formula>0</formula>
    </cfRule>
    <cfRule type="cellIs" dxfId="37" priority="12" operator="lessThan">
      <formula>0</formula>
    </cfRule>
  </conditionalFormatting>
  <conditionalFormatting sqref="F269:F333">
    <cfRule type="cellIs" dxfId="36" priority="9" operator="lessThan">
      <formula>0</formula>
    </cfRule>
    <cfRule type="cellIs" dxfId="35" priority="10" operator="greaterThanOrEqual">
      <formula>0</formula>
    </cfRule>
  </conditionalFormatting>
  <conditionalFormatting sqref="I269:I333">
    <cfRule type="cellIs" dxfId="34" priority="7" operator="lessThan">
      <formula>0</formula>
    </cfRule>
    <cfRule type="cellIs" dxfId="33" priority="8" operator="greaterThanOrEqual">
      <formula>0</formula>
    </cfRule>
  </conditionalFormatting>
  <conditionalFormatting sqref="H337:H401 E337:E401">
    <cfRule type="cellIs" dxfId="32" priority="5" operator="greaterThanOrEqual">
      <formula>0</formula>
    </cfRule>
    <cfRule type="cellIs" dxfId="31" priority="6" operator="lessThan">
      <formula>0</formula>
    </cfRule>
  </conditionalFormatting>
  <conditionalFormatting sqref="F337:F401">
    <cfRule type="cellIs" dxfId="30" priority="3" operator="lessThan">
      <formula>0</formula>
    </cfRule>
    <cfRule type="cellIs" dxfId="29" priority="4" operator="greaterThanOrEqual">
      <formula>0</formula>
    </cfRule>
  </conditionalFormatting>
  <conditionalFormatting sqref="I337:I401">
    <cfRule type="cellIs" dxfId="28" priority="1" operator="lessThan">
      <formula>0</formula>
    </cfRule>
    <cfRule type="cellIs" dxfId="27" priority="2" operator="greaterThanOrEqual">
      <formula>0</formula>
    </cfRule>
  </conditionalFormatting>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2001</v>
      </c>
      <c r="S1" t="s">
        <v>2674</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2675</v>
      </c>
    </row>
    <row r="31" spans="1:20">
      <c r="R31" s="97">
        <v>45806</v>
      </c>
      <c r="S31" t="s">
        <v>2675</v>
      </c>
    </row>
    <row r="32" spans="1:20">
      <c r="R32" s="97">
        <v>45807</v>
      </c>
      <c r="S32" t="s">
        <v>2675</v>
      </c>
    </row>
    <row r="33" spans="18:19">
      <c r="R33" s="97">
        <v>45808</v>
      </c>
      <c r="S33" t="s">
        <v>2675</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2676</v>
      </c>
      <c r="B1" t="s">
        <v>2677</v>
      </c>
      <c r="C1" t="s">
        <v>2678</v>
      </c>
      <c r="D1" t="s">
        <v>2679</v>
      </c>
      <c r="E1" t="s">
        <v>2680</v>
      </c>
      <c r="F1" t="s">
        <v>71</v>
      </c>
    </row>
    <row r="2" spans="1:6">
      <c r="A2" t="s">
        <v>23</v>
      </c>
      <c r="B2">
        <v>8</v>
      </c>
      <c r="C2">
        <v>19.426447199999998</v>
      </c>
      <c r="D2">
        <v>21.8</v>
      </c>
      <c r="E2" t="s">
        <v>2681</v>
      </c>
      <c r="F2">
        <f>B2-7</f>
        <v>1</v>
      </c>
    </row>
    <row r="3" spans="1:6">
      <c r="A3" t="s">
        <v>24</v>
      </c>
      <c r="B3">
        <v>8</v>
      </c>
      <c r="C3">
        <v>2.1199416000000002</v>
      </c>
      <c r="D3">
        <v>9.1071428571428559</v>
      </c>
      <c r="E3" t="s">
        <v>2682</v>
      </c>
      <c r="F3">
        <f t="shared" ref="F3:F66" si="0">B3-7</f>
        <v>1</v>
      </c>
    </row>
    <row r="4" spans="1:6">
      <c r="A4" t="s">
        <v>26</v>
      </c>
      <c r="B4">
        <v>8</v>
      </c>
      <c r="C4">
        <v>9.8000000000000007</v>
      </c>
      <c r="D4">
        <v>13.711935483870967</v>
      </c>
      <c r="E4" t="s">
        <v>2683</v>
      </c>
      <c r="F4">
        <f t="shared" si="0"/>
        <v>1</v>
      </c>
    </row>
    <row r="5" spans="1:6">
      <c r="A5" t="s">
        <v>193</v>
      </c>
      <c r="B5">
        <v>8</v>
      </c>
      <c r="C5">
        <v>4.7355</v>
      </c>
      <c r="D5">
        <v>5.1322580645161286</v>
      </c>
      <c r="E5" t="s">
        <v>2684</v>
      </c>
      <c r="F5">
        <f t="shared" si="0"/>
        <v>1</v>
      </c>
    </row>
    <row r="6" spans="1:6" hidden="1">
      <c r="A6" t="s">
        <v>33</v>
      </c>
      <c r="B6">
        <v>8</v>
      </c>
      <c r="D6">
        <v>3.5451612903225809</v>
      </c>
      <c r="E6" t="s">
        <v>2685</v>
      </c>
      <c r="F6">
        <f t="shared" si="0"/>
        <v>1</v>
      </c>
    </row>
    <row r="7" spans="1:6">
      <c r="A7" t="s">
        <v>135</v>
      </c>
      <c r="B7">
        <v>8</v>
      </c>
      <c r="C7">
        <v>1.3339000000000001</v>
      </c>
      <c r="D7">
        <v>1.4793548387096773</v>
      </c>
      <c r="E7" t="s">
        <v>2686</v>
      </c>
      <c r="F7">
        <f t="shared" si="0"/>
        <v>1</v>
      </c>
    </row>
    <row r="8" spans="1:6">
      <c r="A8" t="s">
        <v>34</v>
      </c>
      <c r="B8">
        <v>8</v>
      </c>
      <c r="C8">
        <v>1.6927999999999999</v>
      </c>
      <c r="D8">
        <v>1.9835483870967743</v>
      </c>
      <c r="E8" t="s">
        <v>2687</v>
      </c>
      <c r="F8">
        <f t="shared" si="0"/>
        <v>1</v>
      </c>
    </row>
    <row r="9" spans="1:6">
      <c r="A9" t="s">
        <v>35</v>
      </c>
      <c r="B9">
        <v>8</v>
      </c>
      <c r="C9">
        <v>5.8</v>
      </c>
      <c r="D9">
        <v>6.6193548387096772</v>
      </c>
      <c r="E9" t="s">
        <v>2688</v>
      </c>
      <c r="F9">
        <f t="shared" si="0"/>
        <v>1</v>
      </c>
    </row>
    <row r="10" spans="1:6">
      <c r="A10" t="s">
        <v>36</v>
      </c>
      <c r="B10">
        <v>8</v>
      </c>
      <c r="C10">
        <v>5.8</v>
      </c>
      <c r="D10">
        <v>6.5903225806451617</v>
      </c>
      <c r="E10" t="s">
        <v>2689</v>
      </c>
      <c r="F10">
        <f t="shared" si="0"/>
        <v>1</v>
      </c>
    </row>
    <row r="11" spans="1:6">
      <c r="A11" t="s">
        <v>37</v>
      </c>
      <c r="B11">
        <v>8</v>
      </c>
      <c r="C11">
        <v>2.8675999999999999</v>
      </c>
      <c r="D11">
        <v>3.2129032258064516</v>
      </c>
      <c r="E11" t="s">
        <v>2690</v>
      </c>
      <c r="F11">
        <f t="shared" si="0"/>
        <v>1</v>
      </c>
    </row>
    <row r="12" spans="1:6">
      <c r="A12" t="s">
        <v>38</v>
      </c>
      <c r="B12">
        <v>8</v>
      </c>
      <c r="C12">
        <v>5.6725500000000002</v>
      </c>
      <c r="D12">
        <v>6.8000000000000007</v>
      </c>
      <c r="E12" t="s">
        <v>2691</v>
      </c>
      <c r="F12">
        <f t="shared" si="0"/>
        <v>1</v>
      </c>
    </row>
    <row r="13" spans="1:6">
      <c r="A13" t="s">
        <v>39</v>
      </c>
      <c r="B13">
        <v>8</v>
      </c>
      <c r="C13">
        <v>5.2010500000000004</v>
      </c>
      <c r="D13">
        <v>6.7967741935483863</v>
      </c>
      <c r="E13" t="s">
        <v>2692</v>
      </c>
      <c r="F13">
        <f t="shared" si="0"/>
        <v>1</v>
      </c>
    </row>
    <row r="14" spans="1:6">
      <c r="A14" t="s">
        <v>40</v>
      </c>
      <c r="B14">
        <v>8</v>
      </c>
      <c r="C14">
        <v>2.7055199999999999</v>
      </c>
      <c r="D14">
        <v>3.2193548387096773</v>
      </c>
      <c r="E14" t="s">
        <v>2693</v>
      </c>
      <c r="F14">
        <f t="shared" si="0"/>
        <v>1</v>
      </c>
    </row>
    <row r="15" spans="1:6">
      <c r="A15" t="s">
        <v>42</v>
      </c>
      <c r="B15">
        <v>8</v>
      </c>
      <c r="C15">
        <v>3.1539299999999999</v>
      </c>
      <c r="D15">
        <v>6.8419354838709676</v>
      </c>
      <c r="E15" t="s">
        <v>2694</v>
      </c>
      <c r="F15">
        <f t="shared" si="0"/>
        <v>1</v>
      </c>
    </row>
    <row r="16" spans="1:6">
      <c r="A16" t="s">
        <v>43</v>
      </c>
      <c r="B16">
        <v>8</v>
      </c>
      <c r="C16">
        <v>3.1359599999999999</v>
      </c>
      <c r="D16">
        <v>6.7967741935483863</v>
      </c>
      <c r="E16" t="s">
        <v>2695</v>
      </c>
      <c r="F16">
        <f t="shared" si="0"/>
        <v>1</v>
      </c>
    </row>
    <row r="17" spans="1:6">
      <c r="A17" t="s">
        <v>44</v>
      </c>
      <c r="B17">
        <v>8</v>
      </c>
      <c r="C17">
        <v>1.52129</v>
      </c>
      <c r="D17">
        <v>3.1870967741935483</v>
      </c>
      <c r="E17" t="s">
        <v>2696</v>
      </c>
      <c r="F17">
        <f t="shared" si="0"/>
        <v>1</v>
      </c>
    </row>
    <row r="18" spans="1:6">
      <c r="A18" t="s">
        <v>45</v>
      </c>
      <c r="B18">
        <v>8</v>
      </c>
      <c r="C18">
        <v>3.1152299999999999</v>
      </c>
      <c r="D18">
        <v>6.6161290322580646</v>
      </c>
      <c r="E18" t="s">
        <v>2697</v>
      </c>
      <c r="F18">
        <f t="shared" si="0"/>
        <v>1</v>
      </c>
    </row>
    <row r="19" spans="1:6">
      <c r="A19" t="s">
        <v>46</v>
      </c>
      <c r="B19">
        <v>8</v>
      </c>
      <c r="C19">
        <v>3.2107399999999999</v>
      </c>
      <c r="D19">
        <v>6.6999999999999993</v>
      </c>
      <c r="E19" t="s">
        <v>2698</v>
      </c>
      <c r="F19">
        <f t="shared" si="0"/>
        <v>1</v>
      </c>
    </row>
    <row r="20" spans="1:6">
      <c r="A20" t="s">
        <v>47</v>
      </c>
      <c r="B20">
        <v>8</v>
      </c>
      <c r="C20">
        <v>1.55742</v>
      </c>
      <c r="D20">
        <v>3.1774193548387095</v>
      </c>
      <c r="E20" t="s">
        <v>2699</v>
      </c>
      <c r="F20">
        <f t="shared" si="0"/>
        <v>1</v>
      </c>
    </row>
    <row r="21" spans="1:6">
      <c r="A21" t="s">
        <v>49</v>
      </c>
      <c r="B21">
        <v>8</v>
      </c>
      <c r="C21">
        <v>6.1383000000000001</v>
      </c>
      <c r="D21">
        <v>7.0617119581029959</v>
      </c>
      <c r="E21" t="s">
        <v>2700</v>
      </c>
      <c r="F21">
        <f t="shared" si="0"/>
        <v>1</v>
      </c>
    </row>
    <row r="22" spans="1:6">
      <c r="A22" t="s">
        <v>23</v>
      </c>
      <c r="B22">
        <v>9</v>
      </c>
      <c r="C22">
        <v>18.747062400000001</v>
      </c>
      <c r="D22">
        <v>21.8</v>
      </c>
      <c r="E22" t="s">
        <v>2681</v>
      </c>
      <c r="F22">
        <f t="shared" si="0"/>
        <v>2</v>
      </c>
    </row>
    <row r="23" spans="1:6">
      <c r="A23" t="s">
        <v>24</v>
      </c>
      <c r="B23">
        <v>9</v>
      </c>
      <c r="C23">
        <v>2.0982335999999999</v>
      </c>
      <c r="D23">
        <v>9.1071428571428559</v>
      </c>
      <c r="E23" t="s">
        <v>2682</v>
      </c>
      <c r="F23">
        <f t="shared" si="0"/>
        <v>2</v>
      </c>
    </row>
    <row r="24" spans="1:6">
      <c r="A24" t="s">
        <v>25</v>
      </c>
      <c r="B24">
        <v>9</v>
      </c>
      <c r="C24">
        <v>5.0330000000000004</v>
      </c>
      <c r="D24">
        <v>5.4419354838709673</v>
      </c>
      <c r="E24" t="s">
        <v>2701</v>
      </c>
      <c r="F24">
        <f t="shared" si="0"/>
        <v>2</v>
      </c>
    </row>
    <row r="25" spans="1:6">
      <c r="A25" t="s">
        <v>26</v>
      </c>
      <c r="B25">
        <v>9</v>
      </c>
      <c r="C25">
        <v>12.4</v>
      </c>
      <c r="D25">
        <v>13.711935483870967</v>
      </c>
      <c r="E25" t="s">
        <v>2683</v>
      </c>
      <c r="F25">
        <f t="shared" si="0"/>
        <v>2</v>
      </c>
    </row>
    <row r="26" spans="1:6">
      <c r="A26" t="s">
        <v>193</v>
      </c>
      <c r="B26">
        <v>9</v>
      </c>
      <c r="C26">
        <v>4.4447000000000001</v>
      </c>
      <c r="D26">
        <v>5.1322580645161286</v>
      </c>
      <c r="E26" t="s">
        <v>2684</v>
      </c>
      <c r="F26">
        <f t="shared" si="0"/>
        <v>2</v>
      </c>
    </row>
    <row r="27" spans="1:6">
      <c r="A27" t="s">
        <v>31</v>
      </c>
      <c r="B27">
        <v>9</v>
      </c>
      <c r="C27">
        <v>4.2655000000000003</v>
      </c>
      <c r="D27">
        <v>6.1716129032258058</v>
      </c>
      <c r="E27" t="s">
        <v>2702</v>
      </c>
      <c r="F27">
        <f t="shared" si="0"/>
        <v>2</v>
      </c>
    </row>
    <row r="28" spans="1:6">
      <c r="A28" t="s">
        <v>32</v>
      </c>
      <c r="B28">
        <v>9</v>
      </c>
      <c r="C28">
        <v>8.1</v>
      </c>
      <c r="D28">
        <v>11.044838709677421</v>
      </c>
      <c r="E28" t="s">
        <v>2703</v>
      </c>
      <c r="F28">
        <f t="shared" si="0"/>
        <v>2</v>
      </c>
    </row>
    <row r="29" spans="1:6" hidden="1">
      <c r="A29" t="s">
        <v>33</v>
      </c>
      <c r="B29">
        <v>9</v>
      </c>
      <c r="D29">
        <v>3.5451612903225809</v>
      </c>
      <c r="E29" t="s">
        <v>2685</v>
      </c>
      <c r="F29">
        <f t="shared" si="0"/>
        <v>2</v>
      </c>
    </row>
    <row r="30" spans="1:6">
      <c r="A30" t="s">
        <v>135</v>
      </c>
      <c r="B30">
        <v>9</v>
      </c>
      <c r="C30">
        <v>1.2470999999999999</v>
      </c>
      <c r="D30">
        <v>1.4793548387096773</v>
      </c>
      <c r="E30" t="s">
        <v>2686</v>
      </c>
      <c r="F30">
        <f t="shared" si="0"/>
        <v>2</v>
      </c>
    </row>
    <row r="31" spans="1:6">
      <c r="A31" t="s">
        <v>34</v>
      </c>
      <c r="B31">
        <v>9</v>
      </c>
      <c r="C31">
        <v>1.6719000000000002</v>
      </c>
      <c r="D31">
        <v>1.9835483870967743</v>
      </c>
      <c r="E31" t="s">
        <v>2687</v>
      </c>
      <c r="F31">
        <f t="shared" si="0"/>
        <v>2</v>
      </c>
    </row>
    <row r="32" spans="1:6">
      <c r="A32" t="s">
        <v>41</v>
      </c>
      <c r="B32">
        <v>9</v>
      </c>
      <c r="C32">
        <v>1.5515999999999999</v>
      </c>
      <c r="D32">
        <v>1.9770967741935483</v>
      </c>
      <c r="E32" t="s">
        <v>2704</v>
      </c>
      <c r="F32">
        <f t="shared" si="0"/>
        <v>2</v>
      </c>
    </row>
    <row r="33" spans="1:6">
      <c r="A33" t="s">
        <v>42</v>
      </c>
      <c r="B33">
        <v>9</v>
      </c>
      <c r="C33">
        <v>4.92943</v>
      </c>
      <c r="D33">
        <v>6.8419354838709676</v>
      </c>
      <c r="E33" t="s">
        <v>2694</v>
      </c>
      <c r="F33">
        <f t="shared" si="0"/>
        <v>2</v>
      </c>
    </row>
    <row r="34" spans="1:6">
      <c r="A34" t="s">
        <v>43</v>
      </c>
      <c r="B34">
        <v>9</v>
      </c>
      <c r="C34">
        <v>5.0996600000000001</v>
      </c>
      <c r="D34">
        <v>6.7967741935483863</v>
      </c>
      <c r="E34" t="s">
        <v>2695</v>
      </c>
      <c r="F34">
        <f t="shared" si="0"/>
        <v>2</v>
      </c>
    </row>
    <row r="35" spans="1:6">
      <c r="A35" t="s">
        <v>44</v>
      </c>
      <c r="B35">
        <v>9</v>
      </c>
      <c r="C35">
        <v>2.4539400000000002</v>
      </c>
      <c r="D35">
        <v>3.1870967741935483</v>
      </c>
      <c r="E35" t="s">
        <v>2696</v>
      </c>
      <c r="F35">
        <f t="shared" si="0"/>
        <v>2</v>
      </c>
    </row>
    <row r="36" spans="1:6">
      <c r="A36" t="s">
        <v>45</v>
      </c>
      <c r="B36">
        <v>9</v>
      </c>
      <c r="C36">
        <v>4.5935600000000001</v>
      </c>
      <c r="D36">
        <v>6.6161290322580646</v>
      </c>
      <c r="E36" t="s">
        <v>2697</v>
      </c>
      <c r="F36">
        <f t="shared" si="0"/>
        <v>2</v>
      </c>
    </row>
    <row r="37" spans="1:6">
      <c r="A37" t="s">
        <v>46</v>
      </c>
      <c r="B37">
        <v>9</v>
      </c>
      <c r="C37">
        <v>4.5943900000000006</v>
      </c>
      <c r="D37">
        <v>6.6999999999999993</v>
      </c>
      <c r="E37" t="s">
        <v>2698</v>
      </c>
      <c r="F37">
        <f t="shared" si="0"/>
        <v>2</v>
      </c>
    </row>
    <row r="38" spans="1:6">
      <c r="A38" t="s">
        <v>47</v>
      </c>
      <c r="B38">
        <v>9</v>
      </c>
      <c r="C38">
        <v>2.2438600000000002</v>
      </c>
      <c r="D38">
        <v>3.1774193548387095</v>
      </c>
      <c r="E38" t="s">
        <v>2699</v>
      </c>
      <c r="F38">
        <f t="shared" si="0"/>
        <v>2</v>
      </c>
    </row>
    <row r="39" spans="1:6">
      <c r="A39" t="s">
        <v>48</v>
      </c>
      <c r="B39">
        <v>9</v>
      </c>
      <c r="C39">
        <v>3.2324000000000002</v>
      </c>
      <c r="D39">
        <v>3.84</v>
      </c>
      <c r="E39" t="s">
        <v>2705</v>
      </c>
      <c r="F39">
        <f t="shared" si="0"/>
        <v>2</v>
      </c>
    </row>
    <row r="40" spans="1:6">
      <c r="A40" t="s">
        <v>49</v>
      </c>
      <c r="B40">
        <v>9</v>
      </c>
      <c r="C40">
        <v>4.8258999999999999</v>
      </c>
      <c r="D40">
        <v>7.0617119581029959</v>
      </c>
      <c r="E40" t="s">
        <v>2700</v>
      </c>
      <c r="F40">
        <f t="shared" si="0"/>
        <v>2</v>
      </c>
    </row>
    <row r="41" spans="1:6">
      <c r="A41" t="s">
        <v>23</v>
      </c>
      <c r="B41">
        <v>10</v>
      </c>
      <c r="C41">
        <v>18.429247199999999</v>
      </c>
      <c r="D41">
        <v>21.8</v>
      </c>
      <c r="E41" t="s">
        <v>2681</v>
      </c>
      <c r="F41">
        <f t="shared" si="0"/>
        <v>3</v>
      </c>
    </row>
    <row r="42" spans="1:6">
      <c r="A42" t="s">
        <v>24</v>
      </c>
      <c r="B42">
        <v>10</v>
      </c>
      <c r="C42">
        <v>1.6133472</v>
      </c>
      <c r="D42">
        <v>9.1071428571428559</v>
      </c>
      <c r="E42" t="s">
        <v>2682</v>
      </c>
      <c r="F42">
        <f t="shared" si="0"/>
        <v>3</v>
      </c>
    </row>
    <row r="43" spans="1:6">
      <c r="A43" t="s">
        <v>25</v>
      </c>
      <c r="B43">
        <v>10</v>
      </c>
      <c r="C43">
        <v>4.3490000000000002</v>
      </c>
      <c r="D43">
        <v>5.4419354838709673</v>
      </c>
      <c r="E43" t="s">
        <v>2701</v>
      </c>
      <c r="F43">
        <f t="shared" si="0"/>
        <v>3</v>
      </c>
    </row>
    <row r="44" spans="1:6">
      <c r="A44" t="s">
        <v>193</v>
      </c>
      <c r="B44">
        <v>10</v>
      </c>
      <c r="C44">
        <v>4.6974</v>
      </c>
      <c r="D44">
        <v>5.1322580645161286</v>
      </c>
      <c r="E44" t="s">
        <v>2684</v>
      </c>
      <c r="F44">
        <f t="shared" si="0"/>
        <v>3</v>
      </c>
    </row>
    <row r="45" spans="1:6">
      <c r="A45" t="s">
        <v>31</v>
      </c>
      <c r="B45">
        <v>10</v>
      </c>
      <c r="C45">
        <v>4.3916000000000004</v>
      </c>
      <c r="D45">
        <v>6.1716129032258058</v>
      </c>
      <c r="E45" t="s">
        <v>2702</v>
      </c>
      <c r="F45">
        <f t="shared" si="0"/>
        <v>3</v>
      </c>
    </row>
    <row r="46" spans="1:6">
      <c r="A46" t="s">
        <v>32</v>
      </c>
      <c r="B46">
        <v>10</v>
      </c>
      <c r="C46">
        <v>8.1</v>
      </c>
      <c r="D46">
        <v>11.044838709677421</v>
      </c>
      <c r="E46" t="s">
        <v>2703</v>
      </c>
      <c r="F46">
        <f t="shared" si="0"/>
        <v>3</v>
      </c>
    </row>
    <row r="47" spans="1:6" hidden="1">
      <c r="A47" t="s">
        <v>33</v>
      </c>
      <c r="B47">
        <v>10</v>
      </c>
      <c r="D47">
        <v>3.5451612903225809</v>
      </c>
      <c r="E47" t="s">
        <v>2685</v>
      </c>
      <c r="F47">
        <f t="shared" si="0"/>
        <v>3</v>
      </c>
    </row>
    <row r="48" spans="1:6">
      <c r="A48" t="s">
        <v>135</v>
      </c>
      <c r="B48">
        <v>10</v>
      </c>
      <c r="C48">
        <v>1.3599000000000001</v>
      </c>
      <c r="D48">
        <v>1.4793548387096773</v>
      </c>
      <c r="E48" t="s">
        <v>2686</v>
      </c>
      <c r="F48">
        <f t="shared" si="0"/>
        <v>3</v>
      </c>
    </row>
    <row r="49" spans="1:6">
      <c r="A49" t="s">
        <v>34</v>
      </c>
      <c r="B49">
        <v>10</v>
      </c>
      <c r="C49">
        <v>1.7444999999999999</v>
      </c>
      <c r="D49">
        <v>1.9835483870967743</v>
      </c>
      <c r="E49" t="s">
        <v>2687</v>
      </c>
      <c r="F49">
        <f t="shared" si="0"/>
        <v>3</v>
      </c>
    </row>
    <row r="50" spans="1:6">
      <c r="A50" t="s">
        <v>41</v>
      </c>
      <c r="B50">
        <v>10</v>
      </c>
      <c r="C50">
        <v>1.3447</v>
      </c>
      <c r="D50">
        <v>1.9770967741935483</v>
      </c>
      <c r="E50" t="s">
        <v>2704</v>
      </c>
      <c r="F50">
        <f t="shared" si="0"/>
        <v>3</v>
      </c>
    </row>
    <row r="51" spans="1:6">
      <c r="A51" t="s">
        <v>48</v>
      </c>
      <c r="B51">
        <v>10</v>
      </c>
      <c r="C51">
        <v>3.6703999999999999</v>
      </c>
      <c r="D51">
        <v>3.84</v>
      </c>
      <c r="E51" t="s">
        <v>2705</v>
      </c>
      <c r="F51">
        <f t="shared" si="0"/>
        <v>3</v>
      </c>
    </row>
    <row r="52" spans="1:6">
      <c r="A52" t="s">
        <v>23</v>
      </c>
      <c r="B52">
        <v>11</v>
      </c>
      <c r="C52">
        <v>20.4734376</v>
      </c>
      <c r="D52">
        <v>21.8</v>
      </c>
      <c r="E52" t="s">
        <v>2681</v>
      </c>
      <c r="F52">
        <f t="shared" si="0"/>
        <v>4</v>
      </c>
    </row>
    <row r="53" spans="1:6">
      <c r="A53" t="s">
        <v>24</v>
      </c>
      <c r="B53">
        <v>11</v>
      </c>
      <c r="C53">
        <v>0</v>
      </c>
      <c r="D53">
        <v>9.1071428571428559</v>
      </c>
      <c r="E53" t="s">
        <v>2682</v>
      </c>
      <c r="F53">
        <f t="shared" si="0"/>
        <v>4</v>
      </c>
    </row>
    <row r="54" spans="1:6" hidden="1">
      <c r="A54" t="s">
        <v>33</v>
      </c>
      <c r="B54">
        <v>11</v>
      </c>
      <c r="D54">
        <v>3.5451612903225809</v>
      </c>
      <c r="E54" t="s">
        <v>2685</v>
      </c>
      <c r="F54">
        <f t="shared" si="0"/>
        <v>4</v>
      </c>
    </row>
    <row r="55" spans="1:6">
      <c r="A55" t="s">
        <v>49</v>
      </c>
      <c r="B55">
        <v>11</v>
      </c>
      <c r="C55">
        <v>7.0462899999999999</v>
      </c>
      <c r="D55">
        <v>7.0617119581029959</v>
      </c>
      <c r="E55" t="s">
        <v>2700</v>
      </c>
      <c r="F55">
        <f t="shared" si="0"/>
        <v>4</v>
      </c>
    </row>
    <row r="56" spans="1:6">
      <c r="A56" t="s">
        <v>23</v>
      </c>
      <c r="B56">
        <v>12</v>
      </c>
      <c r="C56">
        <v>19.013692800000001</v>
      </c>
      <c r="D56">
        <v>21.8</v>
      </c>
      <c r="E56" t="s">
        <v>2681</v>
      </c>
      <c r="F56">
        <f t="shared" si="0"/>
        <v>5</v>
      </c>
    </row>
    <row r="57" spans="1:6">
      <c r="A57" t="s">
        <v>24</v>
      </c>
      <c r="B57">
        <v>12</v>
      </c>
      <c r="C57">
        <v>0</v>
      </c>
      <c r="D57">
        <v>9.1071428571428559</v>
      </c>
      <c r="E57" t="s">
        <v>2682</v>
      </c>
      <c r="F57">
        <f t="shared" si="0"/>
        <v>5</v>
      </c>
    </row>
    <row r="58" spans="1:6" hidden="1">
      <c r="A58" t="s">
        <v>33</v>
      </c>
      <c r="B58">
        <v>12</v>
      </c>
      <c r="D58">
        <v>3.5451612903225809</v>
      </c>
      <c r="E58" t="s">
        <v>2685</v>
      </c>
      <c r="F58">
        <f t="shared" si="0"/>
        <v>5</v>
      </c>
    </row>
    <row r="59" spans="1:6">
      <c r="A59" t="s">
        <v>39</v>
      </c>
      <c r="B59">
        <v>12</v>
      </c>
      <c r="C59">
        <v>6.7669499999999996</v>
      </c>
      <c r="D59">
        <v>6.7967741935483863</v>
      </c>
      <c r="E59" t="s">
        <v>2692</v>
      </c>
      <c r="F59">
        <f t="shared" si="0"/>
        <v>5</v>
      </c>
    </row>
    <row r="60" spans="1:6">
      <c r="A60" t="s">
        <v>42</v>
      </c>
      <c r="B60">
        <v>12</v>
      </c>
      <c r="C60">
        <v>6.6551499999999999</v>
      </c>
      <c r="D60">
        <v>6.8419354838709676</v>
      </c>
      <c r="E60" t="s">
        <v>2694</v>
      </c>
      <c r="F60">
        <f t="shared" si="0"/>
        <v>5</v>
      </c>
    </row>
    <row r="61" spans="1:6">
      <c r="A61" t="s">
        <v>23</v>
      </c>
      <c r="B61">
        <v>13</v>
      </c>
      <c r="C61">
        <v>17.415863999999999</v>
      </c>
      <c r="D61">
        <v>21.8</v>
      </c>
      <c r="E61" t="s">
        <v>2681</v>
      </c>
      <c r="F61">
        <f t="shared" si="0"/>
        <v>6</v>
      </c>
    </row>
    <row r="62" spans="1:6">
      <c r="A62" t="s">
        <v>24</v>
      </c>
      <c r="B62">
        <v>13</v>
      </c>
      <c r="C62">
        <v>0</v>
      </c>
      <c r="D62">
        <v>9.1071428571428559</v>
      </c>
      <c r="E62" t="s">
        <v>2682</v>
      </c>
      <c r="F62">
        <f t="shared" si="0"/>
        <v>6</v>
      </c>
    </row>
    <row r="63" spans="1:6" hidden="1">
      <c r="A63" t="s">
        <v>33</v>
      </c>
      <c r="B63">
        <v>13</v>
      </c>
      <c r="D63">
        <v>3.5451612903225809</v>
      </c>
      <c r="E63" t="s">
        <v>2685</v>
      </c>
      <c r="F63">
        <f t="shared" si="0"/>
        <v>6</v>
      </c>
    </row>
    <row r="64" spans="1:6">
      <c r="A64" t="s">
        <v>39</v>
      </c>
      <c r="B64">
        <v>13</v>
      </c>
      <c r="C64">
        <v>6.68574</v>
      </c>
      <c r="D64">
        <v>6.7967741935483863</v>
      </c>
      <c r="E64" t="s">
        <v>2692</v>
      </c>
      <c r="F64">
        <f t="shared" si="0"/>
        <v>6</v>
      </c>
    </row>
    <row r="65" spans="1:6">
      <c r="A65" t="s">
        <v>23</v>
      </c>
      <c r="B65">
        <v>14</v>
      </c>
      <c r="C65">
        <v>16.507267200000001</v>
      </c>
      <c r="D65">
        <v>21.8</v>
      </c>
      <c r="E65" t="s">
        <v>2681</v>
      </c>
      <c r="F65">
        <f t="shared" si="0"/>
        <v>7</v>
      </c>
    </row>
    <row r="66" spans="1:6">
      <c r="A66" t="s">
        <v>24</v>
      </c>
      <c r="B66">
        <v>14</v>
      </c>
      <c r="C66">
        <v>0</v>
      </c>
      <c r="D66">
        <v>9.1071428571428559</v>
      </c>
      <c r="E66" t="s">
        <v>2682</v>
      </c>
      <c r="F66">
        <f t="shared" si="0"/>
        <v>7</v>
      </c>
    </row>
    <row r="67" spans="1:6">
      <c r="A67" t="s">
        <v>193</v>
      </c>
      <c r="B67">
        <v>14</v>
      </c>
      <c r="C67">
        <v>4.3467000000000002</v>
      </c>
      <c r="D67">
        <v>5.1322580645161286</v>
      </c>
      <c r="E67" t="s">
        <v>2684</v>
      </c>
      <c r="F67">
        <f t="shared" ref="F67:F130" si="1">B67-7</f>
        <v>7</v>
      </c>
    </row>
    <row r="68" spans="1:6">
      <c r="A68" t="s">
        <v>28</v>
      </c>
      <c r="B68">
        <v>14</v>
      </c>
      <c r="C68">
        <v>7.5946999999999996</v>
      </c>
      <c r="D68">
        <v>7.7116129032258067</v>
      </c>
      <c r="E68" t="s">
        <v>2706</v>
      </c>
      <c r="F68">
        <f t="shared" si="1"/>
        <v>7</v>
      </c>
    </row>
    <row r="69" spans="1:6" hidden="1">
      <c r="A69" t="s">
        <v>33</v>
      </c>
      <c r="B69">
        <v>14</v>
      </c>
      <c r="D69">
        <v>3.5451612903225809</v>
      </c>
      <c r="E69" t="s">
        <v>2685</v>
      </c>
      <c r="F69">
        <f t="shared" si="1"/>
        <v>7</v>
      </c>
    </row>
    <row r="70" spans="1:6">
      <c r="A70" t="s">
        <v>135</v>
      </c>
      <c r="B70">
        <v>14</v>
      </c>
      <c r="C70">
        <v>1.2503</v>
      </c>
      <c r="D70">
        <v>1.4793548387096773</v>
      </c>
      <c r="E70" t="s">
        <v>2686</v>
      </c>
      <c r="F70">
        <f t="shared" si="1"/>
        <v>7</v>
      </c>
    </row>
    <row r="71" spans="1:6">
      <c r="A71" t="s">
        <v>34</v>
      </c>
      <c r="B71">
        <v>14</v>
      </c>
      <c r="C71">
        <v>1.6747999999999998</v>
      </c>
      <c r="D71">
        <v>1.9835483870967743</v>
      </c>
      <c r="E71" t="s">
        <v>2687</v>
      </c>
      <c r="F71">
        <f t="shared" si="1"/>
        <v>7</v>
      </c>
    </row>
    <row r="72" spans="1:6">
      <c r="A72" t="s">
        <v>38</v>
      </c>
      <c r="B72">
        <v>14</v>
      </c>
      <c r="C72">
        <v>6.6755100000000001</v>
      </c>
      <c r="D72">
        <v>6.8000000000000007</v>
      </c>
      <c r="E72" t="s">
        <v>2691</v>
      </c>
      <c r="F72">
        <f t="shared" si="1"/>
        <v>7</v>
      </c>
    </row>
    <row r="73" spans="1:6">
      <c r="A73" t="s">
        <v>39</v>
      </c>
      <c r="B73">
        <v>14</v>
      </c>
      <c r="C73">
        <v>6.3501899999999996</v>
      </c>
      <c r="D73">
        <v>6.7967741935483863</v>
      </c>
      <c r="E73" t="s">
        <v>2692</v>
      </c>
      <c r="F73">
        <f t="shared" si="1"/>
        <v>7</v>
      </c>
    </row>
    <row r="74" spans="1:6">
      <c r="A74" t="s">
        <v>42</v>
      </c>
      <c r="B74">
        <v>14</v>
      </c>
      <c r="C74">
        <v>6.1777899999999999</v>
      </c>
      <c r="D74">
        <v>6.8419354838709676</v>
      </c>
      <c r="E74" t="s">
        <v>2694</v>
      </c>
      <c r="F74">
        <f t="shared" si="1"/>
        <v>7</v>
      </c>
    </row>
    <row r="75" spans="1:6">
      <c r="A75" t="s">
        <v>43</v>
      </c>
      <c r="B75">
        <v>14</v>
      </c>
      <c r="C75">
        <v>6.3895900000000001</v>
      </c>
      <c r="D75">
        <v>6.7967741935483863</v>
      </c>
      <c r="E75" t="s">
        <v>2695</v>
      </c>
      <c r="F75">
        <f t="shared" si="1"/>
        <v>7</v>
      </c>
    </row>
    <row r="76" spans="1:6">
      <c r="A76" t="s">
        <v>44</v>
      </c>
      <c r="B76">
        <v>14</v>
      </c>
      <c r="C76">
        <v>3.0893000000000002</v>
      </c>
      <c r="D76">
        <v>3.1870967741935483</v>
      </c>
      <c r="E76" t="s">
        <v>2696</v>
      </c>
      <c r="F76">
        <f t="shared" si="1"/>
        <v>7</v>
      </c>
    </row>
    <row r="77" spans="1:6">
      <c r="A77" t="s">
        <v>45</v>
      </c>
      <c r="B77">
        <v>14</v>
      </c>
      <c r="C77">
        <v>6.4100600000000005</v>
      </c>
      <c r="D77">
        <v>6.6161290322580646</v>
      </c>
      <c r="E77" t="s">
        <v>2697</v>
      </c>
      <c r="F77">
        <f t="shared" si="1"/>
        <v>7</v>
      </c>
    </row>
    <row r="78" spans="1:6">
      <c r="A78" t="s">
        <v>46</v>
      </c>
      <c r="B78">
        <v>14</v>
      </c>
      <c r="C78">
        <v>6.0049799999999998</v>
      </c>
      <c r="D78">
        <v>6.6999999999999993</v>
      </c>
      <c r="E78" t="s">
        <v>2698</v>
      </c>
      <c r="F78">
        <f t="shared" si="1"/>
        <v>7</v>
      </c>
    </row>
    <row r="79" spans="1:6">
      <c r="A79" t="s">
        <v>47</v>
      </c>
      <c r="B79">
        <v>14</v>
      </c>
      <c r="C79">
        <v>3.0087199999999998</v>
      </c>
      <c r="D79">
        <v>3.1774193548387095</v>
      </c>
      <c r="E79" t="s">
        <v>2699</v>
      </c>
      <c r="F79">
        <f t="shared" si="1"/>
        <v>7</v>
      </c>
    </row>
    <row r="80" spans="1:6">
      <c r="A80" t="s">
        <v>23</v>
      </c>
      <c r="B80">
        <v>15</v>
      </c>
      <c r="C80">
        <v>16.551566400000002</v>
      </c>
      <c r="D80">
        <v>21.8</v>
      </c>
      <c r="E80" t="s">
        <v>2681</v>
      </c>
      <c r="F80">
        <f t="shared" si="1"/>
        <v>8</v>
      </c>
    </row>
    <row r="81" spans="1:6">
      <c r="A81" t="s">
        <v>24</v>
      </c>
      <c r="B81">
        <v>15</v>
      </c>
      <c r="C81">
        <v>0</v>
      </c>
      <c r="D81">
        <v>9.1071428571428559</v>
      </c>
      <c r="E81" t="s">
        <v>2682</v>
      </c>
      <c r="F81">
        <f t="shared" si="1"/>
        <v>8</v>
      </c>
    </row>
    <row r="82" spans="1:6">
      <c r="A82" t="s">
        <v>193</v>
      </c>
      <c r="B82">
        <v>15</v>
      </c>
      <c r="C82">
        <v>4.6278999999999995</v>
      </c>
      <c r="D82">
        <v>5.1322580645161286</v>
      </c>
      <c r="E82" t="s">
        <v>2684</v>
      </c>
      <c r="F82">
        <f t="shared" si="1"/>
        <v>8</v>
      </c>
    </row>
    <row r="83" spans="1:6" hidden="1">
      <c r="A83" t="s">
        <v>33</v>
      </c>
      <c r="B83">
        <v>15</v>
      </c>
      <c r="D83">
        <v>3.5451612903225809</v>
      </c>
      <c r="E83" t="s">
        <v>2685</v>
      </c>
      <c r="F83">
        <f t="shared" si="1"/>
        <v>8</v>
      </c>
    </row>
    <row r="84" spans="1:6">
      <c r="A84" t="s">
        <v>135</v>
      </c>
      <c r="B84">
        <v>15</v>
      </c>
      <c r="C84">
        <v>1.3299000000000001</v>
      </c>
      <c r="D84">
        <v>1.4793548387096773</v>
      </c>
      <c r="E84" t="s">
        <v>2686</v>
      </c>
      <c r="F84">
        <f t="shared" si="1"/>
        <v>8</v>
      </c>
    </row>
    <row r="85" spans="1:6">
      <c r="A85" t="s">
        <v>34</v>
      </c>
      <c r="B85">
        <v>15</v>
      </c>
      <c r="C85">
        <v>1.7792000000000001</v>
      </c>
      <c r="D85">
        <v>1.9835483870967743</v>
      </c>
      <c r="E85" t="s">
        <v>2687</v>
      </c>
      <c r="F85">
        <f t="shared" si="1"/>
        <v>8</v>
      </c>
    </row>
    <row r="86" spans="1:6">
      <c r="A86" t="s">
        <v>41</v>
      </c>
      <c r="B86">
        <v>15</v>
      </c>
      <c r="C86">
        <v>1.9370000000000001</v>
      </c>
      <c r="D86">
        <v>1.9770967741935483</v>
      </c>
      <c r="E86" t="s">
        <v>2704</v>
      </c>
      <c r="F86">
        <f t="shared" si="1"/>
        <v>8</v>
      </c>
    </row>
    <row r="87" spans="1:6">
      <c r="A87" t="s">
        <v>23</v>
      </c>
      <c r="B87">
        <v>16</v>
      </c>
      <c r="C87">
        <v>15.681441599999999</v>
      </c>
      <c r="D87">
        <v>21.8</v>
      </c>
      <c r="E87" t="s">
        <v>2681</v>
      </c>
      <c r="F87">
        <f t="shared" si="1"/>
        <v>9</v>
      </c>
    </row>
    <row r="88" spans="1:6">
      <c r="A88" t="s">
        <v>24</v>
      </c>
      <c r="B88">
        <v>16</v>
      </c>
      <c r="C88">
        <v>0</v>
      </c>
      <c r="D88">
        <v>9.1071428571428559</v>
      </c>
      <c r="E88" t="s">
        <v>2682</v>
      </c>
      <c r="F88">
        <f t="shared" si="1"/>
        <v>9</v>
      </c>
    </row>
    <row r="89" spans="1:6" hidden="1">
      <c r="A89" t="s">
        <v>33</v>
      </c>
      <c r="B89">
        <v>16</v>
      </c>
      <c r="D89">
        <v>3.5451612903225809</v>
      </c>
      <c r="E89" t="s">
        <v>2685</v>
      </c>
      <c r="F89">
        <f t="shared" si="1"/>
        <v>9</v>
      </c>
    </row>
    <row r="90" spans="1:6">
      <c r="A90" t="s">
        <v>41</v>
      </c>
      <c r="B90">
        <v>16</v>
      </c>
      <c r="C90">
        <v>1.9540999999999999</v>
      </c>
      <c r="D90">
        <v>1.9770967741935483</v>
      </c>
      <c r="E90" t="s">
        <v>2704</v>
      </c>
      <c r="F90">
        <f t="shared" si="1"/>
        <v>9</v>
      </c>
    </row>
    <row r="91" spans="1:6">
      <c r="A91" t="s">
        <v>23</v>
      </c>
      <c r="B91">
        <v>17</v>
      </c>
      <c r="C91">
        <v>16.236453600000001</v>
      </c>
      <c r="D91">
        <v>21.8</v>
      </c>
      <c r="E91" t="s">
        <v>2681</v>
      </c>
      <c r="F91">
        <f t="shared" si="1"/>
        <v>10</v>
      </c>
    </row>
    <row r="92" spans="1:6">
      <c r="A92" t="s">
        <v>24</v>
      </c>
      <c r="B92">
        <v>17</v>
      </c>
      <c r="C92">
        <v>0</v>
      </c>
      <c r="D92">
        <v>9.1071428571428559</v>
      </c>
      <c r="E92" t="s">
        <v>2682</v>
      </c>
      <c r="F92">
        <f t="shared" si="1"/>
        <v>10</v>
      </c>
    </row>
    <row r="93" spans="1:6">
      <c r="A93" t="s">
        <v>29</v>
      </c>
      <c r="B93">
        <v>17</v>
      </c>
      <c r="C93">
        <v>0.50170000000000003</v>
      </c>
      <c r="D93">
        <v>0.99677419354838703</v>
      </c>
      <c r="E93" t="s">
        <v>2707</v>
      </c>
      <c r="F93">
        <f t="shared" si="1"/>
        <v>10</v>
      </c>
    </row>
    <row r="94" spans="1:6">
      <c r="A94" t="s">
        <v>31</v>
      </c>
      <c r="B94">
        <v>17</v>
      </c>
      <c r="C94">
        <v>5.0620000000000003</v>
      </c>
      <c r="D94">
        <v>6.1716129032258058</v>
      </c>
      <c r="E94" t="s">
        <v>2702</v>
      </c>
      <c r="F94">
        <f t="shared" si="1"/>
        <v>10</v>
      </c>
    </row>
    <row r="95" spans="1:6">
      <c r="A95" t="s">
        <v>32</v>
      </c>
      <c r="B95">
        <v>17</v>
      </c>
      <c r="C95">
        <v>7.5</v>
      </c>
      <c r="D95">
        <v>11.044838709677421</v>
      </c>
      <c r="E95" t="s">
        <v>2703</v>
      </c>
      <c r="F95">
        <f t="shared" si="1"/>
        <v>10</v>
      </c>
    </row>
    <row r="96" spans="1:6" hidden="1">
      <c r="A96" t="s">
        <v>33</v>
      </c>
      <c r="B96">
        <v>17</v>
      </c>
      <c r="D96">
        <v>3.5451612903225809</v>
      </c>
      <c r="E96" t="s">
        <v>2685</v>
      </c>
      <c r="F96">
        <f t="shared" si="1"/>
        <v>10</v>
      </c>
    </row>
    <row r="97" spans="1:6">
      <c r="A97" t="s">
        <v>23</v>
      </c>
      <c r="B97">
        <v>18</v>
      </c>
      <c r="C97">
        <v>14.986331999999999</v>
      </c>
      <c r="D97">
        <v>21.8</v>
      </c>
      <c r="E97" t="s">
        <v>2681</v>
      </c>
      <c r="F97">
        <f t="shared" si="1"/>
        <v>11</v>
      </c>
    </row>
    <row r="98" spans="1:6">
      <c r="A98" t="s">
        <v>24</v>
      </c>
      <c r="B98">
        <v>18</v>
      </c>
      <c r="C98">
        <v>0</v>
      </c>
      <c r="D98">
        <v>9.1071428571428559</v>
      </c>
      <c r="E98" t="s">
        <v>2682</v>
      </c>
      <c r="F98">
        <f t="shared" si="1"/>
        <v>11</v>
      </c>
    </row>
    <row r="99" spans="1:6">
      <c r="A99" t="s">
        <v>31</v>
      </c>
      <c r="B99">
        <v>18</v>
      </c>
      <c r="C99">
        <v>5.0815000000000001</v>
      </c>
      <c r="D99">
        <v>6.1716129032258058</v>
      </c>
      <c r="E99" t="s">
        <v>2702</v>
      </c>
      <c r="F99">
        <f t="shared" si="1"/>
        <v>11</v>
      </c>
    </row>
    <row r="100" spans="1:6">
      <c r="A100" t="s">
        <v>32</v>
      </c>
      <c r="B100">
        <v>18</v>
      </c>
      <c r="C100">
        <v>10.4</v>
      </c>
      <c r="D100">
        <v>11.044838709677421</v>
      </c>
      <c r="E100" t="s">
        <v>2703</v>
      </c>
      <c r="F100">
        <f t="shared" si="1"/>
        <v>11</v>
      </c>
    </row>
    <row r="101" spans="1:6" hidden="1">
      <c r="A101" t="s">
        <v>33</v>
      </c>
      <c r="B101">
        <v>18</v>
      </c>
      <c r="D101">
        <v>3.5451612903225809</v>
      </c>
      <c r="E101" t="s">
        <v>2685</v>
      </c>
      <c r="F101">
        <f t="shared" si="1"/>
        <v>11</v>
      </c>
    </row>
    <row r="102" spans="1:6">
      <c r="A102" t="s">
        <v>34</v>
      </c>
      <c r="B102">
        <v>18</v>
      </c>
      <c r="C102">
        <v>1.9789000000000001</v>
      </c>
      <c r="D102">
        <v>1.9835483870967743</v>
      </c>
      <c r="E102" t="s">
        <v>2687</v>
      </c>
      <c r="F102">
        <f t="shared" si="1"/>
        <v>11</v>
      </c>
    </row>
    <row r="103" spans="1:6">
      <c r="A103" t="s">
        <v>41</v>
      </c>
      <c r="B103">
        <v>18</v>
      </c>
      <c r="C103">
        <v>1.9102999999999999</v>
      </c>
      <c r="D103">
        <v>1.9770967741935483</v>
      </c>
      <c r="E103" t="s">
        <v>2704</v>
      </c>
      <c r="F103">
        <f t="shared" si="1"/>
        <v>11</v>
      </c>
    </row>
    <row r="104" spans="1:6">
      <c r="A104" t="s">
        <v>42</v>
      </c>
      <c r="B104">
        <v>18</v>
      </c>
      <c r="C104">
        <v>5.7064599999999999</v>
      </c>
      <c r="D104">
        <v>6.8419354838709676</v>
      </c>
      <c r="E104" t="s">
        <v>2694</v>
      </c>
      <c r="F104">
        <f t="shared" si="1"/>
        <v>11</v>
      </c>
    </row>
    <row r="105" spans="1:6">
      <c r="A105" t="s">
        <v>43</v>
      </c>
      <c r="B105">
        <v>18</v>
      </c>
      <c r="C105">
        <v>6.0406199999999997</v>
      </c>
      <c r="D105">
        <v>6.7967741935483863</v>
      </c>
      <c r="E105" t="s">
        <v>2695</v>
      </c>
      <c r="F105">
        <f t="shared" si="1"/>
        <v>11</v>
      </c>
    </row>
    <row r="106" spans="1:6">
      <c r="A106" t="s">
        <v>44</v>
      </c>
      <c r="B106">
        <v>18</v>
      </c>
      <c r="C106">
        <v>2.9547800000000004</v>
      </c>
      <c r="D106">
        <v>3.1870967741935483</v>
      </c>
      <c r="E106" t="s">
        <v>2696</v>
      </c>
      <c r="F106">
        <f t="shared" si="1"/>
        <v>11</v>
      </c>
    </row>
    <row r="107" spans="1:6" hidden="1">
      <c r="A107" t="s">
        <v>23</v>
      </c>
      <c r="B107">
        <v>19</v>
      </c>
      <c r="D107">
        <v>21.8</v>
      </c>
      <c r="E107" t="s">
        <v>2681</v>
      </c>
      <c r="F107">
        <f t="shared" si="1"/>
        <v>12</v>
      </c>
    </row>
    <row r="108" spans="1:6" hidden="1">
      <c r="A108" t="s">
        <v>24</v>
      </c>
      <c r="B108">
        <v>19</v>
      </c>
      <c r="D108">
        <v>9.1071428571428559</v>
      </c>
      <c r="E108" t="s">
        <v>2682</v>
      </c>
      <c r="F108">
        <f t="shared" si="1"/>
        <v>12</v>
      </c>
    </row>
    <row r="109" spans="1:6" hidden="1">
      <c r="A109" t="s">
        <v>25</v>
      </c>
      <c r="B109">
        <v>19</v>
      </c>
      <c r="D109">
        <v>5.4419354838709673</v>
      </c>
      <c r="E109" t="s">
        <v>2701</v>
      </c>
      <c r="F109">
        <f t="shared" si="1"/>
        <v>12</v>
      </c>
    </row>
    <row r="110" spans="1:6" hidden="1">
      <c r="A110" t="s">
        <v>26</v>
      </c>
      <c r="B110">
        <v>19</v>
      </c>
      <c r="D110">
        <v>13.711935483870967</v>
      </c>
      <c r="E110" t="s">
        <v>2683</v>
      </c>
      <c r="F110">
        <f t="shared" si="1"/>
        <v>12</v>
      </c>
    </row>
    <row r="111" spans="1:6" hidden="1">
      <c r="A111" t="s">
        <v>193</v>
      </c>
      <c r="B111">
        <v>19</v>
      </c>
      <c r="D111">
        <v>5.1322580645161286</v>
      </c>
      <c r="E111" t="s">
        <v>2684</v>
      </c>
      <c r="F111">
        <f t="shared" si="1"/>
        <v>12</v>
      </c>
    </row>
    <row r="112" spans="1:6" hidden="1">
      <c r="A112" t="s">
        <v>28</v>
      </c>
      <c r="B112">
        <v>19</v>
      </c>
      <c r="D112">
        <v>7.7116129032258067</v>
      </c>
      <c r="E112" t="s">
        <v>2706</v>
      </c>
      <c r="F112">
        <f t="shared" si="1"/>
        <v>12</v>
      </c>
    </row>
    <row r="113" spans="1:6" hidden="1">
      <c r="A113" t="s">
        <v>29</v>
      </c>
      <c r="B113">
        <v>19</v>
      </c>
      <c r="D113">
        <v>0.99677419354838703</v>
      </c>
      <c r="E113" t="s">
        <v>2707</v>
      </c>
      <c r="F113">
        <f t="shared" si="1"/>
        <v>12</v>
      </c>
    </row>
    <row r="114" spans="1:6" hidden="1">
      <c r="A114" t="s">
        <v>30</v>
      </c>
      <c r="B114">
        <v>19</v>
      </c>
      <c r="D114">
        <v>1.3180645161290323</v>
      </c>
      <c r="E114" t="s">
        <v>2708</v>
      </c>
      <c r="F114">
        <f t="shared" si="1"/>
        <v>12</v>
      </c>
    </row>
    <row r="115" spans="1:6" hidden="1">
      <c r="A115" t="s">
        <v>31</v>
      </c>
      <c r="B115">
        <v>19</v>
      </c>
      <c r="D115">
        <v>6.1716129032258058</v>
      </c>
      <c r="E115" t="s">
        <v>2702</v>
      </c>
      <c r="F115">
        <f t="shared" si="1"/>
        <v>12</v>
      </c>
    </row>
    <row r="116" spans="1:6" hidden="1">
      <c r="A116" t="s">
        <v>32</v>
      </c>
      <c r="B116">
        <v>19</v>
      </c>
      <c r="D116">
        <v>11.044838709677421</v>
      </c>
      <c r="E116" t="s">
        <v>2703</v>
      </c>
      <c r="F116">
        <f t="shared" si="1"/>
        <v>12</v>
      </c>
    </row>
    <row r="117" spans="1:6" hidden="1">
      <c r="A117" t="s">
        <v>33</v>
      </c>
      <c r="B117">
        <v>19</v>
      </c>
      <c r="D117">
        <v>3.5451612903225809</v>
      </c>
      <c r="E117" t="s">
        <v>2685</v>
      </c>
      <c r="F117">
        <f t="shared" si="1"/>
        <v>12</v>
      </c>
    </row>
    <row r="118" spans="1:6" hidden="1">
      <c r="A118" t="s">
        <v>135</v>
      </c>
      <c r="B118">
        <v>19</v>
      </c>
      <c r="D118">
        <v>1.4793548387096773</v>
      </c>
      <c r="E118" t="s">
        <v>2686</v>
      </c>
      <c r="F118">
        <f t="shared" si="1"/>
        <v>12</v>
      </c>
    </row>
    <row r="119" spans="1:6" hidden="1">
      <c r="A119" t="s">
        <v>34</v>
      </c>
      <c r="B119">
        <v>19</v>
      </c>
      <c r="D119">
        <v>1.9835483870967743</v>
      </c>
      <c r="E119" t="s">
        <v>2687</v>
      </c>
      <c r="F119">
        <f t="shared" si="1"/>
        <v>12</v>
      </c>
    </row>
    <row r="120" spans="1:6" hidden="1">
      <c r="A120" t="s">
        <v>35</v>
      </c>
      <c r="B120">
        <v>19</v>
      </c>
      <c r="D120">
        <v>6.6193548387096772</v>
      </c>
      <c r="E120" t="s">
        <v>2688</v>
      </c>
      <c r="F120">
        <f t="shared" si="1"/>
        <v>12</v>
      </c>
    </row>
    <row r="121" spans="1:6" hidden="1">
      <c r="A121" t="s">
        <v>36</v>
      </c>
      <c r="B121">
        <v>19</v>
      </c>
      <c r="D121">
        <v>6.5903225806451617</v>
      </c>
      <c r="E121" t="s">
        <v>2689</v>
      </c>
      <c r="F121">
        <f t="shared" si="1"/>
        <v>12</v>
      </c>
    </row>
    <row r="122" spans="1:6" hidden="1">
      <c r="A122" t="s">
        <v>37</v>
      </c>
      <c r="B122">
        <v>19</v>
      </c>
      <c r="D122">
        <v>3.2129032258064516</v>
      </c>
      <c r="E122" t="s">
        <v>2690</v>
      </c>
      <c r="F122">
        <f t="shared" si="1"/>
        <v>12</v>
      </c>
    </row>
    <row r="123" spans="1:6" hidden="1">
      <c r="A123" t="s">
        <v>38</v>
      </c>
      <c r="B123">
        <v>19</v>
      </c>
      <c r="D123">
        <v>6.8000000000000007</v>
      </c>
      <c r="E123" t="s">
        <v>2691</v>
      </c>
      <c r="F123">
        <f t="shared" si="1"/>
        <v>12</v>
      </c>
    </row>
    <row r="124" spans="1:6" hidden="1">
      <c r="A124" t="s">
        <v>39</v>
      </c>
      <c r="B124">
        <v>19</v>
      </c>
      <c r="D124">
        <v>6.7967741935483863</v>
      </c>
      <c r="E124" t="s">
        <v>2692</v>
      </c>
      <c r="F124">
        <f t="shared" si="1"/>
        <v>12</v>
      </c>
    </row>
    <row r="125" spans="1:6" hidden="1">
      <c r="A125" t="s">
        <v>40</v>
      </c>
      <c r="B125">
        <v>19</v>
      </c>
      <c r="D125">
        <v>3.2193548387096773</v>
      </c>
      <c r="E125" t="s">
        <v>2693</v>
      </c>
      <c r="F125">
        <f t="shared" si="1"/>
        <v>12</v>
      </c>
    </row>
    <row r="126" spans="1:6" hidden="1">
      <c r="A126" t="s">
        <v>41</v>
      </c>
      <c r="B126">
        <v>19</v>
      </c>
      <c r="D126">
        <v>1.9770967741935483</v>
      </c>
      <c r="E126" t="s">
        <v>2704</v>
      </c>
      <c r="F126">
        <f t="shared" si="1"/>
        <v>12</v>
      </c>
    </row>
    <row r="127" spans="1:6" hidden="1">
      <c r="A127" t="s">
        <v>42</v>
      </c>
      <c r="B127">
        <v>19</v>
      </c>
      <c r="D127">
        <v>6.8419354838709676</v>
      </c>
      <c r="E127" t="s">
        <v>2694</v>
      </c>
      <c r="F127">
        <f t="shared" si="1"/>
        <v>12</v>
      </c>
    </row>
    <row r="128" spans="1:6" hidden="1">
      <c r="A128" t="s">
        <v>43</v>
      </c>
      <c r="B128">
        <v>19</v>
      </c>
      <c r="D128">
        <v>6.7967741935483863</v>
      </c>
      <c r="E128" t="s">
        <v>2695</v>
      </c>
      <c r="F128">
        <f t="shared" si="1"/>
        <v>12</v>
      </c>
    </row>
    <row r="129" spans="1:6" hidden="1">
      <c r="A129" t="s">
        <v>44</v>
      </c>
      <c r="B129">
        <v>19</v>
      </c>
      <c r="D129">
        <v>3.1870967741935483</v>
      </c>
      <c r="E129" t="s">
        <v>2696</v>
      </c>
      <c r="F129">
        <f t="shared" si="1"/>
        <v>12</v>
      </c>
    </row>
    <row r="130" spans="1:6" hidden="1">
      <c r="A130" t="s">
        <v>45</v>
      </c>
      <c r="B130">
        <v>19</v>
      </c>
      <c r="D130">
        <v>6.6161290322580646</v>
      </c>
      <c r="E130" t="s">
        <v>2697</v>
      </c>
      <c r="F130">
        <f t="shared" si="1"/>
        <v>12</v>
      </c>
    </row>
    <row r="131" spans="1:6" hidden="1">
      <c r="A131" t="s">
        <v>46</v>
      </c>
      <c r="B131">
        <v>19</v>
      </c>
      <c r="D131">
        <v>6.6999999999999993</v>
      </c>
      <c r="E131" t="s">
        <v>2698</v>
      </c>
      <c r="F131">
        <f t="shared" ref="F131:F194" si="2">B131-7</f>
        <v>12</v>
      </c>
    </row>
    <row r="132" spans="1:6" hidden="1">
      <c r="A132" t="s">
        <v>47</v>
      </c>
      <c r="B132">
        <v>19</v>
      </c>
      <c r="D132">
        <v>3.1774193548387095</v>
      </c>
      <c r="E132" t="s">
        <v>2699</v>
      </c>
      <c r="F132">
        <f t="shared" si="2"/>
        <v>12</v>
      </c>
    </row>
    <row r="133" spans="1:6" hidden="1">
      <c r="A133" t="s">
        <v>48</v>
      </c>
      <c r="B133">
        <v>19</v>
      </c>
      <c r="D133">
        <v>3.84</v>
      </c>
      <c r="E133" t="s">
        <v>2705</v>
      </c>
      <c r="F133">
        <f t="shared" si="2"/>
        <v>12</v>
      </c>
    </row>
    <row r="134" spans="1:6" hidden="1">
      <c r="A134" t="s">
        <v>49</v>
      </c>
      <c r="B134">
        <v>19</v>
      </c>
      <c r="D134">
        <v>7.0617119581029959</v>
      </c>
      <c r="E134" t="s">
        <v>2700</v>
      </c>
      <c r="F134">
        <f t="shared" si="2"/>
        <v>12</v>
      </c>
    </row>
    <row r="135" spans="1:6" hidden="1">
      <c r="A135" t="s">
        <v>23</v>
      </c>
      <c r="B135">
        <v>20</v>
      </c>
      <c r="D135">
        <v>21.8</v>
      </c>
      <c r="E135" t="s">
        <v>2681</v>
      </c>
      <c r="F135">
        <f t="shared" si="2"/>
        <v>13</v>
      </c>
    </row>
    <row r="136" spans="1:6" hidden="1">
      <c r="A136" t="s">
        <v>24</v>
      </c>
      <c r="B136">
        <v>20</v>
      </c>
      <c r="D136">
        <v>9.1071428571428559</v>
      </c>
      <c r="E136" t="s">
        <v>2682</v>
      </c>
      <c r="F136">
        <f t="shared" si="2"/>
        <v>13</v>
      </c>
    </row>
    <row r="137" spans="1:6" hidden="1">
      <c r="A137" t="s">
        <v>25</v>
      </c>
      <c r="B137">
        <v>20</v>
      </c>
      <c r="D137">
        <v>5.4419354838709673</v>
      </c>
      <c r="E137" t="s">
        <v>2701</v>
      </c>
      <c r="F137">
        <f t="shared" si="2"/>
        <v>13</v>
      </c>
    </row>
    <row r="138" spans="1:6" hidden="1">
      <c r="A138" t="s">
        <v>26</v>
      </c>
      <c r="B138">
        <v>20</v>
      </c>
      <c r="D138">
        <v>13.711935483870967</v>
      </c>
      <c r="E138" t="s">
        <v>2683</v>
      </c>
      <c r="F138">
        <f t="shared" si="2"/>
        <v>13</v>
      </c>
    </row>
    <row r="139" spans="1:6" hidden="1">
      <c r="A139" t="s">
        <v>193</v>
      </c>
      <c r="B139">
        <v>20</v>
      </c>
      <c r="D139">
        <v>5.1322580645161286</v>
      </c>
      <c r="E139" t="s">
        <v>2684</v>
      </c>
      <c r="F139">
        <f t="shared" si="2"/>
        <v>13</v>
      </c>
    </row>
    <row r="140" spans="1:6" hidden="1">
      <c r="A140" t="s">
        <v>28</v>
      </c>
      <c r="B140">
        <v>20</v>
      </c>
      <c r="D140">
        <v>7.7116129032258067</v>
      </c>
      <c r="E140" t="s">
        <v>2706</v>
      </c>
      <c r="F140">
        <f t="shared" si="2"/>
        <v>13</v>
      </c>
    </row>
    <row r="141" spans="1:6" hidden="1">
      <c r="A141" t="s">
        <v>29</v>
      </c>
      <c r="B141">
        <v>20</v>
      </c>
      <c r="D141">
        <v>0.99677419354838703</v>
      </c>
      <c r="E141" t="s">
        <v>2707</v>
      </c>
      <c r="F141">
        <f t="shared" si="2"/>
        <v>13</v>
      </c>
    </row>
    <row r="142" spans="1:6" hidden="1">
      <c r="A142" t="s">
        <v>30</v>
      </c>
      <c r="B142">
        <v>20</v>
      </c>
      <c r="D142">
        <v>1.3180645161290323</v>
      </c>
      <c r="E142" t="s">
        <v>2708</v>
      </c>
      <c r="F142">
        <f t="shared" si="2"/>
        <v>13</v>
      </c>
    </row>
    <row r="143" spans="1:6" hidden="1">
      <c r="A143" t="s">
        <v>31</v>
      </c>
      <c r="B143">
        <v>20</v>
      </c>
      <c r="D143">
        <v>6.1716129032258058</v>
      </c>
      <c r="E143" t="s">
        <v>2702</v>
      </c>
      <c r="F143">
        <f t="shared" si="2"/>
        <v>13</v>
      </c>
    </row>
    <row r="144" spans="1:6" hidden="1">
      <c r="A144" t="s">
        <v>32</v>
      </c>
      <c r="B144">
        <v>20</v>
      </c>
      <c r="D144">
        <v>11.044838709677421</v>
      </c>
      <c r="E144" t="s">
        <v>2703</v>
      </c>
      <c r="F144">
        <f t="shared" si="2"/>
        <v>13</v>
      </c>
    </row>
    <row r="145" spans="1:6" hidden="1">
      <c r="A145" t="s">
        <v>33</v>
      </c>
      <c r="B145">
        <v>20</v>
      </c>
      <c r="D145">
        <v>3.5451612903225809</v>
      </c>
      <c r="E145" t="s">
        <v>2685</v>
      </c>
      <c r="F145">
        <f t="shared" si="2"/>
        <v>13</v>
      </c>
    </row>
    <row r="146" spans="1:6" hidden="1">
      <c r="A146" t="s">
        <v>135</v>
      </c>
      <c r="B146">
        <v>20</v>
      </c>
      <c r="D146">
        <v>1.4793548387096773</v>
      </c>
      <c r="E146" t="s">
        <v>2686</v>
      </c>
      <c r="F146">
        <f t="shared" si="2"/>
        <v>13</v>
      </c>
    </row>
    <row r="147" spans="1:6" hidden="1">
      <c r="A147" t="s">
        <v>34</v>
      </c>
      <c r="B147">
        <v>20</v>
      </c>
      <c r="D147">
        <v>1.9835483870967743</v>
      </c>
      <c r="E147" t="s">
        <v>2687</v>
      </c>
      <c r="F147">
        <f t="shared" si="2"/>
        <v>13</v>
      </c>
    </row>
    <row r="148" spans="1:6" hidden="1">
      <c r="A148" t="s">
        <v>35</v>
      </c>
      <c r="B148">
        <v>20</v>
      </c>
      <c r="D148">
        <v>6.6193548387096772</v>
      </c>
      <c r="E148" t="s">
        <v>2688</v>
      </c>
      <c r="F148">
        <f t="shared" si="2"/>
        <v>13</v>
      </c>
    </row>
    <row r="149" spans="1:6" hidden="1">
      <c r="A149" t="s">
        <v>36</v>
      </c>
      <c r="B149">
        <v>20</v>
      </c>
      <c r="D149">
        <v>6.5903225806451617</v>
      </c>
      <c r="E149" t="s">
        <v>2689</v>
      </c>
      <c r="F149">
        <f t="shared" si="2"/>
        <v>13</v>
      </c>
    </row>
    <row r="150" spans="1:6" hidden="1">
      <c r="A150" t="s">
        <v>37</v>
      </c>
      <c r="B150">
        <v>20</v>
      </c>
      <c r="D150">
        <v>3.2129032258064516</v>
      </c>
      <c r="E150" t="s">
        <v>2690</v>
      </c>
      <c r="F150">
        <f t="shared" si="2"/>
        <v>13</v>
      </c>
    </row>
    <row r="151" spans="1:6" hidden="1">
      <c r="A151" t="s">
        <v>38</v>
      </c>
      <c r="B151">
        <v>20</v>
      </c>
      <c r="D151">
        <v>6.8000000000000007</v>
      </c>
      <c r="E151" t="s">
        <v>2691</v>
      </c>
      <c r="F151">
        <f t="shared" si="2"/>
        <v>13</v>
      </c>
    </row>
    <row r="152" spans="1:6" hidden="1">
      <c r="A152" t="s">
        <v>39</v>
      </c>
      <c r="B152">
        <v>20</v>
      </c>
      <c r="D152">
        <v>6.7967741935483863</v>
      </c>
      <c r="E152" t="s">
        <v>2692</v>
      </c>
      <c r="F152">
        <f t="shared" si="2"/>
        <v>13</v>
      </c>
    </row>
    <row r="153" spans="1:6" hidden="1">
      <c r="A153" t="s">
        <v>40</v>
      </c>
      <c r="B153">
        <v>20</v>
      </c>
      <c r="D153">
        <v>3.2193548387096773</v>
      </c>
      <c r="E153" t="s">
        <v>2693</v>
      </c>
      <c r="F153">
        <f t="shared" si="2"/>
        <v>13</v>
      </c>
    </row>
    <row r="154" spans="1:6" hidden="1">
      <c r="A154" t="s">
        <v>41</v>
      </c>
      <c r="B154">
        <v>20</v>
      </c>
      <c r="D154">
        <v>1.9770967741935483</v>
      </c>
      <c r="E154" t="s">
        <v>2704</v>
      </c>
      <c r="F154">
        <f t="shared" si="2"/>
        <v>13</v>
      </c>
    </row>
    <row r="155" spans="1:6" hidden="1">
      <c r="A155" t="s">
        <v>42</v>
      </c>
      <c r="B155">
        <v>20</v>
      </c>
      <c r="D155">
        <v>6.8419354838709676</v>
      </c>
      <c r="E155" t="s">
        <v>2694</v>
      </c>
      <c r="F155">
        <f t="shared" si="2"/>
        <v>13</v>
      </c>
    </row>
    <row r="156" spans="1:6" hidden="1">
      <c r="A156" t="s">
        <v>43</v>
      </c>
      <c r="B156">
        <v>20</v>
      </c>
      <c r="D156">
        <v>6.7967741935483863</v>
      </c>
      <c r="E156" t="s">
        <v>2695</v>
      </c>
      <c r="F156">
        <f t="shared" si="2"/>
        <v>13</v>
      </c>
    </row>
    <row r="157" spans="1:6" hidden="1">
      <c r="A157" t="s">
        <v>44</v>
      </c>
      <c r="B157">
        <v>20</v>
      </c>
      <c r="D157">
        <v>3.1870967741935483</v>
      </c>
      <c r="E157" t="s">
        <v>2696</v>
      </c>
      <c r="F157">
        <f t="shared" si="2"/>
        <v>13</v>
      </c>
    </row>
    <row r="158" spans="1:6" hidden="1">
      <c r="A158" t="s">
        <v>45</v>
      </c>
      <c r="B158">
        <v>20</v>
      </c>
      <c r="D158">
        <v>6.6161290322580646</v>
      </c>
      <c r="E158" t="s">
        <v>2697</v>
      </c>
      <c r="F158">
        <f t="shared" si="2"/>
        <v>13</v>
      </c>
    </row>
    <row r="159" spans="1:6" hidden="1">
      <c r="A159" t="s">
        <v>46</v>
      </c>
      <c r="B159">
        <v>20</v>
      </c>
      <c r="D159">
        <v>6.6999999999999993</v>
      </c>
      <c r="E159" t="s">
        <v>2698</v>
      </c>
      <c r="F159">
        <f t="shared" si="2"/>
        <v>13</v>
      </c>
    </row>
    <row r="160" spans="1:6" hidden="1">
      <c r="A160" t="s">
        <v>47</v>
      </c>
      <c r="B160">
        <v>20</v>
      </c>
      <c r="D160">
        <v>3.1774193548387095</v>
      </c>
      <c r="E160" t="s">
        <v>2699</v>
      </c>
      <c r="F160">
        <f t="shared" si="2"/>
        <v>13</v>
      </c>
    </row>
    <row r="161" spans="1:6" hidden="1">
      <c r="A161" t="s">
        <v>48</v>
      </c>
      <c r="B161">
        <v>20</v>
      </c>
      <c r="D161">
        <v>3.84</v>
      </c>
      <c r="E161" t="s">
        <v>2705</v>
      </c>
      <c r="F161">
        <f t="shared" si="2"/>
        <v>13</v>
      </c>
    </row>
    <row r="162" spans="1:6" hidden="1">
      <c r="A162" t="s">
        <v>49</v>
      </c>
      <c r="B162">
        <v>20</v>
      </c>
      <c r="D162">
        <v>7.0617119581029959</v>
      </c>
      <c r="E162" t="s">
        <v>2700</v>
      </c>
      <c r="F162">
        <f t="shared" si="2"/>
        <v>13</v>
      </c>
    </row>
    <row r="163" spans="1:6" hidden="1">
      <c r="A163" t="s">
        <v>23</v>
      </c>
      <c r="B163">
        <v>21</v>
      </c>
      <c r="D163">
        <v>21.8</v>
      </c>
      <c r="E163" t="s">
        <v>2681</v>
      </c>
      <c r="F163">
        <f t="shared" si="2"/>
        <v>14</v>
      </c>
    </row>
    <row r="164" spans="1:6" hidden="1">
      <c r="A164" t="s">
        <v>24</v>
      </c>
      <c r="B164">
        <v>21</v>
      </c>
      <c r="D164">
        <v>9.1071428571428559</v>
      </c>
      <c r="E164" t="s">
        <v>2682</v>
      </c>
      <c r="F164">
        <f t="shared" si="2"/>
        <v>14</v>
      </c>
    </row>
    <row r="165" spans="1:6" hidden="1">
      <c r="A165" t="s">
        <v>25</v>
      </c>
      <c r="B165">
        <v>21</v>
      </c>
      <c r="D165">
        <v>5.4419354838709673</v>
      </c>
      <c r="E165" t="s">
        <v>2701</v>
      </c>
      <c r="F165">
        <f t="shared" si="2"/>
        <v>14</v>
      </c>
    </row>
    <row r="166" spans="1:6" hidden="1">
      <c r="A166" t="s">
        <v>26</v>
      </c>
      <c r="B166">
        <v>21</v>
      </c>
      <c r="D166">
        <v>13.711935483870967</v>
      </c>
      <c r="E166" t="s">
        <v>2683</v>
      </c>
      <c r="F166">
        <f t="shared" si="2"/>
        <v>14</v>
      </c>
    </row>
    <row r="167" spans="1:6" hidden="1">
      <c r="A167" t="s">
        <v>193</v>
      </c>
      <c r="B167">
        <v>21</v>
      </c>
      <c r="D167">
        <v>5.1322580645161286</v>
      </c>
      <c r="E167" t="s">
        <v>2684</v>
      </c>
      <c r="F167">
        <f t="shared" si="2"/>
        <v>14</v>
      </c>
    </row>
    <row r="168" spans="1:6" hidden="1">
      <c r="A168" t="s">
        <v>28</v>
      </c>
      <c r="B168">
        <v>21</v>
      </c>
      <c r="D168">
        <v>7.7116129032258067</v>
      </c>
      <c r="E168" t="s">
        <v>2706</v>
      </c>
      <c r="F168">
        <f t="shared" si="2"/>
        <v>14</v>
      </c>
    </row>
    <row r="169" spans="1:6" hidden="1">
      <c r="A169" t="s">
        <v>29</v>
      </c>
      <c r="B169">
        <v>21</v>
      </c>
      <c r="D169">
        <v>0.99677419354838703</v>
      </c>
      <c r="E169" t="s">
        <v>2707</v>
      </c>
      <c r="F169">
        <f t="shared" si="2"/>
        <v>14</v>
      </c>
    </row>
    <row r="170" spans="1:6" hidden="1">
      <c r="A170" t="s">
        <v>30</v>
      </c>
      <c r="B170">
        <v>21</v>
      </c>
      <c r="D170">
        <v>1.3180645161290323</v>
      </c>
      <c r="E170" t="s">
        <v>2708</v>
      </c>
      <c r="F170">
        <f t="shared" si="2"/>
        <v>14</v>
      </c>
    </row>
    <row r="171" spans="1:6" hidden="1">
      <c r="A171" t="s">
        <v>31</v>
      </c>
      <c r="B171">
        <v>21</v>
      </c>
      <c r="D171">
        <v>6.1716129032258058</v>
      </c>
      <c r="E171" t="s">
        <v>2702</v>
      </c>
      <c r="F171">
        <f t="shared" si="2"/>
        <v>14</v>
      </c>
    </row>
    <row r="172" spans="1:6" hidden="1">
      <c r="A172" t="s">
        <v>32</v>
      </c>
      <c r="B172">
        <v>21</v>
      </c>
      <c r="D172">
        <v>11.044838709677421</v>
      </c>
      <c r="E172" t="s">
        <v>2703</v>
      </c>
      <c r="F172">
        <f t="shared" si="2"/>
        <v>14</v>
      </c>
    </row>
    <row r="173" spans="1:6" hidden="1">
      <c r="A173" t="s">
        <v>33</v>
      </c>
      <c r="B173">
        <v>21</v>
      </c>
      <c r="D173">
        <v>3.5451612903225809</v>
      </c>
      <c r="E173" t="s">
        <v>2685</v>
      </c>
      <c r="F173">
        <f t="shared" si="2"/>
        <v>14</v>
      </c>
    </row>
    <row r="174" spans="1:6" hidden="1">
      <c r="A174" t="s">
        <v>135</v>
      </c>
      <c r="B174">
        <v>21</v>
      </c>
      <c r="D174">
        <v>1.4793548387096773</v>
      </c>
      <c r="E174" t="s">
        <v>2686</v>
      </c>
      <c r="F174">
        <f t="shared" si="2"/>
        <v>14</v>
      </c>
    </row>
    <row r="175" spans="1:6" hidden="1">
      <c r="A175" t="s">
        <v>34</v>
      </c>
      <c r="B175">
        <v>21</v>
      </c>
      <c r="D175">
        <v>1.9835483870967743</v>
      </c>
      <c r="E175" t="s">
        <v>2687</v>
      </c>
      <c r="F175">
        <f t="shared" si="2"/>
        <v>14</v>
      </c>
    </row>
    <row r="176" spans="1:6" hidden="1">
      <c r="A176" t="s">
        <v>35</v>
      </c>
      <c r="B176">
        <v>21</v>
      </c>
      <c r="D176">
        <v>6.6193548387096772</v>
      </c>
      <c r="E176" t="s">
        <v>2688</v>
      </c>
      <c r="F176">
        <f t="shared" si="2"/>
        <v>14</v>
      </c>
    </row>
    <row r="177" spans="1:6" hidden="1">
      <c r="A177" t="s">
        <v>36</v>
      </c>
      <c r="B177">
        <v>21</v>
      </c>
      <c r="D177">
        <v>6.5903225806451617</v>
      </c>
      <c r="E177" t="s">
        <v>2689</v>
      </c>
      <c r="F177">
        <f t="shared" si="2"/>
        <v>14</v>
      </c>
    </row>
    <row r="178" spans="1:6" hidden="1">
      <c r="A178" t="s">
        <v>37</v>
      </c>
      <c r="B178">
        <v>21</v>
      </c>
      <c r="D178">
        <v>3.2129032258064516</v>
      </c>
      <c r="E178" t="s">
        <v>2690</v>
      </c>
      <c r="F178">
        <f t="shared" si="2"/>
        <v>14</v>
      </c>
    </row>
    <row r="179" spans="1:6" hidden="1">
      <c r="A179" t="s">
        <v>38</v>
      </c>
      <c r="B179">
        <v>21</v>
      </c>
      <c r="D179">
        <v>6.8000000000000007</v>
      </c>
      <c r="E179" t="s">
        <v>2691</v>
      </c>
      <c r="F179">
        <f t="shared" si="2"/>
        <v>14</v>
      </c>
    </row>
    <row r="180" spans="1:6" hidden="1">
      <c r="A180" t="s">
        <v>39</v>
      </c>
      <c r="B180">
        <v>21</v>
      </c>
      <c r="D180">
        <v>6.7967741935483863</v>
      </c>
      <c r="E180" t="s">
        <v>2692</v>
      </c>
      <c r="F180">
        <f t="shared" si="2"/>
        <v>14</v>
      </c>
    </row>
    <row r="181" spans="1:6" hidden="1">
      <c r="A181" t="s">
        <v>40</v>
      </c>
      <c r="B181">
        <v>21</v>
      </c>
      <c r="D181">
        <v>3.2193548387096773</v>
      </c>
      <c r="E181" t="s">
        <v>2693</v>
      </c>
      <c r="F181">
        <f t="shared" si="2"/>
        <v>14</v>
      </c>
    </row>
    <row r="182" spans="1:6" hidden="1">
      <c r="A182" t="s">
        <v>41</v>
      </c>
      <c r="B182">
        <v>21</v>
      </c>
      <c r="D182">
        <v>1.9770967741935483</v>
      </c>
      <c r="E182" t="s">
        <v>2704</v>
      </c>
      <c r="F182">
        <f t="shared" si="2"/>
        <v>14</v>
      </c>
    </row>
    <row r="183" spans="1:6" hidden="1">
      <c r="A183" t="s">
        <v>42</v>
      </c>
      <c r="B183">
        <v>21</v>
      </c>
      <c r="D183">
        <v>6.8419354838709676</v>
      </c>
      <c r="E183" t="s">
        <v>2694</v>
      </c>
      <c r="F183">
        <f t="shared" si="2"/>
        <v>14</v>
      </c>
    </row>
    <row r="184" spans="1:6" hidden="1">
      <c r="A184" t="s">
        <v>43</v>
      </c>
      <c r="B184">
        <v>21</v>
      </c>
      <c r="D184">
        <v>6.7967741935483863</v>
      </c>
      <c r="E184" t="s">
        <v>2695</v>
      </c>
      <c r="F184">
        <f t="shared" si="2"/>
        <v>14</v>
      </c>
    </row>
    <row r="185" spans="1:6" hidden="1">
      <c r="A185" t="s">
        <v>44</v>
      </c>
      <c r="B185">
        <v>21</v>
      </c>
      <c r="D185">
        <v>3.1870967741935483</v>
      </c>
      <c r="E185" t="s">
        <v>2696</v>
      </c>
      <c r="F185">
        <f t="shared" si="2"/>
        <v>14</v>
      </c>
    </row>
    <row r="186" spans="1:6" hidden="1">
      <c r="A186" t="s">
        <v>45</v>
      </c>
      <c r="B186">
        <v>21</v>
      </c>
      <c r="D186">
        <v>6.6161290322580646</v>
      </c>
      <c r="E186" t="s">
        <v>2697</v>
      </c>
      <c r="F186">
        <f t="shared" si="2"/>
        <v>14</v>
      </c>
    </row>
    <row r="187" spans="1:6" hidden="1">
      <c r="A187" t="s">
        <v>46</v>
      </c>
      <c r="B187">
        <v>21</v>
      </c>
      <c r="D187">
        <v>6.6999999999999993</v>
      </c>
      <c r="E187" t="s">
        <v>2698</v>
      </c>
      <c r="F187">
        <f t="shared" si="2"/>
        <v>14</v>
      </c>
    </row>
    <row r="188" spans="1:6" hidden="1">
      <c r="A188" t="s">
        <v>47</v>
      </c>
      <c r="B188">
        <v>21</v>
      </c>
      <c r="D188">
        <v>3.1774193548387095</v>
      </c>
      <c r="E188" t="s">
        <v>2699</v>
      </c>
      <c r="F188">
        <f t="shared" si="2"/>
        <v>14</v>
      </c>
    </row>
    <row r="189" spans="1:6" hidden="1">
      <c r="A189" t="s">
        <v>48</v>
      </c>
      <c r="B189">
        <v>21</v>
      </c>
      <c r="D189">
        <v>3.84</v>
      </c>
      <c r="E189" t="s">
        <v>2705</v>
      </c>
      <c r="F189">
        <f t="shared" si="2"/>
        <v>14</v>
      </c>
    </row>
    <row r="190" spans="1:6" hidden="1">
      <c r="A190" t="s">
        <v>49</v>
      </c>
      <c r="B190">
        <v>21</v>
      </c>
      <c r="D190">
        <v>7.0617119581029959</v>
      </c>
      <c r="E190" t="s">
        <v>2700</v>
      </c>
      <c r="F190">
        <f t="shared" si="2"/>
        <v>14</v>
      </c>
    </row>
    <row r="191" spans="1:6" hidden="1">
      <c r="A191" t="s">
        <v>23</v>
      </c>
      <c r="B191">
        <v>22</v>
      </c>
      <c r="D191">
        <v>21.8</v>
      </c>
      <c r="E191" t="s">
        <v>2681</v>
      </c>
      <c r="F191">
        <f t="shared" si="2"/>
        <v>15</v>
      </c>
    </row>
    <row r="192" spans="1:6" hidden="1">
      <c r="A192" t="s">
        <v>24</v>
      </c>
      <c r="B192">
        <v>22</v>
      </c>
      <c r="D192">
        <v>9.1071428571428559</v>
      </c>
      <c r="E192" t="s">
        <v>2682</v>
      </c>
      <c r="F192">
        <f t="shared" si="2"/>
        <v>15</v>
      </c>
    </row>
    <row r="193" spans="1:6" hidden="1">
      <c r="A193" t="s">
        <v>25</v>
      </c>
      <c r="B193">
        <v>22</v>
      </c>
      <c r="D193">
        <v>5.4419354838709673</v>
      </c>
      <c r="E193" t="s">
        <v>2701</v>
      </c>
      <c r="F193">
        <f t="shared" si="2"/>
        <v>15</v>
      </c>
    </row>
    <row r="194" spans="1:6" hidden="1">
      <c r="A194" t="s">
        <v>26</v>
      </c>
      <c r="B194">
        <v>22</v>
      </c>
      <c r="D194">
        <v>13.711935483870967</v>
      </c>
      <c r="E194" t="s">
        <v>2683</v>
      </c>
      <c r="F194">
        <f t="shared" si="2"/>
        <v>15</v>
      </c>
    </row>
    <row r="195" spans="1:6" hidden="1">
      <c r="A195" t="s">
        <v>193</v>
      </c>
      <c r="B195">
        <v>22</v>
      </c>
      <c r="D195">
        <v>5.1322580645161286</v>
      </c>
      <c r="E195" t="s">
        <v>2684</v>
      </c>
      <c r="F195">
        <f t="shared" ref="F195:F258" si="3">B195-7</f>
        <v>15</v>
      </c>
    </row>
    <row r="196" spans="1:6" hidden="1">
      <c r="A196" t="s">
        <v>28</v>
      </c>
      <c r="B196">
        <v>22</v>
      </c>
      <c r="D196">
        <v>7.7116129032258067</v>
      </c>
      <c r="E196" t="s">
        <v>2706</v>
      </c>
      <c r="F196">
        <f t="shared" si="3"/>
        <v>15</v>
      </c>
    </row>
    <row r="197" spans="1:6" hidden="1">
      <c r="A197" t="s">
        <v>29</v>
      </c>
      <c r="B197">
        <v>22</v>
      </c>
      <c r="D197">
        <v>0.99677419354838703</v>
      </c>
      <c r="E197" t="s">
        <v>2707</v>
      </c>
      <c r="F197">
        <f t="shared" si="3"/>
        <v>15</v>
      </c>
    </row>
    <row r="198" spans="1:6" hidden="1">
      <c r="A198" t="s">
        <v>30</v>
      </c>
      <c r="B198">
        <v>22</v>
      </c>
      <c r="D198">
        <v>1.3180645161290323</v>
      </c>
      <c r="E198" t="s">
        <v>2708</v>
      </c>
      <c r="F198">
        <f t="shared" si="3"/>
        <v>15</v>
      </c>
    </row>
    <row r="199" spans="1:6" hidden="1">
      <c r="A199" t="s">
        <v>31</v>
      </c>
      <c r="B199">
        <v>22</v>
      </c>
      <c r="D199">
        <v>6.1716129032258058</v>
      </c>
      <c r="E199" t="s">
        <v>2702</v>
      </c>
      <c r="F199">
        <f t="shared" si="3"/>
        <v>15</v>
      </c>
    </row>
    <row r="200" spans="1:6" hidden="1">
      <c r="A200" t="s">
        <v>32</v>
      </c>
      <c r="B200">
        <v>22</v>
      </c>
      <c r="D200">
        <v>11.044838709677421</v>
      </c>
      <c r="E200" t="s">
        <v>2703</v>
      </c>
      <c r="F200">
        <f t="shared" si="3"/>
        <v>15</v>
      </c>
    </row>
    <row r="201" spans="1:6" hidden="1">
      <c r="A201" t="s">
        <v>33</v>
      </c>
      <c r="B201">
        <v>22</v>
      </c>
      <c r="D201">
        <v>3.5451612903225809</v>
      </c>
      <c r="E201" t="s">
        <v>2685</v>
      </c>
      <c r="F201">
        <f t="shared" si="3"/>
        <v>15</v>
      </c>
    </row>
    <row r="202" spans="1:6" hidden="1">
      <c r="A202" t="s">
        <v>135</v>
      </c>
      <c r="B202">
        <v>22</v>
      </c>
      <c r="D202">
        <v>1.4793548387096773</v>
      </c>
      <c r="E202" t="s">
        <v>2686</v>
      </c>
      <c r="F202">
        <f t="shared" si="3"/>
        <v>15</v>
      </c>
    </row>
    <row r="203" spans="1:6" hidden="1">
      <c r="A203" t="s">
        <v>34</v>
      </c>
      <c r="B203">
        <v>22</v>
      </c>
      <c r="D203">
        <v>1.9835483870967743</v>
      </c>
      <c r="E203" t="s">
        <v>2687</v>
      </c>
      <c r="F203">
        <f t="shared" si="3"/>
        <v>15</v>
      </c>
    </row>
    <row r="204" spans="1:6" hidden="1">
      <c r="A204" t="s">
        <v>35</v>
      </c>
      <c r="B204">
        <v>22</v>
      </c>
      <c r="D204">
        <v>6.6193548387096772</v>
      </c>
      <c r="E204" t="s">
        <v>2688</v>
      </c>
      <c r="F204">
        <f t="shared" si="3"/>
        <v>15</v>
      </c>
    </row>
    <row r="205" spans="1:6" hidden="1">
      <c r="A205" t="s">
        <v>36</v>
      </c>
      <c r="B205">
        <v>22</v>
      </c>
      <c r="D205">
        <v>6.5903225806451617</v>
      </c>
      <c r="E205" t="s">
        <v>2689</v>
      </c>
      <c r="F205">
        <f t="shared" si="3"/>
        <v>15</v>
      </c>
    </row>
    <row r="206" spans="1:6" hidden="1">
      <c r="A206" t="s">
        <v>37</v>
      </c>
      <c r="B206">
        <v>22</v>
      </c>
      <c r="D206">
        <v>3.2129032258064516</v>
      </c>
      <c r="E206" t="s">
        <v>2690</v>
      </c>
      <c r="F206">
        <f t="shared" si="3"/>
        <v>15</v>
      </c>
    </row>
    <row r="207" spans="1:6" hidden="1">
      <c r="A207" t="s">
        <v>38</v>
      </c>
      <c r="B207">
        <v>22</v>
      </c>
      <c r="D207">
        <v>6.8000000000000007</v>
      </c>
      <c r="E207" t="s">
        <v>2691</v>
      </c>
      <c r="F207">
        <f t="shared" si="3"/>
        <v>15</v>
      </c>
    </row>
    <row r="208" spans="1:6" hidden="1">
      <c r="A208" t="s">
        <v>39</v>
      </c>
      <c r="B208">
        <v>22</v>
      </c>
      <c r="D208">
        <v>6.7967741935483863</v>
      </c>
      <c r="E208" t="s">
        <v>2692</v>
      </c>
      <c r="F208">
        <f t="shared" si="3"/>
        <v>15</v>
      </c>
    </row>
    <row r="209" spans="1:6" hidden="1">
      <c r="A209" t="s">
        <v>40</v>
      </c>
      <c r="B209">
        <v>22</v>
      </c>
      <c r="D209">
        <v>3.2193548387096773</v>
      </c>
      <c r="E209" t="s">
        <v>2693</v>
      </c>
      <c r="F209">
        <f t="shared" si="3"/>
        <v>15</v>
      </c>
    </row>
    <row r="210" spans="1:6" hidden="1">
      <c r="A210" t="s">
        <v>41</v>
      </c>
      <c r="B210">
        <v>22</v>
      </c>
      <c r="D210">
        <v>1.9770967741935483</v>
      </c>
      <c r="E210" t="s">
        <v>2704</v>
      </c>
      <c r="F210">
        <f t="shared" si="3"/>
        <v>15</v>
      </c>
    </row>
    <row r="211" spans="1:6" hidden="1">
      <c r="A211" t="s">
        <v>42</v>
      </c>
      <c r="B211">
        <v>22</v>
      </c>
      <c r="D211">
        <v>6.8419354838709676</v>
      </c>
      <c r="E211" t="s">
        <v>2694</v>
      </c>
      <c r="F211">
        <f t="shared" si="3"/>
        <v>15</v>
      </c>
    </row>
    <row r="212" spans="1:6" hidden="1">
      <c r="A212" t="s">
        <v>43</v>
      </c>
      <c r="B212">
        <v>22</v>
      </c>
      <c r="D212">
        <v>6.7967741935483863</v>
      </c>
      <c r="E212" t="s">
        <v>2695</v>
      </c>
      <c r="F212">
        <f t="shared" si="3"/>
        <v>15</v>
      </c>
    </row>
    <row r="213" spans="1:6" hidden="1">
      <c r="A213" t="s">
        <v>44</v>
      </c>
      <c r="B213">
        <v>22</v>
      </c>
      <c r="D213">
        <v>3.1870967741935483</v>
      </c>
      <c r="E213" t="s">
        <v>2696</v>
      </c>
      <c r="F213">
        <f t="shared" si="3"/>
        <v>15</v>
      </c>
    </row>
    <row r="214" spans="1:6" hidden="1">
      <c r="A214" t="s">
        <v>45</v>
      </c>
      <c r="B214">
        <v>22</v>
      </c>
      <c r="D214">
        <v>6.6161290322580646</v>
      </c>
      <c r="E214" t="s">
        <v>2697</v>
      </c>
      <c r="F214">
        <f t="shared" si="3"/>
        <v>15</v>
      </c>
    </row>
    <row r="215" spans="1:6" hidden="1">
      <c r="A215" t="s">
        <v>46</v>
      </c>
      <c r="B215">
        <v>22</v>
      </c>
      <c r="D215">
        <v>6.6999999999999993</v>
      </c>
      <c r="E215" t="s">
        <v>2698</v>
      </c>
      <c r="F215">
        <f t="shared" si="3"/>
        <v>15</v>
      </c>
    </row>
    <row r="216" spans="1:6" hidden="1">
      <c r="A216" t="s">
        <v>47</v>
      </c>
      <c r="B216">
        <v>22</v>
      </c>
      <c r="D216">
        <v>3.1774193548387095</v>
      </c>
      <c r="E216" t="s">
        <v>2699</v>
      </c>
      <c r="F216">
        <f t="shared" si="3"/>
        <v>15</v>
      </c>
    </row>
    <row r="217" spans="1:6" hidden="1">
      <c r="A217" t="s">
        <v>48</v>
      </c>
      <c r="B217">
        <v>22</v>
      </c>
      <c r="D217">
        <v>3.84</v>
      </c>
      <c r="E217" t="s">
        <v>2705</v>
      </c>
      <c r="F217">
        <f t="shared" si="3"/>
        <v>15</v>
      </c>
    </row>
    <row r="218" spans="1:6" hidden="1">
      <c r="A218" t="s">
        <v>49</v>
      </c>
      <c r="B218">
        <v>22</v>
      </c>
      <c r="D218">
        <v>7.0617119581029959</v>
      </c>
      <c r="E218" t="s">
        <v>2700</v>
      </c>
      <c r="F218">
        <f t="shared" si="3"/>
        <v>15</v>
      </c>
    </row>
    <row r="219" spans="1:6" hidden="1">
      <c r="A219" t="s">
        <v>23</v>
      </c>
      <c r="B219">
        <v>23</v>
      </c>
      <c r="D219">
        <v>21.8</v>
      </c>
      <c r="E219" t="s">
        <v>2681</v>
      </c>
      <c r="F219">
        <f t="shared" si="3"/>
        <v>16</v>
      </c>
    </row>
    <row r="220" spans="1:6" hidden="1">
      <c r="A220" t="s">
        <v>24</v>
      </c>
      <c r="B220">
        <v>23</v>
      </c>
      <c r="D220">
        <v>9.1071428571428559</v>
      </c>
      <c r="E220" t="s">
        <v>2682</v>
      </c>
      <c r="F220">
        <f t="shared" si="3"/>
        <v>16</v>
      </c>
    </row>
    <row r="221" spans="1:6" hidden="1">
      <c r="A221" t="s">
        <v>25</v>
      </c>
      <c r="B221">
        <v>23</v>
      </c>
      <c r="D221">
        <v>5.4419354838709673</v>
      </c>
      <c r="E221" t="s">
        <v>2701</v>
      </c>
      <c r="F221">
        <f t="shared" si="3"/>
        <v>16</v>
      </c>
    </row>
    <row r="222" spans="1:6" hidden="1">
      <c r="A222" t="s">
        <v>26</v>
      </c>
      <c r="B222">
        <v>23</v>
      </c>
      <c r="D222">
        <v>13.711935483870967</v>
      </c>
      <c r="E222" t="s">
        <v>2683</v>
      </c>
      <c r="F222">
        <f t="shared" si="3"/>
        <v>16</v>
      </c>
    </row>
    <row r="223" spans="1:6" hidden="1">
      <c r="A223" t="s">
        <v>193</v>
      </c>
      <c r="B223">
        <v>23</v>
      </c>
      <c r="D223">
        <v>5.1322580645161286</v>
      </c>
      <c r="E223" t="s">
        <v>2684</v>
      </c>
      <c r="F223">
        <f t="shared" si="3"/>
        <v>16</v>
      </c>
    </row>
    <row r="224" spans="1:6" hidden="1">
      <c r="A224" t="s">
        <v>28</v>
      </c>
      <c r="B224">
        <v>23</v>
      </c>
      <c r="D224">
        <v>7.7116129032258067</v>
      </c>
      <c r="E224" t="s">
        <v>2706</v>
      </c>
      <c r="F224">
        <f t="shared" si="3"/>
        <v>16</v>
      </c>
    </row>
    <row r="225" spans="1:6" hidden="1">
      <c r="A225" t="s">
        <v>29</v>
      </c>
      <c r="B225">
        <v>23</v>
      </c>
      <c r="D225">
        <v>0.99677419354838703</v>
      </c>
      <c r="E225" t="s">
        <v>2707</v>
      </c>
      <c r="F225">
        <f t="shared" si="3"/>
        <v>16</v>
      </c>
    </row>
    <row r="226" spans="1:6" hidden="1">
      <c r="A226" t="s">
        <v>30</v>
      </c>
      <c r="B226">
        <v>23</v>
      </c>
      <c r="D226">
        <v>1.3180645161290323</v>
      </c>
      <c r="E226" t="s">
        <v>2708</v>
      </c>
      <c r="F226">
        <f t="shared" si="3"/>
        <v>16</v>
      </c>
    </row>
    <row r="227" spans="1:6" hidden="1">
      <c r="A227" t="s">
        <v>31</v>
      </c>
      <c r="B227">
        <v>23</v>
      </c>
      <c r="D227">
        <v>6.1716129032258058</v>
      </c>
      <c r="E227" t="s">
        <v>2702</v>
      </c>
      <c r="F227">
        <f t="shared" si="3"/>
        <v>16</v>
      </c>
    </row>
    <row r="228" spans="1:6" hidden="1">
      <c r="A228" t="s">
        <v>32</v>
      </c>
      <c r="B228">
        <v>23</v>
      </c>
      <c r="D228">
        <v>11.044838709677421</v>
      </c>
      <c r="E228" t="s">
        <v>2703</v>
      </c>
      <c r="F228">
        <f t="shared" si="3"/>
        <v>16</v>
      </c>
    </row>
    <row r="229" spans="1:6" hidden="1">
      <c r="A229" t="s">
        <v>33</v>
      </c>
      <c r="B229">
        <v>23</v>
      </c>
      <c r="D229">
        <v>3.5451612903225809</v>
      </c>
      <c r="E229" t="s">
        <v>2685</v>
      </c>
      <c r="F229">
        <f t="shared" si="3"/>
        <v>16</v>
      </c>
    </row>
    <row r="230" spans="1:6" hidden="1">
      <c r="A230" t="s">
        <v>135</v>
      </c>
      <c r="B230">
        <v>23</v>
      </c>
      <c r="D230">
        <v>1.4793548387096773</v>
      </c>
      <c r="E230" t="s">
        <v>2686</v>
      </c>
      <c r="F230">
        <f t="shared" si="3"/>
        <v>16</v>
      </c>
    </row>
    <row r="231" spans="1:6" hidden="1">
      <c r="A231" t="s">
        <v>34</v>
      </c>
      <c r="B231">
        <v>23</v>
      </c>
      <c r="D231">
        <v>1.9835483870967743</v>
      </c>
      <c r="E231" t="s">
        <v>2687</v>
      </c>
      <c r="F231">
        <f t="shared" si="3"/>
        <v>16</v>
      </c>
    </row>
    <row r="232" spans="1:6" hidden="1">
      <c r="A232" t="s">
        <v>35</v>
      </c>
      <c r="B232">
        <v>23</v>
      </c>
      <c r="D232">
        <v>6.6193548387096772</v>
      </c>
      <c r="E232" t="s">
        <v>2688</v>
      </c>
      <c r="F232">
        <f t="shared" si="3"/>
        <v>16</v>
      </c>
    </row>
    <row r="233" spans="1:6" hidden="1">
      <c r="A233" t="s">
        <v>36</v>
      </c>
      <c r="B233">
        <v>23</v>
      </c>
      <c r="D233">
        <v>6.5903225806451617</v>
      </c>
      <c r="E233" t="s">
        <v>2689</v>
      </c>
      <c r="F233">
        <f t="shared" si="3"/>
        <v>16</v>
      </c>
    </row>
    <row r="234" spans="1:6" hidden="1">
      <c r="A234" t="s">
        <v>37</v>
      </c>
      <c r="B234">
        <v>23</v>
      </c>
      <c r="D234">
        <v>3.2129032258064516</v>
      </c>
      <c r="E234" t="s">
        <v>2690</v>
      </c>
      <c r="F234">
        <f t="shared" si="3"/>
        <v>16</v>
      </c>
    </row>
    <row r="235" spans="1:6" hidden="1">
      <c r="A235" t="s">
        <v>38</v>
      </c>
      <c r="B235">
        <v>23</v>
      </c>
      <c r="D235">
        <v>6.8000000000000007</v>
      </c>
      <c r="E235" t="s">
        <v>2691</v>
      </c>
      <c r="F235">
        <f t="shared" si="3"/>
        <v>16</v>
      </c>
    </row>
    <row r="236" spans="1:6" hidden="1">
      <c r="A236" t="s">
        <v>39</v>
      </c>
      <c r="B236">
        <v>23</v>
      </c>
      <c r="D236">
        <v>6.7967741935483863</v>
      </c>
      <c r="E236" t="s">
        <v>2692</v>
      </c>
      <c r="F236">
        <f t="shared" si="3"/>
        <v>16</v>
      </c>
    </row>
    <row r="237" spans="1:6" hidden="1">
      <c r="A237" t="s">
        <v>40</v>
      </c>
      <c r="B237">
        <v>23</v>
      </c>
      <c r="D237">
        <v>3.2193548387096773</v>
      </c>
      <c r="E237" t="s">
        <v>2693</v>
      </c>
      <c r="F237">
        <f t="shared" si="3"/>
        <v>16</v>
      </c>
    </row>
    <row r="238" spans="1:6" hidden="1">
      <c r="A238" t="s">
        <v>41</v>
      </c>
      <c r="B238">
        <v>23</v>
      </c>
      <c r="D238">
        <v>1.9770967741935483</v>
      </c>
      <c r="E238" t="s">
        <v>2704</v>
      </c>
      <c r="F238">
        <f t="shared" si="3"/>
        <v>16</v>
      </c>
    </row>
    <row r="239" spans="1:6" hidden="1">
      <c r="A239" t="s">
        <v>42</v>
      </c>
      <c r="B239">
        <v>23</v>
      </c>
      <c r="D239">
        <v>6.8419354838709676</v>
      </c>
      <c r="E239" t="s">
        <v>2694</v>
      </c>
      <c r="F239">
        <f t="shared" si="3"/>
        <v>16</v>
      </c>
    </row>
    <row r="240" spans="1:6" hidden="1">
      <c r="A240" t="s">
        <v>43</v>
      </c>
      <c r="B240">
        <v>23</v>
      </c>
      <c r="D240">
        <v>6.7967741935483863</v>
      </c>
      <c r="E240" t="s">
        <v>2695</v>
      </c>
      <c r="F240">
        <f t="shared" si="3"/>
        <v>16</v>
      </c>
    </row>
    <row r="241" spans="1:6" hidden="1">
      <c r="A241" t="s">
        <v>44</v>
      </c>
      <c r="B241">
        <v>23</v>
      </c>
      <c r="D241">
        <v>3.1870967741935483</v>
      </c>
      <c r="E241" t="s">
        <v>2696</v>
      </c>
      <c r="F241">
        <f t="shared" si="3"/>
        <v>16</v>
      </c>
    </row>
    <row r="242" spans="1:6" hidden="1">
      <c r="A242" t="s">
        <v>45</v>
      </c>
      <c r="B242">
        <v>23</v>
      </c>
      <c r="D242">
        <v>6.6161290322580646</v>
      </c>
      <c r="E242" t="s">
        <v>2697</v>
      </c>
      <c r="F242">
        <f t="shared" si="3"/>
        <v>16</v>
      </c>
    </row>
    <row r="243" spans="1:6" hidden="1">
      <c r="A243" t="s">
        <v>46</v>
      </c>
      <c r="B243">
        <v>23</v>
      </c>
      <c r="D243">
        <v>6.6999999999999993</v>
      </c>
      <c r="E243" t="s">
        <v>2698</v>
      </c>
      <c r="F243">
        <f t="shared" si="3"/>
        <v>16</v>
      </c>
    </row>
    <row r="244" spans="1:6" hidden="1">
      <c r="A244" t="s">
        <v>47</v>
      </c>
      <c r="B244">
        <v>23</v>
      </c>
      <c r="D244">
        <v>3.1774193548387095</v>
      </c>
      <c r="E244" t="s">
        <v>2699</v>
      </c>
      <c r="F244">
        <f t="shared" si="3"/>
        <v>16</v>
      </c>
    </row>
    <row r="245" spans="1:6" hidden="1">
      <c r="A245" t="s">
        <v>48</v>
      </c>
      <c r="B245">
        <v>23</v>
      </c>
      <c r="D245">
        <v>3.84</v>
      </c>
      <c r="E245" t="s">
        <v>2705</v>
      </c>
      <c r="F245">
        <f t="shared" si="3"/>
        <v>16</v>
      </c>
    </row>
    <row r="246" spans="1:6" hidden="1">
      <c r="A246" t="s">
        <v>49</v>
      </c>
      <c r="B246">
        <v>23</v>
      </c>
      <c r="D246">
        <v>7.0617119581029959</v>
      </c>
      <c r="E246" t="s">
        <v>2700</v>
      </c>
      <c r="F246">
        <f t="shared" si="3"/>
        <v>16</v>
      </c>
    </row>
    <row r="247" spans="1:6" hidden="1">
      <c r="A247" t="s">
        <v>23</v>
      </c>
      <c r="B247">
        <v>24</v>
      </c>
      <c r="D247">
        <v>21.8</v>
      </c>
      <c r="E247" t="s">
        <v>2681</v>
      </c>
      <c r="F247">
        <f t="shared" si="3"/>
        <v>17</v>
      </c>
    </row>
    <row r="248" spans="1:6" hidden="1">
      <c r="A248" t="s">
        <v>24</v>
      </c>
      <c r="B248">
        <v>24</v>
      </c>
      <c r="D248">
        <v>9.1071428571428559</v>
      </c>
      <c r="E248" t="s">
        <v>2682</v>
      </c>
      <c r="F248">
        <f t="shared" si="3"/>
        <v>17</v>
      </c>
    </row>
    <row r="249" spans="1:6" hidden="1">
      <c r="A249" t="s">
        <v>25</v>
      </c>
      <c r="B249">
        <v>24</v>
      </c>
      <c r="D249">
        <v>5.4419354838709673</v>
      </c>
      <c r="E249" t="s">
        <v>2701</v>
      </c>
      <c r="F249">
        <f t="shared" si="3"/>
        <v>17</v>
      </c>
    </row>
    <row r="250" spans="1:6" hidden="1">
      <c r="A250" t="s">
        <v>26</v>
      </c>
      <c r="B250">
        <v>24</v>
      </c>
      <c r="D250">
        <v>13.711935483870967</v>
      </c>
      <c r="E250" t="s">
        <v>2683</v>
      </c>
      <c r="F250">
        <f t="shared" si="3"/>
        <v>17</v>
      </c>
    </row>
    <row r="251" spans="1:6" hidden="1">
      <c r="A251" t="s">
        <v>193</v>
      </c>
      <c r="B251">
        <v>24</v>
      </c>
      <c r="D251">
        <v>5.1322580645161286</v>
      </c>
      <c r="E251" t="s">
        <v>2684</v>
      </c>
      <c r="F251">
        <f t="shared" si="3"/>
        <v>17</v>
      </c>
    </row>
    <row r="252" spans="1:6" hidden="1">
      <c r="A252" t="s">
        <v>28</v>
      </c>
      <c r="B252">
        <v>24</v>
      </c>
      <c r="D252">
        <v>7.7116129032258067</v>
      </c>
      <c r="E252" t="s">
        <v>2706</v>
      </c>
      <c r="F252">
        <f t="shared" si="3"/>
        <v>17</v>
      </c>
    </row>
    <row r="253" spans="1:6" hidden="1">
      <c r="A253" t="s">
        <v>29</v>
      </c>
      <c r="B253">
        <v>24</v>
      </c>
      <c r="D253">
        <v>0.99677419354838703</v>
      </c>
      <c r="E253" t="s">
        <v>2707</v>
      </c>
      <c r="F253">
        <f t="shared" si="3"/>
        <v>17</v>
      </c>
    </row>
    <row r="254" spans="1:6" hidden="1">
      <c r="A254" t="s">
        <v>30</v>
      </c>
      <c r="B254">
        <v>24</v>
      </c>
      <c r="D254">
        <v>1.3180645161290323</v>
      </c>
      <c r="E254" t="s">
        <v>2708</v>
      </c>
      <c r="F254">
        <f t="shared" si="3"/>
        <v>17</v>
      </c>
    </row>
    <row r="255" spans="1:6" hidden="1">
      <c r="A255" t="s">
        <v>31</v>
      </c>
      <c r="B255">
        <v>24</v>
      </c>
      <c r="D255">
        <v>6.1716129032258058</v>
      </c>
      <c r="E255" t="s">
        <v>2702</v>
      </c>
      <c r="F255">
        <f t="shared" si="3"/>
        <v>17</v>
      </c>
    </row>
    <row r="256" spans="1:6" hidden="1">
      <c r="A256" t="s">
        <v>32</v>
      </c>
      <c r="B256">
        <v>24</v>
      </c>
      <c r="D256">
        <v>11.044838709677421</v>
      </c>
      <c r="E256" t="s">
        <v>2703</v>
      </c>
      <c r="F256">
        <f t="shared" si="3"/>
        <v>17</v>
      </c>
    </row>
    <row r="257" spans="1:6" hidden="1">
      <c r="A257" t="s">
        <v>33</v>
      </c>
      <c r="B257">
        <v>24</v>
      </c>
      <c r="D257">
        <v>3.5451612903225809</v>
      </c>
      <c r="E257" t="s">
        <v>2685</v>
      </c>
      <c r="F257">
        <f t="shared" si="3"/>
        <v>17</v>
      </c>
    </row>
    <row r="258" spans="1:6" hidden="1">
      <c r="A258" t="s">
        <v>135</v>
      </c>
      <c r="B258">
        <v>24</v>
      </c>
      <c r="D258">
        <v>1.4793548387096773</v>
      </c>
      <c r="E258" t="s">
        <v>2686</v>
      </c>
      <c r="F258">
        <f t="shared" si="3"/>
        <v>17</v>
      </c>
    </row>
    <row r="259" spans="1:6" hidden="1">
      <c r="A259" t="s">
        <v>34</v>
      </c>
      <c r="B259">
        <v>24</v>
      </c>
      <c r="D259">
        <v>1.9835483870967743</v>
      </c>
      <c r="E259" t="s">
        <v>2687</v>
      </c>
      <c r="F259">
        <f t="shared" ref="F259:F322" si="4">B259-7</f>
        <v>17</v>
      </c>
    </row>
    <row r="260" spans="1:6" hidden="1">
      <c r="A260" t="s">
        <v>35</v>
      </c>
      <c r="B260">
        <v>24</v>
      </c>
      <c r="D260">
        <v>6.6193548387096772</v>
      </c>
      <c r="E260" t="s">
        <v>2688</v>
      </c>
      <c r="F260">
        <f t="shared" si="4"/>
        <v>17</v>
      </c>
    </row>
    <row r="261" spans="1:6" hidden="1">
      <c r="A261" t="s">
        <v>36</v>
      </c>
      <c r="B261">
        <v>24</v>
      </c>
      <c r="D261">
        <v>6.5903225806451617</v>
      </c>
      <c r="E261" t="s">
        <v>2689</v>
      </c>
      <c r="F261">
        <f t="shared" si="4"/>
        <v>17</v>
      </c>
    </row>
    <row r="262" spans="1:6" hidden="1">
      <c r="A262" t="s">
        <v>37</v>
      </c>
      <c r="B262">
        <v>24</v>
      </c>
      <c r="D262">
        <v>3.2129032258064516</v>
      </c>
      <c r="E262" t="s">
        <v>2690</v>
      </c>
      <c r="F262">
        <f t="shared" si="4"/>
        <v>17</v>
      </c>
    </row>
    <row r="263" spans="1:6" hidden="1">
      <c r="A263" t="s">
        <v>38</v>
      </c>
      <c r="B263">
        <v>24</v>
      </c>
      <c r="D263">
        <v>6.8000000000000007</v>
      </c>
      <c r="E263" t="s">
        <v>2691</v>
      </c>
      <c r="F263">
        <f t="shared" si="4"/>
        <v>17</v>
      </c>
    </row>
    <row r="264" spans="1:6" hidden="1">
      <c r="A264" t="s">
        <v>39</v>
      </c>
      <c r="B264">
        <v>24</v>
      </c>
      <c r="D264">
        <v>6.7967741935483863</v>
      </c>
      <c r="E264" t="s">
        <v>2692</v>
      </c>
      <c r="F264">
        <f t="shared" si="4"/>
        <v>17</v>
      </c>
    </row>
    <row r="265" spans="1:6" hidden="1">
      <c r="A265" t="s">
        <v>40</v>
      </c>
      <c r="B265">
        <v>24</v>
      </c>
      <c r="D265">
        <v>3.2193548387096773</v>
      </c>
      <c r="E265" t="s">
        <v>2693</v>
      </c>
      <c r="F265">
        <f t="shared" si="4"/>
        <v>17</v>
      </c>
    </row>
    <row r="266" spans="1:6" hidden="1">
      <c r="A266" t="s">
        <v>41</v>
      </c>
      <c r="B266">
        <v>24</v>
      </c>
      <c r="D266">
        <v>1.9770967741935483</v>
      </c>
      <c r="E266" t="s">
        <v>2704</v>
      </c>
      <c r="F266">
        <f t="shared" si="4"/>
        <v>17</v>
      </c>
    </row>
    <row r="267" spans="1:6" hidden="1">
      <c r="A267" t="s">
        <v>42</v>
      </c>
      <c r="B267">
        <v>24</v>
      </c>
      <c r="D267">
        <v>6.8419354838709676</v>
      </c>
      <c r="E267" t="s">
        <v>2694</v>
      </c>
      <c r="F267">
        <f t="shared" si="4"/>
        <v>17</v>
      </c>
    </row>
    <row r="268" spans="1:6" hidden="1">
      <c r="A268" t="s">
        <v>43</v>
      </c>
      <c r="B268">
        <v>24</v>
      </c>
      <c r="D268">
        <v>6.7967741935483863</v>
      </c>
      <c r="E268" t="s">
        <v>2695</v>
      </c>
      <c r="F268">
        <f t="shared" si="4"/>
        <v>17</v>
      </c>
    </row>
    <row r="269" spans="1:6" hidden="1">
      <c r="A269" t="s">
        <v>44</v>
      </c>
      <c r="B269">
        <v>24</v>
      </c>
      <c r="D269">
        <v>3.1870967741935483</v>
      </c>
      <c r="E269" t="s">
        <v>2696</v>
      </c>
      <c r="F269">
        <f t="shared" si="4"/>
        <v>17</v>
      </c>
    </row>
    <row r="270" spans="1:6" hidden="1">
      <c r="A270" t="s">
        <v>45</v>
      </c>
      <c r="B270">
        <v>24</v>
      </c>
      <c r="D270">
        <v>6.6161290322580646</v>
      </c>
      <c r="E270" t="s">
        <v>2697</v>
      </c>
      <c r="F270">
        <f t="shared" si="4"/>
        <v>17</v>
      </c>
    </row>
    <row r="271" spans="1:6" hidden="1">
      <c r="A271" t="s">
        <v>46</v>
      </c>
      <c r="B271">
        <v>24</v>
      </c>
      <c r="D271">
        <v>6.6999999999999993</v>
      </c>
      <c r="E271" t="s">
        <v>2698</v>
      </c>
      <c r="F271">
        <f t="shared" si="4"/>
        <v>17</v>
      </c>
    </row>
    <row r="272" spans="1:6" hidden="1">
      <c r="A272" t="s">
        <v>47</v>
      </c>
      <c r="B272">
        <v>24</v>
      </c>
      <c r="D272">
        <v>3.1774193548387095</v>
      </c>
      <c r="E272" t="s">
        <v>2699</v>
      </c>
      <c r="F272">
        <f t="shared" si="4"/>
        <v>17</v>
      </c>
    </row>
    <row r="273" spans="1:6" hidden="1">
      <c r="A273" t="s">
        <v>48</v>
      </c>
      <c r="B273">
        <v>24</v>
      </c>
      <c r="D273">
        <v>3.84</v>
      </c>
      <c r="E273" t="s">
        <v>2705</v>
      </c>
      <c r="F273">
        <f t="shared" si="4"/>
        <v>17</v>
      </c>
    </row>
    <row r="274" spans="1:6" hidden="1">
      <c r="A274" t="s">
        <v>49</v>
      </c>
      <c r="B274">
        <v>24</v>
      </c>
      <c r="D274">
        <v>7.0617119581029959</v>
      </c>
      <c r="E274" t="s">
        <v>2700</v>
      </c>
      <c r="F274">
        <f t="shared" si="4"/>
        <v>17</v>
      </c>
    </row>
    <row r="275" spans="1:6" hidden="1">
      <c r="A275" t="s">
        <v>23</v>
      </c>
      <c r="B275">
        <v>25</v>
      </c>
      <c r="D275">
        <v>21.8</v>
      </c>
      <c r="E275" t="s">
        <v>2681</v>
      </c>
      <c r="F275">
        <f t="shared" si="4"/>
        <v>18</v>
      </c>
    </row>
    <row r="276" spans="1:6" hidden="1">
      <c r="A276" t="s">
        <v>24</v>
      </c>
      <c r="B276">
        <v>25</v>
      </c>
      <c r="D276">
        <v>9.1071428571428559</v>
      </c>
      <c r="E276" t="s">
        <v>2682</v>
      </c>
      <c r="F276">
        <f t="shared" si="4"/>
        <v>18</v>
      </c>
    </row>
    <row r="277" spans="1:6" hidden="1">
      <c r="A277" t="s">
        <v>25</v>
      </c>
      <c r="B277">
        <v>25</v>
      </c>
      <c r="D277">
        <v>5.4419354838709673</v>
      </c>
      <c r="E277" t="s">
        <v>2701</v>
      </c>
      <c r="F277">
        <f t="shared" si="4"/>
        <v>18</v>
      </c>
    </row>
    <row r="278" spans="1:6" hidden="1">
      <c r="A278" t="s">
        <v>26</v>
      </c>
      <c r="B278">
        <v>25</v>
      </c>
      <c r="D278">
        <v>13.711935483870967</v>
      </c>
      <c r="E278" t="s">
        <v>2683</v>
      </c>
      <c r="F278">
        <f t="shared" si="4"/>
        <v>18</v>
      </c>
    </row>
    <row r="279" spans="1:6" hidden="1">
      <c r="A279" t="s">
        <v>193</v>
      </c>
      <c r="B279">
        <v>25</v>
      </c>
      <c r="D279">
        <v>5.1322580645161286</v>
      </c>
      <c r="E279" t="s">
        <v>2684</v>
      </c>
      <c r="F279">
        <f t="shared" si="4"/>
        <v>18</v>
      </c>
    </row>
    <row r="280" spans="1:6" hidden="1">
      <c r="A280" t="s">
        <v>28</v>
      </c>
      <c r="B280">
        <v>25</v>
      </c>
      <c r="D280">
        <v>7.7116129032258067</v>
      </c>
      <c r="E280" t="s">
        <v>2706</v>
      </c>
      <c r="F280">
        <f t="shared" si="4"/>
        <v>18</v>
      </c>
    </row>
    <row r="281" spans="1:6" hidden="1">
      <c r="A281" t="s">
        <v>29</v>
      </c>
      <c r="B281">
        <v>25</v>
      </c>
      <c r="D281">
        <v>0.99677419354838703</v>
      </c>
      <c r="E281" t="s">
        <v>2707</v>
      </c>
      <c r="F281">
        <f t="shared" si="4"/>
        <v>18</v>
      </c>
    </row>
    <row r="282" spans="1:6" hidden="1">
      <c r="A282" t="s">
        <v>30</v>
      </c>
      <c r="B282">
        <v>25</v>
      </c>
      <c r="D282">
        <v>1.3180645161290323</v>
      </c>
      <c r="E282" t="s">
        <v>2708</v>
      </c>
      <c r="F282">
        <f t="shared" si="4"/>
        <v>18</v>
      </c>
    </row>
    <row r="283" spans="1:6" hidden="1">
      <c r="A283" t="s">
        <v>31</v>
      </c>
      <c r="B283">
        <v>25</v>
      </c>
      <c r="D283">
        <v>6.1716129032258058</v>
      </c>
      <c r="E283" t="s">
        <v>2702</v>
      </c>
      <c r="F283">
        <f t="shared" si="4"/>
        <v>18</v>
      </c>
    </row>
    <row r="284" spans="1:6" hidden="1">
      <c r="A284" t="s">
        <v>32</v>
      </c>
      <c r="B284">
        <v>25</v>
      </c>
      <c r="D284">
        <v>11.044838709677421</v>
      </c>
      <c r="E284" t="s">
        <v>2703</v>
      </c>
      <c r="F284">
        <f t="shared" si="4"/>
        <v>18</v>
      </c>
    </row>
    <row r="285" spans="1:6" hidden="1">
      <c r="A285" t="s">
        <v>33</v>
      </c>
      <c r="B285">
        <v>25</v>
      </c>
      <c r="D285">
        <v>3.5451612903225809</v>
      </c>
      <c r="E285" t="s">
        <v>2685</v>
      </c>
      <c r="F285">
        <f t="shared" si="4"/>
        <v>18</v>
      </c>
    </row>
    <row r="286" spans="1:6" hidden="1">
      <c r="A286" t="s">
        <v>135</v>
      </c>
      <c r="B286">
        <v>25</v>
      </c>
      <c r="D286">
        <v>1.4793548387096773</v>
      </c>
      <c r="E286" t="s">
        <v>2686</v>
      </c>
      <c r="F286">
        <f t="shared" si="4"/>
        <v>18</v>
      </c>
    </row>
    <row r="287" spans="1:6" hidden="1">
      <c r="A287" t="s">
        <v>34</v>
      </c>
      <c r="B287">
        <v>25</v>
      </c>
      <c r="D287">
        <v>1.9835483870967743</v>
      </c>
      <c r="E287" t="s">
        <v>2687</v>
      </c>
      <c r="F287">
        <f t="shared" si="4"/>
        <v>18</v>
      </c>
    </row>
    <row r="288" spans="1:6" hidden="1">
      <c r="A288" t="s">
        <v>35</v>
      </c>
      <c r="B288">
        <v>25</v>
      </c>
      <c r="D288">
        <v>6.6193548387096772</v>
      </c>
      <c r="E288" t="s">
        <v>2688</v>
      </c>
      <c r="F288">
        <f t="shared" si="4"/>
        <v>18</v>
      </c>
    </row>
    <row r="289" spans="1:6" hidden="1">
      <c r="A289" t="s">
        <v>36</v>
      </c>
      <c r="B289">
        <v>25</v>
      </c>
      <c r="D289">
        <v>6.5903225806451617</v>
      </c>
      <c r="E289" t="s">
        <v>2689</v>
      </c>
      <c r="F289">
        <f t="shared" si="4"/>
        <v>18</v>
      </c>
    </row>
    <row r="290" spans="1:6" hidden="1">
      <c r="A290" t="s">
        <v>37</v>
      </c>
      <c r="B290">
        <v>25</v>
      </c>
      <c r="D290">
        <v>3.2129032258064516</v>
      </c>
      <c r="E290" t="s">
        <v>2690</v>
      </c>
      <c r="F290">
        <f t="shared" si="4"/>
        <v>18</v>
      </c>
    </row>
    <row r="291" spans="1:6" hidden="1">
      <c r="A291" t="s">
        <v>38</v>
      </c>
      <c r="B291">
        <v>25</v>
      </c>
      <c r="D291">
        <v>6.8000000000000007</v>
      </c>
      <c r="E291" t="s">
        <v>2691</v>
      </c>
      <c r="F291">
        <f t="shared" si="4"/>
        <v>18</v>
      </c>
    </row>
    <row r="292" spans="1:6" hidden="1">
      <c r="A292" t="s">
        <v>39</v>
      </c>
      <c r="B292">
        <v>25</v>
      </c>
      <c r="D292">
        <v>6.7967741935483863</v>
      </c>
      <c r="E292" t="s">
        <v>2692</v>
      </c>
      <c r="F292">
        <f t="shared" si="4"/>
        <v>18</v>
      </c>
    </row>
    <row r="293" spans="1:6" hidden="1">
      <c r="A293" t="s">
        <v>40</v>
      </c>
      <c r="B293">
        <v>25</v>
      </c>
      <c r="D293">
        <v>3.2193548387096773</v>
      </c>
      <c r="E293" t="s">
        <v>2693</v>
      </c>
      <c r="F293">
        <f t="shared" si="4"/>
        <v>18</v>
      </c>
    </row>
    <row r="294" spans="1:6" hidden="1">
      <c r="A294" t="s">
        <v>41</v>
      </c>
      <c r="B294">
        <v>25</v>
      </c>
      <c r="D294">
        <v>1.9770967741935483</v>
      </c>
      <c r="E294" t="s">
        <v>2704</v>
      </c>
      <c r="F294">
        <f t="shared" si="4"/>
        <v>18</v>
      </c>
    </row>
    <row r="295" spans="1:6" hidden="1">
      <c r="A295" t="s">
        <v>42</v>
      </c>
      <c r="B295">
        <v>25</v>
      </c>
      <c r="D295">
        <v>6.8419354838709676</v>
      </c>
      <c r="E295" t="s">
        <v>2694</v>
      </c>
      <c r="F295">
        <f t="shared" si="4"/>
        <v>18</v>
      </c>
    </row>
    <row r="296" spans="1:6" hidden="1">
      <c r="A296" t="s">
        <v>43</v>
      </c>
      <c r="B296">
        <v>25</v>
      </c>
      <c r="D296">
        <v>6.7967741935483863</v>
      </c>
      <c r="E296" t="s">
        <v>2695</v>
      </c>
      <c r="F296">
        <f t="shared" si="4"/>
        <v>18</v>
      </c>
    </row>
    <row r="297" spans="1:6" hidden="1">
      <c r="A297" t="s">
        <v>44</v>
      </c>
      <c r="B297">
        <v>25</v>
      </c>
      <c r="D297">
        <v>3.1870967741935483</v>
      </c>
      <c r="E297" t="s">
        <v>2696</v>
      </c>
      <c r="F297">
        <f t="shared" si="4"/>
        <v>18</v>
      </c>
    </row>
    <row r="298" spans="1:6" hidden="1">
      <c r="A298" t="s">
        <v>45</v>
      </c>
      <c r="B298">
        <v>25</v>
      </c>
      <c r="D298">
        <v>6.6161290322580646</v>
      </c>
      <c r="E298" t="s">
        <v>2697</v>
      </c>
      <c r="F298">
        <f t="shared" si="4"/>
        <v>18</v>
      </c>
    </row>
    <row r="299" spans="1:6" hidden="1">
      <c r="A299" t="s">
        <v>46</v>
      </c>
      <c r="B299">
        <v>25</v>
      </c>
      <c r="D299">
        <v>6.6999999999999993</v>
      </c>
      <c r="E299" t="s">
        <v>2698</v>
      </c>
      <c r="F299">
        <f t="shared" si="4"/>
        <v>18</v>
      </c>
    </row>
    <row r="300" spans="1:6" hidden="1">
      <c r="A300" t="s">
        <v>47</v>
      </c>
      <c r="B300">
        <v>25</v>
      </c>
      <c r="D300">
        <v>3.1774193548387095</v>
      </c>
      <c r="E300" t="s">
        <v>2699</v>
      </c>
      <c r="F300">
        <f t="shared" si="4"/>
        <v>18</v>
      </c>
    </row>
    <row r="301" spans="1:6" hidden="1">
      <c r="A301" t="s">
        <v>48</v>
      </c>
      <c r="B301">
        <v>25</v>
      </c>
      <c r="D301">
        <v>3.84</v>
      </c>
      <c r="E301" t="s">
        <v>2705</v>
      </c>
      <c r="F301">
        <f t="shared" si="4"/>
        <v>18</v>
      </c>
    </row>
    <row r="302" spans="1:6" hidden="1">
      <c r="A302" t="s">
        <v>49</v>
      </c>
      <c r="B302">
        <v>25</v>
      </c>
      <c r="D302">
        <v>7.0617119581029959</v>
      </c>
      <c r="E302" t="s">
        <v>2700</v>
      </c>
      <c r="F302">
        <f t="shared" si="4"/>
        <v>18</v>
      </c>
    </row>
    <row r="303" spans="1:6" hidden="1">
      <c r="A303" t="s">
        <v>23</v>
      </c>
      <c r="B303">
        <v>26</v>
      </c>
      <c r="D303">
        <v>21.8</v>
      </c>
      <c r="E303" t="s">
        <v>2681</v>
      </c>
      <c r="F303">
        <f t="shared" si="4"/>
        <v>19</v>
      </c>
    </row>
    <row r="304" spans="1:6" hidden="1">
      <c r="A304" t="s">
        <v>24</v>
      </c>
      <c r="B304">
        <v>26</v>
      </c>
      <c r="D304">
        <v>9.1071428571428559</v>
      </c>
      <c r="E304" t="s">
        <v>2682</v>
      </c>
      <c r="F304">
        <f t="shared" si="4"/>
        <v>19</v>
      </c>
    </row>
    <row r="305" spans="1:6" hidden="1">
      <c r="A305" t="s">
        <v>25</v>
      </c>
      <c r="B305">
        <v>26</v>
      </c>
      <c r="D305">
        <v>5.4419354838709673</v>
      </c>
      <c r="E305" t="s">
        <v>2701</v>
      </c>
      <c r="F305">
        <f t="shared" si="4"/>
        <v>19</v>
      </c>
    </row>
    <row r="306" spans="1:6" hidden="1">
      <c r="A306" t="s">
        <v>26</v>
      </c>
      <c r="B306">
        <v>26</v>
      </c>
      <c r="D306">
        <v>13.711935483870967</v>
      </c>
      <c r="E306" t="s">
        <v>2683</v>
      </c>
      <c r="F306">
        <f t="shared" si="4"/>
        <v>19</v>
      </c>
    </row>
    <row r="307" spans="1:6" hidden="1">
      <c r="A307" t="s">
        <v>193</v>
      </c>
      <c r="B307">
        <v>26</v>
      </c>
      <c r="D307">
        <v>5.1322580645161286</v>
      </c>
      <c r="E307" t="s">
        <v>2684</v>
      </c>
      <c r="F307">
        <f t="shared" si="4"/>
        <v>19</v>
      </c>
    </row>
    <row r="308" spans="1:6" hidden="1">
      <c r="A308" t="s">
        <v>28</v>
      </c>
      <c r="B308">
        <v>26</v>
      </c>
      <c r="D308">
        <v>7.7116129032258067</v>
      </c>
      <c r="E308" t="s">
        <v>2706</v>
      </c>
      <c r="F308">
        <f t="shared" si="4"/>
        <v>19</v>
      </c>
    </row>
    <row r="309" spans="1:6" hidden="1">
      <c r="A309" t="s">
        <v>29</v>
      </c>
      <c r="B309">
        <v>26</v>
      </c>
      <c r="D309">
        <v>0.99677419354838703</v>
      </c>
      <c r="E309" t="s">
        <v>2707</v>
      </c>
      <c r="F309">
        <f t="shared" si="4"/>
        <v>19</v>
      </c>
    </row>
    <row r="310" spans="1:6" hidden="1">
      <c r="A310" t="s">
        <v>30</v>
      </c>
      <c r="B310">
        <v>26</v>
      </c>
      <c r="D310">
        <v>1.3180645161290323</v>
      </c>
      <c r="E310" t="s">
        <v>2708</v>
      </c>
      <c r="F310">
        <f t="shared" si="4"/>
        <v>19</v>
      </c>
    </row>
    <row r="311" spans="1:6" hidden="1">
      <c r="A311" t="s">
        <v>31</v>
      </c>
      <c r="B311">
        <v>26</v>
      </c>
      <c r="D311">
        <v>6.1716129032258058</v>
      </c>
      <c r="E311" t="s">
        <v>2702</v>
      </c>
      <c r="F311">
        <f t="shared" si="4"/>
        <v>19</v>
      </c>
    </row>
    <row r="312" spans="1:6" hidden="1">
      <c r="A312" t="s">
        <v>32</v>
      </c>
      <c r="B312">
        <v>26</v>
      </c>
      <c r="D312">
        <v>11.044838709677421</v>
      </c>
      <c r="E312" t="s">
        <v>2703</v>
      </c>
      <c r="F312">
        <f t="shared" si="4"/>
        <v>19</v>
      </c>
    </row>
    <row r="313" spans="1:6" hidden="1">
      <c r="A313" t="s">
        <v>33</v>
      </c>
      <c r="B313">
        <v>26</v>
      </c>
      <c r="D313">
        <v>3.5451612903225809</v>
      </c>
      <c r="E313" t="s">
        <v>2685</v>
      </c>
      <c r="F313">
        <f t="shared" si="4"/>
        <v>19</v>
      </c>
    </row>
    <row r="314" spans="1:6" hidden="1">
      <c r="A314" t="s">
        <v>135</v>
      </c>
      <c r="B314">
        <v>26</v>
      </c>
      <c r="D314">
        <v>1.4793548387096773</v>
      </c>
      <c r="E314" t="s">
        <v>2686</v>
      </c>
      <c r="F314">
        <f t="shared" si="4"/>
        <v>19</v>
      </c>
    </row>
    <row r="315" spans="1:6" hidden="1">
      <c r="A315" t="s">
        <v>34</v>
      </c>
      <c r="B315">
        <v>26</v>
      </c>
      <c r="D315">
        <v>1.9835483870967743</v>
      </c>
      <c r="E315" t="s">
        <v>2687</v>
      </c>
      <c r="F315">
        <f t="shared" si="4"/>
        <v>19</v>
      </c>
    </row>
    <row r="316" spans="1:6" hidden="1">
      <c r="A316" t="s">
        <v>35</v>
      </c>
      <c r="B316">
        <v>26</v>
      </c>
      <c r="D316">
        <v>6.6193548387096772</v>
      </c>
      <c r="E316" t="s">
        <v>2688</v>
      </c>
      <c r="F316">
        <f t="shared" si="4"/>
        <v>19</v>
      </c>
    </row>
    <row r="317" spans="1:6" hidden="1">
      <c r="A317" t="s">
        <v>36</v>
      </c>
      <c r="B317">
        <v>26</v>
      </c>
      <c r="D317">
        <v>6.5903225806451617</v>
      </c>
      <c r="E317" t="s">
        <v>2689</v>
      </c>
      <c r="F317">
        <f t="shared" si="4"/>
        <v>19</v>
      </c>
    </row>
    <row r="318" spans="1:6" hidden="1">
      <c r="A318" t="s">
        <v>37</v>
      </c>
      <c r="B318">
        <v>26</v>
      </c>
      <c r="D318">
        <v>3.2129032258064516</v>
      </c>
      <c r="E318" t="s">
        <v>2690</v>
      </c>
      <c r="F318">
        <f t="shared" si="4"/>
        <v>19</v>
      </c>
    </row>
    <row r="319" spans="1:6" hidden="1">
      <c r="A319" t="s">
        <v>38</v>
      </c>
      <c r="B319">
        <v>26</v>
      </c>
      <c r="D319">
        <v>6.8000000000000007</v>
      </c>
      <c r="E319" t="s">
        <v>2691</v>
      </c>
      <c r="F319">
        <f t="shared" si="4"/>
        <v>19</v>
      </c>
    </row>
    <row r="320" spans="1:6" hidden="1">
      <c r="A320" t="s">
        <v>39</v>
      </c>
      <c r="B320">
        <v>26</v>
      </c>
      <c r="D320">
        <v>6.7967741935483863</v>
      </c>
      <c r="E320" t="s">
        <v>2692</v>
      </c>
      <c r="F320">
        <f t="shared" si="4"/>
        <v>19</v>
      </c>
    </row>
    <row r="321" spans="1:6" hidden="1">
      <c r="A321" t="s">
        <v>40</v>
      </c>
      <c r="B321">
        <v>26</v>
      </c>
      <c r="D321">
        <v>3.2193548387096773</v>
      </c>
      <c r="E321" t="s">
        <v>2693</v>
      </c>
      <c r="F321">
        <f t="shared" si="4"/>
        <v>19</v>
      </c>
    </row>
    <row r="322" spans="1:6" hidden="1">
      <c r="A322" t="s">
        <v>41</v>
      </c>
      <c r="B322">
        <v>26</v>
      </c>
      <c r="D322">
        <v>1.9770967741935483</v>
      </c>
      <c r="E322" t="s">
        <v>2704</v>
      </c>
      <c r="F322">
        <f t="shared" si="4"/>
        <v>19</v>
      </c>
    </row>
    <row r="323" spans="1:6" hidden="1">
      <c r="A323" t="s">
        <v>42</v>
      </c>
      <c r="B323">
        <v>26</v>
      </c>
      <c r="D323">
        <v>6.8419354838709676</v>
      </c>
      <c r="E323" t="s">
        <v>2694</v>
      </c>
      <c r="F323">
        <f t="shared" ref="F323:F386" si="5">B323-7</f>
        <v>19</v>
      </c>
    </row>
    <row r="324" spans="1:6" hidden="1">
      <c r="A324" t="s">
        <v>43</v>
      </c>
      <c r="B324">
        <v>26</v>
      </c>
      <c r="D324">
        <v>6.7967741935483863</v>
      </c>
      <c r="E324" t="s">
        <v>2695</v>
      </c>
      <c r="F324">
        <f t="shared" si="5"/>
        <v>19</v>
      </c>
    </row>
    <row r="325" spans="1:6" hidden="1">
      <c r="A325" t="s">
        <v>44</v>
      </c>
      <c r="B325">
        <v>26</v>
      </c>
      <c r="D325">
        <v>3.1870967741935483</v>
      </c>
      <c r="E325" t="s">
        <v>2696</v>
      </c>
      <c r="F325">
        <f t="shared" si="5"/>
        <v>19</v>
      </c>
    </row>
    <row r="326" spans="1:6" hidden="1">
      <c r="A326" t="s">
        <v>45</v>
      </c>
      <c r="B326">
        <v>26</v>
      </c>
      <c r="D326">
        <v>6.6161290322580646</v>
      </c>
      <c r="E326" t="s">
        <v>2697</v>
      </c>
      <c r="F326">
        <f t="shared" si="5"/>
        <v>19</v>
      </c>
    </row>
    <row r="327" spans="1:6" hidden="1">
      <c r="A327" t="s">
        <v>46</v>
      </c>
      <c r="B327">
        <v>26</v>
      </c>
      <c r="D327">
        <v>6.6999999999999993</v>
      </c>
      <c r="E327" t="s">
        <v>2698</v>
      </c>
      <c r="F327">
        <f t="shared" si="5"/>
        <v>19</v>
      </c>
    </row>
    <row r="328" spans="1:6" hidden="1">
      <c r="A328" t="s">
        <v>47</v>
      </c>
      <c r="B328">
        <v>26</v>
      </c>
      <c r="D328">
        <v>3.1774193548387095</v>
      </c>
      <c r="E328" t="s">
        <v>2699</v>
      </c>
      <c r="F328">
        <f t="shared" si="5"/>
        <v>19</v>
      </c>
    </row>
    <row r="329" spans="1:6" hidden="1">
      <c r="A329" t="s">
        <v>48</v>
      </c>
      <c r="B329">
        <v>26</v>
      </c>
      <c r="D329">
        <v>3.84</v>
      </c>
      <c r="E329" t="s">
        <v>2705</v>
      </c>
      <c r="F329">
        <f t="shared" si="5"/>
        <v>19</v>
      </c>
    </row>
    <row r="330" spans="1:6" hidden="1">
      <c r="A330" t="s">
        <v>49</v>
      </c>
      <c r="B330">
        <v>26</v>
      </c>
      <c r="D330">
        <v>7.0617119581029959</v>
      </c>
      <c r="E330" t="s">
        <v>2700</v>
      </c>
      <c r="F330">
        <f t="shared" si="5"/>
        <v>19</v>
      </c>
    </row>
    <row r="331" spans="1:6" hidden="1">
      <c r="A331" t="s">
        <v>23</v>
      </c>
      <c r="B331">
        <v>27</v>
      </c>
      <c r="D331">
        <v>21.8</v>
      </c>
      <c r="E331" t="s">
        <v>2681</v>
      </c>
      <c r="F331">
        <f t="shared" si="5"/>
        <v>20</v>
      </c>
    </row>
    <row r="332" spans="1:6" hidden="1">
      <c r="A332" t="s">
        <v>24</v>
      </c>
      <c r="B332">
        <v>27</v>
      </c>
      <c r="D332">
        <v>9.1071428571428559</v>
      </c>
      <c r="E332" t="s">
        <v>2682</v>
      </c>
      <c r="F332">
        <f t="shared" si="5"/>
        <v>20</v>
      </c>
    </row>
    <row r="333" spans="1:6" hidden="1">
      <c r="A333" t="s">
        <v>25</v>
      </c>
      <c r="B333">
        <v>27</v>
      </c>
      <c r="D333">
        <v>5.4419354838709673</v>
      </c>
      <c r="E333" t="s">
        <v>2701</v>
      </c>
      <c r="F333">
        <f t="shared" si="5"/>
        <v>20</v>
      </c>
    </row>
    <row r="334" spans="1:6" hidden="1">
      <c r="A334" t="s">
        <v>26</v>
      </c>
      <c r="B334">
        <v>27</v>
      </c>
      <c r="D334">
        <v>13.711935483870967</v>
      </c>
      <c r="E334" t="s">
        <v>2683</v>
      </c>
      <c r="F334">
        <f t="shared" si="5"/>
        <v>20</v>
      </c>
    </row>
    <row r="335" spans="1:6" hidden="1">
      <c r="A335" t="s">
        <v>193</v>
      </c>
      <c r="B335">
        <v>27</v>
      </c>
      <c r="D335">
        <v>5.1322580645161286</v>
      </c>
      <c r="E335" t="s">
        <v>2684</v>
      </c>
      <c r="F335">
        <f t="shared" si="5"/>
        <v>20</v>
      </c>
    </row>
    <row r="336" spans="1:6" hidden="1">
      <c r="A336" t="s">
        <v>28</v>
      </c>
      <c r="B336">
        <v>27</v>
      </c>
      <c r="D336">
        <v>7.7116129032258067</v>
      </c>
      <c r="E336" t="s">
        <v>2706</v>
      </c>
      <c r="F336">
        <f t="shared" si="5"/>
        <v>20</v>
      </c>
    </row>
    <row r="337" spans="1:6" hidden="1">
      <c r="A337" t="s">
        <v>29</v>
      </c>
      <c r="B337">
        <v>27</v>
      </c>
      <c r="D337">
        <v>0.99677419354838703</v>
      </c>
      <c r="E337" t="s">
        <v>2707</v>
      </c>
      <c r="F337">
        <f t="shared" si="5"/>
        <v>20</v>
      </c>
    </row>
    <row r="338" spans="1:6" hidden="1">
      <c r="A338" t="s">
        <v>30</v>
      </c>
      <c r="B338">
        <v>27</v>
      </c>
      <c r="D338">
        <v>1.3180645161290323</v>
      </c>
      <c r="E338" t="s">
        <v>2708</v>
      </c>
      <c r="F338">
        <f t="shared" si="5"/>
        <v>20</v>
      </c>
    </row>
    <row r="339" spans="1:6" hidden="1">
      <c r="A339" t="s">
        <v>31</v>
      </c>
      <c r="B339">
        <v>27</v>
      </c>
      <c r="D339">
        <v>6.1716129032258058</v>
      </c>
      <c r="E339" t="s">
        <v>2702</v>
      </c>
      <c r="F339">
        <f t="shared" si="5"/>
        <v>20</v>
      </c>
    </row>
    <row r="340" spans="1:6" hidden="1">
      <c r="A340" t="s">
        <v>32</v>
      </c>
      <c r="B340">
        <v>27</v>
      </c>
      <c r="D340">
        <v>11.044838709677421</v>
      </c>
      <c r="E340" t="s">
        <v>2703</v>
      </c>
      <c r="F340">
        <f t="shared" si="5"/>
        <v>20</v>
      </c>
    </row>
    <row r="341" spans="1:6" hidden="1">
      <c r="A341" t="s">
        <v>33</v>
      </c>
      <c r="B341">
        <v>27</v>
      </c>
      <c r="D341">
        <v>3.5451612903225809</v>
      </c>
      <c r="E341" t="s">
        <v>2685</v>
      </c>
      <c r="F341">
        <f t="shared" si="5"/>
        <v>20</v>
      </c>
    </row>
    <row r="342" spans="1:6" hidden="1">
      <c r="A342" t="s">
        <v>135</v>
      </c>
      <c r="B342">
        <v>27</v>
      </c>
      <c r="D342">
        <v>1.4793548387096773</v>
      </c>
      <c r="E342" t="s">
        <v>2686</v>
      </c>
      <c r="F342">
        <f t="shared" si="5"/>
        <v>20</v>
      </c>
    </row>
    <row r="343" spans="1:6" hidden="1">
      <c r="A343" t="s">
        <v>34</v>
      </c>
      <c r="B343">
        <v>27</v>
      </c>
      <c r="D343">
        <v>1.9835483870967743</v>
      </c>
      <c r="E343" t="s">
        <v>2687</v>
      </c>
      <c r="F343">
        <f t="shared" si="5"/>
        <v>20</v>
      </c>
    </row>
    <row r="344" spans="1:6" hidden="1">
      <c r="A344" t="s">
        <v>35</v>
      </c>
      <c r="B344">
        <v>27</v>
      </c>
      <c r="D344">
        <v>6.6193548387096772</v>
      </c>
      <c r="E344" t="s">
        <v>2688</v>
      </c>
      <c r="F344">
        <f t="shared" si="5"/>
        <v>20</v>
      </c>
    </row>
    <row r="345" spans="1:6" hidden="1">
      <c r="A345" t="s">
        <v>36</v>
      </c>
      <c r="B345">
        <v>27</v>
      </c>
      <c r="D345">
        <v>6.5903225806451617</v>
      </c>
      <c r="E345" t="s">
        <v>2689</v>
      </c>
      <c r="F345">
        <f t="shared" si="5"/>
        <v>20</v>
      </c>
    </row>
    <row r="346" spans="1:6" hidden="1">
      <c r="A346" t="s">
        <v>37</v>
      </c>
      <c r="B346">
        <v>27</v>
      </c>
      <c r="D346">
        <v>3.2129032258064516</v>
      </c>
      <c r="E346" t="s">
        <v>2690</v>
      </c>
      <c r="F346">
        <f t="shared" si="5"/>
        <v>20</v>
      </c>
    </row>
    <row r="347" spans="1:6" hidden="1">
      <c r="A347" t="s">
        <v>38</v>
      </c>
      <c r="B347">
        <v>27</v>
      </c>
      <c r="D347">
        <v>6.8000000000000007</v>
      </c>
      <c r="E347" t="s">
        <v>2691</v>
      </c>
      <c r="F347">
        <f t="shared" si="5"/>
        <v>20</v>
      </c>
    </row>
    <row r="348" spans="1:6" hidden="1">
      <c r="A348" t="s">
        <v>39</v>
      </c>
      <c r="B348">
        <v>27</v>
      </c>
      <c r="D348">
        <v>6.7967741935483863</v>
      </c>
      <c r="E348" t="s">
        <v>2692</v>
      </c>
      <c r="F348">
        <f t="shared" si="5"/>
        <v>20</v>
      </c>
    </row>
    <row r="349" spans="1:6" hidden="1">
      <c r="A349" t="s">
        <v>40</v>
      </c>
      <c r="B349">
        <v>27</v>
      </c>
      <c r="D349">
        <v>3.2193548387096773</v>
      </c>
      <c r="E349" t="s">
        <v>2693</v>
      </c>
      <c r="F349">
        <f t="shared" si="5"/>
        <v>20</v>
      </c>
    </row>
    <row r="350" spans="1:6" hidden="1">
      <c r="A350" t="s">
        <v>41</v>
      </c>
      <c r="B350">
        <v>27</v>
      </c>
      <c r="D350">
        <v>1.9770967741935483</v>
      </c>
      <c r="E350" t="s">
        <v>2704</v>
      </c>
      <c r="F350">
        <f t="shared" si="5"/>
        <v>20</v>
      </c>
    </row>
    <row r="351" spans="1:6" hidden="1">
      <c r="A351" t="s">
        <v>42</v>
      </c>
      <c r="B351">
        <v>27</v>
      </c>
      <c r="D351">
        <v>6.8419354838709676</v>
      </c>
      <c r="E351" t="s">
        <v>2694</v>
      </c>
      <c r="F351">
        <f t="shared" si="5"/>
        <v>20</v>
      </c>
    </row>
    <row r="352" spans="1:6" hidden="1">
      <c r="A352" t="s">
        <v>43</v>
      </c>
      <c r="B352">
        <v>27</v>
      </c>
      <c r="D352">
        <v>6.7967741935483863</v>
      </c>
      <c r="E352" t="s">
        <v>2695</v>
      </c>
      <c r="F352">
        <f t="shared" si="5"/>
        <v>20</v>
      </c>
    </row>
    <row r="353" spans="1:6" hidden="1">
      <c r="A353" t="s">
        <v>44</v>
      </c>
      <c r="B353">
        <v>27</v>
      </c>
      <c r="D353">
        <v>3.1870967741935483</v>
      </c>
      <c r="E353" t="s">
        <v>2696</v>
      </c>
      <c r="F353">
        <f t="shared" si="5"/>
        <v>20</v>
      </c>
    </row>
    <row r="354" spans="1:6" hidden="1">
      <c r="A354" t="s">
        <v>45</v>
      </c>
      <c r="B354">
        <v>27</v>
      </c>
      <c r="D354">
        <v>6.6161290322580646</v>
      </c>
      <c r="E354" t="s">
        <v>2697</v>
      </c>
      <c r="F354">
        <f t="shared" si="5"/>
        <v>20</v>
      </c>
    </row>
    <row r="355" spans="1:6" hidden="1">
      <c r="A355" t="s">
        <v>46</v>
      </c>
      <c r="B355">
        <v>27</v>
      </c>
      <c r="D355">
        <v>6.6999999999999993</v>
      </c>
      <c r="E355" t="s">
        <v>2698</v>
      </c>
      <c r="F355">
        <f t="shared" si="5"/>
        <v>20</v>
      </c>
    </row>
    <row r="356" spans="1:6" hidden="1">
      <c r="A356" t="s">
        <v>47</v>
      </c>
      <c r="B356">
        <v>27</v>
      </c>
      <c r="D356">
        <v>3.1774193548387095</v>
      </c>
      <c r="E356" t="s">
        <v>2699</v>
      </c>
      <c r="F356">
        <f t="shared" si="5"/>
        <v>20</v>
      </c>
    </row>
    <row r="357" spans="1:6" hidden="1">
      <c r="A357" t="s">
        <v>48</v>
      </c>
      <c r="B357">
        <v>27</v>
      </c>
      <c r="D357">
        <v>3.84</v>
      </c>
      <c r="E357" t="s">
        <v>2705</v>
      </c>
      <c r="F357">
        <f t="shared" si="5"/>
        <v>20</v>
      </c>
    </row>
    <row r="358" spans="1:6" hidden="1">
      <c r="A358" t="s">
        <v>49</v>
      </c>
      <c r="B358">
        <v>27</v>
      </c>
      <c r="D358">
        <v>7.0617119581029959</v>
      </c>
      <c r="E358" t="s">
        <v>2700</v>
      </c>
      <c r="F358">
        <f t="shared" si="5"/>
        <v>20</v>
      </c>
    </row>
    <row r="359" spans="1:6" hidden="1">
      <c r="A359" t="s">
        <v>23</v>
      </c>
      <c r="B359">
        <v>28</v>
      </c>
      <c r="D359">
        <v>21.8</v>
      </c>
      <c r="E359" t="s">
        <v>2681</v>
      </c>
      <c r="F359">
        <f t="shared" si="5"/>
        <v>21</v>
      </c>
    </row>
    <row r="360" spans="1:6" hidden="1">
      <c r="A360" t="s">
        <v>24</v>
      </c>
      <c r="B360">
        <v>28</v>
      </c>
      <c r="D360">
        <v>9.1071428571428559</v>
      </c>
      <c r="E360" t="s">
        <v>2682</v>
      </c>
      <c r="F360">
        <f t="shared" si="5"/>
        <v>21</v>
      </c>
    </row>
    <row r="361" spans="1:6" hidden="1">
      <c r="A361" t="s">
        <v>25</v>
      </c>
      <c r="B361">
        <v>28</v>
      </c>
      <c r="D361">
        <v>5.4419354838709673</v>
      </c>
      <c r="E361" t="s">
        <v>2701</v>
      </c>
      <c r="F361">
        <f t="shared" si="5"/>
        <v>21</v>
      </c>
    </row>
    <row r="362" spans="1:6" hidden="1">
      <c r="A362" t="s">
        <v>26</v>
      </c>
      <c r="B362">
        <v>28</v>
      </c>
      <c r="D362">
        <v>13.711935483870967</v>
      </c>
      <c r="E362" t="s">
        <v>2683</v>
      </c>
      <c r="F362">
        <f t="shared" si="5"/>
        <v>21</v>
      </c>
    </row>
    <row r="363" spans="1:6" hidden="1">
      <c r="A363" t="s">
        <v>193</v>
      </c>
      <c r="B363">
        <v>28</v>
      </c>
      <c r="D363">
        <v>5.1322580645161286</v>
      </c>
      <c r="E363" t="s">
        <v>2684</v>
      </c>
      <c r="F363">
        <f t="shared" si="5"/>
        <v>21</v>
      </c>
    </row>
    <row r="364" spans="1:6" hidden="1">
      <c r="A364" t="s">
        <v>28</v>
      </c>
      <c r="B364">
        <v>28</v>
      </c>
      <c r="D364">
        <v>7.7116129032258067</v>
      </c>
      <c r="E364" t="s">
        <v>2706</v>
      </c>
      <c r="F364">
        <f t="shared" si="5"/>
        <v>21</v>
      </c>
    </row>
    <row r="365" spans="1:6" hidden="1">
      <c r="A365" t="s">
        <v>29</v>
      </c>
      <c r="B365">
        <v>28</v>
      </c>
      <c r="D365">
        <v>0.99677419354838703</v>
      </c>
      <c r="E365" t="s">
        <v>2707</v>
      </c>
      <c r="F365">
        <f t="shared" si="5"/>
        <v>21</v>
      </c>
    </row>
    <row r="366" spans="1:6" hidden="1">
      <c r="A366" t="s">
        <v>30</v>
      </c>
      <c r="B366">
        <v>28</v>
      </c>
      <c r="D366">
        <v>1.3180645161290323</v>
      </c>
      <c r="E366" t="s">
        <v>2708</v>
      </c>
      <c r="F366">
        <f t="shared" si="5"/>
        <v>21</v>
      </c>
    </row>
    <row r="367" spans="1:6" hidden="1">
      <c r="A367" t="s">
        <v>31</v>
      </c>
      <c r="B367">
        <v>28</v>
      </c>
      <c r="D367">
        <v>6.1716129032258058</v>
      </c>
      <c r="E367" t="s">
        <v>2702</v>
      </c>
      <c r="F367">
        <f t="shared" si="5"/>
        <v>21</v>
      </c>
    </row>
    <row r="368" spans="1:6" hidden="1">
      <c r="A368" t="s">
        <v>32</v>
      </c>
      <c r="B368">
        <v>28</v>
      </c>
      <c r="D368">
        <v>11.044838709677421</v>
      </c>
      <c r="E368" t="s">
        <v>2703</v>
      </c>
      <c r="F368">
        <f t="shared" si="5"/>
        <v>21</v>
      </c>
    </row>
    <row r="369" spans="1:6" hidden="1">
      <c r="A369" t="s">
        <v>33</v>
      </c>
      <c r="B369">
        <v>28</v>
      </c>
      <c r="D369">
        <v>3.5451612903225809</v>
      </c>
      <c r="E369" t="s">
        <v>2685</v>
      </c>
      <c r="F369">
        <f t="shared" si="5"/>
        <v>21</v>
      </c>
    </row>
    <row r="370" spans="1:6" hidden="1">
      <c r="A370" t="s">
        <v>135</v>
      </c>
      <c r="B370">
        <v>28</v>
      </c>
      <c r="D370">
        <v>1.4793548387096773</v>
      </c>
      <c r="E370" t="s">
        <v>2686</v>
      </c>
      <c r="F370">
        <f t="shared" si="5"/>
        <v>21</v>
      </c>
    </row>
    <row r="371" spans="1:6" hidden="1">
      <c r="A371" t="s">
        <v>34</v>
      </c>
      <c r="B371">
        <v>28</v>
      </c>
      <c r="D371">
        <v>1.9835483870967743</v>
      </c>
      <c r="E371" t="s">
        <v>2687</v>
      </c>
      <c r="F371">
        <f t="shared" si="5"/>
        <v>21</v>
      </c>
    </row>
    <row r="372" spans="1:6" hidden="1">
      <c r="A372" t="s">
        <v>35</v>
      </c>
      <c r="B372">
        <v>28</v>
      </c>
      <c r="D372">
        <v>6.6193548387096772</v>
      </c>
      <c r="E372" t="s">
        <v>2688</v>
      </c>
      <c r="F372">
        <f t="shared" si="5"/>
        <v>21</v>
      </c>
    </row>
    <row r="373" spans="1:6" hidden="1">
      <c r="A373" t="s">
        <v>36</v>
      </c>
      <c r="B373">
        <v>28</v>
      </c>
      <c r="D373">
        <v>6.5903225806451617</v>
      </c>
      <c r="E373" t="s">
        <v>2689</v>
      </c>
      <c r="F373">
        <f t="shared" si="5"/>
        <v>21</v>
      </c>
    </row>
    <row r="374" spans="1:6" hidden="1">
      <c r="A374" t="s">
        <v>37</v>
      </c>
      <c r="B374">
        <v>28</v>
      </c>
      <c r="D374">
        <v>3.2129032258064516</v>
      </c>
      <c r="E374" t="s">
        <v>2690</v>
      </c>
      <c r="F374">
        <f t="shared" si="5"/>
        <v>21</v>
      </c>
    </row>
    <row r="375" spans="1:6" hidden="1">
      <c r="A375" t="s">
        <v>38</v>
      </c>
      <c r="B375">
        <v>28</v>
      </c>
      <c r="D375">
        <v>6.8000000000000007</v>
      </c>
      <c r="E375" t="s">
        <v>2691</v>
      </c>
      <c r="F375">
        <f t="shared" si="5"/>
        <v>21</v>
      </c>
    </row>
    <row r="376" spans="1:6" hidden="1">
      <c r="A376" t="s">
        <v>39</v>
      </c>
      <c r="B376">
        <v>28</v>
      </c>
      <c r="D376">
        <v>6.7967741935483863</v>
      </c>
      <c r="E376" t="s">
        <v>2692</v>
      </c>
      <c r="F376">
        <f t="shared" si="5"/>
        <v>21</v>
      </c>
    </row>
    <row r="377" spans="1:6" hidden="1">
      <c r="A377" t="s">
        <v>40</v>
      </c>
      <c r="B377">
        <v>28</v>
      </c>
      <c r="D377">
        <v>3.2193548387096773</v>
      </c>
      <c r="E377" t="s">
        <v>2693</v>
      </c>
      <c r="F377">
        <f t="shared" si="5"/>
        <v>21</v>
      </c>
    </row>
    <row r="378" spans="1:6" hidden="1">
      <c r="A378" t="s">
        <v>41</v>
      </c>
      <c r="B378">
        <v>28</v>
      </c>
      <c r="D378">
        <v>1.9770967741935483</v>
      </c>
      <c r="E378" t="s">
        <v>2704</v>
      </c>
      <c r="F378">
        <f t="shared" si="5"/>
        <v>21</v>
      </c>
    </row>
    <row r="379" spans="1:6" hidden="1">
      <c r="A379" t="s">
        <v>42</v>
      </c>
      <c r="B379">
        <v>28</v>
      </c>
      <c r="D379">
        <v>6.8419354838709676</v>
      </c>
      <c r="E379" t="s">
        <v>2694</v>
      </c>
      <c r="F379">
        <f t="shared" si="5"/>
        <v>21</v>
      </c>
    </row>
    <row r="380" spans="1:6" hidden="1">
      <c r="A380" t="s">
        <v>43</v>
      </c>
      <c r="B380">
        <v>28</v>
      </c>
      <c r="D380">
        <v>6.7967741935483863</v>
      </c>
      <c r="E380" t="s">
        <v>2695</v>
      </c>
      <c r="F380">
        <f t="shared" si="5"/>
        <v>21</v>
      </c>
    </row>
    <row r="381" spans="1:6" hidden="1">
      <c r="A381" t="s">
        <v>44</v>
      </c>
      <c r="B381">
        <v>28</v>
      </c>
      <c r="D381">
        <v>3.1870967741935483</v>
      </c>
      <c r="E381" t="s">
        <v>2696</v>
      </c>
      <c r="F381">
        <f t="shared" si="5"/>
        <v>21</v>
      </c>
    </row>
    <row r="382" spans="1:6" hidden="1">
      <c r="A382" t="s">
        <v>45</v>
      </c>
      <c r="B382">
        <v>28</v>
      </c>
      <c r="D382">
        <v>6.6161290322580646</v>
      </c>
      <c r="E382" t="s">
        <v>2697</v>
      </c>
      <c r="F382">
        <f t="shared" si="5"/>
        <v>21</v>
      </c>
    </row>
    <row r="383" spans="1:6" hidden="1">
      <c r="A383" t="s">
        <v>46</v>
      </c>
      <c r="B383">
        <v>28</v>
      </c>
      <c r="D383">
        <v>6.6999999999999993</v>
      </c>
      <c r="E383" t="s">
        <v>2698</v>
      </c>
      <c r="F383">
        <f t="shared" si="5"/>
        <v>21</v>
      </c>
    </row>
    <row r="384" spans="1:6" hidden="1">
      <c r="A384" t="s">
        <v>47</v>
      </c>
      <c r="B384">
        <v>28</v>
      </c>
      <c r="D384">
        <v>3.1774193548387095</v>
      </c>
      <c r="E384" t="s">
        <v>2699</v>
      </c>
      <c r="F384">
        <f t="shared" si="5"/>
        <v>21</v>
      </c>
    </row>
    <row r="385" spans="1:6" hidden="1">
      <c r="A385" t="s">
        <v>48</v>
      </c>
      <c r="B385">
        <v>28</v>
      </c>
      <c r="D385">
        <v>3.84</v>
      </c>
      <c r="E385" t="s">
        <v>2705</v>
      </c>
      <c r="F385">
        <f t="shared" si="5"/>
        <v>21</v>
      </c>
    </row>
    <row r="386" spans="1:6" hidden="1">
      <c r="A386" t="s">
        <v>49</v>
      </c>
      <c r="B386">
        <v>28</v>
      </c>
      <c r="D386">
        <v>7.0617119581029959</v>
      </c>
      <c r="E386" t="s">
        <v>2700</v>
      </c>
      <c r="F386">
        <f t="shared" si="5"/>
        <v>21</v>
      </c>
    </row>
    <row r="387" spans="1:6" hidden="1">
      <c r="A387" t="s">
        <v>23</v>
      </c>
      <c r="B387">
        <v>29</v>
      </c>
      <c r="D387">
        <v>21.8</v>
      </c>
      <c r="E387" t="s">
        <v>2681</v>
      </c>
      <c r="F387">
        <f t="shared" ref="F387:F450" si="6">B387-7</f>
        <v>22</v>
      </c>
    </row>
    <row r="388" spans="1:6" hidden="1">
      <c r="A388" t="s">
        <v>24</v>
      </c>
      <c r="B388">
        <v>29</v>
      </c>
      <c r="D388">
        <v>9.1071428571428559</v>
      </c>
      <c r="E388" t="s">
        <v>2682</v>
      </c>
      <c r="F388">
        <f t="shared" si="6"/>
        <v>22</v>
      </c>
    </row>
    <row r="389" spans="1:6" hidden="1">
      <c r="A389" t="s">
        <v>25</v>
      </c>
      <c r="B389">
        <v>29</v>
      </c>
      <c r="D389">
        <v>5.4419354838709673</v>
      </c>
      <c r="E389" t="s">
        <v>2701</v>
      </c>
      <c r="F389">
        <f t="shared" si="6"/>
        <v>22</v>
      </c>
    </row>
    <row r="390" spans="1:6" hidden="1">
      <c r="A390" t="s">
        <v>26</v>
      </c>
      <c r="B390">
        <v>29</v>
      </c>
      <c r="D390">
        <v>13.711935483870967</v>
      </c>
      <c r="E390" t="s">
        <v>2683</v>
      </c>
      <c r="F390">
        <f t="shared" si="6"/>
        <v>22</v>
      </c>
    </row>
    <row r="391" spans="1:6" hidden="1">
      <c r="A391" t="s">
        <v>193</v>
      </c>
      <c r="B391">
        <v>29</v>
      </c>
      <c r="D391">
        <v>5.1322580645161286</v>
      </c>
      <c r="E391" t="s">
        <v>2684</v>
      </c>
      <c r="F391">
        <f t="shared" si="6"/>
        <v>22</v>
      </c>
    </row>
    <row r="392" spans="1:6" hidden="1">
      <c r="A392" t="s">
        <v>28</v>
      </c>
      <c r="B392">
        <v>29</v>
      </c>
      <c r="D392">
        <v>7.7116129032258067</v>
      </c>
      <c r="E392" t="s">
        <v>2706</v>
      </c>
      <c r="F392">
        <f t="shared" si="6"/>
        <v>22</v>
      </c>
    </row>
    <row r="393" spans="1:6" hidden="1">
      <c r="A393" t="s">
        <v>29</v>
      </c>
      <c r="B393">
        <v>29</v>
      </c>
      <c r="D393">
        <v>0.99677419354838703</v>
      </c>
      <c r="E393" t="s">
        <v>2707</v>
      </c>
      <c r="F393">
        <f t="shared" si="6"/>
        <v>22</v>
      </c>
    </row>
    <row r="394" spans="1:6" hidden="1">
      <c r="A394" t="s">
        <v>30</v>
      </c>
      <c r="B394">
        <v>29</v>
      </c>
      <c r="D394">
        <v>1.3180645161290323</v>
      </c>
      <c r="E394" t="s">
        <v>2708</v>
      </c>
      <c r="F394">
        <f t="shared" si="6"/>
        <v>22</v>
      </c>
    </row>
    <row r="395" spans="1:6" hidden="1">
      <c r="A395" t="s">
        <v>31</v>
      </c>
      <c r="B395">
        <v>29</v>
      </c>
      <c r="D395">
        <v>6.1716129032258058</v>
      </c>
      <c r="E395" t="s">
        <v>2702</v>
      </c>
      <c r="F395">
        <f t="shared" si="6"/>
        <v>22</v>
      </c>
    </row>
    <row r="396" spans="1:6" hidden="1">
      <c r="A396" t="s">
        <v>32</v>
      </c>
      <c r="B396">
        <v>29</v>
      </c>
      <c r="D396">
        <v>11.044838709677421</v>
      </c>
      <c r="E396" t="s">
        <v>2703</v>
      </c>
      <c r="F396">
        <f t="shared" si="6"/>
        <v>22</v>
      </c>
    </row>
    <row r="397" spans="1:6" hidden="1">
      <c r="A397" t="s">
        <v>33</v>
      </c>
      <c r="B397">
        <v>29</v>
      </c>
      <c r="D397">
        <v>3.5451612903225809</v>
      </c>
      <c r="E397" t="s">
        <v>2685</v>
      </c>
      <c r="F397">
        <f t="shared" si="6"/>
        <v>22</v>
      </c>
    </row>
    <row r="398" spans="1:6" hidden="1">
      <c r="A398" t="s">
        <v>135</v>
      </c>
      <c r="B398">
        <v>29</v>
      </c>
      <c r="D398">
        <v>1.4793548387096773</v>
      </c>
      <c r="E398" t="s">
        <v>2686</v>
      </c>
      <c r="F398">
        <f t="shared" si="6"/>
        <v>22</v>
      </c>
    </row>
    <row r="399" spans="1:6" hidden="1">
      <c r="A399" t="s">
        <v>34</v>
      </c>
      <c r="B399">
        <v>29</v>
      </c>
      <c r="D399">
        <v>1.9835483870967743</v>
      </c>
      <c r="E399" t="s">
        <v>2687</v>
      </c>
      <c r="F399">
        <f t="shared" si="6"/>
        <v>22</v>
      </c>
    </row>
    <row r="400" spans="1:6" hidden="1">
      <c r="A400" t="s">
        <v>35</v>
      </c>
      <c r="B400">
        <v>29</v>
      </c>
      <c r="D400">
        <v>6.6193548387096772</v>
      </c>
      <c r="E400" t="s">
        <v>2688</v>
      </c>
      <c r="F400">
        <f t="shared" si="6"/>
        <v>22</v>
      </c>
    </row>
    <row r="401" spans="1:6" hidden="1">
      <c r="A401" t="s">
        <v>36</v>
      </c>
      <c r="B401">
        <v>29</v>
      </c>
      <c r="D401">
        <v>6.5903225806451617</v>
      </c>
      <c r="E401" t="s">
        <v>2689</v>
      </c>
      <c r="F401">
        <f t="shared" si="6"/>
        <v>22</v>
      </c>
    </row>
    <row r="402" spans="1:6" hidden="1">
      <c r="A402" t="s">
        <v>37</v>
      </c>
      <c r="B402">
        <v>29</v>
      </c>
      <c r="D402">
        <v>3.2129032258064516</v>
      </c>
      <c r="E402" t="s">
        <v>2690</v>
      </c>
      <c r="F402">
        <f t="shared" si="6"/>
        <v>22</v>
      </c>
    </row>
    <row r="403" spans="1:6" hidden="1">
      <c r="A403" t="s">
        <v>38</v>
      </c>
      <c r="B403">
        <v>29</v>
      </c>
      <c r="D403">
        <v>6.8000000000000007</v>
      </c>
      <c r="E403" t="s">
        <v>2691</v>
      </c>
      <c r="F403">
        <f t="shared" si="6"/>
        <v>22</v>
      </c>
    </row>
    <row r="404" spans="1:6" hidden="1">
      <c r="A404" t="s">
        <v>39</v>
      </c>
      <c r="B404">
        <v>29</v>
      </c>
      <c r="D404">
        <v>6.7967741935483863</v>
      </c>
      <c r="E404" t="s">
        <v>2692</v>
      </c>
      <c r="F404">
        <f t="shared" si="6"/>
        <v>22</v>
      </c>
    </row>
    <row r="405" spans="1:6" hidden="1">
      <c r="A405" t="s">
        <v>40</v>
      </c>
      <c r="B405">
        <v>29</v>
      </c>
      <c r="D405">
        <v>3.2193548387096773</v>
      </c>
      <c r="E405" t="s">
        <v>2693</v>
      </c>
      <c r="F405">
        <f t="shared" si="6"/>
        <v>22</v>
      </c>
    </row>
    <row r="406" spans="1:6" hidden="1">
      <c r="A406" t="s">
        <v>41</v>
      </c>
      <c r="B406">
        <v>29</v>
      </c>
      <c r="D406">
        <v>1.9770967741935483</v>
      </c>
      <c r="E406" t="s">
        <v>2704</v>
      </c>
      <c r="F406">
        <f t="shared" si="6"/>
        <v>22</v>
      </c>
    </row>
    <row r="407" spans="1:6" hidden="1">
      <c r="A407" t="s">
        <v>42</v>
      </c>
      <c r="B407">
        <v>29</v>
      </c>
      <c r="D407">
        <v>6.8419354838709676</v>
      </c>
      <c r="E407" t="s">
        <v>2694</v>
      </c>
      <c r="F407">
        <f t="shared" si="6"/>
        <v>22</v>
      </c>
    </row>
    <row r="408" spans="1:6" hidden="1">
      <c r="A408" t="s">
        <v>43</v>
      </c>
      <c r="B408">
        <v>29</v>
      </c>
      <c r="D408">
        <v>6.7967741935483863</v>
      </c>
      <c r="E408" t="s">
        <v>2695</v>
      </c>
      <c r="F408">
        <f t="shared" si="6"/>
        <v>22</v>
      </c>
    </row>
    <row r="409" spans="1:6" hidden="1">
      <c r="A409" t="s">
        <v>44</v>
      </c>
      <c r="B409">
        <v>29</v>
      </c>
      <c r="D409">
        <v>3.1870967741935483</v>
      </c>
      <c r="E409" t="s">
        <v>2696</v>
      </c>
      <c r="F409">
        <f t="shared" si="6"/>
        <v>22</v>
      </c>
    </row>
    <row r="410" spans="1:6" hidden="1">
      <c r="A410" t="s">
        <v>45</v>
      </c>
      <c r="B410">
        <v>29</v>
      </c>
      <c r="D410">
        <v>6.6161290322580646</v>
      </c>
      <c r="E410" t="s">
        <v>2697</v>
      </c>
      <c r="F410">
        <f t="shared" si="6"/>
        <v>22</v>
      </c>
    </row>
    <row r="411" spans="1:6" hidden="1">
      <c r="A411" t="s">
        <v>46</v>
      </c>
      <c r="B411">
        <v>29</v>
      </c>
      <c r="D411">
        <v>6.6999999999999993</v>
      </c>
      <c r="E411" t="s">
        <v>2698</v>
      </c>
      <c r="F411">
        <f t="shared" si="6"/>
        <v>22</v>
      </c>
    </row>
    <row r="412" spans="1:6" hidden="1">
      <c r="A412" t="s">
        <v>47</v>
      </c>
      <c r="B412">
        <v>29</v>
      </c>
      <c r="D412">
        <v>3.1774193548387095</v>
      </c>
      <c r="E412" t="s">
        <v>2699</v>
      </c>
      <c r="F412">
        <f t="shared" si="6"/>
        <v>22</v>
      </c>
    </row>
    <row r="413" spans="1:6" hidden="1">
      <c r="A413" t="s">
        <v>48</v>
      </c>
      <c r="B413">
        <v>29</v>
      </c>
      <c r="D413">
        <v>3.84</v>
      </c>
      <c r="E413" t="s">
        <v>2705</v>
      </c>
      <c r="F413">
        <f t="shared" si="6"/>
        <v>22</v>
      </c>
    </row>
    <row r="414" spans="1:6" hidden="1">
      <c r="A414" t="s">
        <v>49</v>
      </c>
      <c r="B414">
        <v>29</v>
      </c>
      <c r="D414">
        <v>7.0617119581029959</v>
      </c>
      <c r="E414" t="s">
        <v>2700</v>
      </c>
      <c r="F414">
        <f t="shared" si="6"/>
        <v>22</v>
      </c>
    </row>
    <row r="415" spans="1:6" hidden="1">
      <c r="A415" t="s">
        <v>23</v>
      </c>
      <c r="B415">
        <v>30</v>
      </c>
      <c r="D415">
        <v>21.8</v>
      </c>
      <c r="E415" t="s">
        <v>2681</v>
      </c>
      <c r="F415">
        <f t="shared" si="6"/>
        <v>23</v>
      </c>
    </row>
    <row r="416" spans="1:6" hidden="1">
      <c r="A416" t="s">
        <v>24</v>
      </c>
      <c r="B416">
        <v>30</v>
      </c>
      <c r="D416">
        <v>9.1071428571428559</v>
      </c>
      <c r="E416" t="s">
        <v>2682</v>
      </c>
      <c r="F416">
        <f t="shared" si="6"/>
        <v>23</v>
      </c>
    </row>
    <row r="417" spans="1:6" hidden="1">
      <c r="A417" t="s">
        <v>25</v>
      </c>
      <c r="B417">
        <v>30</v>
      </c>
      <c r="D417">
        <v>5.4419354838709673</v>
      </c>
      <c r="E417" t="s">
        <v>2701</v>
      </c>
      <c r="F417">
        <f t="shared" si="6"/>
        <v>23</v>
      </c>
    </row>
    <row r="418" spans="1:6" hidden="1">
      <c r="A418" t="s">
        <v>26</v>
      </c>
      <c r="B418">
        <v>30</v>
      </c>
      <c r="D418">
        <v>13.711935483870967</v>
      </c>
      <c r="E418" t="s">
        <v>2683</v>
      </c>
      <c r="F418">
        <f t="shared" si="6"/>
        <v>23</v>
      </c>
    </row>
    <row r="419" spans="1:6" hidden="1">
      <c r="A419" t="s">
        <v>193</v>
      </c>
      <c r="B419">
        <v>30</v>
      </c>
      <c r="D419">
        <v>5.1322580645161286</v>
      </c>
      <c r="E419" t="s">
        <v>2684</v>
      </c>
      <c r="F419">
        <f t="shared" si="6"/>
        <v>23</v>
      </c>
    </row>
    <row r="420" spans="1:6" hidden="1">
      <c r="A420" t="s">
        <v>28</v>
      </c>
      <c r="B420">
        <v>30</v>
      </c>
      <c r="D420">
        <v>7.7116129032258067</v>
      </c>
      <c r="E420" t="s">
        <v>2706</v>
      </c>
      <c r="F420">
        <f t="shared" si="6"/>
        <v>23</v>
      </c>
    </row>
    <row r="421" spans="1:6" hidden="1">
      <c r="A421" t="s">
        <v>29</v>
      </c>
      <c r="B421">
        <v>30</v>
      </c>
      <c r="D421">
        <v>0.99677419354838703</v>
      </c>
      <c r="E421" t="s">
        <v>2707</v>
      </c>
      <c r="F421">
        <f t="shared" si="6"/>
        <v>23</v>
      </c>
    </row>
    <row r="422" spans="1:6" hidden="1">
      <c r="A422" t="s">
        <v>30</v>
      </c>
      <c r="B422">
        <v>30</v>
      </c>
      <c r="D422">
        <v>1.3180645161290323</v>
      </c>
      <c r="E422" t="s">
        <v>2708</v>
      </c>
      <c r="F422">
        <f t="shared" si="6"/>
        <v>23</v>
      </c>
    </row>
    <row r="423" spans="1:6" hidden="1">
      <c r="A423" t="s">
        <v>31</v>
      </c>
      <c r="B423">
        <v>30</v>
      </c>
      <c r="D423">
        <v>6.1716129032258058</v>
      </c>
      <c r="E423" t="s">
        <v>2702</v>
      </c>
      <c r="F423">
        <f t="shared" si="6"/>
        <v>23</v>
      </c>
    </row>
    <row r="424" spans="1:6" hidden="1">
      <c r="A424" t="s">
        <v>32</v>
      </c>
      <c r="B424">
        <v>30</v>
      </c>
      <c r="D424">
        <v>11.044838709677421</v>
      </c>
      <c r="E424" t="s">
        <v>2703</v>
      </c>
      <c r="F424">
        <f t="shared" si="6"/>
        <v>23</v>
      </c>
    </row>
    <row r="425" spans="1:6" hidden="1">
      <c r="A425" t="s">
        <v>33</v>
      </c>
      <c r="B425">
        <v>30</v>
      </c>
      <c r="D425">
        <v>3.5451612903225809</v>
      </c>
      <c r="E425" t="s">
        <v>2685</v>
      </c>
      <c r="F425">
        <f t="shared" si="6"/>
        <v>23</v>
      </c>
    </row>
    <row r="426" spans="1:6" hidden="1">
      <c r="A426" t="s">
        <v>135</v>
      </c>
      <c r="B426">
        <v>30</v>
      </c>
      <c r="D426">
        <v>1.4793548387096773</v>
      </c>
      <c r="E426" t="s">
        <v>2686</v>
      </c>
      <c r="F426">
        <f t="shared" si="6"/>
        <v>23</v>
      </c>
    </row>
    <row r="427" spans="1:6" hidden="1">
      <c r="A427" t="s">
        <v>34</v>
      </c>
      <c r="B427">
        <v>30</v>
      </c>
      <c r="D427">
        <v>1.9835483870967743</v>
      </c>
      <c r="E427" t="s">
        <v>2687</v>
      </c>
      <c r="F427">
        <f t="shared" si="6"/>
        <v>23</v>
      </c>
    </row>
    <row r="428" spans="1:6" hidden="1">
      <c r="A428" t="s">
        <v>35</v>
      </c>
      <c r="B428">
        <v>30</v>
      </c>
      <c r="D428">
        <v>6.6193548387096772</v>
      </c>
      <c r="E428" t="s">
        <v>2688</v>
      </c>
      <c r="F428">
        <f t="shared" si="6"/>
        <v>23</v>
      </c>
    </row>
    <row r="429" spans="1:6" hidden="1">
      <c r="A429" t="s">
        <v>36</v>
      </c>
      <c r="B429">
        <v>30</v>
      </c>
      <c r="D429">
        <v>6.5903225806451617</v>
      </c>
      <c r="E429" t="s">
        <v>2689</v>
      </c>
      <c r="F429">
        <f t="shared" si="6"/>
        <v>23</v>
      </c>
    </row>
    <row r="430" spans="1:6" hidden="1">
      <c r="A430" t="s">
        <v>37</v>
      </c>
      <c r="B430">
        <v>30</v>
      </c>
      <c r="D430">
        <v>3.2129032258064516</v>
      </c>
      <c r="E430" t="s">
        <v>2690</v>
      </c>
      <c r="F430">
        <f t="shared" si="6"/>
        <v>23</v>
      </c>
    </row>
    <row r="431" spans="1:6" hidden="1">
      <c r="A431" t="s">
        <v>38</v>
      </c>
      <c r="B431">
        <v>30</v>
      </c>
      <c r="D431">
        <v>6.8000000000000007</v>
      </c>
      <c r="E431" t="s">
        <v>2691</v>
      </c>
      <c r="F431">
        <f t="shared" si="6"/>
        <v>23</v>
      </c>
    </row>
    <row r="432" spans="1:6" hidden="1">
      <c r="A432" t="s">
        <v>39</v>
      </c>
      <c r="B432">
        <v>30</v>
      </c>
      <c r="D432">
        <v>6.7967741935483863</v>
      </c>
      <c r="E432" t="s">
        <v>2692</v>
      </c>
      <c r="F432">
        <f t="shared" si="6"/>
        <v>23</v>
      </c>
    </row>
    <row r="433" spans="1:6" hidden="1">
      <c r="A433" t="s">
        <v>40</v>
      </c>
      <c r="B433">
        <v>30</v>
      </c>
      <c r="D433">
        <v>3.2193548387096773</v>
      </c>
      <c r="E433" t="s">
        <v>2693</v>
      </c>
      <c r="F433">
        <f t="shared" si="6"/>
        <v>23</v>
      </c>
    </row>
    <row r="434" spans="1:6" hidden="1">
      <c r="A434" t="s">
        <v>41</v>
      </c>
      <c r="B434">
        <v>30</v>
      </c>
      <c r="D434">
        <v>1.9770967741935483</v>
      </c>
      <c r="E434" t="s">
        <v>2704</v>
      </c>
      <c r="F434">
        <f t="shared" si="6"/>
        <v>23</v>
      </c>
    </row>
    <row r="435" spans="1:6" hidden="1">
      <c r="A435" t="s">
        <v>42</v>
      </c>
      <c r="B435">
        <v>30</v>
      </c>
      <c r="D435">
        <v>6.8419354838709676</v>
      </c>
      <c r="E435" t="s">
        <v>2694</v>
      </c>
      <c r="F435">
        <f t="shared" si="6"/>
        <v>23</v>
      </c>
    </row>
    <row r="436" spans="1:6" hidden="1">
      <c r="A436" t="s">
        <v>43</v>
      </c>
      <c r="B436">
        <v>30</v>
      </c>
      <c r="D436">
        <v>6.7967741935483863</v>
      </c>
      <c r="E436" t="s">
        <v>2695</v>
      </c>
      <c r="F436">
        <f t="shared" si="6"/>
        <v>23</v>
      </c>
    </row>
    <row r="437" spans="1:6" hidden="1">
      <c r="A437" t="s">
        <v>44</v>
      </c>
      <c r="B437">
        <v>30</v>
      </c>
      <c r="D437">
        <v>3.1870967741935483</v>
      </c>
      <c r="E437" t="s">
        <v>2696</v>
      </c>
      <c r="F437">
        <f t="shared" si="6"/>
        <v>23</v>
      </c>
    </row>
    <row r="438" spans="1:6" hidden="1">
      <c r="A438" t="s">
        <v>45</v>
      </c>
      <c r="B438">
        <v>30</v>
      </c>
      <c r="D438">
        <v>6.6161290322580646</v>
      </c>
      <c r="E438" t="s">
        <v>2697</v>
      </c>
      <c r="F438">
        <f t="shared" si="6"/>
        <v>23</v>
      </c>
    </row>
    <row r="439" spans="1:6" hidden="1">
      <c r="A439" t="s">
        <v>46</v>
      </c>
      <c r="B439">
        <v>30</v>
      </c>
      <c r="D439">
        <v>6.6999999999999993</v>
      </c>
      <c r="E439" t="s">
        <v>2698</v>
      </c>
      <c r="F439">
        <f t="shared" si="6"/>
        <v>23</v>
      </c>
    </row>
    <row r="440" spans="1:6" hidden="1">
      <c r="A440" t="s">
        <v>47</v>
      </c>
      <c r="B440">
        <v>30</v>
      </c>
      <c r="D440">
        <v>3.1774193548387095</v>
      </c>
      <c r="E440" t="s">
        <v>2699</v>
      </c>
      <c r="F440">
        <f t="shared" si="6"/>
        <v>23</v>
      </c>
    </row>
    <row r="441" spans="1:6" hidden="1">
      <c r="A441" t="s">
        <v>48</v>
      </c>
      <c r="B441">
        <v>30</v>
      </c>
      <c r="D441">
        <v>3.84</v>
      </c>
      <c r="E441" t="s">
        <v>2705</v>
      </c>
      <c r="F441">
        <f t="shared" si="6"/>
        <v>23</v>
      </c>
    </row>
    <row r="442" spans="1:6" hidden="1">
      <c r="A442" t="s">
        <v>49</v>
      </c>
      <c r="B442">
        <v>30</v>
      </c>
      <c r="D442">
        <v>7.0617119581029959</v>
      </c>
      <c r="E442" t="s">
        <v>2700</v>
      </c>
      <c r="F442">
        <f t="shared" si="6"/>
        <v>23</v>
      </c>
    </row>
    <row r="443" spans="1:6" hidden="1">
      <c r="A443" t="s">
        <v>23</v>
      </c>
      <c r="B443">
        <v>31</v>
      </c>
      <c r="D443">
        <v>21.8</v>
      </c>
      <c r="E443" t="s">
        <v>2681</v>
      </c>
      <c r="F443">
        <f t="shared" si="6"/>
        <v>24</v>
      </c>
    </row>
    <row r="444" spans="1:6" hidden="1">
      <c r="A444" t="s">
        <v>24</v>
      </c>
      <c r="B444">
        <v>31</v>
      </c>
      <c r="D444">
        <v>9.1071428571428559</v>
      </c>
      <c r="E444" t="s">
        <v>2682</v>
      </c>
      <c r="F444">
        <f t="shared" si="6"/>
        <v>24</v>
      </c>
    </row>
    <row r="445" spans="1:6" hidden="1">
      <c r="A445" t="s">
        <v>25</v>
      </c>
      <c r="B445">
        <v>31</v>
      </c>
      <c r="D445">
        <v>5.4419354838709673</v>
      </c>
      <c r="E445" t="s">
        <v>2701</v>
      </c>
      <c r="F445">
        <f t="shared" si="6"/>
        <v>24</v>
      </c>
    </row>
    <row r="446" spans="1:6" hidden="1">
      <c r="A446" t="s">
        <v>26</v>
      </c>
      <c r="B446">
        <v>31</v>
      </c>
      <c r="D446">
        <v>13.711935483870967</v>
      </c>
      <c r="E446" t="s">
        <v>2683</v>
      </c>
      <c r="F446">
        <f t="shared" si="6"/>
        <v>24</v>
      </c>
    </row>
    <row r="447" spans="1:6" hidden="1">
      <c r="A447" t="s">
        <v>193</v>
      </c>
      <c r="B447">
        <v>31</v>
      </c>
      <c r="D447">
        <v>5.1322580645161286</v>
      </c>
      <c r="E447" t="s">
        <v>2684</v>
      </c>
      <c r="F447">
        <f t="shared" si="6"/>
        <v>24</v>
      </c>
    </row>
    <row r="448" spans="1:6" hidden="1">
      <c r="A448" t="s">
        <v>28</v>
      </c>
      <c r="B448">
        <v>31</v>
      </c>
      <c r="D448">
        <v>7.7116129032258067</v>
      </c>
      <c r="E448" t="s">
        <v>2706</v>
      </c>
      <c r="F448">
        <f t="shared" si="6"/>
        <v>24</v>
      </c>
    </row>
    <row r="449" spans="1:6" hidden="1">
      <c r="A449" t="s">
        <v>29</v>
      </c>
      <c r="B449">
        <v>31</v>
      </c>
      <c r="D449">
        <v>0.99677419354838703</v>
      </c>
      <c r="E449" t="s">
        <v>2707</v>
      </c>
      <c r="F449">
        <f t="shared" si="6"/>
        <v>24</v>
      </c>
    </row>
    <row r="450" spans="1:6" hidden="1">
      <c r="A450" t="s">
        <v>30</v>
      </c>
      <c r="B450">
        <v>31</v>
      </c>
      <c r="D450">
        <v>1.3180645161290323</v>
      </c>
      <c r="E450" t="s">
        <v>2708</v>
      </c>
      <c r="F450">
        <f t="shared" si="6"/>
        <v>24</v>
      </c>
    </row>
    <row r="451" spans="1:6" hidden="1">
      <c r="A451" t="s">
        <v>31</v>
      </c>
      <c r="B451">
        <v>31</v>
      </c>
      <c r="D451">
        <v>6.1716129032258058</v>
      </c>
      <c r="E451" t="s">
        <v>2702</v>
      </c>
      <c r="F451">
        <f t="shared" ref="F451:F514" si="7">B451-7</f>
        <v>24</v>
      </c>
    </row>
    <row r="452" spans="1:6" hidden="1">
      <c r="A452" t="s">
        <v>32</v>
      </c>
      <c r="B452">
        <v>31</v>
      </c>
      <c r="D452">
        <v>11.044838709677421</v>
      </c>
      <c r="E452" t="s">
        <v>2703</v>
      </c>
      <c r="F452">
        <f t="shared" si="7"/>
        <v>24</v>
      </c>
    </row>
    <row r="453" spans="1:6" hidden="1">
      <c r="A453" t="s">
        <v>33</v>
      </c>
      <c r="B453">
        <v>31</v>
      </c>
      <c r="D453">
        <v>3.5451612903225809</v>
      </c>
      <c r="E453" t="s">
        <v>2685</v>
      </c>
      <c r="F453">
        <f t="shared" si="7"/>
        <v>24</v>
      </c>
    </row>
    <row r="454" spans="1:6" hidden="1">
      <c r="A454" t="s">
        <v>135</v>
      </c>
      <c r="B454">
        <v>31</v>
      </c>
      <c r="D454">
        <v>1.4793548387096773</v>
      </c>
      <c r="E454" t="s">
        <v>2686</v>
      </c>
      <c r="F454">
        <f t="shared" si="7"/>
        <v>24</v>
      </c>
    </row>
    <row r="455" spans="1:6" hidden="1">
      <c r="A455" t="s">
        <v>34</v>
      </c>
      <c r="B455">
        <v>31</v>
      </c>
      <c r="D455">
        <v>1.9835483870967743</v>
      </c>
      <c r="E455" t="s">
        <v>2687</v>
      </c>
      <c r="F455">
        <f t="shared" si="7"/>
        <v>24</v>
      </c>
    </row>
    <row r="456" spans="1:6" hidden="1">
      <c r="A456" t="s">
        <v>35</v>
      </c>
      <c r="B456">
        <v>31</v>
      </c>
      <c r="D456">
        <v>6.6193548387096772</v>
      </c>
      <c r="E456" t="s">
        <v>2688</v>
      </c>
      <c r="F456">
        <f t="shared" si="7"/>
        <v>24</v>
      </c>
    </row>
    <row r="457" spans="1:6" hidden="1">
      <c r="A457" t="s">
        <v>36</v>
      </c>
      <c r="B457">
        <v>31</v>
      </c>
      <c r="D457">
        <v>6.5903225806451617</v>
      </c>
      <c r="E457" t="s">
        <v>2689</v>
      </c>
      <c r="F457">
        <f t="shared" si="7"/>
        <v>24</v>
      </c>
    </row>
    <row r="458" spans="1:6" hidden="1">
      <c r="A458" t="s">
        <v>37</v>
      </c>
      <c r="B458">
        <v>31</v>
      </c>
      <c r="D458">
        <v>3.2129032258064516</v>
      </c>
      <c r="E458" t="s">
        <v>2690</v>
      </c>
      <c r="F458">
        <f t="shared" si="7"/>
        <v>24</v>
      </c>
    </row>
    <row r="459" spans="1:6" hidden="1">
      <c r="A459" t="s">
        <v>38</v>
      </c>
      <c r="B459">
        <v>31</v>
      </c>
      <c r="D459">
        <v>6.8000000000000007</v>
      </c>
      <c r="E459" t="s">
        <v>2691</v>
      </c>
      <c r="F459">
        <f t="shared" si="7"/>
        <v>24</v>
      </c>
    </row>
    <row r="460" spans="1:6" hidden="1">
      <c r="A460" t="s">
        <v>39</v>
      </c>
      <c r="B460">
        <v>31</v>
      </c>
      <c r="D460">
        <v>6.7967741935483863</v>
      </c>
      <c r="E460" t="s">
        <v>2692</v>
      </c>
      <c r="F460">
        <f t="shared" si="7"/>
        <v>24</v>
      </c>
    </row>
    <row r="461" spans="1:6" hidden="1">
      <c r="A461" t="s">
        <v>40</v>
      </c>
      <c r="B461">
        <v>31</v>
      </c>
      <c r="D461">
        <v>3.2193548387096773</v>
      </c>
      <c r="E461" t="s">
        <v>2693</v>
      </c>
      <c r="F461">
        <f t="shared" si="7"/>
        <v>24</v>
      </c>
    </row>
    <row r="462" spans="1:6" hidden="1">
      <c r="A462" t="s">
        <v>41</v>
      </c>
      <c r="B462">
        <v>31</v>
      </c>
      <c r="D462">
        <v>1.9770967741935483</v>
      </c>
      <c r="E462" t="s">
        <v>2704</v>
      </c>
      <c r="F462">
        <f t="shared" si="7"/>
        <v>24</v>
      </c>
    </row>
    <row r="463" spans="1:6" hidden="1">
      <c r="A463" t="s">
        <v>42</v>
      </c>
      <c r="B463">
        <v>31</v>
      </c>
      <c r="D463">
        <v>6.8419354838709676</v>
      </c>
      <c r="E463" t="s">
        <v>2694</v>
      </c>
      <c r="F463">
        <f t="shared" si="7"/>
        <v>24</v>
      </c>
    </row>
    <row r="464" spans="1:6" hidden="1">
      <c r="A464" t="s">
        <v>43</v>
      </c>
      <c r="B464">
        <v>31</v>
      </c>
      <c r="D464">
        <v>6.7967741935483863</v>
      </c>
      <c r="E464" t="s">
        <v>2695</v>
      </c>
      <c r="F464">
        <f t="shared" si="7"/>
        <v>24</v>
      </c>
    </row>
    <row r="465" spans="1:6" hidden="1">
      <c r="A465" t="s">
        <v>44</v>
      </c>
      <c r="B465">
        <v>31</v>
      </c>
      <c r="D465">
        <v>3.1870967741935483</v>
      </c>
      <c r="E465" t="s">
        <v>2696</v>
      </c>
      <c r="F465">
        <f t="shared" si="7"/>
        <v>24</v>
      </c>
    </row>
    <row r="466" spans="1:6" hidden="1">
      <c r="A466" t="s">
        <v>45</v>
      </c>
      <c r="B466">
        <v>31</v>
      </c>
      <c r="D466">
        <v>6.6161290322580646</v>
      </c>
      <c r="E466" t="s">
        <v>2697</v>
      </c>
      <c r="F466">
        <f t="shared" si="7"/>
        <v>24</v>
      </c>
    </row>
    <row r="467" spans="1:6" hidden="1">
      <c r="A467" t="s">
        <v>46</v>
      </c>
      <c r="B467">
        <v>31</v>
      </c>
      <c r="D467">
        <v>6.6999999999999993</v>
      </c>
      <c r="E467" t="s">
        <v>2698</v>
      </c>
      <c r="F467">
        <f t="shared" si="7"/>
        <v>24</v>
      </c>
    </row>
    <row r="468" spans="1:6" hidden="1">
      <c r="A468" t="s">
        <v>47</v>
      </c>
      <c r="B468">
        <v>31</v>
      </c>
      <c r="D468">
        <v>3.1774193548387095</v>
      </c>
      <c r="E468" t="s">
        <v>2699</v>
      </c>
      <c r="F468">
        <f t="shared" si="7"/>
        <v>24</v>
      </c>
    </row>
    <row r="469" spans="1:6" hidden="1">
      <c r="A469" t="s">
        <v>48</v>
      </c>
      <c r="B469">
        <v>31</v>
      </c>
      <c r="D469">
        <v>3.84</v>
      </c>
      <c r="E469" t="s">
        <v>2705</v>
      </c>
      <c r="F469">
        <f t="shared" si="7"/>
        <v>24</v>
      </c>
    </row>
    <row r="470" spans="1:6" hidden="1">
      <c r="A470" t="s">
        <v>49</v>
      </c>
      <c r="B470">
        <v>31</v>
      </c>
      <c r="D470">
        <v>7.0617119581029959</v>
      </c>
      <c r="E470" t="s">
        <v>2700</v>
      </c>
      <c r="F470">
        <f t="shared" si="7"/>
        <v>24</v>
      </c>
    </row>
    <row r="471" spans="1:6" hidden="1">
      <c r="A471" t="s">
        <v>23</v>
      </c>
      <c r="B471">
        <v>32</v>
      </c>
      <c r="D471">
        <v>21.8</v>
      </c>
      <c r="E471" t="s">
        <v>2681</v>
      </c>
      <c r="F471">
        <f t="shared" si="7"/>
        <v>25</v>
      </c>
    </row>
    <row r="472" spans="1:6" hidden="1">
      <c r="A472" t="s">
        <v>24</v>
      </c>
      <c r="B472">
        <v>32</v>
      </c>
      <c r="D472">
        <v>9.1071428571428559</v>
      </c>
      <c r="E472" t="s">
        <v>2682</v>
      </c>
      <c r="F472">
        <f t="shared" si="7"/>
        <v>25</v>
      </c>
    </row>
    <row r="473" spans="1:6" hidden="1">
      <c r="A473" t="s">
        <v>25</v>
      </c>
      <c r="B473">
        <v>32</v>
      </c>
      <c r="D473">
        <v>5.4419354838709673</v>
      </c>
      <c r="E473" t="s">
        <v>2701</v>
      </c>
      <c r="F473">
        <f t="shared" si="7"/>
        <v>25</v>
      </c>
    </row>
    <row r="474" spans="1:6" hidden="1">
      <c r="A474" t="s">
        <v>26</v>
      </c>
      <c r="B474">
        <v>32</v>
      </c>
      <c r="D474">
        <v>13.711935483870967</v>
      </c>
      <c r="E474" t="s">
        <v>2683</v>
      </c>
      <c r="F474">
        <f t="shared" si="7"/>
        <v>25</v>
      </c>
    </row>
    <row r="475" spans="1:6" hidden="1">
      <c r="A475" t="s">
        <v>193</v>
      </c>
      <c r="B475">
        <v>32</v>
      </c>
      <c r="D475">
        <v>5.1322580645161286</v>
      </c>
      <c r="E475" t="s">
        <v>2684</v>
      </c>
      <c r="F475">
        <f t="shared" si="7"/>
        <v>25</v>
      </c>
    </row>
    <row r="476" spans="1:6" hidden="1">
      <c r="A476" t="s">
        <v>28</v>
      </c>
      <c r="B476">
        <v>32</v>
      </c>
      <c r="D476">
        <v>7.7116129032258067</v>
      </c>
      <c r="E476" t="s">
        <v>2706</v>
      </c>
      <c r="F476">
        <f t="shared" si="7"/>
        <v>25</v>
      </c>
    </row>
    <row r="477" spans="1:6" hidden="1">
      <c r="A477" t="s">
        <v>29</v>
      </c>
      <c r="B477">
        <v>32</v>
      </c>
      <c r="D477">
        <v>0.99677419354838703</v>
      </c>
      <c r="E477" t="s">
        <v>2707</v>
      </c>
      <c r="F477">
        <f t="shared" si="7"/>
        <v>25</v>
      </c>
    </row>
    <row r="478" spans="1:6" hidden="1">
      <c r="A478" t="s">
        <v>30</v>
      </c>
      <c r="B478">
        <v>32</v>
      </c>
      <c r="D478">
        <v>1.3180645161290323</v>
      </c>
      <c r="E478" t="s">
        <v>2708</v>
      </c>
      <c r="F478">
        <f t="shared" si="7"/>
        <v>25</v>
      </c>
    </row>
    <row r="479" spans="1:6" hidden="1">
      <c r="A479" t="s">
        <v>31</v>
      </c>
      <c r="B479">
        <v>32</v>
      </c>
      <c r="D479">
        <v>6.1716129032258058</v>
      </c>
      <c r="E479" t="s">
        <v>2702</v>
      </c>
      <c r="F479">
        <f t="shared" si="7"/>
        <v>25</v>
      </c>
    </row>
    <row r="480" spans="1:6" hidden="1">
      <c r="A480" t="s">
        <v>32</v>
      </c>
      <c r="B480">
        <v>32</v>
      </c>
      <c r="D480">
        <v>11.044838709677421</v>
      </c>
      <c r="E480" t="s">
        <v>2703</v>
      </c>
      <c r="F480">
        <f t="shared" si="7"/>
        <v>25</v>
      </c>
    </row>
    <row r="481" spans="1:6" hidden="1">
      <c r="A481" t="s">
        <v>33</v>
      </c>
      <c r="B481">
        <v>32</v>
      </c>
      <c r="D481">
        <v>3.5451612903225809</v>
      </c>
      <c r="E481" t="s">
        <v>2685</v>
      </c>
      <c r="F481">
        <f t="shared" si="7"/>
        <v>25</v>
      </c>
    </row>
    <row r="482" spans="1:6" hidden="1">
      <c r="A482" t="s">
        <v>135</v>
      </c>
      <c r="B482">
        <v>32</v>
      </c>
      <c r="D482">
        <v>1.4793548387096773</v>
      </c>
      <c r="E482" t="s">
        <v>2686</v>
      </c>
      <c r="F482">
        <f t="shared" si="7"/>
        <v>25</v>
      </c>
    </row>
    <row r="483" spans="1:6" hidden="1">
      <c r="A483" t="s">
        <v>34</v>
      </c>
      <c r="B483">
        <v>32</v>
      </c>
      <c r="D483">
        <v>1.9835483870967743</v>
      </c>
      <c r="E483" t="s">
        <v>2687</v>
      </c>
      <c r="F483">
        <f t="shared" si="7"/>
        <v>25</v>
      </c>
    </row>
    <row r="484" spans="1:6" hidden="1">
      <c r="A484" t="s">
        <v>35</v>
      </c>
      <c r="B484">
        <v>32</v>
      </c>
      <c r="D484">
        <v>6.6193548387096772</v>
      </c>
      <c r="E484" t="s">
        <v>2688</v>
      </c>
      <c r="F484">
        <f t="shared" si="7"/>
        <v>25</v>
      </c>
    </row>
    <row r="485" spans="1:6" hidden="1">
      <c r="A485" t="s">
        <v>36</v>
      </c>
      <c r="B485">
        <v>32</v>
      </c>
      <c r="D485">
        <v>6.5903225806451617</v>
      </c>
      <c r="E485" t="s">
        <v>2689</v>
      </c>
      <c r="F485">
        <f t="shared" si="7"/>
        <v>25</v>
      </c>
    </row>
    <row r="486" spans="1:6" hidden="1">
      <c r="A486" t="s">
        <v>37</v>
      </c>
      <c r="B486">
        <v>32</v>
      </c>
      <c r="D486">
        <v>3.2129032258064516</v>
      </c>
      <c r="E486" t="s">
        <v>2690</v>
      </c>
      <c r="F486">
        <f t="shared" si="7"/>
        <v>25</v>
      </c>
    </row>
    <row r="487" spans="1:6" hidden="1">
      <c r="A487" t="s">
        <v>38</v>
      </c>
      <c r="B487">
        <v>32</v>
      </c>
      <c r="D487">
        <v>6.8000000000000007</v>
      </c>
      <c r="E487" t="s">
        <v>2691</v>
      </c>
      <c r="F487">
        <f t="shared" si="7"/>
        <v>25</v>
      </c>
    </row>
    <row r="488" spans="1:6" hidden="1">
      <c r="A488" t="s">
        <v>39</v>
      </c>
      <c r="B488">
        <v>32</v>
      </c>
      <c r="D488">
        <v>6.7967741935483863</v>
      </c>
      <c r="E488" t="s">
        <v>2692</v>
      </c>
      <c r="F488">
        <f t="shared" si="7"/>
        <v>25</v>
      </c>
    </row>
    <row r="489" spans="1:6" hidden="1">
      <c r="A489" t="s">
        <v>40</v>
      </c>
      <c r="B489">
        <v>32</v>
      </c>
      <c r="D489">
        <v>3.2193548387096773</v>
      </c>
      <c r="E489" t="s">
        <v>2693</v>
      </c>
      <c r="F489">
        <f t="shared" si="7"/>
        <v>25</v>
      </c>
    </row>
    <row r="490" spans="1:6" hidden="1">
      <c r="A490" t="s">
        <v>41</v>
      </c>
      <c r="B490">
        <v>32</v>
      </c>
      <c r="D490">
        <v>1.9770967741935483</v>
      </c>
      <c r="E490" t="s">
        <v>2704</v>
      </c>
      <c r="F490">
        <f t="shared" si="7"/>
        <v>25</v>
      </c>
    </row>
    <row r="491" spans="1:6" hidden="1">
      <c r="A491" t="s">
        <v>42</v>
      </c>
      <c r="B491">
        <v>32</v>
      </c>
      <c r="D491">
        <v>6.8419354838709676</v>
      </c>
      <c r="E491" t="s">
        <v>2694</v>
      </c>
      <c r="F491">
        <f t="shared" si="7"/>
        <v>25</v>
      </c>
    </row>
    <row r="492" spans="1:6" hidden="1">
      <c r="A492" t="s">
        <v>43</v>
      </c>
      <c r="B492">
        <v>32</v>
      </c>
      <c r="D492">
        <v>6.7967741935483863</v>
      </c>
      <c r="E492" t="s">
        <v>2695</v>
      </c>
      <c r="F492">
        <f t="shared" si="7"/>
        <v>25</v>
      </c>
    </row>
    <row r="493" spans="1:6" hidden="1">
      <c r="A493" t="s">
        <v>44</v>
      </c>
      <c r="B493">
        <v>32</v>
      </c>
      <c r="D493">
        <v>3.1870967741935483</v>
      </c>
      <c r="E493" t="s">
        <v>2696</v>
      </c>
      <c r="F493">
        <f t="shared" si="7"/>
        <v>25</v>
      </c>
    </row>
    <row r="494" spans="1:6" hidden="1">
      <c r="A494" t="s">
        <v>45</v>
      </c>
      <c r="B494">
        <v>32</v>
      </c>
      <c r="D494">
        <v>6.6161290322580646</v>
      </c>
      <c r="E494" t="s">
        <v>2697</v>
      </c>
      <c r="F494">
        <f t="shared" si="7"/>
        <v>25</v>
      </c>
    </row>
    <row r="495" spans="1:6" hidden="1">
      <c r="A495" t="s">
        <v>46</v>
      </c>
      <c r="B495">
        <v>32</v>
      </c>
      <c r="D495">
        <v>6.6999999999999993</v>
      </c>
      <c r="E495" t="s">
        <v>2698</v>
      </c>
      <c r="F495">
        <f t="shared" si="7"/>
        <v>25</v>
      </c>
    </row>
    <row r="496" spans="1:6" hidden="1">
      <c r="A496" t="s">
        <v>47</v>
      </c>
      <c r="B496">
        <v>32</v>
      </c>
      <c r="D496">
        <v>3.1774193548387095</v>
      </c>
      <c r="E496" t="s">
        <v>2699</v>
      </c>
      <c r="F496">
        <f t="shared" si="7"/>
        <v>25</v>
      </c>
    </row>
    <row r="497" spans="1:6" hidden="1">
      <c r="A497" t="s">
        <v>48</v>
      </c>
      <c r="B497">
        <v>32</v>
      </c>
      <c r="D497">
        <v>3.84</v>
      </c>
      <c r="E497" t="s">
        <v>2705</v>
      </c>
      <c r="F497">
        <f t="shared" si="7"/>
        <v>25</v>
      </c>
    </row>
    <row r="498" spans="1:6" hidden="1">
      <c r="A498" t="s">
        <v>49</v>
      </c>
      <c r="B498">
        <v>32</v>
      </c>
      <c r="D498">
        <v>7.0617119581029959</v>
      </c>
      <c r="E498" t="s">
        <v>2700</v>
      </c>
      <c r="F498">
        <f t="shared" si="7"/>
        <v>25</v>
      </c>
    </row>
    <row r="499" spans="1:6" hidden="1">
      <c r="A499" t="s">
        <v>23</v>
      </c>
      <c r="B499">
        <v>33</v>
      </c>
      <c r="D499">
        <v>21.8</v>
      </c>
      <c r="E499" t="s">
        <v>2681</v>
      </c>
      <c r="F499">
        <f t="shared" si="7"/>
        <v>26</v>
      </c>
    </row>
    <row r="500" spans="1:6" hidden="1">
      <c r="A500" t="s">
        <v>24</v>
      </c>
      <c r="B500">
        <v>33</v>
      </c>
      <c r="D500">
        <v>9.1071428571428559</v>
      </c>
      <c r="E500" t="s">
        <v>2682</v>
      </c>
      <c r="F500">
        <f t="shared" si="7"/>
        <v>26</v>
      </c>
    </row>
    <row r="501" spans="1:6" hidden="1">
      <c r="A501" t="s">
        <v>25</v>
      </c>
      <c r="B501">
        <v>33</v>
      </c>
      <c r="D501">
        <v>5.4419354838709673</v>
      </c>
      <c r="E501" t="s">
        <v>2701</v>
      </c>
      <c r="F501">
        <f t="shared" si="7"/>
        <v>26</v>
      </c>
    </row>
    <row r="502" spans="1:6" hidden="1">
      <c r="A502" t="s">
        <v>26</v>
      </c>
      <c r="B502">
        <v>33</v>
      </c>
      <c r="D502">
        <v>13.711935483870967</v>
      </c>
      <c r="E502" t="s">
        <v>2683</v>
      </c>
      <c r="F502">
        <f t="shared" si="7"/>
        <v>26</v>
      </c>
    </row>
    <row r="503" spans="1:6" hidden="1">
      <c r="A503" t="s">
        <v>193</v>
      </c>
      <c r="B503">
        <v>33</v>
      </c>
      <c r="D503">
        <v>5.1322580645161286</v>
      </c>
      <c r="E503" t="s">
        <v>2684</v>
      </c>
      <c r="F503">
        <f t="shared" si="7"/>
        <v>26</v>
      </c>
    </row>
    <row r="504" spans="1:6" hidden="1">
      <c r="A504" t="s">
        <v>28</v>
      </c>
      <c r="B504">
        <v>33</v>
      </c>
      <c r="D504">
        <v>7.7116129032258067</v>
      </c>
      <c r="E504" t="s">
        <v>2706</v>
      </c>
      <c r="F504">
        <f t="shared" si="7"/>
        <v>26</v>
      </c>
    </row>
    <row r="505" spans="1:6" hidden="1">
      <c r="A505" t="s">
        <v>29</v>
      </c>
      <c r="B505">
        <v>33</v>
      </c>
      <c r="D505">
        <v>0.99677419354838703</v>
      </c>
      <c r="E505" t="s">
        <v>2707</v>
      </c>
      <c r="F505">
        <f t="shared" si="7"/>
        <v>26</v>
      </c>
    </row>
    <row r="506" spans="1:6" hidden="1">
      <c r="A506" t="s">
        <v>30</v>
      </c>
      <c r="B506">
        <v>33</v>
      </c>
      <c r="D506">
        <v>1.3180645161290323</v>
      </c>
      <c r="E506" t="s">
        <v>2708</v>
      </c>
      <c r="F506">
        <f t="shared" si="7"/>
        <v>26</v>
      </c>
    </row>
    <row r="507" spans="1:6" hidden="1">
      <c r="A507" t="s">
        <v>31</v>
      </c>
      <c r="B507">
        <v>33</v>
      </c>
      <c r="D507">
        <v>6.1716129032258058</v>
      </c>
      <c r="E507" t="s">
        <v>2702</v>
      </c>
      <c r="F507">
        <f t="shared" si="7"/>
        <v>26</v>
      </c>
    </row>
    <row r="508" spans="1:6" hidden="1">
      <c r="A508" t="s">
        <v>32</v>
      </c>
      <c r="B508">
        <v>33</v>
      </c>
      <c r="D508">
        <v>11.044838709677421</v>
      </c>
      <c r="E508" t="s">
        <v>2703</v>
      </c>
      <c r="F508">
        <f t="shared" si="7"/>
        <v>26</v>
      </c>
    </row>
    <row r="509" spans="1:6" hidden="1">
      <c r="A509" t="s">
        <v>33</v>
      </c>
      <c r="B509">
        <v>33</v>
      </c>
      <c r="D509">
        <v>3.5451612903225809</v>
      </c>
      <c r="E509" t="s">
        <v>2685</v>
      </c>
      <c r="F509">
        <f t="shared" si="7"/>
        <v>26</v>
      </c>
    </row>
    <row r="510" spans="1:6" hidden="1">
      <c r="A510" t="s">
        <v>135</v>
      </c>
      <c r="B510">
        <v>33</v>
      </c>
      <c r="D510">
        <v>1.4793548387096773</v>
      </c>
      <c r="E510" t="s">
        <v>2686</v>
      </c>
      <c r="F510">
        <f t="shared" si="7"/>
        <v>26</v>
      </c>
    </row>
    <row r="511" spans="1:6" hidden="1">
      <c r="A511" t="s">
        <v>34</v>
      </c>
      <c r="B511">
        <v>33</v>
      </c>
      <c r="D511">
        <v>1.9835483870967743</v>
      </c>
      <c r="E511" t="s">
        <v>2687</v>
      </c>
      <c r="F511">
        <f t="shared" si="7"/>
        <v>26</v>
      </c>
    </row>
    <row r="512" spans="1:6" hidden="1">
      <c r="A512" t="s">
        <v>35</v>
      </c>
      <c r="B512">
        <v>33</v>
      </c>
      <c r="D512">
        <v>6.6193548387096772</v>
      </c>
      <c r="E512" t="s">
        <v>2688</v>
      </c>
      <c r="F512">
        <f t="shared" si="7"/>
        <v>26</v>
      </c>
    </row>
    <row r="513" spans="1:6" hidden="1">
      <c r="A513" t="s">
        <v>36</v>
      </c>
      <c r="B513">
        <v>33</v>
      </c>
      <c r="D513">
        <v>6.5903225806451617</v>
      </c>
      <c r="E513" t="s">
        <v>2689</v>
      </c>
      <c r="F513">
        <f t="shared" si="7"/>
        <v>26</v>
      </c>
    </row>
    <row r="514" spans="1:6" hidden="1">
      <c r="A514" t="s">
        <v>37</v>
      </c>
      <c r="B514">
        <v>33</v>
      </c>
      <c r="D514">
        <v>3.2129032258064516</v>
      </c>
      <c r="E514" t="s">
        <v>2690</v>
      </c>
      <c r="F514">
        <f t="shared" si="7"/>
        <v>26</v>
      </c>
    </row>
    <row r="515" spans="1:6" hidden="1">
      <c r="A515" t="s">
        <v>38</v>
      </c>
      <c r="B515">
        <v>33</v>
      </c>
      <c r="D515">
        <v>6.8000000000000007</v>
      </c>
      <c r="E515" t="s">
        <v>2691</v>
      </c>
      <c r="F515">
        <f t="shared" ref="F515:F578" si="8">B515-7</f>
        <v>26</v>
      </c>
    </row>
    <row r="516" spans="1:6" hidden="1">
      <c r="A516" t="s">
        <v>39</v>
      </c>
      <c r="B516">
        <v>33</v>
      </c>
      <c r="D516">
        <v>6.7967741935483863</v>
      </c>
      <c r="E516" t="s">
        <v>2692</v>
      </c>
      <c r="F516">
        <f t="shared" si="8"/>
        <v>26</v>
      </c>
    </row>
    <row r="517" spans="1:6" hidden="1">
      <c r="A517" t="s">
        <v>40</v>
      </c>
      <c r="B517">
        <v>33</v>
      </c>
      <c r="D517">
        <v>3.2193548387096773</v>
      </c>
      <c r="E517" t="s">
        <v>2693</v>
      </c>
      <c r="F517">
        <f t="shared" si="8"/>
        <v>26</v>
      </c>
    </row>
    <row r="518" spans="1:6" hidden="1">
      <c r="A518" t="s">
        <v>41</v>
      </c>
      <c r="B518">
        <v>33</v>
      </c>
      <c r="D518">
        <v>1.9770967741935483</v>
      </c>
      <c r="E518" t="s">
        <v>2704</v>
      </c>
      <c r="F518">
        <f t="shared" si="8"/>
        <v>26</v>
      </c>
    </row>
    <row r="519" spans="1:6" hidden="1">
      <c r="A519" t="s">
        <v>42</v>
      </c>
      <c r="B519">
        <v>33</v>
      </c>
      <c r="D519">
        <v>6.8419354838709676</v>
      </c>
      <c r="E519" t="s">
        <v>2694</v>
      </c>
      <c r="F519">
        <f t="shared" si="8"/>
        <v>26</v>
      </c>
    </row>
    <row r="520" spans="1:6" hidden="1">
      <c r="A520" t="s">
        <v>43</v>
      </c>
      <c r="B520">
        <v>33</v>
      </c>
      <c r="D520">
        <v>6.7967741935483863</v>
      </c>
      <c r="E520" t="s">
        <v>2695</v>
      </c>
      <c r="F520">
        <f t="shared" si="8"/>
        <v>26</v>
      </c>
    </row>
    <row r="521" spans="1:6" hidden="1">
      <c r="A521" t="s">
        <v>44</v>
      </c>
      <c r="B521">
        <v>33</v>
      </c>
      <c r="D521">
        <v>3.1870967741935483</v>
      </c>
      <c r="E521" t="s">
        <v>2696</v>
      </c>
      <c r="F521">
        <f t="shared" si="8"/>
        <v>26</v>
      </c>
    </row>
    <row r="522" spans="1:6" hidden="1">
      <c r="A522" t="s">
        <v>45</v>
      </c>
      <c r="B522">
        <v>33</v>
      </c>
      <c r="D522">
        <v>6.6161290322580646</v>
      </c>
      <c r="E522" t="s">
        <v>2697</v>
      </c>
      <c r="F522">
        <f t="shared" si="8"/>
        <v>26</v>
      </c>
    </row>
    <row r="523" spans="1:6" hidden="1">
      <c r="A523" t="s">
        <v>46</v>
      </c>
      <c r="B523">
        <v>33</v>
      </c>
      <c r="D523">
        <v>6.6999999999999993</v>
      </c>
      <c r="E523" t="s">
        <v>2698</v>
      </c>
      <c r="F523">
        <f t="shared" si="8"/>
        <v>26</v>
      </c>
    </row>
    <row r="524" spans="1:6" hidden="1">
      <c r="A524" t="s">
        <v>47</v>
      </c>
      <c r="B524">
        <v>33</v>
      </c>
      <c r="D524">
        <v>3.1774193548387095</v>
      </c>
      <c r="E524" t="s">
        <v>2699</v>
      </c>
      <c r="F524">
        <f t="shared" si="8"/>
        <v>26</v>
      </c>
    </row>
    <row r="525" spans="1:6" hidden="1">
      <c r="A525" t="s">
        <v>48</v>
      </c>
      <c r="B525">
        <v>33</v>
      </c>
      <c r="D525">
        <v>3.84</v>
      </c>
      <c r="E525" t="s">
        <v>2705</v>
      </c>
      <c r="F525">
        <f t="shared" si="8"/>
        <v>26</v>
      </c>
    </row>
    <row r="526" spans="1:6" hidden="1">
      <c r="A526" t="s">
        <v>49</v>
      </c>
      <c r="B526">
        <v>33</v>
      </c>
      <c r="D526">
        <v>7.0617119581029959</v>
      </c>
      <c r="E526" t="s">
        <v>2700</v>
      </c>
      <c r="F526">
        <f t="shared" si="8"/>
        <v>26</v>
      </c>
    </row>
    <row r="527" spans="1:6" hidden="1">
      <c r="A527" t="s">
        <v>23</v>
      </c>
      <c r="B527">
        <v>34</v>
      </c>
      <c r="D527">
        <v>21.8</v>
      </c>
      <c r="E527" t="s">
        <v>2681</v>
      </c>
      <c r="F527">
        <f t="shared" si="8"/>
        <v>27</v>
      </c>
    </row>
    <row r="528" spans="1:6" hidden="1">
      <c r="A528" t="s">
        <v>24</v>
      </c>
      <c r="B528">
        <v>34</v>
      </c>
      <c r="D528">
        <v>9.1071428571428559</v>
      </c>
      <c r="E528" t="s">
        <v>2682</v>
      </c>
      <c r="F528">
        <f t="shared" si="8"/>
        <v>27</v>
      </c>
    </row>
    <row r="529" spans="1:6" hidden="1">
      <c r="A529" t="s">
        <v>25</v>
      </c>
      <c r="B529">
        <v>34</v>
      </c>
      <c r="D529">
        <v>5.4419354838709673</v>
      </c>
      <c r="E529" t="s">
        <v>2701</v>
      </c>
      <c r="F529">
        <f t="shared" si="8"/>
        <v>27</v>
      </c>
    </row>
    <row r="530" spans="1:6" hidden="1">
      <c r="A530" t="s">
        <v>26</v>
      </c>
      <c r="B530">
        <v>34</v>
      </c>
      <c r="D530">
        <v>13.711935483870967</v>
      </c>
      <c r="E530" t="s">
        <v>2683</v>
      </c>
      <c r="F530">
        <f t="shared" si="8"/>
        <v>27</v>
      </c>
    </row>
    <row r="531" spans="1:6" hidden="1">
      <c r="A531" t="s">
        <v>193</v>
      </c>
      <c r="B531">
        <v>34</v>
      </c>
      <c r="D531">
        <v>5.1322580645161286</v>
      </c>
      <c r="E531" t="s">
        <v>2684</v>
      </c>
      <c r="F531">
        <f t="shared" si="8"/>
        <v>27</v>
      </c>
    </row>
    <row r="532" spans="1:6" hidden="1">
      <c r="A532" t="s">
        <v>28</v>
      </c>
      <c r="B532">
        <v>34</v>
      </c>
      <c r="D532">
        <v>7.7116129032258067</v>
      </c>
      <c r="E532" t="s">
        <v>2706</v>
      </c>
      <c r="F532">
        <f t="shared" si="8"/>
        <v>27</v>
      </c>
    </row>
    <row r="533" spans="1:6" hidden="1">
      <c r="A533" t="s">
        <v>29</v>
      </c>
      <c r="B533">
        <v>34</v>
      </c>
      <c r="D533">
        <v>0.99677419354838703</v>
      </c>
      <c r="E533" t="s">
        <v>2707</v>
      </c>
      <c r="F533">
        <f t="shared" si="8"/>
        <v>27</v>
      </c>
    </row>
    <row r="534" spans="1:6" hidden="1">
      <c r="A534" t="s">
        <v>30</v>
      </c>
      <c r="B534">
        <v>34</v>
      </c>
      <c r="D534">
        <v>1.3180645161290323</v>
      </c>
      <c r="E534" t="s">
        <v>2708</v>
      </c>
      <c r="F534">
        <f t="shared" si="8"/>
        <v>27</v>
      </c>
    </row>
    <row r="535" spans="1:6" hidden="1">
      <c r="A535" t="s">
        <v>31</v>
      </c>
      <c r="B535">
        <v>34</v>
      </c>
      <c r="D535">
        <v>6.1716129032258058</v>
      </c>
      <c r="E535" t="s">
        <v>2702</v>
      </c>
      <c r="F535">
        <f t="shared" si="8"/>
        <v>27</v>
      </c>
    </row>
    <row r="536" spans="1:6" hidden="1">
      <c r="A536" t="s">
        <v>32</v>
      </c>
      <c r="B536">
        <v>34</v>
      </c>
      <c r="D536">
        <v>11.044838709677421</v>
      </c>
      <c r="E536" t="s">
        <v>2703</v>
      </c>
      <c r="F536">
        <f t="shared" si="8"/>
        <v>27</v>
      </c>
    </row>
    <row r="537" spans="1:6" hidden="1">
      <c r="A537" t="s">
        <v>33</v>
      </c>
      <c r="B537">
        <v>34</v>
      </c>
      <c r="D537">
        <v>3.5451612903225809</v>
      </c>
      <c r="E537" t="s">
        <v>2685</v>
      </c>
      <c r="F537">
        <f t="shared" si="8"/>
        <v>27</v>
      </c>
    </row>
    <row r="538" spans="1:6" hidden="1">
      <c r="A538" t="s">
        <v>135</v>
      </c>
      <c r="B538">
        <v>34</v>
      </c>
      <c r="D538">
        <v>1.4793548387096773</v>
      </c>
      <c r="E538" t="s">
        <v>2686</v>
      </c>
      <c r="F538">
        <f t="shared" si="8"/>
        <v>27</v>
      </c>
    </row>
    <row r="539" spans="1:6" hidden="1">
      <c r="A539" t="s">
        <v>34</v>
      </c>
      <c r="B539">
        <v>34</v>
      </c>
      <c r="D539">
        <v>1.9835483870967743</v>
      </c>
      <c r="E539" t="s">
        <v>2687</v>
      </c>
      <c r="F539">
        <f t="shared" si="8"/>
        <v>27</v>
      </c>
    </row>
    <row r="540" spans="1:6" hidden="1">
      <c r="A540" t="s">
        <v>35</v>
      </c>
      <c r="B540">
        <v>34</v>
      </c>
      <c r="D540">
        <v>6.6193548387096772</v>
      </c>
      <c r="E540" t="s">
        <v>2688</v>
      </c>
      <c r="F540">
        <f t="shared" si="8"/>
        <v>27</v>
      </c>
    </row>
    <row r="541" spans="1:6" hidden="1">
      <c r="A541" t="s">
        <v>36</v>
      </c>
      <c r="B541">
        <v>34</v>
      </c>
      <c r="D541">
        <v>6.5903225806451617</v>
      </c>
      <c r="E541" t="s">
        <v>2689</v>
      </c>
      <c r="F541">
        <f t="shared" si="8"/>
        <v>27</v>
      </c>
    </row>
    <row r="542" spans="1:6" hidden="1">
      <c r="A542" t="s">
        <v>37</v>
      </c>
      <c r="B542">
        <v>34</v>
      </c>
      <c r="D542">
        <v>3.2129032258064516</v>
      </c>
      <c r="E542" t="s">
        <v>2690</v>
      </c>
      <c r="F542">
        <f t="shared" si="8"/>
        <v>27</v>
      </c>
    </row>
    <row r="543" spans="1:6" hidden="1">
      <c r="A543" t="s">
        <v>38</v>
      </c>
      <c r="B543">
        <v>34</v>
      </c>
      <c r="D543">
        <v>6.8000000000000007</v>
      </c>
      <c r="E543" t="s">
        <v>2691</v>
      </c>
      <c r="F543">
        <f t="shared" si="8"/>
        <v>27</v>
      </c>
    </row>
    <row r="544" spans="1:6" hidden="1">
      <c r="A544" t="s">
        <v>39</v>
      </c>
      <c r="B544">
        <v>34</v>
      </c>
      <c r="D544">
        <v>6.7967741935483863</v>
      </c>
      <c r="E544" t="s">
        <v>2692</v>
      </c>
      <c r="F544">
        <f t="shared" si="8"/>
        <v>27</v>
      </c>
    </row>
    <row r="545" spans="1:6" hidden="1">
      <c r="A545" t="s">
        <v>40</v>
      </c>
      <c r="B545">
        <v>34</v>
      </c>
      <c r="D545">
        <v>3.2193548387096773</v>
      </c>
      <c r="E545" t="s">
        <v>2693</v>
      </c>
      <c r="F545">
        <f t="shared" si="8"/>
        <v>27</v>
      </c>
    </row>
    <row r="546" spans="1:6" hidden="1">
      <c r="A546" t="s">
        <v>41</v>
      </c>
      <c r="B546">
        <v>34</v>
      </c>
      <c r="D546">
        <v>1.9770967741935483</v>
      </c>
      <c r="E546" t="s">
        <v>2704</v>
      </c>
      <c r="F546">
        <f t="shared" si="8"/>
        <v>27</v>
      </c>
    </row>
    <row r="547" spans="1:6" hidden="1">
      <c r="A547" t="s">
        <v>42</v>
      </c>
      <c r="B547">
        <v>34</v>
      </c>
      <c r="D547">
        <v>6.8419354838709676</v>
      </c>
      <c r="E547" t="s">
        <v>2694</v>
      </c>
      <c r="F547">
        <f t="shared" si="8"/>
        <v>27</v>
      </c>
    </row>
    <row r="548" spans="1:6" hidden="1">
      <c r="A548" t="s">
        <v>43</v>
      </c>
      <c r="B548">
        <v>34</v>
      </c>
      <c r="D548">
        <v>6.7967741935483863</v>
      </c>
      <c r="E548" t="s">
        <v>2695</v>
      </c>
      <c r="F548">
        <f t="shared" si="8"/>
        <v>27</v>
      </c>
    </row>
    <row r="549" spans="1:6" hidden="1">
      <c r="A549" t="s">
        <v>44</v>
      </c>
      <c r="B549">
        <v>34</v>
      </c>
      <c r="D549">
        <v>3.1870967741935483</v>
      </c>
      <c r="E549" t="s">
        <v>2696</v>
      </c>
      <c r="F549">
        <f t="shared" si="8"/>
        <v>27</v>
      </c>
    </row>
    <row r="550" spans="1:6" hidden="1">
      <c r="A550" t="s">
        <v>45</v>
      </c>
      <c r="B550">
        <v>34</v>
      </c>
      <c r="D550">
        <v>6.6161290322580646</v>
      </c>
      <c r="E550" t="s">
        <v>2697</v>
      </c>
      <c r="F550">
        <f t="shared" si="8"/>
        <v>27</v>
      </c>
    </row>
    <row r="551" spans="1:6" hidden="1">
      <c r="A551" t="s">
        <v>46</v>
      </c>
      <c r="B551">
        <v>34</v>
      </c>
      <c r="D551">
        <v>6.6999999999999993</v>
      </c>
      <c r="E551" t="s">
        <v>2698</v>
      </c>
      <c r="F551">
        <f t="shared" si="8"/>
        <v>27</v>
      </c>
    </row>
    <row r="552" spans="1:6" hidden="1">
      <c r="A552" t="s">
        <v>47</v>
      </c>
      <c r="B552">
        <v>34</v>
      </c>
      <c r="D552">
        <v>3.1774193548387095</v>
      </c>
      <c r="E552" t="s">
        <v>2699</v>
      </c>
      <c r="F552">
        <f t="shared" si="8"/>
        <v>27</v>
      </c>
    </row>
    <row r="553" spans="1:6" hidden="1">
      <c r="A553" t="s">
        <v>48</v>
      </c>
      <c r="B553">
        <v>34</v>
      </c>
      <c r="D553">
        <v>3.84</v>
      </c>
      <c r="E553" t="s">
        <v>2705</v>
      </c>
      <c r="F553">
        <f t="shared" si="8"/>
        <v>27</v>
      </c>
    </row>
    <row r="554" spans="1:6" hidden="1">
      <c r="A554" t="s">
        <v>49</v>
      </c>
      <c r="B554">
        <v>34</v>
      </c>
      <c r="D554">
        <v>7.0617119581029959</v>
      </c>
      <c r="E554" t="s">
        <v>2700</v>
      </c>
      <c r="F554">
        <f t="shared" si="8"/>
        <v>27</v>
      </c>
    </row>
    <row r="555" spans="1:6" hidden="1">
      <c r="A555" t="s">
        <v>23</v>
      </c>
      <c r="B555">
        <v>35</v>
      </c>
      <c r="D555">
        <v>21.8</v>
      </c>
      <c r="E555" t="s">
        <v>2681</v>
      </c>
      <c r="F555">
        <f t="shared" si="8"/>
        <v>28</v>
      </c>
    </row>
    <row r="556" spans="1:6" hidden="1">
      <c r="A556" t="s">
        <v>24</v>
      </c>
      <c r="B556">
        <v>35</v>
      </c>
      <c r="D556">
        <v>9.1071428571428559</v>
      </c>
      <c r="E556" t="s">
        <v>2682</v>
      </c>
      <c r="F556">
        <f t="shared" si="8"/>
        <v>28</v>
      </c>
    </row>
    <row r="557" spans="1:6" hidden="1">
      <c r="A557" t="s">
        <v>25</v>
      </c>
      <c r="B557">
        <v>35</v>
      </c>
      <c r="D557">
        <v>5.4419354838709673</v>
      </c>
      <c r="E557" t="s">
        <v>2701</v>
      </c>
      <c r="F557">
        <f t="shared" si="8"/>
        <v>28</v>
      </c>
    </row>
    <row r="558" spans="1:6" hidden="1">
      <c r="A558" t="s">
        <v>26</v>
      </c>
      <c r="B558">
        <v>35</v>
      </c>
      <c r="D558">
        <v>13.711935483870967</v>
      </c>
      <c r="E558" t="s">
        <v>2683</v>
      </c>
      <c r="F558">
        <f t="shared" si="8"/>
        <v>28</v>
      </c>
    </row>
    <row r="559" spans="1:6" hidden="1">
      <c r="A559" t="s">
        <v>193</v>
      </c>
      <c r="B559">
        <v>35</v>
      </c>
      <c r="D559">
        <v>5.1322580645161286</v>
      </c>
      <c r="E559" t="s">
        <v>2684</v>
      </c>
      <c r="F559">
        <f t="shared" si="8"/>
        <v>28</v>
      </c>
    </row>
    <row r="560" spans="1:6" hidden="1">
      <c r="A560" t="s">
        <v>28</v>
      </c>
      <c r="B560">
        <v>35</v>
      </c>
      <c r="D560">
        <v>7.7116129032258067</v>
      </c>
      <c r="E560" t="s">
        <v>2706</v>
      </c>
      <c r="F560">
        <f t="shared" si="8"/>
        <v>28</v>
      </c>
    </row>
    <row r="561" spans="1:6" hidden="1">
      <c r="A561" t="s">
        <v>29</v>
      </c>
      <c r="B561">
        <v>35</v>
      </c>
      <c r="D561">
        <v>0.99677419354838703</v>
      </c>
      <c r="E561" t="s">
        <v>2707</v>
      </c>
      <c r="F561">
        <f t="shared" si="8"/>
        <v>28</v>
      </c>
    </row>
    <row r="562" spans="1:6" hidden="1">
      <c r="A562" t="s">
        <v>30</v>
      </c>
      <c r="B562">
        <v>35</v>
      </c>
      <c r="D562">
        <v>1.3180645161290323</v>
      </c>
      <c r="E562" t="s">
        <v>2708</v>
      </c>
      <c r="F562">
        <f t="shared" si="8"/>
        <v>28</v>
      </c>
    </row>
    <row r="563" spans="1:6" hidden="1">
      <c r="A563" t="s">
        <v>31</v>
      </c>
      <c r="B563">
        <v>35</v>
      </c>
      <c r="D563">
        <v>6.1716129032258058</v>
      </c>
      <c r="E563" t="s">
        <v>2702</v>
      </c>
      <c r="F563">
        <f t="shared" si="8"/>
        <v>28</v>
      </c>
    </row>
    <row r="564" spans="1:6" hidden="1">
      <c r="A564" t="s">
        <v>32</v>
      </c>
      <c r="B564">
        <v>35</v>
      </c>
      <c r="D564">
        <v>11.044838709677421</v>
      </c>
      <c r="E564" t="s">
        <v>2703</v>
      </c>
      <c r="F564">
        <f t="shared" si="8"/>
        <v>28</v>
      </c>
    </row>
    <row r="565" spans="1:6" hidden="1">
      <c r="A565" t="s">
        <v>33</v>
      </c>
      <c r="B565">
        <v>35</v>
      </c>
      <c r="D565">
        <v>3.5451612903225809</v>
      </c>
      <c r="E565" t="s">
        <v>2685</v>
      </c>
      <c r="F565">
        <f t="shared" si="8"/>
        <v>28</v>
      </c>
    </row>
    <row r="566" spans="1:6" hidden="1">
      <c r="A566" t="s">
        <v>135</v>
      </c>
      <c r="B566">
        <v>35</v>
      </c>
      <c r="D566">
        <v>1.4793548387096773</v>
      </c>
      <c r="E566" t="s">
        <v>2686</v>
      </c>
      <c r="F566">
        <f t="shared" si="8"/>
        <v>28</v>
      </c>
    </row>
    <row r="567" spans="1:6" hidden="1">
      <c r="A567" t="s">
        <v>34</v>
      </c>
      <c r="B567">
        <v>35</v>
      </c>
      <c r="D567">
        <v>1.9835483870967743</v>
      </c>
      <c r="E567" t="s">
        <v>2687</v>
      </c>
      <c r="F567">
        <f t="shared" si="8"/>
        <v>28</v>
      </c>
    </row>
    <row r="568" spans="1:6" hidden="1">
      <c r="A568" t="s">
        <v>35</v>
      </c>
      <c r="B568">
        <v>35</v>
      </c>
      <c r="D568">
        <v>6.6193548387096772</v>
      </c>
      <c r="E568" t="s">
        <v>2688</v>
      </c>
      <c r="F568">
        <f t="shared" si="8"/>
        <v>28</v>
      </c>
    </row>
    <row r="569" spans="1:6" hidden="1">
      <c r="A569" t="s">
        <v>36</v>
      </c>
      <c r="B569">
        <v>35</v>
      </c>
      <c r="D569">
        <v>6.5903225806451617</v>
      </c>
      <c r="E569" t="s">
        <v>2689</v>
      </c>
      <c r="F569">
        <f t="shared" si="8"/>
        <v>28</v>
      </c>
    </row>
    <row r="570" spans="1:6" hidden="1">
      <c r="A570" t="s">
        <v>37</v>
      </c>
      <c r="B570">
        <v>35</v>
      </c>
      <c r="D570">
        <v>3.2129032258064516</v>
      </c>
      <c r="E570" t="s">
        <v>2690</v>
      </c>
      <c r="F570">
        <f t="shared" si="8"/>
        <v>28</v>
      </c>
    </row>
    <row r="571" spans="1:6" hidden="1">
      <c r="A571" t="s">
        <v>38</v>
      </c>
      <c r="B571">
        <v>35</v>
      </c>
      <c r="D571">
        <v>6.8000000000000007</v>
      </c>
      <c r="E571" t="s">
        <v>2691</v>
      </c>
      <c r="F571">
        <f t="shared" si="8"/>
        <v>28</v>
      </c>
    </row>
    <row r="572" spans="1:6" hidden="1">
      <c r="A572" t="s">
        <v>39</v>
      </c>
      <c r="B572">
        <v>35</v>
      </c>
      <c r="D572">
        <v>6.7967741935483863</v>
      </c>
      <c r="E572" t="s">
        <v>2692</v>
      </c>
      <c r="F572">
        <f t="shared" si="8"/>
        <v>28</v>
      </c>
    </row>
    <row r="573" spans="1:6" hidden="1">
      <c r="A573" t="s">
        <v>40</v>
      </c>
      <c r="B573">
        <v>35</v>
      </c>
      <c r="D573">
        <v>3.2193548387096773</v>
      </c>
      <c r="E573" t="s">
        <v>2693</v>
      </c>
      <c r="F573">
        <f t="shared" si="8"/>
        <v>28</v>
      </c>
    </row>
    <row r="574" spans="1:6" hidden="1">
      <c r="A574" t="s">
        <v>41</v>
      </c>
      <c r="B574">
        <v>35</v>
      </c>
      <c r="D574">
        <v>1.9770967741935483</v>
      </c>
      <c r="E574" t="s">
        <v>2704</v>
      </c>
      <c r="F574">
        <f t="shared" si="8"/>
        <v>28</v>
      </c>
    </row>
    <row r="575" spans="1:6" hidden="1">
      <c r="A575" t="s">
        <v>42</v>
      </c>
      <c r="B575">
        <v>35</v>
      </c>
      <c r="D575">
        <v>6.8419354838709676</v>
      </c>
      <c r="E575" t="s">
        <v>2694</v>
      </c>
      <c r="F575">
        <f t="shared" si="8"/>
        <v>28</v>
      </c>
    </row>
    <row r="576" spans="1:6" hidden="1">
      <c r="A576" t="s">
        <v>43</v>
      </c>
      <c r="B576">
        <v>35</v>
      </c>
      <c r="D576">
        <v>6.7967741935483863</v>
      </c>
      <c r="E576" t="s">
        <v>2695</v>
      </c>
      <c r="F576">
        <f t="shared" si="8"/>
        <v>28</v>
      </c>
    </row>
    <row r="577" spans="1:6" hidden="1">
      <c r="A577" t="s">
        <v>44</v>
      </c>
      <c r="B577">
        <v>35</v>
      </c>
      <c r="D577">
        <v>3.1870967741935483</v>
      </c>
      <c r="E577" t="s">
        <v>2696</v>
      </c>
      <c r="F577">
        <f t="shared" si="8"/>
        <v>28</v>
      </c>
    </row>
    <row r="578" spans="1:6" hidden="1">
      <c r="A578" t="s">
        <v>45</v>
      </c>
      <c r="B578">
        <v>35</v>
      </c>
      <c r="D578">
        <v>6.6161290322580646</v>
      </c>
      <c r="E578" t="s">
        <v>2697</v>
      </c>
      <c r="F578">
        <f t="shared" si="8"/>
        <v>28</v>
      </c>
    </row>
    <row r="579" spans="1:6" hidden="1">
      <c r="A579" t="s">
        <v>46</v>
      </c>
      <c r="B579">
        <v>35</v>
      </c>
      <c r="D579">
        <v>6.6999999999999993</v>
      </c>
      <c r="E579" t="s">
        <v>2698</v>
      </c>
      <c r="F579">
        <f t="shared" ref="F579:F642" si="9">B579-7</f>
        <v>28</v>
      </c>
    </row>
    <row r="580" spans="1:6" hidden="1">
      <c r="A580" t="s">
        <v>47</v>
      </c>
      <c r="B580">
        <v>35</v>
      </c>
      <c r="D580">
        <v>3.1774193548387095</v>
      </c>
      <c r="E580" t="s">
        <v>2699</v>
      </c>
      <c r="F580">
        <f t="shared" si="9"/>
        <v>28</v>
      </c>
    </row>
    <row r="581" spans="1:6" hidden="1">
      <c r="A581" t="s">
        <v>48</v>
      </c>
      <c r="B581">
        <v>35</v>
      </c>
      <c r="D581">
        <v>3.84</v>
      </c>
      <c r="E581" t="s">
        <v>2705</v>
      </c>
      <c r="F581">
        <f t="shared" si="9"/>
        <v>28</v>
      </c>
    </row>
    <row r="582" spans="1:6" hidden="1">
      <c r="A582" t="s">
        <v>49</v>
      </c>
      <c r="B582">
        <v>35</v>
      </c>
      <c r="D582">
        <v>7.0617119581029959</v>
      </c>
      <c r="E582" t="s">
        <v>2700</v>
      </c>
      <c r="F582">
        <f t="shared" si="9"/>
        <v>28</v>
      </c>
    </row>
    <row r="583" spans="1:6" hidden="1">
      <c r="A583" t="s">
        <v>23</v>
      </c>
      <c r="B583">
        <v>36</v>
      </c>
      <c r="D583">
        <v>21.8</v>
      </c>
      <c r="E583" t="s">
        <v>2681</v>
      </c>
      <c r="F583">
        <f t="shared" si="9"/>
        <v>29</v>
      </c>
    </row>
    <row r="584" spans="1:6" hidden="1">
      <c r="A584" t="s">
        <v>24</v>
      </c>
      <c r="B584">
        <v>36</v>
      </c>
      <c r="D584">
        <v>9.1071428571428559</v>
      </c>
      <c r="E584" t="s">
        <v>2682</v>
      </c>
      <c r="F584">
        <f t="shared" si="9"/>
        <v>29</v>
      </c>
    </row>
    <row r="585" spans="1:6" hidden="1">
      <c r="A585" t="s">
        <v>25</v>
      </c>
      <c r="B585">
        <v>36</v>
      </c>
      <c r="D585">
        <v>5.4419354838709673</v>
      </c>
      <c r="E585" t="s">
        <v>2701</v>
      </c>
      <c r="F585">
        <f t="shared" si="9"/>
        <v>29</v>
      </c>
    </row>
    <row r="586" spans="1:6" hidden="1">
      <c r="A586" t="s">
        <v>26</v>
      </c>
      <c r="B586">
        <v>36</v>
      </c>
      <c r="D586">
        <v>13.711935483870967</v>
      </c>
      <c r="E586" t="s">
        <v>2683</v>
      </c>
      <c r="F586">
        <f t="shared" si="9"/>
        <v>29</v>
      </c>
    </row>
    <row r="587" spans="1:6" hidden="1">
      <c r="A587" t="s">
        <v>193</v>
      </c>
      <c r="B587">
        <v>36</v>
      </c>
      <c r="D587">
        <v>5.1322580645161286</v>
      </c>
      <c r="E587" t="s">
        <v>2684</v>
      </c>
      <c r="F587">
        <f t="shared" si="9"/>
        <v>29</v>
      </c>
    </row>
    <row r="588" spans="1:6" hidden="1">
      <c r="A588" t="s">
        <v>28</v>
      </c>
      <c r="B588">
        <v>36</v>
      </c>
      <c r="D588">
        <v>7.7116129032258067</v>
      </c>
      <c r="E588" t="s">
        <v>2706</v>
      </c>
      <c r="F588">
        <f t="shared" si="9"/>
        <v>29</v>
      </c>
    </row>
    <row r="589" spans="1:6" hidden="1">
      <c r="A589" t="s">
        <v>29</v>
      </c>
      <c r="B589">
        <v>36</v>
      </c>
      <c r="D589">
        <v>0.99677419354838703</v>
      </c>
      <c r="E589" t="s">
        <v>2707</v>
      </c>
      <c r="F589">
        <f t="shared" si="9"/>
        <v>29</v>
      </c>
    </row>
    <row r="590" spans="1:6" hidden="1">
      <c r="A590" t="s">
        <v>30</v>
      </c>
      <c r="B590">
        <v>36</v>
      </c>
      <c r="D590">
        <v>1.3180645161290323</v>
      </c>
      <c r="E590" t="s">
        <v>2708</v>
      </c>
      <c r="F590">
        <f t="shared" si="9"/>
        <v>29</v>
      </c>
    </row>
    <row r="591" spans="1:6" hidden="1">
      <c r="A591" t="s">
        <v>31</v>
      </c>
      <c r="B591">
        <v>36</v>
      </c>
      <c r="D591">
        <v>6.1716129032258058</v>
      </c>
      <c r="E591" t="s">
        <v>2702</v>
      </c>
      <c r="F591">
        <f t="shared" si="9"/>
        <v>29</v>
      </c>
    </row>
    <row r="592" spans="1:6" hidden="1">
      <c r="A592" t="s">
        <v>32</v>
      </c>
      <c r="B592">
        <v>36</v>
      </c>
      <c r="D592">
        <v>11.044838709677421</v>
      </c>
      <c r="E592" t="s">
        <v>2703</v>
      </c>
      <c r="F592">
        <f t="shared" si="9"/>
        <v>29</v>
      </c>
    </row>
    <row r="593" spans="1:6" hidden="1">
      <c r="A593" t="s">
        <v>33</v>
      </c>
      <c r="B593">
        <v>36</v>
      </c>
      <c r="D593">
        <v>3.5451612903225809</v>
      </c>
      <c r="E593" t="s">
        <v>2685</v>
      </c>
      <c r="F593">
        <f t="shared" si="9"/>
        <v>29</v>
      </c>
    </row>
    <row r="594" spans="1:6" hidden="1">
      <c r="A594" t="s">
        <v>135</v>
      </c>
      <c r="B594">
        <v>36</v>
      </c>
      <c r="D594">
        <v>1.4793548387096773</v>
      </c>
      <c r="E594" t="s">
        <v>2686</v>
      </c>
      <c r="F594">
        <f t="shared" si="9"/>
        <v>29</v>
      </c>
    </row>
    <row r="595" spans="1:6" hidden="1">
      <c r="A595" t="s">
        <v>34</v>
      </c>
      <c r="B595">
        <v>36</v>
      </c>
      <c r="D595">
        <v>1.9835483870967743</v>
      </c>
      <c r="E595" t="s">
        <v>2687</v>
      </c>
      <c r="F595">
        <f t="shared" si="9"/>
        <v>29</v>
      </c>
    </row>
    <row r="596" spans="1:6" hidden="1">
      <c r="A596" t="s">
        <v>35</v>
      </c>
      <c r="B596">
        <v>36</v>
      </c>
      <c r="D596">
        <v>6.6193548387096772</v>
      </c>
      <c r="E596" t="s">
        <v>2688</v>
      </c>
      <c r="F596">
        <f t="shared" si="9"/>
        <v>29</v>
      </c>
    </row>
    <row r="597" spans="1:6" hidden="1">
      <c r="A597" t="s">
        <v>36</v>
      </c>
      <c r="B597">
        <v>36</v>
      </c>
      <c r="D597">
        <v>6.5903225806451617</v>
      </c>
      <c r="E597" t="s">
        <v>2689</v>
      </c>
      <c r="F597">
        <f t="shared" si="9"/>
        <v>29</v>
      </c>
    </row>
    <row r="598" spans="1:6" hidden="1">
      <c r="A598" t="s">
        <v>37</v>
      </c>
      <c r="B598">
        <v>36</v>
      </c>
      <c r="D598">
        <v>3.2129032258064516</v>
      </c>
      <c r="E598" t="s">
        <v>2690</v>
      </c>
      <c r="F598">
        <f t="shared" si="9"/>
        <v>29</v>
      </c>
    </row>
    <row r="599" spans="1:6" hidden="1">
      <c r="A599" t="s">
        <v>38</v>
      </c>
      <c r="B599">
        <v>36</v>
      </c>
      <c r="D599">
        <v>6.8000000000000007</v>
      </c>
      <c r="E599" t="s">
        <v>2691</v>
      </c>
      <c r="F599">
        <f t="shared" si="9"/>
        <v>29</v>
      </c>
    </row>
    <row r="600" spans="1:6" hidden="1">
      <c r="A600" t="s">
        <v>39</v>
      </c>
      <c r="B600">
        <v>36</v>
      </c>
      <c r="D600">
        <v>6.7967741935483863</v>
      </c>
      <c r="E600" t="s">
        <v>2692</v>
      </c>
      <c r="F600">
        <f t="shared" si="9"/>
        <v>29</v>
      </c>
    </row>
    <row r="601" spans="1:6" hidden="1">
      <c r="A601" t="s">
        <v>40</v>
      </c>
      <c r="B601">
        <v>36</v>
      </c>
      <c r="D601">
        <v>3.2193548387096773</v>
      </c>
      <c r="E601" t="s">
        <v>2693</v>
      </c>
      <c r="F601">
        <f t="shared" si="9"/>
        <v>29</v>
      </c>
    </row>
    <row r="602" spans="1:6" hidden="1">
      <c r="A602" t="s">
        <v>41</v>
      </c>
      <c r="B602">
        <v>36</v>
      </c>
      <c r="D602">
        <v>1.9770967741935483</v>
      </c>
      <c r="E602" t="s">
        <v>2704</v>
      </c>
      <c r="F602">
        <f t="shared" si="9"/>
        <v>29</v>
      </c>
    </row>
    <row r="603" spans="1:6" hidden="1">
      <c r="A603" t="s">
        <v>42</v>
      </c>
      <c r="B603">
        <v>36</v>
      </c>
      <c r="D603">
        <v>6.8419354838709676</v>
      </c>
      <c r="E603" t="s">
        <v>2694</v>
      </c>
      <c r="F603">
        <f t="shared" si="9"/>
        <v>29</v>
      </c>
    </row>
    <row r="604" spans="1:6" hidden="1">
      <c r="A604" t="s">
        <v>43</v>
      </c>
      <c r="B604">
        <v>36</v>
      </c>
      <c r="D604">
        <v>6.7967741935483863</v>
      </c>
      <c r="E604" t="s">
        <v>2695</v>
      </c>
      <c r="F604">
        <f t="shared" si="9"/>
        <v>29</v>
      </c>
    </row>
    <row r="605" spans="1:6" hidden="1">
      <c r="A605" t="s">
        <v>44</v>
      </c>
      <c r="B605">
        <v>36</v>
      </c>
      <c r="D605">
        <v>3.1870967741935483</v>
      </c>
      <c r="E605" t="s">
        <v>2696</v>
      </c>
      <c r="F605">
        <f t="shared" si="9"/>
        <v>29</v>
      </c>
    </row>
    <row r="606" spans="1:6" hidden="1">
      <c r="A606" t="s">
        <v>45</v>
      </c>
      <c r="B606">
        <v>36</v>
      </c>
      <c r="D606">
        <v>6.6161290322580646</v>
      </c>
      <c r="E606" t="s">
        <v>2697</v>
      </c>
      <c r="F606">
        <f t="shared" si="9"/>
        <v>29</v>
      </c>
    </row>
    <row r="607" spans="1:6" hidden="1">
      <c r="A607" t="s">
        <v>46</v>
      </c>
      <c r="B607">
        <v>36</v>
      </c>
      <c r="D607">
        <v>6.6999999999999993</v>
      </c>
      <c r="E607" t="s">
        <v>2698</v>
      </c>
      <c r="F607">
        <f t="shared" si="9"/>
        <v>29</v>
      </c>
    </row>
    <row r="608" spans="1:6" hidden="1">
      <c r="A608" t="s">
        <v>47</v>
      </c>
      <c r="B608">
        <v>36</v>
      </c>
      <c r="D608">
        <v>3.1774193548387095</v>
      </c>
      <c r="E608" t="s">
        <v>2699</v>
      </c>
      <c r="F608">
        <f t="shared" si="9"/>
        <v>29</v>
      </c>
    </row>
    <row r="609" spans="1:6" hidden="1">
      <c r="A609" t="s">
        <v>48</v>
      </c>
      <c r="B609">
        <v>36</v>
      </c>
      <c r="D609">
        <v>3.84</v>
      </c>
      <c r="E609" t="s">
        <v>2705</v>
      </c>
      <c r="F609">
        <f t="shared" si="9"/>
        <v>29</v>
      </c>
    </row>
    <row r="610" spans="1:6" hidden="1">
      <c r="A610" t="s">
        <v>49</v>
      </c>
      <c r="B610">
        <v>36</v>
      </c>
      <c r="D610">
        <v>7.0617119581029959</v>
      </c>
      <c r="E610" t="s">
        <v>2700</v>
      </c>
      <c r="F610">
        <f t="shared" si="9"/>
        <v>29</v>
      </c>
    </row>
    <row r="611" spans="1:6" hidden="1">
      <c r="A611" t="s">
        <v>23</v>
      </c>
      <c r="B611">
        <v>37</v>
      </c>
      <c r="D611">
        <v>21.8</v>
      </c>
      <c r="E611" t="s">
        <v>2681</v>
      </c>
      <c r="F611">
        <f t="shared" si="9"/>
        <v>30</v>
      </c>
    </row>
    <row r="612" spans="1:6" hidden="1">
      <c r="A612" t="s">
        <v>24</v>
      </c>
      <c r="B612">
        <v>37</v>
      </c>
      <c r="D612">
        <v>9.1071428571428559</v>
      </c>
      <c r="E612" t="s">
        <v>2682</v>
      </c>
      <c r="F612">
        <f t="shared" si="9"/>
        <v>30</v>
      </c>
    </row>
    <row r="613" spans="1:6" hidden="1">
      <c r="A613" t="s">
        <v>25</v>
      </c>
      <c r="B613">
        <v>37</v>
      </c>
      <c r="D613">
        <v>5.4419354838709673</v>
      </c>
      <c r="E613" t="s">
        <v>2701</v>
      </c>
      <c r="F613">
        <f t="shared" si="9"/>
        <v>30</v>
      </c>
    </row>
    <row r="614" spans="1:6" hidden="1">
      <c r="A614" t="s">
        <v>26</v>
      </c>
      <c r="B614">
        <v>37</v>
      </c>
      <c r="D614">
        <v>13.711935483870967</v>
      </c>
      <c r="E614" t="s">
        <v>2683</v>
      </c>
      <c r="F614">
        <f t="shared" si="9"/>
        <v>30</v>
      </c>
    </row>
    <row r="615" spans="1:6" hidden="1">
      <c r="A615" t="s">
        <v>193</v>
      </c>
      <c r="B615">
        <v>37</v>
      </c>
      <c r="D615">
        <v>5.1322580645161286</v>
      </c>
      <c r="E615" t="s">
        <v>2684</v>
      </c>
      <c r="F615">
        <f t="shared" si="9"/>
        <v>30</v>
      </c>
    </row>
    <row r="616" spans="1:6" hidden="1">
      <c r="A616" t="s">
        <v>28</v>
      </c>
      <c r="B616">
        <v>37</v>
      </c>
      <c r="D616">
        <v>7.7116129032258067</v>
      </c>
      <c r="E616" t="s">
        <v>2706</v>
      </c>
      <c r="F616">
        <f t="shared" si="9"/>
        <v>30</v>
      </c>
    </row>
    <row r="617" spans="1:6" hidden="1">
      <c r="A617" t="s">
        <v>29</v>
      </c>
      <c r="B617">
        <v>37</v>
      </c>
      <c r="D617">
        <v>0.99677419354838703</v>
      </c>
      <c r="E617" t="s">
        <v>2707</v>
      </c>
      <c r="F617">
        <f t="shared" si="9"/>
        <v>30</v>
      </c>
    </row>
    <row r="618" spans="1:6" hidden="1">
      <c r="A618" t="s">
        <v>30</v>
      </c>
      <c r="B618">
        <v>37</v>
      </c>
      <c r="D618">
        <v>1.3180645161290323</v>
      </c>
      <c r="E618" t="s">
        <v>2708</v>
      </c>
      <c r="F618">
        <f t="shared" si="9"/>
        <v>30</v>
      </c>
    </row>
    <row r="619" spans="1:6" hidden="1">
      <c r="A619" t="s">
        <v>31</v>
      </c>
      <c r="B619">
        <v>37</v>
      </c>
      <c r="D619">
        <v>6.1716129032258058</v>
      </c>
      <c r="E619" t="s">
        <v>2702</v>
      </c>
      <c r="F619">
        <f t="shared" si="9"/>
        <v>30</v>
      </c>
    </row>
    <row r="620" spans="1:6" hidden="1">
      <c r="A620" t="s">
        <v>32</v>
      </c>
      <c r="B620">
        <v>37</v>
      </c>
      <c r="D620">
        <v>11.044838709677421</v>
      </c>
      <c r="E620" t="s">
        <v>2703</v>
      </c>
      <c r="F620">
        <f t="shared" si="9"/>
        <v>30</v>
      </c>
    </row>
    <row r="621" spans="1:6" hidden="1">
      <c r="A621" t="s">
        <v>33</v>
      </c>
      <c r="B621">
        <v>37</v>
      </c>
      <c r="D621">
        <v>3.5451612903225809</v>
      </c>
      <c r="E621" t="s">
        <v>2685</v>
      </c>
      <c r="F621">
        <f t="shared" si="9"/>
        <v>30</v>
      </c>
    </row>
    <row r="622" spans="1:6" hidden="1">
      <c r="A622" t="s">
        <v>135</v>
      </c>
      <c r="B622">
        <v>37</v>
      </c>
      <c r="D622">
        <v>1.4793548387096773</v>
      </c>
      <c r="E622" t="s">
        <v>2686</v>
      </c>
      <c r="F622">
        <f t="shared" si="9"/>
        <v>30</v>
      </c>
    </row>
    <row r="623" spans="1:6" hidden="1">
      <c r="A623" t="s">
        <v>34</v>
      </c>
      <c r="B623">
        <v>37</v>
      </c>
      <c r="D623">
        <v>1.9835483870967743</v>
      </c>
      <c r="E623" t="s">
        <v>2687</v>
      </c>
      <c r="F623">
        <f t="shared" si="9"/>
        <v>30</v>
      </c>
    </row>
    <row r="624" spans="1:6" hidden="1">
      <c r="A624" t="s">
        <v>35</v>
      </c>
      <c r="B624">
        <v>37</v>
      </c>
      <c r="D624">
        <v>6.6193548387096772</v>
      </c>
      <c r="E624" t="s">
        <v>2688</v>
      </c>
      <c r="F624">
        <f t="shared" si="9"/>
        <v>30</v>
      </c>
    </row>
    <row r="625" spans="1:6" hidden="1">
      <c r="A625" t="s">
        <v>36</v>
      </c>
      <c r="B625">
        <v>37</v>
      </c>
      <c r="D625">
        <v>6.5903225806451617</v>
      </c>
      <c r="E625" t="s">
        <v>2689</v>
      </c>
      <c r="F625">
        <f t="shared" si="9"/>
        <v>30</v>
      </c>
    </row>
    <row r="626" spans="1:6" hidden="1">
      <c r="A626" t="s">
        <v>37</v>
      </c>
      <c r="B626">
        <v>37</v>
      </c>
      <c r="D626">
        <v>3.2129032258064516</v>
      </c>
      <c r="E626" t="s">
        <v>2690</v>
      </c>
      <c r="F626">
        <f t="shared" si="9"/>
        <v>30</v>
      </c>
    </row>
    <row r="627" spans="1:6" hidden="1">
      <c r="A627" t="s">
        <v>38</v>
      </c>
      <c r="B627">
        <v>37</v>
      </c>
      <c r="D627">
        <v>6.8000000000000007</v>
      </c>
      <c r="E627" t="s">
        <v>2691</v>
      </c>
      <c r="F627">
        <f t="shared" si="9"/>
        <v>30</v>
      </c>
    </row>
    <row r="628" spans="1:6" hidden="1">
      <c r="A628" t="s">
        <v>39</v>
      </c>
      <c r="B628">
        <v>37</v>
      </c>
      <c r="D628">
        <v>6.7967741935483863</v>
      </c>
      <c r="E628" t="s">
        <v>2692</v>
      </c>
      <c r="F628">
        <f t="shared" si="9"/>
        <v>30</v>
      </c>
    </row>
    <row r="629" spans="1:6" hidden="1">
      <c r="A629" t="s">
        <v>40</v>
      </c>
      <c r="B629">
        <v>37</v>
      </c>
      <c r="D629">
        <v>3.2193548387096773</v>
      </c>
      <c r="E629" t="s">
        <v>2693</v>
      </c>
      <c r="F629">
        <f t="shared" si="9"/>
        <v>30</v>
      </c>
    </row>
    <row r="630" spans="1:6" hidden="1">
      <c r="A630" t="s">
        <v>41</v>
      </c>
      <c r="B630">
        <v>37</v>
      </c>
      <c r="D630">
        <v>1.9770967741935483</v>
      </c>
      <c r="E630" t="s">
        <v>2704</v>
      </c>
      <c r="F630">
        <f t="shared" si="9"/>
        <v>30</v>
      </c>
    </row>
    <row r="631" spans="1:6" hidden="1">
      <c r="A631" t="s">
        <v>42</v>
      </c>
      <c r="B631">
        <v>37</v>
      </c>
      <c r="D631">
        <v>6.8419354838709676</v>
      </c>
      <c r="E631" t="s">
        <v>2694</v>
      </c>
      <c r="F631">
        <f t="shared" si="9"/>
        <v>30</v>
      </c>
    </row>
    <row r="632" spans="1:6" hidden="1">
      <c r="A632" t="s">
        <v>43</v>
      </c>
      <c r="B632">
        <v>37</v>
      </c>
      <c r="D632">
        <v>6.7967741935483863</v>
      </c>
      <c r="E632" t="s">
        <v>2695</v>
      </c>
      <c r="F632">
        <f t="shared" si="9"/>
        <v>30</v>
      </c>
    </row>
    <row r="633" spans="1:6" hidden="1">
      <c r="A633" t="s">
        <v>44</v>
      </c>
      <c r="B633">
        <v>37</v>
      </c>
      <c r="D633">
        <v>3.1870967741935483</v>
      </c>
      <c r="E633" t="s">
        <v>2696</v>
      </c>
      <c r="F633">
        <f t="shared" si="9"/>
        <v>30</v>
      </c>
    </row>
    <row r="634" spans="1:6" hidden="1">
      <c r="A634" t="s">
        <v>45</v>
      </c>
      <c r="B634">
        <v>37</v>
      </c>
      <c r="D634">
        <v>6.6161290322580646</v>
      </c>
      <c r="E634" t="s">
        <v>2697</v>
      </c>
      <c r="F634">
        <f t="shared" si="9"/>
        <v>30</v>
      </c>
    </row>
    <row r="635" spans="1:6" hidden="1">
      <c r="A635" t="s">
        <v>46</v>
      </c>
      <c r="B635">
        <v>37</v>
      </c>
      <c r="D635">
        <v>6.6999999999999993</v>
      </c>
      <c r="E635" t="s">
        <v>2698</v>
      </c>
      <c r="F635">
        <f t="shared" si="9"/>
        <v>30</v>
      </c>
    </row>
    <row r="636" spans="1:6" hidden="1">
      <c r="A636" t="s">
        <v>47</v>
      </c>
      <c r="B636">
        <v>37</v>
      </c>
      <c r="D636">
        <v>3.1774193548387095</v>
      </c>
      <c r="E636" t="s">
        <v>2699</v>
      </c>
      <c r="F636">
        <f t="shared" si="9"/>
        <v>30</v>
      </c>
    </row>
    <row r="637" spans="1:6" hidden="1">
      <c r="A637" t="s">
        <v>48</v>
      </c>
      <c r="B637">
        <v>37</v>
      </c>
      <c r="D637">
        <v>3.84</v>
      </c>
      <c r="E637" t="s">
        <v>2705</v>
      </c>
      <c r="F637">
        <f t="shared" si="9"/>
        <v>30</v>
      </c>
    </row>
    <row r="638" spans="1:6" hidden="1">
      <c r="A638" t="s">
        <v>49</v>
      </c>
      <c r="B638">
        <v>37</v>
      </c>
      <c r="D638">
        <v>7.0617119581029959</v>
      </c>
      <c r="E638" t="s">
        <v>2700</v>
      </c>
      <c r="F638">
        <f t="shared" si="9"/>
        <v>30</v>
      </c>
    </row>
    <row r="639" spans="1:6" hidden="1">
      <c r="A639" t="s">
        <v>23</v>
      </c>
      <c r="B639">
        <v>38</v>
      </c>
      <c r="D639">
        <v>21.8</v>
      </c>
      <c r="E639" t="s">
        <v>2681</v>
      </c>
      <c r="F639">
        <f t="shared" si="9"/>
        <v>31</v>
      </c>
    </row>
    <row r="640" spans="1:6" hidden="1">
      <c r="A640" t="s">
        <v>24</v>
      </c>
      <c r="B640">
        <v>38</v>
      </c>
      <c r="D640">
        <v>9.1071428571428559</v>
      </c>
      <c r="E640" t="s">
        <v>2682</v>
      </c>
      <c r="F640">
        <f t="shared" si="9"/>
        <v>31</v>
      </c>
    </row>
    <row r="641" spans="1:6" hidden="1">
      <c r="A641" t="s">
        <v>25</v>
      </c>
      <c r="B641">
        <v>38</v>
      </c>
      <c r="D641">
        <v>5.4419354838709673</v>
      </c>
      <c r="E641" t="s">
        <v>2701</v>
      </c>
      <c r="F641">
        <f t="shared" si="9"/>
        <v>31</v>
      </c>
    </row>
    <row r="642" spans="1:6" hidden="1">
      <c r="A642" t="s">
        <v>26</v>
      </c>
      <c r="B642">
        <v>38</v>
      </c>
      <c r="D642">
        <v>13.711935483870967</v>
      </c>
      <c r="E642" t="s">
        <v>2683</v>
      </c>
      <c r="F642">
        <f t="shared" si="9"/>
        <v>31</v>
      </c>
    </row>
    <row r="643" spans="1:6" hidden="1">
      <c r="A643" t="s">
        <v>193</v>
      </c>
      <c r="B643">
        <v>38</v>
      </c>
      <c r="D643">
        <v>5.1322580645161286</v>
      </c>
      <c r="E643" t="s">
        <v>2684</v>
      </c>
      <c r="F643">
        <f t="shared" ref="F643:F706" si="10">B643-7</f>
        <v>31</v>
      </c>
    </row>
    <row r="644" spans="1:6" hidden="1">
      <c r="A644" t="s">
        <v>28</v>
      </c>
      <c r="B644">
        <v>38</v>
      </c>
      <c r="D644">
        <v>7.7116129032258067</v>
      </c>
      <c r="E644" t="s">
        <v>2706</v>
      </c>
      <c r="F644">
        <f t="shared" si="10"/>
        <v>31</v>
      </c>
    </row>
    <row r="645" spans="1:6" hidden="1">
      <c r="A645" t="s">
        <v>29</v>
      </c>
      <c r="B645">
        <v>38</v>
      </c>
      <c r="D645">
        <v>0.99677419354838703</v>
      </c>
      <c r="E645" t="s">
        <v>2707</v>
      </c>
      <c r="F645">
        <f t="shared" si="10"/>
        <v>31</v>
      </c>
    </row>
    <row r="646" spans="1:6" hidden="1">
      <c r="A646" t="s">
        <v>30</v>
      </c>
      <c r="B646">
        <v>38</v>
      </c>
      <c r="D646">
        <v>1.3180645161290323</v>
      </c>
      <c r="E646" t="s">
        <v>2708</v>
      </c>
      <c r="F646">
        <f t="shared" si="10"/>
        <v>31</v>
      </c>
    </row>
    <row r="647" spans="1:6" hidden="1">
      <c r="A647" t="s">
        <v>31</v>
      </c>
      <c r="B647">
        <v>38</v>
      </c>
      <c r="D647">
        <v>6.1716129032258058</v>
      </c>
      <c r="E647" t="s">
        <v>2702</v>
      </c>
      <c r="F647">
        <f t="shared" si="10"/>
        <v>31</v>
      </c>
    </row>
    <row r="648" spans="1:6" hidden="1">
      <c r="A648" t="s">
        <v>32</v>
      </c>
      <c r="B648">
        <v>38</v>
      </c>
      <c r="D648">
        <v>11.044838709677421</v>
      </c>
      <c r="E648" t="s">
        <v>2703</v>
      </c>
      <c r="F648">
        <f t="shared" si="10"/>
        <v>31</v>
      </c>
    </row>
    <row r="649" spans="1:6" hidden="1">
      <c r="A649" t="s">
        <v>33</v>
      </c>
      <c r="B649">
        <v>38</v>
      </c>
      <c r="D649">
        <v>3.5451612903225809</v>
      </c>
      <c r="E649" t="s">
        <v>2685</v>
      </c>
      <c r="F649">
        <f t="shared" si="10"/>
        <v>31</v>
      </c>
    </row>
    <row r="650" spans="1:6" hidden="1">
      <c r="A650" t="s">
        <v>135</v>
      </c>
      <c r="B650">
        <v>38</v>
      </c>
      <c r="D650">
        <v>1.4793548387096773</v>
      </c>
      <c r="E650" t="s">
        <v>2686</v>
      </c>
      <c r="F650">
        <f t="shared" si="10"/>
        <v>31</v>
      </c>
    </row>
    <row r="651" spans="1:6" hidden="1">
      <c r="A651" t="s">
        <v>34</v>
      </c>
      <c r="B651">
        <v>38</v>
      </c>
      <c r="D651">
        <v>1.9835483870967743</v>
      </c>
      <c r="E651" t="s">
        <v>2687</v>
      </c>
      <c r="F651">
        <f t="shared" si="10"/>
        <v>31</v>
      </c>
    </row>
    <row r="652" spans="1:6" hidden="1">
      <c r="A652" t="s">
        <v>35</v>
      </c>
      <c r="B652">
        <v>38</v>
      </c>
      <c r="D652">
        <v>6.6193548387096772</v>
      </c>
      <c r="E652" t="s">
        <v>2688</v>
      </c>
      <c r="F652">
        <f t="shared" si="10"/>
        <v>31</v>
      </c>
    </row>
    <row r="653" spans="1:6" hidden="1">
      <c r="A653" t="s">
        <v>36</v>
      </c>
      <c r="B653">
        <v>38</v>
      </c>
      <c r="D653">
        <v>6.5903225806451617</v>
      </c>
      <c r="E653" t="s">
        <v>2689</v>
      </c>
      <c r="F653">
        <f t="shared" si="10"/>
        <v>31</v>
      </c>
    </row>
    <row r="654" spans="1:6" hidden="1">
      <c r="A654" t="s">
        <v>37</v>
      </c>
      <c r="B654">
        <v>38</v>
      </c>
      <c r="D654">
        <v>3.2129032258064516</v>
      </c>
      <c r="E654" t="s">
        <v>2690</v>
      </c>
      <c r="F654">
        <f t="shared" si="10"/>
        <v>31</v>
      </c>
    </row>
    <row r="655" spans="1:6" hidden="1">
      <c r="A655" t="s">
        <v>38</v>
      </c>
      <c r="B655">
        <v>38</v>
      </c>
      <c r="D655">
        <v>6.8000000000000007</v>
      </c>
      <c r="E655" t="s">
        <v>2691</v>
      </c>
      <c r="F655">
        <f t="shared" si="10"/>
        <v>31</v>
      </c>
    </row>
    <row r="656" spans="1:6" hidden="1">
      <c r="A656" t="s">
        <v>39</v>
      </c>
      <c r="B656">
        <v>38</v>
      </c>
      <c r="D656">
        <v>6.7967741935483863</v>
      </c>
      <c r="E656" t="s">
        <v>2692</v>
      </c>
      <c r="F656">
        <f t="shared" si="10"/>
        <v>31</v>
      </c>
    </row>
    <row r="657" spans="1:6" hidden="1">
      <c r="A657" t="s">
        <v>40</v>
      </c>
      <c r="B657">
        <v>38</v>
      </c>
      <c r="D657">
        <v>3.2193548387096773</v>
      </c>
      <c r="E657" t="s">
        <v>2693</v>
      </c>
      <c r="F657">
        <f t="shared" si="10"/>
        <v>31</v>
      </c>
    </row>
    <row r="658" spans="1:6" hidden="1">
      <c r="A658" t="s">
        <v>41</v>
      </c>
      <c r="B658">
        <v>38</v>
      </c>
      <c r="D658">
        <v>1.9770967741935483</v>
      </c>
      <c r="E658" t="s">
        <v>2704</v>
      </c>
      <c r="F658">
        <f t="shared" si="10"/>
        <v>31</v>
      </c>
    </row>
    <row r="659" spans="1:6" hidden="1">
      <c r="A659" t="s">
        <v>42</v>
      </c>
      <c r="B659">
        <v>38</v>
      </c>
      <c r="D659">
        <v>6.8419354838709676</v>
      </c>
      <c r="E659" t="s">
        <v>2694</v>
      </c>
      <c r="F659">
        <f t="shared" si="10"/>
        <v>31</v>
      </c>
    </row>
    <row r="660" spans="1:6" hidden="1">
      <c r="A660" t="s">
        <v>43</v>
      </c>
      <c r="B660">
        <v>38</v>
      </c>
      <c r="D660">
        <v>6.7967741935483863</v>
      </c>
      <c r="E660" t="s">
        <v>2695</v>
      </c>
      <c r="F660">
        <f t="shared" si="10"/>
        <v>31</v>
      </c>
    </row>
    <row r="661" spans="1:6" hidden="1">
      <c r="A661" t="s">
        <v>44</v>
      </c>
      <c r="B661">
        <v>38</v>
      </c>
      <c r="D661">
        <v>3.1870967741935483</v>
      </c>
      <c r="E661" t="s">
        <v>2696</v>
      </c>
      <c r="F661">
        <f t="shared" si="10"/>
        <v>31</v>
      </c>
    </row>
    <row r="662" spans="1:6" hidden="1">
      <c r="A662" t="s">
        <v>45</v>
      </c>
      <c r="B662">
        <v>38</v>
      </c>
      <c r="D662">
        <v>6.6161290322580646</v>
      </c>
      <c r="E662" t="s">
        <v>2697</v>
      </c>
      <c r="F662">
        <f t="shared" si="10"/>
        <v>31</v>
      </c>
    </row>
    <row r="663" spans="1:6" hidden="1">
      <c r="A663" t="s">
        <v>46</v>
      </c>
      <c r="B663">
        <v>38</v>
      </c>
      <c r="D663">
        <v>6.6999999999999993</v>
      </c>
      <c r="E663" t="s">
        <v>2698</v>
      </c>
      <c r="F663">
        <f t="shared" si="10"/>
        <v>31</v>
      </c>
    </row>
    <row r="664" spans="1:6" hidden="1">
      <c r="A664" t="s">
        <v>47</v>
      </c>
      <c r="B664">
        <v>38</v>
      </c>
      <c r="D664">
        <v>3.1774193548387095</v>
      </c>
      <c r="E664" t="s">
        <v>2699</v>
      </c>
      <c r="F664">
        <f t="shared" si="10"/>
        <v>31</v>
      </c>
    </row>
    <row r="665" spans="1:6" hidden="1">
      <c r="A665" t="s">
        <v>48</v>
      </c>
      <c r="B665">
        <v>38</v>
      </c>
      <c r="D665">
        <v>3.84</v>
      </c>
      <c r="E665" t="s">
        <v>2705</v>
      </c>
      <c r="F665">
        <f t="shared" si="10"/>
        <v>31</v>
      </c>
    </row>
    <row r="666" spans="1:6" hidden="1">
      <c r="A666" t="s">
        <v>49</v>
      </c>
      <c r="B666">
        <v>38</v>
      </c>
      <c r="D666">
        <v>7.0617119581029959</v>
      </c>
      <c r="E666" t="s">
        <v>2700</v>
      </c>
      <c r="F666">
        <f t="shared" si="10"/>
        <v>31</v>
      </c>
    </row>
    <row r="667" spans="1:6">
      <c r="A667" t="s">
        <v>24</v>
      </c>
      <c r="B667">
        <v>39</v>
      </c>
      <c r="C667">
        <v>5.8315223999999999</v>
      </c>
      <c r="D667">
        <v>9.1071428571428559</v>
      </c>
      <c r="E667" t="s">
        <v>2682</v>
      </c>
      <c r="F667">
        <f t="shared" si="10"/>
        <v>32</v>
      </c>
    </row>
    <row r="668" spans="1:6">
      <c r="A668" t="s">
        <v>33</v>
      </c>
      <c r="B668">
        <v>39</v>
      </c>
      <c r="C668">
        <v>0</v>
      </c>
      <c r="D668">
        <v>3.5451612903225809</v>
      </c>
      <c r="E668" t="s">
        <v>2685</v>
      </c>
      <c r="F668">
        <f t="shared" si="10"/>
        <v>32</v>
      </c>
    </row>
    <row r="669" spans="1:6" hidden="1">
      <c r="A669" t="s">
        <v>23</v>
      </c>
      <c r="B669">
        <v>40</v>
      </c>
      <c r="D669">
        <v>21.8</v>
      </c>
      <c r="E669" t="s">
        <v>2681</v>
      </c>
      <c r="F669">
        <f t="shared" si="10"/>
        <v>33</v>
      </c>
    </row>
    <row r="670" spans="1:6" hidden="1">
      <c r="A670" t="s">
        <v>24</v>
      </c>
      <c r="B670">
        <v>40</v>
      </c>
      <c r="D670">
        <v>9.1071428571428559</v>
      </c>
      <c r="E670" t="s">
        <v>2682</v>
      </c>
      <c r="F670">
        <f t="shared" si="10"/>
        <v>33</v>
      </c>
    </row>
    <row r="671" spans="1:6" hidden="1">
      <c r="A671" t="s">
        <v>25</v>
      </c>
      <c r="B671">
        <v>40</v>
      </c>
      <c r="D671">
        <v>5.4419354838709673</v>
      </c>
      <c r="E671" t="s">
        <v>2701</v>
      </c>
      <c r="F671">
        <f t="shared" si="10"/>
        <v>33</v>
      </c>
    </row>
    <row r="672" spans="1:6" hidden="1">
      <c r="A672" t="s">
        <v>26</v>
      </c>
      <c r="B672">
        <v>40</v>
      </c>
      <c r="D672">
        <v>13.711935483870967</v>
      </c>
      <c r="E672" t="s">
        <v>2683</v>
      </c>
      <c r="F672">
        <f t="shared" si="10"/>
        <v>33</v>
      </c>
    </row>
    <row r="673" spans="1:6" hidden="1">
      <c r="A673" t="s">
        <v>193</v>
      </c>
      <c r="B673">
        <v>40</v>
      </c>
      <c r="D673">
        <v>5.1322580645161286</v>
      </c>
      <c r="E673" t="s">
        <v>2684</v>
      </c>
      <c r="F673">
        <f t="shared" si="10"/>
        <v>33</v>
      </c>
    </row>
    <row r="674" spans="1:6" hidden="1">
      <c r="A674" t="s">
        <v>28</v>
      </c>
      <c r="B674">
        <v>40</v>
      </c>
      <c r="D674">
        <v>7.7116129032258067</v>
      </c>
      <c r="E674" t="s">
        <v>2706</v>
      </c>
      <c r="F674">
        <f t="shared" si="10"/>
        <v>33</v>
      </c>
    </row>
    <row r="675" spans="1:6" hidden="1">
      <c r="A675" t="s">
        <v>29</v>
      </c>
      <c r="B675">
        <v>40</v>
      </c>
      <c r="D675">
        <v>0.99677419354838703</v>
      </c>
      <c r="E675" t="s">
        <v>2707</v>
      </c>
      <c r="F675">
        <f t="shared" si="10"/>
        <v>33</v>
      </c>
    </row>
    <row r="676" spans="1:6" hidden="1">
      <c r="A676" t="s">
        <v>30</v>
      </c>
      <c r="B676">
        <v>40</v>
      </c>
      <c r="D676">
        <v>1.3180645161290323</v>
      </c>
      <c r="E676" t="s">
        <v>2708</v>
      </c>
      <c r="F676">
        <f t="shared" si="10"/>
        <v>33</v>
      </c>
    </row>
    <row r="677" spans="1:6" hidden="1">
      <c r="A677" t="s">
        <v>31</v>
      </c>
      <c r="B677">
        <v>40</v>
      </c>
      <c r="D677">
        <v>6.1716129032258058</v>
      </c>
      <c r="E677" t="s">
        <v>2702</v>
      </c>
      <c r="F677">
        <f t="shared" si="10"/>
        <v>33</v>
      </c>
    </row>
    <row r="678" spans="1:6" hidden="1">
      <c r="A678" t="s">
        <v>32</v>
      </c>
      <c r="B678">
        <v>40</v>
      </c>
      <c r="D678">
        <v>11.044838709677421</v>
      </c>
      <c r="E678" t="s">
        <v>2703</v>
      </c>
      <c r="F678">
        <f t="shared" si="10"/>
        <v>33</v>
      </c>
    </row>
    <row r="679" spans="1:6" hidden="1">
      <c r="A679" t="s">
        <v>33</v>
      </c>
      <c r="B679">
        <v>40</v>
      </c>
      <c r="D679">
        <v>3.5451612903225809</v>
      </c>
      <c r="E679" t="s">
        <v>2685</v>
      </c>
      <c r="F679">
        <f t="shared" si="10"/>
        <v>33</v>
      </c>
    </row>
    <row r="680" spans="1:6" hidden="1">
      <c r="A680" t="s">
        <v>135</v>
      </c>
      <c r="B680">
        <v>40</v>
      </c>
      <c r="D680">
        <v>1.4793548387096773</v>
      </c>
      <c r="E680" t="s">
        <v>2686</v>
      </c>
      <c r="F680">
        <f t="shared" si="10"/>
        <v>33</v>
      </c>
    </row>
    <row r="681" spans="1:6" hidden="1">
      <c r="A681" t="s">
        <v>34</v>
      </c>
      <c r="B681">
        <v>40</v>
      </c>
      <c r="D681">
        <v>1.9835483870967743</v>
      </c>
      <c r="E681" t="s">
        <v>2687</v>
      </c>
      <c r="F681">
        <f t="shared" si="10"/>
        <v>33</v>
      </c>
    </row>
    <row r="682" spans="1:6" hidden="1">
      <c r="A682" t="s">
        <v>35</v>
      </c>
      <c r="B682">
        <v>40</v>
      </c>
      <c r="D682">
        <v>6.6193548387096772</v>
      </c>
      <c r="E682" t="s">
        <v>2688</v>
      </c>
      <c r="F682">
        <f t="shared" si="10"/>
        <v>33</v>
      </c>
    </row>
    <row r="683" spans="1:6" hidden="1">
      <c r="A683" t="s">
        <v>36</v>
      </c>
      <c r="B683">
        <v>40</v>
      </c>
      <c r="D683">
        <v>6.5903225806451617</v>
      </c>
      <c r="E683" t="s">
        <v>2689</v>
      </c>
      <c r="F683">
        <f t="shared" si="10"/>
        <v>33</v>
      </c>
    </row>
    <row r="684" spans="1:6" hidden="1">
      <c r="A684" t="s">
        <v>37</v>
      </c>
      <c r="B684">
        <v>40</v>
      </c>
      <c r="D684">
        <v>3.2129032258064516</v>
      </c>
      <c r="E684" t="s">
        <v>2690</v>
      </c>
      <c r="F684">
        <f t="shared" si="10"/>
        <v>33</v>
      </c>
    </row>
    <row r="685" spans="1:6" hidden="1">
      <c r="A685" t="s">
        <v>38</v>
      </c>
      <c r="B685">
        <v>40</v>
      </c>
      <c r="D685">
        <v>6.8000000000000007</v>
      </c>
      <c r="E685" t="s">
        <v>2691</v>
      </c>
      <c r="F685">
        <f t="shared" si="10"/>
        <v>33</v>
      </c>
    </row>
    <row r="686" spans="1:6" hidden="1">
      <c r="A686" t="s">
        <v>39</v>
      </c>
      <c r="B686">
        <v>40</v>
      </c>
      <c r="D686">
        <v>6.7967741935483863</v>
      </c>
      <c r="E686" t="s">
        <v>2692</v>
      </c>
      <c r="F686">
        <f t="shared" si="10"/>
        <v>33</v>
      </c>
    </row>
    <row r="687" spans="1:6" hidden="1">
      <c r="A687" t="s">
        <v>40</v>
      </c>
      <c r="B687">
        <v>40</v>
      </c>
      <c r="D687">
        <v>3.2193548387096773</v>
      </c>
      <c r="E687" t="s">
        <v>2693</v>
      </c>
      <c r="F687">
        <f t="shared" si="10"/>
        <v>33</v>
      </c>
    </row>
    <row r="688" spans="1:6" hidden="1">
      <c r="A688" t="s">
        <v>41</v>
      </c>
      <c r="B688">
        <v>40</v>
      </c>
      <c r="D688">
        <v>1.9770967741935483</v>
      </c>
      <c r="E688" t="s">
        <v>2704</v>
      </c>
      <c r="F688">
        <f t="shared" si="10"/>
        <v>33</v>
      </c>
    </row>
    <row r="689" spans="1:6" hidden="1">
      <c r="A689" t="s">
        <v>42</v>
      </c>
      <c r="B689">
        <v>40</v>
      </c>
      <c r="D689">
        <v>6.8419354838709676</v>
      </c>
      <c r="E689" t="s">
        <v>2694</v>
      </c>
      <c r="F689">
        <f t="shared" si="10"/>
        <v>33</v>
      </c>
    </row>
    <row r="690" spans="1:6" hidden="1">
      <c r="A690" t="s">
        <v>43</v>
      </c>
      <c r="B690">
        <v>40</v>
      </c>
      <c r="D690">
        <v>6.7967741935483863</v>
      </c>
      <c r="E690" t="s">
        <v>2695</v>
      </c>
      <c r="F690">
        <f t="shared" si="10"/>
        <v>33</v>
      </c>
    </row>
    <row r="691" spans="1:6" hidden="1">
      <c r="A691" t="s">
        <v>44</v>
      </c>
      <c r="B691">
        <v>40</v>
      </c>
      <c r="D691">
        <v>3.1870967741935483</v>
      </c>
      <c r="E691" t="s">
        <v>2696</v>
      </c>
      <c r="F691">
        <f t="shared" si="10"/>
        <v>33</v>
      </c>
    </row>
    <row r="692" spans="1:6" hidden="1">
      <c r="A692" t="s">
        <v>45</v>
      </c>
      <c r="B692">
        <v>40</v>
      </c>
      <c r="D692">
        <v>6.6161290322580646</v>
      </c>
      <c r="E692" t="s">
        <v>2697</v>
      </c>
      <c r="F692">
        <f t="shared" si="10"/>
        <v>33</v>
      </c>
    </row>
    <row r="693" spans="1:6" hidden="1">
      <c r="A693" t="s">
        <v>46</v>
      </c>
      <c r="B693">
        <v>40</v>
      </c>
      <c r="D693">
        <v>6.6999999999999993</v>
      </c>
      <c r="E693" t="s">
        <v>2698</v>
      </c>
      <c r="F693">
        <f t="shared" si="10"/>
        <v>33</v>
      </c>
    </row>
    <row r="694" spans="1:6" hidden="1">
      <c r="A694" t="s">
        <v>47</v>
      </c>
      <c r="B694">
        <v>40</v>
      </c>
      <c r="D694">
        <v>3.1774193548387095</v>
      </c>
      <c r="E694" t="s">
        <v>2699</v>
      </c>
      <c r="F694">
        <f t="shared" si="10"/>
        <v>33</v>
      </c>
    </row>
    <row r="695" spans="1:6" hidden="1">
      <c r="A695" t="s">
        <v>48</v>
      </c>
      <c r="B695">
        <v>40</v>
      </c>
      <c r="D695">
        <v>3.84</v>
      </c>
      <c r="E695" t="s">
        <v>2705</v>
      </c>
      <c r="F695">
        <f t="shared" si="10"/>
        <v>33</v>
      </c>
    </row>
    <row r="696" spans="1:6" hidden="1">
      <c r="A696" t="s">
        <v>49</v>
      </c>
      <c r="B696">
        <v>40</v>
      </c>
      <c r="D696">
        <v>7.0617119581029959</v>
      </c>
      <c r="E696" t="s">
        <v>2700</v>
      </c>
      <c r="F696">
        <f t="shared" si="10"/>
        <v>33</v>
      </c>
    </row>
    <row r="697" spans="1:6" hidden="1">
      <c r="A697" t="s">
        <v>23</v>
      </c>
      <c r="B697">
        <v>41</v>
      </c>
      <c r="D697">
        <v>21.8</v>
      </c>
      <c r="E697" t="s">
        <v>2681</v>
      </c>
      <c r="F697">
        <f t="shared" si="10"/>
        <v>34</v>
      </c>
    </row>
    <row r="698" spans="1:6" hidden="1">
      <c r="A698" t="s">
        <v>24</v>
      </c>
      <c r="B698">
        <v>41</v>
      </c>
      <c r="D698">
        <v>9.1071428571428559</v>
      </c>
      <c r="E698" t="s">
        <v>2682</v>
      </c>
      <c r="F698">
        <f t="shared" si="10"/>
        <v>34</v>
      </c>
    </row>
    <row r="699" spans="1:6" hidden="1">
      <c r="A699" t="s">
        <v>25</v>
      </c>
      <c r="B699">
        <v>41</v>
      </c>
      <c r="D699">
        <v>5.4419354838709673</v>
      </c>
      <c r="E699" t="s">
        <v>2701</v>
      </c>
      <c r="F699">
        <f t="shared" si="10"/>
        <v>34</v>
      </c>
    </row>
    <row r="700" spans="1:6" hidden="1">
      <c r="A700" t="s">
        <v>26</v>
      </c>
      <c r="B700">
        <v>41</v>
      </c>
      <c r="D700">
        <v>13.711935483870967</v>
      </c>
      <c r="E700" t="s">
        <v>2683</v>
      </c>
      <c r="F700">
        <f t="shared" si="10"/>
        <v>34</v>
      </c>
    </row>
    <row r="701" spans="1:6" hidden="1">
      <c r="A701" t="s">
        <v>193</v>
      </c>
      <c r="B701">
        <v>41</v>
      </c>
      <c r="D701">
        <v>5.1322580645161286</v>
      </c>
      <c r="E701" t="s">
        <v>2684</v>
      </c>
      <c r="F701">
        <f t="shared" si="10"/>
        <v>34</v>
      </c>
    </row>
    <row r="702" spans="1:6" hidden="1">
      <c r="A702" t="s">
        <v>28</v>
      </c>
      <c r="B702">
        <v>41</v>
      </c>
      <c r="D702">
        <v>7.7116129032258067</v>
      </c>
      <c r="E702" t="s">
        <v>2706</v>
      </c>
      <c r="F702">
        <f t="shared" si="10"/>
        <v>34</v>
      </c>
    </row>
    <row r="703" spans="1:6" hidden="1">
      <c r="A703" t="s">
        <v>29</v>
      </c>
      <c r="B703">
        <v>41</v>
      </c>
      <c r="D703">
        <v>0.99677419354838703</v>
      </c>
      <c r="E703" t="s">
        <v>2707</v>
      </c>
      <c r="F703">
        <f t="shared" si="10"/>
        <v>34</v>
      </c>
    </row>
    <row r="704" spans="1:6" hidden="1">
      <c r="A704" t="s">
        <v>30</v>
      </c>
      <c r="B704">
        <v>41</v>
      </c>
      <c r="D704">
        <v>1.3180645161290323</v>
      </c>
      <c r="E704" t="s">
        <v>2708</v>
      </c>
      <c r="F704">
        <f t="shared" si="10"/>
        <v>34</v>
      </c>
    </row>
    <row r="705" spans="1:6" hidden="1">
      <c r="A705" t="s">
        <v>31</v>
      </c>
      <c r="B705">
        <v>41</v>
      </c>
      <c r="D705">
        <v>6.1716129032258058</v>
      </c>
      <c r="E705" t="s">
        <v>2702</v>
      </c>
      <c r="F705">
        <f t="shared" si="10"/>
        <v>34</v>
      </c>
    </row>
    <row r="706" spans="1:6" hidden="1">
      <c r="A706" t="s">
        <v>32</v>
      </c>
      <c r="B706">
        <v>41</v>
      </c>
      <c r="D706">
        <v>11.044838709677421</v>
      </c>
      <c r="E706" t="s">
        <v>2703</v>
      </c>
      <c r="F706">
        <f t="shared" si="10"/>
        <v>34</v>
      </c>
    </row>
    <row r="707" spans="1:6" hidden="1">
      <c r="A707" t="s">
        <v>33</v>
      </c>
      <c r="B707">
        <v>41</v>
      </c>
      <c r="D707">
        <v>3.5451612903225809</v>
      </c>
      <c r="E707" t="s">
        <v>2685</v>
      </c>
      <c r="F707">
        <f t="shared" ref="F707:F770" si="11">B707-7</f>
        <v>34</v>
      </c>
    </row>
    <row r="708" spans="1:6" hidden="1">
      <c r="A708" t="s">
        <v>135</v>
      </c>
      <c r="B708">
        <v>41</v>
      </c>
      <c r="D708">
        <v>1.4793548387096773</v>
      </c>
      <c r="E708" t="s">
        <v>2686</v>
      </c>
      <c r="F708">
        <f t="shared" si="11"/>
        <v>34</v>
      </c>
    </row>
    <row r="709" spans="1:6" hidden="1">
      <c r="A709" t="s">
        <v>34</v>
      </c>
      <c r="B709">
        <v>41</v>
      </c>
      <c r="D709">
        <v>1.9835483870967743</v>
      </c>
      <c r="E709" t="s">
        <v>2687</v>
      </c>
      <c r="F709">
        <f t="shared" si="11"/>
        <v>34</v>
      </c>
    </row>
    <row r="710" spans="1:6" hidden="1">
      <c r="A710" t="s">
        <v>35</v>
      </c>
      <c r="B710">
        <v>41</v>
      </c>
      <c r="D710">
        <v>6.6193548387096772</v>
      </c>
      <c r="E710" t="s">
        <v>2688</v>
      </c>
      <c r="F710">
        <f t="shared" si="11"/>
        <v>34</v>
      </c>
    </row>
    <row r="711" spans="1:6" hidden="1">
      <c r="A711" t="s">
        <v>36</v>
      </c>
      <c r="B711">
        <v>41</v>
      </c>
      <c r="D711">
        <v>6.5903225806451617</v>
      </c>
      <c r="E711" t="s">
        <v>2689</v>
      </c>
      <c r="F711">
        <f t="shared" si="11"/>
        <v>34</v>
      </c>
    </row>
    <row r="712" spans="1:6" hidden="1">
      <c r="A712" t="s">
        <v>37</v>
      </c>
      <c r="B712">
        <v>41</v>
      </c>
      <c r="D712">
        <v>3.2129032258064516</v>
      </c>
      <c r="E712" t="s">
        <v>2690</v>
      </c>
      <c r="F712">
        <f t="shared" si="11"/>
        <v>34</v>
      </c>
    </row>
    <row r="713" spans="1:6" hidden="1">
      <c r="A713" t="s">
        <v>38</v>
      </c>
      <c r="B713">
        <v>41</v>
      </c>
      <c r="D713">
        <v>6.8000000000000007</v>
      </c>
      <c r="E713" t="s">
        <v>2691</v>
      </c>
      <c r="F713">
        <f t="shared" si="11"/>
        <v>34</v>
      </c>
    </row>
    <row r="714" spans="1:6" hidden="1">
      <c r="A714" t="s">
        <v>39</v>
      </c>
      <c r="B714">
        <v>41</v>
      </c>
      <c r="D714">
        <v>6.7967741935483863</v>
      </c>
      <c r="E714" t="s">
        <v>2692</v>
      </c>
      <c r="F714">
        <f t="shared" si="11"/>
        <v>34</v>
      </c>
    </row>
    <row r="715" spans="1:6" hidden="1">
      <c r="A715" t="s">
        <v>40</v>
      </c>
      <c r="B715">
        <v>41</v>
      </c>
      <c r="D715">
        <v>3.2193548387096773</v>
      </c>
      <c r="E715" t="s">
        <v>2693</v>
      </c>
      <c r="F715">
        <f t="shared" si="11"/>
        <v>34</v>
      </c>
    </row>
    <row r="716" spans="1:6" hidden="1">
      <c r="A716" t="s">
        <v>41</v>
      </c>
      <c r="B716">
        <v>41</v>
      </c>
      <c r="D716">
        <v>1.9770967741935483</v>
      </c>
      <c r="E716" t="s">
        <v>2704</v>
      </c>
      <c r="F716">
        <f t="shared" si="11"/>
        <v>34</v>
      </c>
    </row>
    <row r="717" spans="1:6" hidden="1">
      <c r="A717" t="s">
        <v>42</v>
      </c>
      <c r="B717">
        <v>41</v>
      </c>
      <c r="D717">
        <v>6.8419354838709676</v>
      </c>
      <c r="E717" t="s">
        <v>2694</v>
      </c>
      <c r="F717">
        <f t="shared" si="11"/>
        <v>34</v>
      </c>
    </row>
    <row r="718" spans="1:6" hidden="1">
      <c r="A718" t="s">
        <v>43</v>
      </c>
      <c r="B718">
        <v>41</v>
      </c>
      <c r="D718">
        <v>6.7967741935483863</v>
      </c>
      <c r="E718" t="s">
        <v>2695</v>
      </c>
      <c r="F718">
        <f t="shared" si="11"/>
        <v>34</v>
      </c>
    </row>
    <row r="719" spans="1:6" hidden="1">
      <c r="A719" t="s">
        <v>44</v>
      </c>
      <c r="B719">
        <v>41</v>
      </c>
      <c r="D719">
        <v>3.1870967741935483</v>
      </c>
      <c r="E719" t="s">
        <v>2696</v>
      </c>
      <c r="F719">
        <f t="shared" si="11"/>
        <v>34</v>
      </c>
    </row>
    <row r="720" spans="1:6" hidden="1">
      <c r="A720" t="s">
        <v>45</v>
      </c>
      <c r="B720">
        <v>41</v>
      </c>
      <c r="D720">
        <v>6.6161290322580646</v>
      </c>
      <c r="E720" t="s">
        <v>2697</v>
      </c>
      <c r="F720">
        <f t="shared" si="11"/>
        <v>34</v>
      </c>
    </row>
    <row r="721" spans="1:6" hidden="1">
      <c r="A721" t="s">
        <v>46</v>
      </c>
      <c r="B721">
        <v>41</v>
      </c>
      <c r="D721">
        <v>6.6999999999999993</v>
      </c>
      <c r="E721" t="s">
        <v>2698</v>
      </c>
      <c r="F721">
        <f t="shared" si="11"/>
        <v>34</v>
      </c>
    </row>
    <row r="722" spans="1:6" hidden="1">
      <c r="A722" t="s">
        <v>47</v>
      </c>
      <c r="B722">
        <v>41</v>
      </c>
      <c r="D722">
        <v>3.1774193548387095</v>
      </c>
      <c r="E722" t="s">
        <v>2699</v>
      </c>
      <c r="F722">
        <f t="shared" si="11"/>
        <v>34</v>
      </c>
    </row>
    <row r="723" spans="1:6" hidden="1">
      <c r="A723" t="s">
        <v>48</v>
      </c>
      <c r="B723">
        <v>41</v>
      </c>
      <c r="D723">
        <v>3.84</v>
      </c>
      <c r="E723" t="s">
        <v>2705</v>
      </c>
      <c r="F723">
        <f t="shared" si="11"/>
        <v>34</v>
      </c>
    </row>
    <row r="724" spans="1:6" hidden="1">
      <c r="A724" t="s">
        <v>49</v>
      </c>
      <c r="B724">
        <v>41</v>
      </c>
      <c r="D724">
        <v>7.0617119581029959</v>
      </c>
      <c r="E724" t="s">
        <v>2700</v>
      </c>
      <c r="F724">
        <f t="shared" si="11"/>
        <v>34</v>
      </c>
    </row>
    <row r="725" spans="1:6" hidden="1">
      <c r="A725" t="s">
        <v>23</v>
      </c>
      <c r="B725">
        <v>42</v>
      </c>
      <c r="D725">
        <v>21.8</v>
      </c>
      <c r="E725" t="s">
        <v>2681</v>
      </c>
      <c r="F725">
        <f t="shared" si="11"/>
        <v>35</v>
      </c>
    </row>
    <row r="726" spans="1:6" hidden="1">
      <c r="A726" t="s">
        <v>24</v>
      </c>
      <c r="B726">
        <v>42</v>
      </c>
      <c r="D726">
        <v>9.1071428571428559</v>
      </c>
      <c r="E726" t="s">
        <v>2682</v>
      </c>
      <c r="F726">
        <f t="shared" si="11"/>
        <v>35</v>
      </c>
    </row>
    <row r="727" spans="1:6" hidden="1">
      <c r="A727" t="s">
        <v>25</v>
      </c>
      <c r="B727">
        <v>42</v>
      </c>
      <c r="D727">
        <v>5.4419354838709673</v>
      </c>
      <c r="E727" t="s">
        <v>2701</v>
      </c>
      <c r="F727">
        <f t="shared" si="11"/>
        <v>35</v>
      </c>
    </row>
    <row r="728" spans="1:6" hidden="1">
      <c r="A728" t="s">
        <v>26</v>
      </c>
      <c r="B728">
        <v>42</v>
      </c>
      <c r="D728">
        <v>13.711935483870967</v>
      </c>
      <c r="E728" t="s">
        <v>2683</v>
      </c>
      <c r="F728">
        <f t="shared" si="11"/>
        <v>35</v>
      </c>
    </row>
    <row r="729" spans="1:6" hidden="1">
      <c r="A729" t="s">
        <v>193</v>
      </c>
      <c r="B729">
        <v>42</v>
      </c>
      <c r="D729">
        <v>5.1322580645161286</v>
      </c>
      <c r="E729" t="s">
        <v>2684</v>
      </c>
      <c r="F729">
        <f t="shared" si="11"/>
        <v>35</v>
      </c>
    </row>
    <row r="730" spans="1:6" hidden="1">
      <c r="A730" t="s">
        <v>28</v>
      </c>
      <c r="B730">
        <v>42</v>
      </c>
      <c r="D730">
        <v>7.7116129032258067</v>
      </c>
      <c r="E730" t="s">
        <v>2706</v>
      </c>
      <c r="F730">
        <f t="shared" si="11"/>
        <v>35</v>
      </c>
    </row>
    <row r="731" spans="1:6" hidden="1">
      <c r="A731" t="s">
        <v>29</v>
      </c>
      <c r="B731">
        <v>42</v>
      </c>
      <c r="D731">
        <v>0.99677419354838703</v>
      </c>
      <c r="E731" t="s">
        <v>2707</v>
      </c>
      <c r="F731">
        <f t="shared" si="11"/>
        <v>35</v>
      </c>
    </row>
    <row r="732" spans="1:6" hidden="1">
      <c r="A732" t="s">
        <v>30</v>
      </c>
      <c r="B732">
        <v>42</v>
      </c>
      <c r="D732">
        <v>1.3180645161290323</v>
      </c>
      <c r="E732" t="s">
        <v>2708</v>
      </c>
      <c r="F732">
        <f t="shared" si="11"/>
        <v>35</v>
      </c>
    </row>
    <row r="733" spans="1:6" hidden="1">
      <c r="A733" t="s">
        <v>31</v>
      </c>
      <c r="B733">
        <v>42</v>
      </c>
      <c r="D733">
        <v>6.1716129032258058</v>
      </c>
      <c r="E733" t="s">
        <v>2702</v>
      </c>
      <c r="F733">
        <f t="shared" si="11"/>
        <v>35</v>
      </c>
    </row>
    <row r="734" spans="1:6" hidden="1">
      <c r="A734" t="s">
        <v>32</v>
      </c>
      <c r="B734">
        <v>42</v>
      </c>
      <c r="D734">
        <v>11.044838709677421</v>
      </c>
      <c r="E734" t="s">
        <v>2703</v>
      </c>
      <c r="F734">
        <f t="shared" si="11"/>
        <v>35</v>
      </c>
    </row>
    <row r="735" spans="1:6" hidden="1">
      <c r="A735" t="s">
        <v>33</v>
      </c>
      <c r="B735">
        <v>42</v>
      </c>
      <c r="D735">
        <v>3.5451612903225809</v>
      </c>
      <c r="E735" t="s">
        <v>2685</v>
      </c>
      <c r="F735">
        <f t="shared" si="11"/>
        <v>35</v>
      </c>
    </row>
    <row r="736" spans="1:6" hidden="1">
      <c r="A736" t="s">
        <v>135</v>
      </c>
      <c r="B736">
        <v>42</v>
      </c>
      <c r="D736">
        <v>1.4793548387096773</v>
      </c>
      <c r="E736" t="s">
        <v>2686</v>
      </c>
      <c r="F736">
        <f t="shared" si="11"/>
        <v>35</v>
      </c>
    </row>
    <row r="737" spans="1:6" hidden="1">
      <c r="A737" t="s">
        <v>34</v>
      </c>
      <c r="B737">
        <v>42</v>
      </c>
      <c r="D737">
        <v>1.9835483870967743</v>
      </c>
      <c r="E737" t="s">
        <v>2687</v>
      </c>
      <c r="F737">
        <f t="shared" si="11"/>
        <v>35</v>
      </c>
    </row>
    <row r="738" spans="1:6" hidden="1">
      <c r="A738" t="s">
        <v>35</v>
      </c>
      <c r="B738">
        <v>42</v>
      </c>
      <c r="D738">
        <v>6.6193548387096772</v>
      </c>
      <c r="E738" t="s">
        <v>2688</v>
      </c>
      <c r="F738">
        <f t="shared" si="11"/>
        <v>35</v>
      </c>
    </row>
    <row r="739" spans="1:6" hidden="1">
      <c r="A739" t="s">
        <v>36</v>
      </c>
      <c r="B739">
        <v>42</v>
      </c>
      <c r="D739">
        <v>6.5903225806451617</v>
      </c>
      <c r="E739" t="s">
        <v>2689</v>
      </c>
      <c r="F739">
        <f t="shared" si="11"/>
        <v>35</v>
      </c>
    </row>
    <row r="740" spans="1:6" hidden="1">
      <c r="A740" t="s">
        <v>37</v>
      </c>
      <c r="B740">
        <v>42</v>
      </c>
      <c r="D740">
        <v>3.2129032258064516</v>
      </c>
      <c r="E740" t="s">
        <v>2690</v>
      </c>
      <c r="F740">
        <f t="shared" si="11"/>
        <v>35</v>
      </c>
    </row>
    <row r="741" spans="1:6" hidden="1">
      <c r="A741" t="s">
        <v>38</v>
      </c>
      <c r="B741">
        <v>42</v>
      </c>
      <c r="D741">
        <v>6.8000000000000007</v>
      </c>
      <c r="E741" t="s">
        <v>2691</v>
      </c>
      <c r="F741">
        <f t="shared" si="11"/>
        <v>35</v>
      </c>
    </row>
    <row r="742" spans="1:6" hidden="1">
      <c r="A742" t="s">
        <v>39</v>
      </c>
      <c r="B742">
        <v>42</v>
      </c>
      <c r="D742">
        <v>6.7967741935483863</v>
      </c>
      <c r="E742" t="s">
        <v>2692</v>
      </c>
      <c r="F742">
        <f t="shared" si="11"/>
        <v>35</v>
      </c>
    </row>
    <row r="743" spans="1:6" hidden="1">
      <c r="A743" t="s">
        <v>40</v>
      </c>
      <c r="B743">
        <v>42</v>
      </c>
      <c r="D743">
        <v>3.2193548387096773</v>
      </c>
      <c r="E743" t="s">
        <v>2693</v>
      </c>
      <c r="F743">
        <f t="shared" si="11"/>
        <v>35</v>
      </c>
    </row>
    <row r="744" spans="1:6" hidden="1">
      <c r="A744" t="s">
        <v>41</v>
      </c>
      <c r="B744">
        <v>42</v>
      </c>
      <c r="D744">
        <v>1.9770967741935483</v>
      </c>
      <c r="E744" t="s">
        <v>2704</v>
      </c>
      <c r="F744">
        <f t="shared" si="11"/>
        <v>35</v>
      </c>
    </row>
    <row r="745" spans="1:6" hidden="1">
      <c r="A745" t="s">
        <v>42</v>
      </c>
      <c r="B745">
        <v>42</v>
      </c>
      <c r="D745">
        <v>6.8419354838709676</v>
      </c>
      <c r="E745" t="s">
        <v>2694</v>
      </c>
      <c r="F745">
        <f t="shared" si="11"/>
        <v>35</v>
      </c>
    </row>
    <row r="746" spans="1:6" hidden="1">
      <c r="A746" t="s">
        <v>43</v>
      </c>
      <c r="B746">
        <v>42</v>
      </c>
      <c r="D746">
        <v>6.7967741935483863</v>
      </c>
      <c r="E746" t="s">
        <v>2695</v>
      </c>
      <c r="F746">
        <f t="shared" si="11"/>
        <v>35</v>
      </c>
    </row>
    <row r="747" spans="1:6" hidden="1">
      <c r="A747" t="s">
        <v>44</v>
      </c>
      <c r="B747">
        <v>42</v>
      </c>
      <c r="D747">
        <v>3.1870967741935483</v>
      </c>
      <c r="E747" t="s">
        <v>2696</v>
      </c>
      <c r="F747">
        <f t="shared" si="11"/>
        <v>35</v>
      </c>
    </row>
    <row r="748" spans="1:6" hidden="1">
      <c r="A748" t="s">
        <v>45</v>
      </c>
      <c r="B748">
        <v>42</v>
      </c>
      <c r="D748">
        <v>6.6161290322580646</v>
      </c>
      <c r="E748" t="s">
        <v>2697</v>
      </c>
      <c r="F748">
        <f t="shared" si="11"/>
        <v>35</v>
      </c>
    </row>
    <row r="749" spans="1:6" hidden="1">
      <c r="A749" t="s">
        <v>46</v>
      </c>
      <c r="B749">
        <v>42</v>
      </c>
      <c r="D749">
        <v>6.6999999999999993</v>
      </c>
      <c r="E749" t="s">
        <v>2698</v>
      </c>
      <c r="F749">
        <f t="shared" si="11"/>
        <v>35</v>
      </c>
    </row>
    <row r="750" spans="1:6" hidden="1">
      <c r="A750" t="s">
        <v>47</v>
      </c>
      <c r="B750">
        <v>42</v>
      </c>
      <c r="D750">
        <v>3.1774193548387095</v>
      </c>
      <c r="E750" t="s">
        <v>2699</v>
      </c>
      <c r="F750">
        <f t="shared" si="11"/>
        <v>35</v>
      </c>
    </row>
    <row r="751" spans="1:6" hidden="1">
      <c r="A751" t="s">
        <v>48</v>
      </c>
      <c r="B751">
        <v>42</v>
      </c>
      <c r="D751">
        <v>3.84</v>
      </c>
      <c r="E751" t="s">
        <v>2705</v>
      </c>
      <c r="F751">
        <f t="shared" si="11"/>
        <v>35</v>
      </c>
    </row>
    <row r="752" spans="1:6" hidden="1">
      <c r="A752" t="s">
        <v>49</v>
      </c>
      <c r="B752">
        <v>42</v>
      </c>
      <c r="D752">
        <v>7.0617119581029959</v>
      </c>
      <c r="E752" t="s">
        <v>2700</v>
      </c>
      <c r="F752">
        <f t="shared" si="11"/>
        <v>35</v>
      </c>
    </row>
    <row r="753" spans="1:6" hidden="1">
      <c r="A753" t="s">
        <v>23</v>
      </c>
      <c r="B753">
        <v>43</v>
      </c>
      <c r="D753">
        <v>21.8</v>
      </c>
      <c r="E753" t="s">
        <v>2681</v>
      </c>
      <c r="F753">
        <f t="shared" si="11"/>
        <v>36</v>
      </c>
    </row>
    <row r="754" spans="1:6" hidden="1">
      <c r="A754" t="s">
        <v>24</v>
      </c>
      <c r="B754">
        <v>43</v>
      </c>
      <c r="D754">
        <v>9.1071428571428559</v>
      </c>
      <c r="E754" t="s">
        <v>2682</v>
      </c>
      <c r="F754">
        <f t="shared" si="11"/>
        <v>36</v>
      </c>
    </row>
    <row r="755" spans="1:6" hidden="1">
      <c r="A755" t="s">
        <v>25</v>
      </c>
      <c r="B755">
        <v>43</v>
      </c>
      <c r="D755">
        <v>5.4419354838709673</v>
      </c>
      <c r="E755" t="s">
        <v>2701</v>
      </c>
      <c r="F755">
        <f t="shared" si="11"/>
        <v>36</v>
      </c>
    </row>
    <row r="756" spans="1:6" hidden="1">
      <c r="A756" t="s">
        <v>26</v>
      </c>
      <c r="B756">
        <v>43</v>
      </c>
      <c r="D756">
        <v>13.711935483870967</v>
      </c>
      <c r="E756" t="s">
        <v>2683</v>
      </c>
      <c r="F756">
        <f t="shared" si="11"/>
        <v>36</v>
      </c>
    </row>
    <row r="757" spans="1:6" hidden="1">
      <c r="A757" t="s">
        <v>193</v>
      </c>
      <c r="B757">
        <v>43</v>
      </c>
      <c r="D757">
        <v>5.1322580645161286</v>
      </c>
      <c r="E757" t="s">
        <v>2684</v>
      </c>
      <c r="F757">
        <f t="shared" si="11"/>
        <v>36</v>
      </c>
    </row>
    <row r="758" spans="1:6" hidden="1">
      <c r="A758" t="s">
        <v>28</v>
      </c>
      <c r="B758">
        <v>43</v>
      </c>
      <c r="D758">
        <v>7.7116129032258067</v>
      </c>
      <c r="E758" t="s">
        <v>2706</v>
      </c>
      <c r="F758">
        <f t="shared" si="11"/>
        <v>36</v>
      </c>
    </row>
    <row r="759" spans="1:6" hidden="1">
      <c r="A759" t="s">
        <v>29</v>
      </c>
      <c r="B759">
        <v>43</v>
      </c>
      <c r="D759">
        <v>0.99677419354838703</v>
      </c>
      <c r="E759" t="s">
        <v>2707</v>
      </c>
      <c r="F759">
        <f t="shared" si="11"/>
        <v>36</v>
      </c>
    </row>
    <row r="760" spans="1:6" hidden="1">
      <c r="A760" t="s">
        <v>30</v>
      </c>
      <c r="B760">
        <v>43</v>
      </c>
      <c r="D760">
        <v>1.3180645161290323</v>
      </c>
      <c r="E760" t="s">
        <v>2708</v>
      </c>
      <c r="F760">
        <f t="shared" si="11"/>
        <v>36</v>
      </c>
    </row>
    <row r="761" spans="1:6" hidden="1">
      <c r="A761" t="s">
        <v>31</v>
      </c>
      <c r="B761">
        <v>43</v>
      </c>
      <c r="D761">
        <v>6.1716129032258058</v>
      </c>
      <c r="E761" t="s">
        <v>2702</v>
      </c>
      <c r="F761">
        <f t="shared" si="11"/>
        <v>36</v>
      </c>
    </row>
    <row r="762" spans="1:6" hidden="1">
      <c r="A762" t="s">
        <v>32</v>
      </c>
      <c r="B762">
        <v>43</v>
      </c>
      <c r="D762">
        <v>11.044838709677421</v>
      </c>
      <c r="E762" t="s">
        <v>2703</v>
      </c>
      <c r="F762">
        <f t="shared" si="11"/>
        <v>36</v>
      </c>
    </row>
    <row r="763" spans="1:6" hidden="1">
      <c r="A763" t="s">
        <v>33</v>
      </c>
      <c r="B763">
        <v>43</v>
      </c>
      <c r="D763">
        <v>3.5451612903225809</v>
      </c>
      <c r="E763" t="s">
        <v>2685</v>
      </c>
      <c r="F763">
        <f t="shared" si="11"/>
        <v>36</v>
      </c>
    </row>
    <row r="764" spans="1:6" hidden="1">
      <c r="A764" t="s">
        <v>135</v>
      </c>
      <c r="B764">
        <v>43</v>
      </c>
      <c r="D764">
        <v>1.4793548387096773</v>
      </c>
      <c r="E764" t="s">
        <v>2686</v>
      </c>
      <c r="F764">
        <f t="shared" si="11"/>
        <v>36</v>
      </c>
    </row>
    <row r="765" spans="1:6" hidden="1">
      <c r="A765" t="s">
        <v>34</v>
      </c>
      <c r="B765">
        <v>43</v>
      </c>
      <c r="D765">
        <v>1.9835483870967743</v>
      </c>
      <c r="E765" t="s">
        <v>2687</v>
      </c>
      <c r="F765">
        <f t="shared" si="11"/>
        <v>36</v>
      </c>
    </row>
    <row r="766" spans="1:6" hidden="1">
      <c r="A766" t="s">
        <v>35</v>
      </c>
      <c r="B766">
        <v>43</v>
      </c>
      <c r="D766">
        <v>6.6193548387096772</v>
      </c>
      <c r="E766" t="s">
        <v>2688</v>
      </c>
      <c r="F766">
        <f t="shared" si="11"/>
        <v>36</v>
      </c>
    </row>
    <row r="767" spans="1:6" hidden="1">
      <c r="A767" t="s">
        <v>36</v>
      </c>
      <c r="B767">
        <v>43</v>
      </c>
      <c r="D767">
        <v>6.5903225806451617</v>
      </c>
      <c r="E767" t="s">
        <v>2689</v>
      </c>
      <c r="F767">
        <f t="shared" si="11"/>
        <v>36</v>
      </c>
    </row>
    <row r="768" spans="1:6" hidden="1">
      <c r="A768" t="s">
        <v>37</v>
      </c>
      <c r="B768">
        <v>43</v>
      </c>
      <c r="D768">
        <v>3.2129032258064516</v>
      </c>
      <c r="E768" t="s">
        <v>2690</v>
      </c>
      <c r="F768">
        <f t="shared" si="11"/>
        <v>36</v>
      </c>
    </row>
    <row r="769" spans="1:6" hidden="1">
      <c r="A769" t="s">
        <v>38</v>
      </c>
      <c r="B769">
        <v>43</v>
      </c>
      <c r="D769">
        <v>6.8000000000000007</v>
      </c>
      <c r="E769" t="s">
        <v>2691</v>
      </c>
      <c r="F769">
        <f t="shared" si="11"/>
        <v>36</v>
      </c>
    </row>
    <row r="770" spans="1:6" hidden="1">
      <c r="A770" t="s">
        <v>39</v>
      </c>
      <c r="B770">
        <v>43</v>
      </c>
      <c r="D770">
        <v>6.7967741935483863</v>
      </c>
      <c r="E770" t="s">
        <v>2692</v>
      </c>
      <c r="F770">
        <f t="shared" si="11"/>
        <v>36</v>
      </c>
    </row>
    <row r="771" spans="1:6" hidden="1">
      <c r="A771" t="s">
        <v>40</v>
      </c>
      <c r="B771">
        <v>43</v>
      </c>
      <c r="D771">
        <v>3.2193548387096773</v>
      </c>
      <c r="E771" t="s">
        <v>2693</v>
      </c>
      <c r="F771">
        <f t="shared" ref="F771:F834" si="12">B771-7</f>
        <v>36</v>
      </c>
    </row>
    <row r="772" spans="1:6" hidden="1">
      <c r="A772" t="s">
        <v>41</v>
      </c>
      <c r="B772">
        <v>43</v>
      </c>
      <c r="D772">
        <v>1.9770967741935483</v>
      </c>
      <c r="E772" t="s">
        <v>2704</v>
      </c>
      <c r="F772">
        <f t="shared" si="12"/>
        <v>36</v>
      </c>
    </row>
    <row r="773" spans="1:6" hidden="1">
      <c r="A773" t="s">
        <v>42</v>
      </c>
      <c r="B773">
        <v>43</v>
      </c>
      <c r="D773">
        <v>6.8419354838709676</v>
      </c>
      <c r="E773" t="s">
        <v>2694</v>
      </c>
      <c r="F773">
        <f t="shared" si="12"/>
        <v>36</v>
      </c>
    </row>
    <row r="774" spans="1:6" hidden="1">
      <c r="A774" t="s">
        <v>43</v>
      </c>
      <c r="B774">
        <v>43</v>
      </c>
      <c r="D774">
        <v>6.7967741935483863</v>
      </c>
      <c r="E774" t="s">
        <v>2695</v>
      </c>
      <c r="F774">
        <f t="shared" si="12"/>
        <v>36</v>
      </c>
    </row>
    <row r="775" spans="1:6" hidden="1">
      <c r="A775" t="s">
        <v>44</v>
      </c>
      <c r="B775">
        <v>43</v>
      </c>
      <c r="D775">
        <v>3.1870967741935483</v>
      </c>
      <c r="E775" t="s">
        <v>2696</v>
      </c>
      <c r="F775">
        <f t="shared" si="12"/>
        <v>36</v>
      </c>
    </row>
    <row r="776" spans="1:6" hidden="1">
      <c r="A776" t="s">
        <v>45</v>
      </c>
      <c r="B776">
        <v>43</v>
      </c>
      <c r="D776">
        <v>6.6161290322580646</v>
      </c>
      <c r="E776" t="s">
        <v>2697</v>
      </c>
      <c r="F776">
        <f t="shared" si="12"/>
        <v>36</v>
      </c>
    </row>
    <row r="777" spans="1:6" hidden="1">
      <c r="A777" t="s">
        <v>46</v>
      </c>
      <c r="B777">
        <v>43</v>
      </c>
      <c r="D777">
        <v>6.6999999999999993</v>
      </c>
      <c r="E777" t="s">
        <v>2698</v>
      </c>
      <c r="F777">
        <f t="shared" si="12"/>
        <v>36</v>
      </c>
    </row>
    <row r="778" spans="1:6" hidden="1">
      <c r="A778" t="s">
        <v>47</v>
      </c>
      <c r="B778">
        <v>43</v>
      </c>
      <c r="D778">
        <v>3.1774193548387095</v>
      </c>
      <c r="E778" t="s">
        <v>2699</v>
      </c>
      <c r="F778">
        <f t="shared" si="12"/>
        <v>36</v>
      </c>
    </row>
    <row r="779" spans="1:6" hidden="1">
      <c r="A779" t="s">
        <v>48</v>
      </c>
      <c r="B779">
        <v>43</v>
      </c>
      <c r="D779">
        <v>3.84</v>
      </c>
      <c r="E779" t="s">
        <v>2705</v>
      </c>
      <c r="F779">
        <f t="shared" si="12"/>
        <v>36</v>
      </c>
    </row>
    <row r="780" spans="1:6" hidden="1">
      <c r="A780" t="s">
        <v>49</v>
      </c>
      <c r="B780">
        <v>43</v>
      </c>
      <c r="D780">
        <v>7.0617119581029959</v>
      </c>
      <c r="E780" t="s">
        <v>2700</v>
      </c>
      <c r="F780">
        <f t="shared" si="12"/>
        <v>36</v>
      </c>
    </row>
    <row r="781" spans="1:6" hidden="1">
      <c r="A781" t="s">
        <v>23</v>
      </c>
      <c r="B781">
        <v>44</v>
      </c>
      <c r="D781">
        <v>21.8</v>
      </c>
      <c r="E781" t="s">
        <v>2681</v>
      </c>
      <c r="F781">
        <f t="shared" si="12"/>
        <v>37</v>
      </c>
    </row>
    <row r="782" spans="1:6" hidden="1">
      <c r="A782" t="s">
        <v>24</v>
      </c>
      <c r="B782">
        <v>44</v>
      </c>
      <c r="D782">
        <v>9.1071428571428559</v>
      </c>
      <c r="E782" t="s">
        <v>2682</v>
      </c>
      <c r="F782">
        <f t="shared" si="12"/>
        <v>37</v>
      </c>
    </row>
    <row r="783" spans="1:6" hidden="1">
      <c r="A783" t="s">
        <v>25</v>
      </c>
      <c r="B783">
        <v>44</v>
      </c>
      <c r="D783">
        <v>5.4419354838709673</v>
      </c>
      <c r="E783" t="s">
        <v>2701</v>
      </c>
      <c r="F783">
        <f t="shared" si="12"/>
        <v>37</v>
      </c>
    </row>
    <row r="784" spans="1:6" hidden="1">
      <c r="A784" t="s">
        <v>26</v>
      </c>
      <c r="B784">
        <v>44</v>
      </c>
      <c r="D784">
        <v>13.711935483870967</v>
      </c>
      <c r="E784" t="s">
        <v>2683</v>
      </c>
      <c r="F784">
        <f t="shared" si="12"/>
        <v>37</v>
      </c>
    </row>
    <row r="785" spans="1:6" hidden="1">
      <c r="A785" t="s">
        <v>193</v>
      </c>
      <c r="B785">
        <v>44</v>
      </c>
      <c r="D785">
        <v>5.1322580645161286</v>
      </c>
      <c r="E785" t="s">
        <v>2684</v>
      </c>
      <c r="F785">
        <f t="shared" si="12"/>
        <v>37</v>
      </c>
    </row>
    <row r="786" spans="1:6" hidden="1">
      <c r="A786" t="s">
        <v>28</v>
      </c>
      <c r="B786">
        <v>44</v>
      </c>
      <c r="D786">
        <v>7.7116129032258067</v>
      </c>
      <c r="E786" t="s">
        <v>2706</v>
      </c>
      <c r="F786">
        <f t="shared" si="12"/>
        <v>37</v>
      </c>
    </row>
    <row r="787" spans="1:6" hidden="1">
      <c r="A787" t="s">
        <v>29</v>
      </c>
      <c r="B787">
        <v>44</v>
      </c>
      <c r="D787">
        <v>0.99677419354838703</v>
      </c>
      <c r="E787" t="s">
        <v>2707</v>
      </c>
      <c r="F787">
        <f t="shared" si="12"/>
        <v>37</v>
      </c>
    </row>
    <row r="788" spans="1:6" hidden="1">
      <c r="A788" t="s">
        <v>30</v>
      </c>
      <c r="B788">
        <v>44</v>
      </c>
      <c r="D788">
        <v>1.3180645161290323</v>
      </c>
      <c r="E788" t="s">
        <v>2708</v>
      </c>
      <c r="F788">
        <f t="shared" si="12"/>
        <v>37</v>
      </c>
    </row>
    <row r="789" spans="1:6" hidden="1">
      <c r="A789" t="s">
        <v>31</v>
      </c>
      <c r="B789">
        <v>44</v>
      </c>
      <c r="D789">
        <v>6.1716129032258058</v>
      </c>
      <c r="E789" t="s">
        <v>2702</v>
      </c>
      <c r="F789">
        <f t="shared" si="12"/>
        <v>37</v>
      </c>
    </row>
    <row r="790" spans="1:6" hidden="1">
      <c r="A790" t="s">
        <v>32</v>
      </c>
      <c r="B790">
        <v>44</v>
      </c>
      <c r="D790">
        <v>11.044838709677421</v>
      </c>
      <c r="E790" t="s">
        <v>2703</v>
      </c>
      <c r="F790">
        <f t="shared" si="12"/>
        <v>37</v>
      </c>
    </row>
    <row r="791" spans="1:6" hidden="1">
      <c r="A791" t="s">
        <v>33</v>
      </c>
      <c r="B791">
        <v>44</v>
      </c>
      <c r="D791">
        <v>3.5451612903225809</v>
      </c>
      <c r="E791" t="s">
        <v>2685</v>
      </c>
      <c r="F791">
        <f t="shared" si="12"/>
        <v>37</v>
      </c>
    </row>
    <row r="792" spans="1:6" hidden="1">
      <c r="A792" t="s">
        <v>135</v>
      </c>
      <c r="B792">
        <v>44</v>
      </c>
      <c r="D792">
        <v>1.4793548387096773</v>
      </c>
      <c r="E792" t="s">
        <v>2686</v>
      </c>
      <c r="F792">
        <f t="shared" si="12"/>
        <v>37</v>
      </c>
    </row>
    <row r="793" spans="1:6" hidden="1">
      <c r="A793" t="s">
        <v>34</v>
      </c>
      <c r="B793">
        <v>44</v>
      </c>
      <c r="D793">
        <v>1.9835483870967743</v>
      </c>
      <c r="E793" t="s">
        <v>2687</v>
      </c>
      <c r="F793">
        <f t="shared" si="12"/>
        <v>37</v>
      </c>
    </row>
    <row r="794" spans="1:6" hidden="1">
      <c r="A794" t="s">
        <v>35</v>
      </c>
      <c r="B794">
        <v>44</v>
      </c>
      <c r="D794">
        <v>6.6193548387096772</v>
      </c>
      <c r="E794" t="s">
        <v>2688</v>
      </c>
      <c r="F794">
        <f t="shared" si="12"/>
        <v>37</v>
      </c>
    </row>
    <row r="795" spans="1:6" hidden="1">
      <c r="A795" t="s">
        <v>36</v>
      </c>
      <c r="B795">
        <v>44</v>
      </c>
      <c r="D795">
        <v>6.5903225806451617</v>
      </c>
      <c r="E795" t="s">
        <v>2689</v>
      </c>
      <c r="F795">
        <f t="shared" si="12"/>
        <v>37</v>
      </c>
    </row>
    <row r="796" spans="1:6" hidden="1">
      <c r="A796" t="s">
        <v>37</v>
      </c>
      <c r="B796">
        <v>44</v>
      </c>
      <c r="D796">
        <v>3.2129032258064516</v>
      </c>
      <c r="E796" t="s">
        <v>2690</v>
      </c>
      <c r="F796">
        <f t="shared" si="12"/>
        <v>37</v>
      </c>
    </row>
    <row r="797" spans="1:6" hidden="1">
      <c r="A797" t="s">
        <v>38</v>
      </c>
      <c r="B797">
        <v>44</v>
      </c>
      <c r="D797">
        <v>6.8000000000000007</v>
      </c>
      <c r="E797" t="s">
        <v>2691</v>
      </c>
      <c r="F797">
        <f t="shared" si="12"/>
        <v>37</v>
      </c>
    </row>
    <row r="798" spans="1:6" hidden="1">
      <c r="A798" t="s">
        <v>39</v>
      </c>
      <c r="B798">
        <v>44</v>
      </c>
      <c r="D798">
        <v>6.7967741935483863</v>
      </c>
      <c r="E798" t="s">
        <v>2692</v>
      </c>
      <c r="F798">
        <f t="shared" si="12"/>
        <v>37</v>
      </c>
    </row>
    <row r="799" spans="1:6" hidden="1">
      <c r="A799" t="s">
        <v>40</v>
      </c>
      <c r="B799">
        <v>44</v>
      </c>
      <c r="D799">
        <v>3.2193548387096773</v>
      </c>
      <c r="E799" t="s">
        <v>2693</v>
      </c>
      <c r="F799">
        <f t="shared" si="12"/>
        <v>37</v>
      </c>
    </row>
    <row r="800" spans="1:6" hidden="1">
      <c r="A800" t="s">
        <v>41</v>
      </c>
      <c r="B800">
        <v>44</v>
      </c>
      <c r="D800">
        <v>1.9770967741935483</v>
      </c>
      <c r="E800" t="s">
        <v>2704</v>
      </c>
      <c r="F800">
        <f t="shared" si="12"/>
        <v>37</v>
      </c>
    </row>
    <row r="801" spans="1:6" hidden="1">
      <c r="A801" t="s">
        <v>42</v>
      </c>
      <c r="B801">
        <v>44</v>
      </c>
      <c r="D801">
        <v>6.8419354838709676</v>
      </c>
      <c r="E801" t="s">
        <v>2694</v>
      </c>
      <c r="F801">
        <f t="shared" si="12"/>
        <v>37</v>
      </c>
    </row>
    <row r="802" spans="1:6" hidden="1">
      <c r="A802" t="s">
        <v>43</v>
      </c>
      <c r="B802">
        <v>44</v>
      </c>
      <c r="D802">
        <v>6.7967741935483863</v>
      </c>
      <c r="E802" t="s">
        <v>2695</v>
      </c>
      <c r="F802">
        <f t="shared" si="12"/>
        <v>37</v>
      </c>
    </row>
    <row r="803" spans="1:6" hidden="1">
      <c r="A803" t="s">
        <v>44</v>
      </c>
      <c r="B803">
        <v>44</v>
      </c>
      <c r="D803">
        <v>3.1870967741935483</v>
      </c>
      <c r="E803" t="s">
        <v>2696</v>
      </c>
      <c r="F803">
        <f t="shared" si="12"/>
        <v>37</v>
      </c>
    </row>
    <row r="804" spans="1:6" hidden="1">
      <c r="A804" t="s">
        <v>45</v>
      </c>
      <c r="B804">
        <v>44</v>
      </c>
      <c r="D804">
        <v>6.6161290322580646</v>
      </c>
      <c r="E804" t="s">
        <v>2697</v>
      </c>
      <c r="F804">
        <f t="shared" si="12"/>
        <v>37</v>
      </c>
    </row>
    <row r="805" spans="1:6" hidden="1">
      <c r="A805" t="s">
        <v>46</v>
      </c>
      <c r="B805">
        <v>44</v>
      </c>
      <c r="D805">
        <v>6.6999999999999993</v>
      </c>
      <c r="E805" t="s">
        <v>2698</v>
      </c>
      <c r="F805">
        <f t="shared" si="12"/>
        <v>37</v>
      </c>
    </row>
    <row r="806" spans="1:6" hidden="1">
      <c r="A806" t="s">
        <v>47</v>
      </c>
      <c r="B806">
        <v>44</v>
      </c>
      <c r="D806">
        <v>3.1774193548387095</v>
      </c>
      <c r="E806" t="s">
        <v>2699</v>
      </c>
      <c r="F806">
        <f t="shared" si="12"/>
        <v>37</v>
      </c>
    </row>
    <row r="807" spans="1:6" hidden="1">
      <c r="A807" t="s">
        <v>48</v>
      </c>
      <c r="B807">
        <v>44</v>
      </c>
      <c r="D807">
        <v>3.84</v>
      </c>
      <c r="E807" t="s">
        <v>2705</v>
      </c>
      <c r="F807">
        <f t="shared" si="12"/>
        <v>37</v>
      </c>
    </row>
    <row r="808" spans="1:6" hidden="1">
      <c r="A808" t="s">
        <v>49</v>
      </c>
      <c r="B808">
        <v>44</v>
      </c>
      <c r="D808">
        <v>7.0617119581029959</v>
      </c>
      <c r="E808" t="s">
        <v>2700</v>
      </c>
      <c r="F808">
        <f t="shared" si="12"/>
        <v>37</v>
      </c>
    </row>
    <row r="809" spans="1:6" hidden="1">
      <c r="A809" t="s">
        <v>23</v>
      </c>
      <c r="B809">
        <v>45</v>
      </c>
      <c r="D809">
        <v>21.8</v>
      </c>
      <c r="E809" t="s">
        <v>2681</v>
      </c>
      <c r="F809">
        <f t="shared" si="12"/>
        <v>38</v>
      </c>
    </row>
    <row r="810" spans="1:6" hidden="1">
      <c r="A810" t="s">
        <v>24</v>
      </c>
      <c r="B810">
        <v>45</v>
      </c>
      <c r="D810">
        <v>9.1071428571428559</v>
      </c>
      <c r="E810" t="s">
        <v>2682</v>
      </c>
      <c r="F810">
        <f t="shared" si="12"/>
        <v>38</v>
      </c>
    </row>
    <row r="811" spans="1:6" hidden="1">
      <c r="A811" t="s">
        <v>25</v>
      </c>
      <c r="B811">
        <v>45</v>
      </c>
      <c r="D811">
        <v>5.4419354838709673</v>
      </c>
      <c r="E811" t="s">
        <v>2701</v>
      </c>
      <c r="F811">
        <f t="shared" si="12"/>
        <v>38</v>
      </c>
    </row>
    <row r="812" spans="1:6" hidden="1">
      <c r="A812" t="s">
        <v>26</v>
      </c>
      <c r="B812">
        <v>45</v>
      </c>
      <c r="D812">
        <v>13.711935483870967</v>
      </c>
      <c r="E812" t="s">
        <v>2683</v>
      </c>
      <c r="F812">
        <f t="shared" si="12"/>
        <v>38</v>
      </c>
    </row>
    <row r="813" spans="1:6" hidden="1">
      <c r="A813" t="s">
        <v>193</v>
      </c>
      <c r="B813">
        <v>45</v>
      </c>
      <c r="D813">
        <v>5.1322580645161286</v>
      </c>
      <c r="E813" t="s">
        <v>2684</v>
      </c>
      <c r="F813">
        <f t="shared" si="12"/>
        <v>38</v>
      </c>
    </row>
    <row r="814" spans="1:6" hidden="1">
      <c r="A814" t="s">
        <v>28</v>
      </c>
      <c r="B814">
        <v>45</v>
      </c>
      <c r="D814">
        <v>7.7116129032258067</v>
      </c>
      <c r="E814" t="s">
        <v>2706</v>
      </c>
      <c r="F814">
        <f t="shared" si="12"/>
        <v>38</v>
      </c>
    </row>
    <row r="815" spans="1:6" hidden="1">
      <c r="A815" t="s">
        <v>29</v>
      </c>
      <c r="B815">
        <v>45</v>
      </c>
      <c r="D815">
        <v>0.99677419354838703</v>
      </c>
      <c r="E815" t="s">
        <v>2707</v>
      </c>
      <c r="F815">
        <f t="shared" si="12"/>
        <v>38</v>
      </c>
    </row>
    <row r="816" spans="1:6" hidden="1">
      <c r="A816" t="s">
        <v>30</v>
      </c>
      <c r="B816">
        <v>45</v>
      </c>
      <c r="D816">
        <v>1.3180645161290323</v>
      </c>
      <c r="E816" t="s">
        <v>2708</v>
      </c>
      <c r="F816">
        <f t="shared" si="12"/>
        <v>38</v>
      </c>
    </row>
    <row r="817" spans="1:6" hidden="1">
      <c r="A817" t="s">
        <v>31</v>
      </c>
      <c r="B817">
        <v>45</v>
      </c>
      <c r="D817">
        <v>6.1716129032258058</v>
      </c>
      <c r="E817" t="s">
        <v>2702</v>
      </c>
      <c r="F817">
        <f t="shared" si="12"/>
        <v>38</v>
      </c>
    </row>
    <row r="818" spans="1:6" hidden="1">
      <c r="A818" t="s">
        <v>32</v>
      </c>
      <c r="B818">
        <v>45</v>
      </c>
      <c r="D818">
        <v>11.044838709677421</v>
      </c>
      <c r="E818" t="s">
        <v>2703</v>
      </c>
      <c r="F818">
        <f t="shared" si="12"/>
        <v>38</v>
      </c>
    </row>
    <row r="819" spans="1:6" hidden="1">
      <c r="A819" t="s">
        <v>33</v>
      </c>
      <c r="B819">
        <v>45</v>
      </c>
      <c r="D819">
        <v>3.5451612903225809</v>
      </c>
      <c r="E819" t="s">
        <v>2685</v>
      </c>
      <c r="F819">
        <f t="shared" si="12"/>
        <v>38</v>
      </c>
    </row>
    <row r="820" spans="1:6" hidden="1">
      <c r="A820" t="s">
        <v>135</v>
      </c>
      <c r="B820">
        <v>45</v>
      </c>
      <c r="D820">
        <v>1.4793548387096773</v>
      </c>
      <c r="E820" t="s">
        <v>2686</v>
      </c>
      <c r="F820">
        <f t="shared" si="12"/>
        <v>38</v>
      </c>
    </row>
    <row r="821" spans="1:6" hidden="1">
      <c r="A821" t="s">
        <v>34</v>
      </c>
      <c r="B821">
        <v>45</v>
      </c>
      <c r="D821">
        <v>1.9835483870967743</v>
      </c>
      <c r="E821" t="s">
        <v>2687</v>
      </c>
      <c r="F821">
        <f t="shared" si="12"/>
        <v>38</v>
      </c>
    </row>
    <row r="822" spans="1:6" hidden="1">
      <c r="A822" t="s">
        <v>35</v>
      </c>
      <c r="B822">
        <v>45</v>
      </c>
      <c r="D822">
        <v>6.6193548387096772</v>
      </c>
      <c r="E822" t="s">
        <v>2688</v>
      </c>
      <c r="F822">
        <f t="shared" si="12"/>
        <v>38</v>
      </c>
    </row>
    <row r="823" spans="1:6" hidden="1">
      <c r="A823" t="s">
        <v>36</v>
      </c>
      <c r="B823">
        <v>45</v>
      </c>
      <c r="D823">
        <v>6.5903225806451617</v>
      </c>
      <c r="E823" t="s">
        <v>2689</v>
      </c>
      <c r="F823">
        <f t="shared" si="12"/>
        <v>38</v>
      </c>
    </row>
    <row r="824" spans="1:6" hidden="1">
      <c r="A824" t="s">
        <v>37</v>
      </c>
      <c r="B824">
        <v>45</v>
      </c>
      <c r="D824">
        <v>3.2129032258064516</v>
      </c>
      <c r="E824" t="s">
        <v>2690</v>
      </c>
      <c r="F824">
        <f t="shared" si="12"/>
        <v>38</v>
      </c>
    </row>
    <row r="825" spans="1:6" hidden="1">
      <c r="A825" t="s">
        <v>38</v>
      </c>
      <c r="B825">
        <v>45</v>
      </c>
      <c r="D825">
        <v>6.8000000000000007</v>
      </c>
      <c r="E825" t="s">
        <v>2691</v>
      </c>
      <c r="F825">
        <f t="shared" si="12"/>
        <v>38</v>
      </c>
    </row>
    <row r="826" spans="1:6" hidden="1">
      <c r="A826" t="s">
        <v>39</v>
      </c>
      <c r="B826">
        <v>45</v>
      </c>
      <c r="D826">
        <v>6.7967741935483863</v>
      </c>
      <c r="E826" t="s">
        <v>2692</v>
      </c>
      <c r="F826">
        <f t="shared" si="12"/>
        <v>38</v>
      </c>
    </row>
    <row r="827" spans="1:6" hidden="1">
      <c r="A827" t="s">
        <v>40</v>
      </c>
      <c r="B827">
        <v>45</v>
      </c>
      <c r="D827">
        <v>3.2193548387096773</v>
      </c>
      <c r="E827" t="s">
        <v>2693</v>
      </c>
      <c r="F827">
        <f t="shared" si="12"/>
        <v>38</v>
      </c>
    </row>
    <row r="828" spans="1:6" hidden="1">
      <c r="A828" t="s">
        <v>41</v>
      </c>
      <c r="B828">
        <v>45</v>
      </c>
      <c r="D828">
        <v>1.9770967741935483</v>
      </c>
      <c r="E828" t="s">
        <v>2704</v>
      </c>
      <c r="F828">
        <f t="shared" si="12"/>
        <v>38</v>
      </c>
    </row>
    <row r="829" spans="1:6" hidden="1">
      <c r="A829" t="s">
        <v>42</v>
      </c>
      <c r="B829">
        <v>45</v>
      </c>
      <c r="D829">
        <v>6.8419354838709676</v>
      </c>
      <c r="E829" t="s">
        <v>2694</v>
      </c>
      <c r="F829">
        <f t="shared" si="12"/>
        <v>38</v>
      </c>
    </row>
    <row r="830" spans="1:6" hidden="1">
      <c r="A830" t="s">
        <v>43</v>
      </c>
      <c r="B830">
        <v>45</v>
      </c>
      <c r="D830">
        <v>6.7967741935483863</v>
      </c>
      <c r="E830" t="s">
        <v>2695</v>
      </c>
      <c r="F830">
        <f t="shared" si="12"/>
        <v>38</v>
      </c>
    </row>
    <row r="831" spans="1:6" hidden="1">
      <c r="A831" t="s">
        <v>44</v>
      </c>
      <c r="B831">
        <v>45</v>
      </c>
      <c r="D831">
        <v>3.1870967741935483</v>
      </c>
      <c r="E831" t="s">
        <v>2696</v>
      </c>
      <c r="F831">
        <f t="shared" si="12"/>
        <v>38</v>
      </c>
    </row>
    <row r="832" spans="1:6" hidden="1">
      <c r="A832" t="s">
        <v>45</v>
      </c>
      <c r="B832">
        <v>45</v>
      </c>
      <c r="D832">
        <v>6.6161290322580646</v>
      </c>
      <c r="E832" t="s">
        <v>2697</v>
      </c>
      <c r="F832">
        <f t="shared" si="12"/>
        <v>38</v>
      </c>
    </row>
    <row r="833" spans="1:6" hidden="1">
      <c r="A833" t="s">
        <v>46</v>
      </c>
      <c r="B833">
        <v>45</v>
      </c>
      <c r="D833">
        <v>6.6999999999999993</v>
      </c>
      <c r="E833" t="s">
        <v>2698</v>
      </c>
      <c r="F833">
        <f t="shared" si="12"/>
        <v>38</v>
      </c>
    </row>
    <row r="834" spans="1:6" hidden="1">
      <c r="A834" t="s">
        <v>47</v>
      </c>
      <c r="B834">
        <v>45</v>
      </c>
      <c r="D834">
        <v>3.1774193548387095</v>
      </c>
      <c r="E834" t="s">
        <v>2699</v>
      </c>
      <c r="F834">
        <f t="shared" si="12"/>
        <v>38</v>
      </c>
    </row>
    <row r="835" spans="1:6" hidden="1">
      <c r="A835" t="s">
        <v>48</v>
      </c>
      <c r="B835">
        <v>45</v>
      </c>
      <c r="D835">
        <v>3.84</v>
      </c>
      <c r="E835" t="s">
        <v>2705</v>
      </c>
      <c r="F835">
        <f t="shared" ref="F835:F898" si="13">B835-7</f>
        <v>38</v>
      </c>
    </row>
    <row r="836" spans="1:6" hidden="1">
      <c r="A836" t="s">
        <v>49</v>
      </c>
      <c r="B836">
        <v>45</v>
      </c>
      <c r="D836">
        <v>7.0617119581029959</v>
      </c>
      <c r="E836" t="s">
        <v>2700</v>
      </c>
      <c r="F836">
        <f t="shared" si="13"/>
        <v>38</v>
      </c>
    </row>
    <row r="837" spans="1:6" hidden="1">
      <c r="A837" t="s">
        <v>23</v>
      </c>
      <c r="B837">
        <v>46</v>
      </c>
      <c r="D837">
        <v>21.8</v>
      </c>
      <c r="E837" t="s">
        <v>2681</v>
      </c>
      <c r="F837">
        <f t="shared" si="13"/>
        <v>39</v>
      </c>
    </row>
    <row r="838" spans="1:6" hidden="1">
      <c r="A838" t="s">
        <v>24</v>
      </c>
      <c r="B838">
        <v>46</v>
      </c>
      <c r="D838">
        <v>9.1071428571428559</v>
      </c>
      <c r="E838" t="s">
        <v>2682</v>
      </c>
      <c r="F838">
        <f t="shared" si="13"/>
        <v>39</v>
      </c>
    </row>
    <row r="839" spans="1:6" hidden="1">
      <c r="A839" t="s">
        <v>25</v>
      </c>
      <c r="B839">
        <v>46</v>
      </c>
      <c r="D839">
        <v>5.4419354838709673</v>
      </c>
      <c r="E839" t="s">
        <v>2701</v>
      </c>
      <c r="F839">
        <f t="shared" si="13"/>
        <v>39</v>
      </c>
    </row>
    <row r="840" spans="1:6" hidden="1">
      <c r="A840" t="s">
        <v>26</v>
      </c>
      <c r="B840">
        <v>46</v>
      </c>
      <c r="D840">
        <v>13.711935483870967</v>
      </c>
      <c r="E840" t="s">
        <v>2683</v>
      </c>
      <c r="F840">
        <f t="shared" si="13"/>
        <v>39</v>
      </c>
    </row>
    <row r="841" spans="1:6" hidden="1">
      <c r="A841" t="s">
        <v>193</v>
      </c>
      <c r="B841">
        <v>46</v>
      </c>
      <c r="D841">
        <v>5.1322580645161286</v>
      </c>
      <c r="E841" t="s">
        <v>2684</v>
      </c>
      <c r="F841">
        <f t="shared" si="13"/>
        <v>39</v>
      </c>
    </row>
    <row r="842" spans="1:6" hidden="1">
      <c r="A842" t="s">
        <v>28</v>
      </c>
      <c r="B842">
        <v>46</v>
      </c>
      <c r="D842">
        <v>7.7116129032258067</v>
      </c>
      <c r="E842" t="s">
        <v>2706</v>
      </c>
      <c r="F842">
        <f t="shared" si="13"/>
        <v>39</v>
      </c>
    </row>
    <row r="843" spans="1:6" hidden="1">
      <c r="A843" t="s">
        <v>29</v>
      </c>
      <c r="B843">
        <v>46</v>
      </c>
      <c r="D843">
        <v>0.99677419354838703</v>
      </c>
      <c r="E843" t="s">
        <v>2707</v>
      </c>
      <c r="F843">
        <f t="shared" si="13"/>
        <v>39</v>
      </c>
    </row>
    <row r="844" spans="1:6" hidden="1">
      <c r="A844" t="s">
        <v>30</v>
      </c>
      <c r="B844">
        <v>46</v>
      </c>
      <c r="D844">
        <v>1.3180645161290323</v>
      </c>
      <c r="E844" t="s">
        <v>2708</v>
      </c>
      <c r="F844">
        <f t="shared" si="13"/>
        <v>39</v>
      </c>
    </row>
    <row r="845" spans="1:6" hidden="1">
      <c r="A845" t="s">
        <v>31</v>
      </c>
      <c r="B845">
        <v>46</v>
      </c>
      <c r="D845">
        <v>6.1716129032258058</v>
      </c>
      <c r="E845" t="s">
        <v>2702</v>
      </c>
      <c r="F845">
        <f t="shared" si="13"/>
        <v>39</v>
      </c>
    </row>
    <row r="846" spans="1:6" hidden="1">
      <c r="A846" t="s">
        <v>32</v>
      </c>
      <c r="B846">
        <v>46</v>
      </c>
      <c r="D846">
        <v>11.044838709677421</v>
      </c>
      <c r="E846" t="s">
        <v>2703</v>
      </c>
      <c r="F846">
        <f t="shared" si="13"/>
        <v>39</v>
      </c>
    </row>
    <row r="847" spans="1:6" hidden="1">
      <c r="A847" t="s">
        <v>33</v>
      </c>
      <c r="B847">
        <v>46</v>
      </c>
      <c r="D847">
        <v>3.5451612903225809</v>
      </c>
      <c r="E847" t="s">
        <v>2685</v>
      </c>
      <c r="F847">
        <f t="shared" si="13"/>
        <v>39</v>
      </c>
    </row>
    <row r="848" spans="1:6" hidden="1">
      <c r="A848" t="s">
        <v>135</v>
      </c>
      <c r="B848">
        <v>46</v>
      </c>
      <c r="D848">
        <v>1.4793548387096773</v>
      </c>
      <c r="E848" t="s">
        <v>2686</v>
      </c>
      <c r="F848">
        <f t="shared" si="13"/>
        <v>39</v>
      </c>
    </row>
    <row r="849" spans="1:6" hidden="1">
      <c r="A849" t="s">
        <v>34</v>
      </c>
      <c r="B849">
        <v>46</v>
      </c>
      <c r="D849">
        <v>1.9835483870967743</v>
      </c>
      <c r="E849" t="s">
        <v>2687</v>
      </c>
      <c r="F849">
        <f t="shared" si="13"/>
        <v>39</v>
      </c>
    </row>
    <row r="850" spans="1:6" hidden="1">
      <c r="A850" t="s">
        <v>35</v>
      </c>
      <c r="B850">
        <v>46</v>
      </c>
      <c r="D850">
        <v>6.6193548387096772</v>
      </c>
      <c r="E850" t="s">
        <v>2688</v>
      </c>
      <c r="F850">
        <f t="shared" si="13"/>
        <v>39</v>
      </c>
    </row>
    <row r="851" spans="1:6" hidden="1">
      <c r="A851" t="s">
        <v>36</v>
      </c>
      <c r="B851">
        <v>46</v>
      </c>
      <c r="D851">
        <v>6.5903225806451617</v>
      </c>
      <c r="E851" t="s">
        <v>2689</v>
      </c>
      <c r="F851">
        <f t="shared" si="13"/>
        <v>39</v>
      </c>
    </row>
    <row r="852" spans="1:6" hidden="1">
      <c r="A852" t="s">
        <v>37</v>
      </c>
      <c r="B852">
        <v>46</v>
      </c>
      <c r="D852">
        <v>3.2129032258064516</v>
      </c>
      <c r="E852" t="s">
        <v>2690</v>
      </c>
      <c r="F852">
        <f t="shared" si="13"/>
        <v>39</v>
      </c>
    </row>
    <row r="853" spans="1:6" hidden="1">
      <c r="A853" t="s">
        <v>38</v>
      </c>
      <c r="B853">
        <v>46</v>
      </c>
      <c r="D853">
        <v>6.8000000000000007</v>
      </c>
      <c r="E853" t="s">
        <v>2691</v>
      </c>
      <c r="F853">
        <f t="shared" si="13"/>
        <v>39</v>
      </c>
    </row>
    <row r="854" spans="1:6" hidden="1">
      <c r="A854" t="s">
        <v>39</v>
      </c>
      <c r="B854">
        <v>46</v>
      </c>
      <c r="D854">
        <v>6.7967741935483863</v>
      </c>
      <c r="E854" t="s">
        <v>2692</v>
      </c>
      <c r="F854">
        <f t="shared" si="13"/>
        <v>39</v>
      </c>
    </row>
    <row r="855" spans="1:6" hidden="1">
      <c r="A855" t="s">
        <v>40</v>
      </c>
      <c r="B855">
        <v>46</v>
      </c>
      <c r="D855">
        <v>3.2193548387096773</v>
      </c>
      <c r="E855" t="s">
        <v>2693</v>
      </c>
      <c r="F855">
        <f t="shared" si="13"/>
        <v>39</v>
      </c>
    </row>
    <row r="856" spans="1:6" hidden="1">
      <c r="A856" t="s">
        <v>41</v>
      </c>
      <c r="B856">
        <v>46</v>
      </c>
      <c r="D856">
        <v>1.9770967741935483</v>
      </c>
      <c r="E856" t="s">
        <v>2704</v>
      </c>
      <c r="F856">
        <f t="shared" si="13"/>
        <v>39</v>
      </c>
    </row>
    <row r="857" spans="1:6" hidden="1">
      <c r="A857" t="s">
        <v>42</v>
      </c>
      <c r="B857">
        <v>46</v>
      </c>
      <c r="D857">
        <v>6.8419354838709676</v>
      </c>
      <c r="E857" t="s">
        <v>2694</v>
      </c>
      <c r="F857">
        <f t="shared" si="13"/>
        <v>39</v>
      </c>
    </row>
    <row r="858" spans="1:6" hidden="1">
      <c r="A858" t="s">
        <v>43</v>
      </c>
      <c r="B858">
        <v>46</v>
      </c>
      <c r="D858">
        <v>6.7967741935483863</v>
      </c>
      <c r="E858" t="s">
        <v>2695</v>
      </c>
      <c r="F858">
        <f t="shared" si="13"/>
        <v>39</v>
      </c>
    </row>
    <row r="859" spans="1:6" hidden="1">
      <c r="A859" t="s">
        <v>44</v>
      </c>
      <c r="B859">
        <v>46</v>
      </c>
      <c r="D859">
        <v>3.1870967741935483</v>
      </c>
      <c r="E859" t="s">
        <v>2696</v>
      </c>
      <c r="F859">
        <f t="shared" si="13"/>
        <v>39</v>
      </c>
    </row>
    <row r="860" spans="1:6" hidden="1">
      <c r="A860" t="s">
        <v>45</v>
      </c>
      <c r="B860">
        <v>46</v>
      </c>
      <c r="D860">
        <v>6.6161290322580646</v>
      </c>
      <c r="E860" t="s">
        <v>2697</v>
      </c>
      <c r="F860">
        <f t="shared" si="13"/>
        <v>39</v>
      </c>
    </row>
    <row r="861" spans="1:6" hidden="1">
      <c r="A861" t="s">
        <v>46</v>
      </c>
      <c r="B861">
        <v>46</v>
      </c>
      <c r="D861">
        <v>6.6999999999999993</v>
      </c>
      <c r="E861" t="s">
        <v>2698</v>
      </c>
      <c r="F861">
        <f t="shared" si="13"/>
        <v>39</v>
      </c>
    </row>
    <row r="862" spans="1:6" hidden="1">
      <c r="A862" t="s">
        <v>47</v>
      </c>
      <c r="B862">
        <v>46</v>
      </c>
      <c r="D862">
        <v>3.1774193548387095</v>
      </c>
      <c r="E862" t="s">
        <v>2699</v>
      </c>
      <c r="F862">
        <f t="shared" si="13"/>
        <v>39</v>
      </c>
    </row>
    <row r="863" spans="1:6" hidden="1">
      <c r="A863" t="s">
        <v>48</v>
      </c>
      <c r="B863">
        <v>46</v>
      </c>
      <c r="D863">
        <v>3.84</v>
      </c>
      <c r="E863" t="s">
        <v>2705</v>
      </c>
      <c r="F863">
        <f t="shared" si="13"/>
        <v>39</v>
      </c>
    </row>
    <row r="864" spans="1:6" hidden="1">
      <c r="A864" t="s">
        <v>49</v>
      </c>
      <c r="B864">
        <v>46</v>
      </c>
      <c r="D864">
        <v>7.0617119581029959</v>
      </c>
      <c r="E864" t="s">
        <v>2700</v>
      </c>
      <c r="F864">
        <f t="shared" si="13"/>
        <v>39</v>
      </c>
    </row>
    <row r="865" spans="1:6" hidden="1">
      <c r="A865" t="s">
        <v>23</v>
      </c>
      <c r="B865">
        <v>47</v>
      </c>
      <c r="D865">
        <v>21.8</v>
      </c>
      <c r="E865" t="s">
        <v>2681</v>
      </c>
      <c r="F865">
        <f t="shared" si="13"/>
        <v>40</v>
      </c>
    </row>
    <row r="866" spans="1:6" hidden="1">
      <c r="A866" t="s">
        <v>24</v>
      </c>
      <c r="B866">
        <v>47</v>
      </c>
      <c r="D866">
        <v>9.1071428571428559</v>
      </c>
      <c r="E866" t="s">
        <v>2682</v>
      </c>
      <c r="F866">
        <f t="shared" si="13"/>
        <v>40</v>
      </c>
    </row>
    <row r="867" spans="1:6" hidden="1">
      <c r="A867" t="s">
        <v>25</v>
      </c>
      <c r="B867">
        <v>47</v>
      </c>
      <c r="D867">
        <v>5.4419354838709673</v>
      </c>
      <c r="E867" t="s">
        <v>2701</v>
      </c>
      <c r="F867">
        <f t="shared" si="13"/>
        <v>40</v>
      </c>
    </row>
    <row r="868" spans="1:6" hidden="1">
      <c r="A868" t="s">
        <v>26</v>
      </c>
      <c r="B868">
        <v>47</v>
      </c>
      <c r="D868">
        <v>13.711935483870967</v>
      </c>
      <c r="E868" t="s">
        <v>2683</v>
      </c>
      <c r="F868">
        <f t="shared" si="13"/>
        <v>40</v>
      </c>
    </row>
    <row r="869" spans="1:6" hidden="1">
      <c r="A869" t="s">
        <v>193</v>
      </c>
      <c r="B869">
        <v>47</v>
      </c>
      <c r="D869">
        <v>5.1322580645161286</v>
      </c>
      <c r="E869" t="s">
        <v>2684</v>
      </c>
      <c r="F869">
        <f t="shared" si="13"/>
        <v>40</v>
      </c>
    </row>
    <row r="870" spans="1:6" hidden="1">
      <c r="A870" t="s">
        <v>28</v>
      </c>
      <c r="B870">
        <v>47</v>
      </c>
      <c r="D870">
        <v>7.7116129032258067</v>
      </c>
      <c r="E870" t="s">
        <v>2706</v>
      </c>
      <c r="F870">
        <f t="shared" si="13"/>
        <v>40</v>
      </c>
    </row>
    <row r="871" spans="1:6" hidden="1">
      <c r="A871" t="s">
        <v>29</v>
      </c>
      <c r="B871">
        <v>47</v>
      </c>
      <c r="D871">
        <v>0.99677419354838703</v>
      </c>
      <c r="E871" t="s">
        <v>2707</v>
      </c>
      <c r="F871">
        <f t="shared" si="13"/>
        <v>40</v>
      </c>
    </row>
    <row r="872" spans="1:6" hidden="1">
      <c r="A872" t="s">
        <v>30</v>
      </c>
      <c r="B872">
        <v>47</v>
      </c>
      <c r="D872">
        <v>1.3180645161290323</v>
      </c>
      <c r="E872" t="s">
        <v>2708</v>
      </c>
      <c r="F872">
        <f t="shared" si="13"/>
        <v>40</v>
      </c>
    </row>
    <row r="873" spans="1:6" hidden="1">
      <c r="A873" t="s">
        <v>31</v>
      </c>
      <c r="B873">
        <v>47</v>
      </c>
      <c r="D873">
        <v>6.1716129032258058</v>
      </c>
      <c r="E873" t="s">
        <v>2702</v>
      </c>
      <c r="F873">
        <f t="shared" si="13"/>
        <v>40</v>
      </c>
    </row>
    <row r="874" spans="1:6" hidden="1">
      <c r="A874" t="s">
        <v>32</v>
      </c>
      <c r="B874">
        <v>47</v>
      </c>
      <c r="D874">
        <v>11.044838709677421</v>
      </c>
      <c r="E874" t="s">
        <v>2703</v>
      </c>
      <c r="F874">
        <f t="shared" si="13"/>
        <v>40</v>
      </c>
    </row>
    <row r="875" spans="1:6" hidden="1">
      <c r="A875" t="s">
        <v>33</v>
      </c>
      <c r="B875">
        <v>47</v>
      </c>
      <c r="D875">
        <v>3.5451612903225809</v>
      </c>
      <c r="E875" t="s">
        <v>2685</v>
      </c>
      <c r="F875">
        <f t="shared" si="13"/>
        <v>40</v>
      </c>
    </row>
    <row r="876" spans="1:6" hidden="1">
      <c r="A876" t="s">
        <v>135</v>
      </c>
      <c r="B876">
        <v>47</v>
      </c>
      <c r="D876">
        <v>1.4793548387096773</v>
      </c>
      <c r="E876" t="s">
        <v>2686</v>
      </c>
      <c r="F876">
        <f t="shared" si="13"/>
        <v>40</v>
      </c>
    </row>
    <row r="877" spans="1:6" hidden="1">
      <c r="A877" t="s">
        <v>34</v>
      </c>
      <c r="B877">
        <v>47</v>
      </c>
      <c r="D877">
        <v>1.9835483870967743</v>
      </c>
      <c r="E877" t="s">
        <v>2687</v>
      </c>
      <c r="F877">
        <f t="shared" si="13"/>
        <v>40</v>
      </c>
    </row>
    <row r="878" spans="1:6" hidden="1">
      <c r="A878" t="s">
        <v>35</v>
      </c>
      <c r="B878">
        <v>47</v>
      </c>
      <c r="D878">
        <v>6.6193548387096772</v>
      </c>
      <c r="E878" t="s">
        <v>2688</v>
      </c>
      <c r="F878">
        <f t="shared" si="13"/>
        <v>40</v>
      </c>
    </row>
    <row r="879" spans="1:6" hidden="1">
      <c r="A879" t="s">
        <v>36</v>
      </c>
      <c r="B879">
        <v>47</v>
      </c>
      <c r="D879">
        <v>6.5903225806451617</v>
      </c>
      <c r="E879" t="s">
        <v>2689</v>
      </c>
      <c r="F879">
        <f t="shared" si="13"/>
        <v>40</v>
      </c>
    </row>
    <row r="880" spans="1:6" hidden="1">
      <c r="A880" t="s">
        <v>37</v>
      </c>
      <c r="B880">
        <v>47</v>
      </c>
      <c r="D880">
        <v>3.2129032258064516</v>
      </c>
      <c r="E880" t="s">
        <v>2690</v>
      </c>
      <c r="F880">
        <f t="shared" si="13"/>
        <v>40</v>
      </c>
    </row>
    <row r="881" spans="1:6" hidden="1">
      <c r="A881" t="s">
        <v>38</v>
      </c>
      <c r="B881">
        <v>47</v>
      </c>
      <c r="D881">
        <v>6.8000000000000007</v>
      </c>
      <c r="E881" t="s">
        <v>2691</v>
      </c>
      <c r="F881">
        <f t="shared" si="13"/>
        <v>40</v>
      </c>
    </row>
    <row r="882" spans="1:6" hidden="1">
      <c r="A882" t="s">
        <v>39</v>
      </c>
      <c r="B882">
        <v>47</v>
      </c>
      <c r="D882">
        <v>6.7967741935483863</v>
      </c>
      <c r="E882" t="s">
        <v>2692</v>
      </c>
      <c r="F882">
        <f t="shared" si="13"/>
        <v>40</v>
      </c>
    </row>
    <row r="883" spans="1:6" hidden="1">
      <c r="A883" t="s">
        <v>40</v>
      </c>
      <c r="B883">
        <v>47</v>
      </c>
      <c r="D883">
        <v>3.2193548387096773</v>
      </c>
      <c r="E883" t="s">
        <v>2693</v>
      </c>
      <c r="F883">
        <f t="shared" si="13"/>
        <v>40</v>
      </c>
    </row>
    <row r="884" spans="1:6" hidden="1">
      <c r="A884" t="s">
        <v>41</v>
      </c>
      <c r="B884">
        <v>47</v>
      </c>
      <c r="D884">
        <v>1.9770967741935483</v>
      </c>
      <c r="E884" t="s">
        <v>2704</v>
      </c>
      <c r="F884">
        <f t="shared" si="13"/>
        <v>40</v>
      </c>
    </row>
    <row r="885" spans="1:6" hidden="1">
      <c r="A885" t="s">
        <v>42</v>
      </c>
      <c r="B885">
        <v>47</v>
      </c>
      <c r="D885">
        <v>6.8419354838709676</v>
      </c>
      <c r="E885" t="s">
        <v>2694</v>
      </c>
      <c r="F885">
        <f t="shared" si="13"/>
        <v>40</v>
      </c>
    </row>
    <row r="886" spans="1:6" hidden="1">
      <c r="A886" t="s">
        <v>43</v>
      </c>
      <c r="B886">
        <v>47</v>
      </c>
      <c r="D886">
        <v>6.7967741935483863</v>
      </c>
      <c r="E886" t="s">
        <v>2695</v>
      </c>
      <c r="F886">
        <f t="shared" si="13"/>
        <v>40</v>
      </c>
    </row>
    <row r="887" spans="1:6" hidden="1">
      <c r="A887" t="s">
        <v>44</v>
      </c>
      <c r="B887">
        <v>47</v>
      </c>
      <c r="D887">
        <v>3.1870967741935483</v>
      </c>
      <c r="E887" t="s">
        <v>2696</v>
      </c>
      <c r="F887">
        <f t="shared" si="13"/>
        <v>40</v>
      </c>
    </row>
    <row r="888" spans="1:6" hidden="1">
      <c r="A888" t="s">
        <v>45</v>
      </c>
      <c r="B888">
        <v>47</v>
      </c>
      <c r="D888">
        <v>6.6161290322580646</v>
      </c>
      <c r="E888" t="s">
        <v>2697</v>
      </c>
      <c r="F888">
        <f t="shared" si="13"/>
        <v>40</v>
      </c>
    </row>
    <row r="889" spans="1:6" hidden="1">
      <c r="A889" t="s">
        <v>46</v>
      </c>
      <c r="B889">
        <v>47</v>
      </c>
      <c r="D889">
        <v>6.6999999999999993</v>
      </c>
      <c r="E889" t="s">
        <v>2698</v>
      </c>
      <c r="F889">
        <f t="shared" si="13"/>
        <v>40</v>
      </c>
    </row>
    <row r="890" spans="1:6" hidden="1">
      <c r="A890" t="s">
        <v>47</v>
      </c>
      <c r="B890">
        <v>47</v>
      </c>
      <c r="D890">
        <v>3.1774193548387095</v>
      </c>
      <c r="E890" t="s">
        <v>2699</v>
      </c>
      <c r="F890">
        <f t="shared" si="13"/>
        <v>40</v>
      </c>
    </row>
    <row r="891" spans="1:6" hidden="1">
      <c r="A891" t="s">
        <v>48</v>
      </c>
      <c r="B891">
        <v>47</v>
      </c>
      <c r="D891">
        <v>3.84</v>
      </c>
      <c r="E891" t="s">
        <v>2705</v>
      </c>
      <c r="F891">
        <f t="shared" si="13"/>
        <v>40</v>
      </c>
    </row>
    <row r="892" spans="1:6" hidden="1">
      <c r="A892" t="s">
        <v>49</v>
      </c>
      <c r="B892">
        <v>47</v>
      </c>
      <c r="D892">
        <v>7.0617119581029959</v>
      </c>
      <c r="E892" t="s">
        <v>2700</v>
      </c>
      <c r="F892">
        <f t="shared" si="13"/>
        <v>40</v>
      </c>
    </row>
    <row r="893" spans="1:6" hidden="1">
      <c r="A893" t="s">
        <v>23</v>
      </c>
      <c r="B893">
        <v>48</v>
      </c>
      <c r="D893">
        <v>21.8</v>
      </c>
      <c r="E893" t="s">
        <v>2681</v>
      </c>
      <c r="F893">
        <f t="shared" si="13"/>
        <v>41</v>
      </c>
    </row>
    <row r="894" spans="1:6" hidden="1">
      <c r="A894" t="s">
        <v>24</v>
      </c>
      <c r="B894">
        <v>48</v>
      </c>
      <c r="D894">
        <v>9.1071428571428559</v>
      </c>
      <c r="E894" t="s">
        <v>2682</v>
      </c>
      <c r="F894">
        <f t="shared" si="13"/>
        <v>41</v>
      </c>
    </row>
    <row r="895" spans="1:6" hidden="1">
      <c r="A895" t="s">
        <v>25</v>
      </c>
      <c r="B895">
        <v>48</v>
      </c>
      <c r="D895">
        <v>5.4419354838709673</v>
      </c>
      <c r="E895" t="s">
        <v>2701</v>
      </c>
      <c r="F895">
        <f t="shared" si="13"/>
        <v>41</v>
      </c>
    </row>
    <row r="896" spans="1:6" hidden="1">
      <c r="A896" t="s">
        <v>26</v>
      </c>
      <c r="B896">
        <v>48</v>
      </c>
      <c r="D896">
        <v>13.711935483870967</v>
      </c>
      <c r="E896" t="s">
        <v>2683</v>
      </c>
      <c r="F896">
        <f t="shared" si="13"/>
        <v>41</v>
      </c>
    </row>
    <row r="897" spans="1:6" hidden="1">
      <c r="A897" t="s">
        <v>193</v>
      </c>
      <c r="B897">
        <v>48</v>
      </c>
      <c r="D897">
        <v>5.1322580645161286</v>
      </c>
      <c r="E897" t="s">
        <v>2684</v>
      </c>
      <c r="F897">
        <f t="shared" si="13"/>
        <v>41</v>
      </c>
    </row>
    <row r="898" spans="1:6" hidden="1">
      <c r="A898" t="s">
        <v>28</v>
      </c>
      <c r="B898">
        <v>48</v>
      </c>
      <c r="D898">
        <v>7.7116129032258067</v>
      </c>
      <c r="E898" t="s">
        <v>2706</v>
      </c>
      <c r="F898">
        <f t="shared" si="13"/>
        <v>41</v>
      </c>
    </row>
    <row r="899" spans="1:6" hidden="1">
      <c r="A899" t="s">
        <v>29</v>
      </c>
      <c r="B899">
        <v>48</v>
      </c>
      <c r="D899">
        <v>0.99677419354838703</v>
      </c>
      <c r="E899" t="s">
        <v>2707</v>
      </c>
      <c r="F899">
        <f t="shared" ref="F899:F962" si="14">B899-7</f>
        <v>41</v>
      </c>
    </row>
    <row r="900" spans="1:6" hidden="1">
      <c r="A900" t="s">
        <v>30</v>
      </c>
      <c r="B900">
        <v>48</v>
      </c>
      <c r="D900">
        <v>1.3180645161290323</v>
      </c>
      <c r="E900" t="s">
        <v>2708</v>
      </c>
      <c r="F900">
        <f t="shared" si="14"/>
        <v>41</v>
      </c>
    </row>
    <row r="901" spans="1:6" hidden="1">
      <c r="A901" t="s">
        <v>31</v>
      </c>
      <c r="B901">
        <v>48</v>
      </c>
      <c r="D901">
        <v>6.1716129032258058</v>
      </c>
      <c r="E901" t="s">
        <v>2702</v>
      </c>
      <c r="F901">
        <f t="shared" si="14"/>
        <v>41</v>
      </c>
    </row>
    <row r="902" spans="1:6" hidden="1">
      <c r="A902" t="s">
        <v>32</v>
      </c>
      <c r="B902">
        <v>48</v>
      </c>
      <c r="D902">
        <v>11.044838709677421</v>
      </c>
      <c r="E902" t="s">
        <v>2703</v>
      </c>
      <c r="F902">
        <f t="shared" si="14"/>
        <v>41</v>
      </c>
    </row>
    <row r="903" spans="1:6" hidden="1">
      <c r="A903" t="s">
        <v>33</v>
      </c>
      <c r="B903">
        <v>48</v>
      </c>
      <c r="D903">
        <v>3.5451612903225809</v>
      </c>
      <c r="E903" t="s">
        <v>2685</v>
      </c>
      <c r="F903">
        <f t="shared" si="14"/>
        <v>41</v>
      </c>
    </row>
    <row r="904" spans="1:6" hidden="1">
      <c r="A904" t="s">
        <v>135</v>
      </c>
      <c r="B904">
        <v>48</v>
      </c>
      <c r="D904">
        <v>1.4793548387096773</v>
      </c>
      <c r="E904" t="s">
        <v>2686</v>
      </c>
      <c r="F904">
        <f t="shared" si="14"/>
        <v>41</v>
      </c>
    </row>
    <row r="905" spans="1:6" hidden="1">
      <c r="A905" t="s">
        <v>34</v>
      </c>
      <c r="B905">
        <v>48</v>
      </c>
      <c r="D905">
        <v>1.9835483870967743</v>
      </c>
      <c r="E905" t="s">
        <v>2687</v>
      </c>
      <c r="F905">
        <f t="shared" si="14"/>
        <v>41</v>
      </c>
    </row>
    <row r="906" spans="1:6" hidden="1">
      <c r="A906" t="s">
        <v>35</v>
      </c>
      <c r="B906">
        <v>48</v>
      </c>
      <c r="D906">
        <v>6.6193548387096772</v>
      </c>
      <c r="E906" t="s">
        <v>2688</v>
      </c>
      <c r="F906">
        <f t="shared" si="14"/>
        <v>41</v>
      </c>
    </row>
    <row r="907" spans="1:6" hidden="1">
      <c r="A907" t="s">
        <v>36</v>
      </c>
      <c r="B907">
        <v>48</v>
      </c>
      <c r="D907">
        <v>6.5903225806451617</v>
      </c>
      <c r="E907" t="s">
        <v>2689</v>
      </c>
      <c r="F907">
        <f t="shared" si="14"/>
        <v>41</v>
      </c>
    </row>
    <row r="908" spans="1:6" hidden="1">
      <c r="A908" t="s">
        <v>37</v>
      </c>
      <c r="B908">
        <v>48</v>
      </c>
      <c r="D908">
        <v>3.2129032258064516</v>
      </c>
      <c r="E908" t="s">
        <v>2690</v>
      </c>
      <c r="F908">
        <f t="shared" si="14"/>
        <v>41</v>
      </c>
    </row>
    <row r="909" spans="1:6" hidden="1">
      <c r="A909" t="s">
        <v>38</v>
      </c>
      <c r="B909">
        <v>48</v>
      </c>
      <c r="D909">
        <v>6.8000000000000007</v>
      </c>
      <c r="E909" t="s">
        <v>2691</v>
      </c>
      <c r="F909">
        <f t="shared" si="14"/>
        <v>41</v>
      </c>
    </row>
    <row r="910" spans="1:6" hidden="1">
      <c r="A910" t="s">
        <v>39</v>
      </c>
      <c r="B910">
        <v>48</v>
      </c>
      <c r="D910">
        <v>6.7967741935483863</v>
      </c>
      <c r="E910" t="s">
        <v>2692</v>
      </c>
      <c r="F910">
        <f t="shared" si="14"/>
        <v>41</v>
      </c>
    </row>
    <row r="911" spans="1:6" hidden="1">
      <c r="A911" t="s">
        <v>40</v>
      </c>
      <c r="B911">
        <v>48</v>
      </c>
      <c r="D911">
        <v>3.2193548387096773</v>
      </c>
      <c r="E911" t="s">
        <v>2693</v>
      </c>
      <c r="F911">
        <f t="shared" si="14"/>
        <v>41</v>
      </c>
    </row>
    <row r="912" spans="1:6" hidden="1">
      <c r="A912" t="s">
        <v>41</v>
      </c>
      <c r="B912">
        <v>48</v>
      </c>
      <c r="D912">
        <v>1.9770967741935483</v>
      </c>
      <c r="E912" t="s">
        <v>2704</v>
      </c>
      <c r="F912">
        <f t="shared" si="14"/>
        <v>41</v>
      </c>
    </row>
    <row r="913" spans="1:6" hidden="1">
      <c r="A913" t="s">
        <v>42</v>
      </c>
      <c r="B913">
        <v>48</v>
      </c>
      <c r="D913">
        <v>6.8419354838709676</v>
      </c>
      <c r="E913" t="s">
        <v>2694</v>
      </c>
      <c r="F913">
        <f t="shared" si="14"/>
        <v>41</v>
      </c>
    </row>
    <row r="914" spans="1:6" hidden="1">
      <c r="A914" t="s">
        <v>43</v>
      </c>
      <c r="B914">
        <v>48</v>
      </c>
      <c r="D914">
        <v>6.7967741935483863</v>
      </c>
      <c r="E914" t="s">
        <v>2695</v>
      </c>
      <c r="F914">
        <f t="shared" si="14"/>
        <v>41</v>
      </c>
    </row>
    <row r="915" spans="1:6" hidden="1">
      <c r="A915" t="s">
        <v>44</v>
      </c>
      <c r="B915">
        <v>48</v>
      </c>
      <c r="D915">
        <v>3.1870967741935483</v>
      </c>
      <c r="E915" t="s">
        <v>2696</v>
      </c>
      <c r="F915">
        <f t="shared" si="14"/>
        <v>41</v>
      </c>
    </row>
    <row r="916" spans="1:6" hidden="1">
      <c r="A916" t="s">
        <v>45</v>
      </c>
      <c r="B916">
        <v>48</v>
      </c>
      <c r="D916">
        <v>6.6161290322580646</v>
      </c>
      <c r="E916" t="s">
        <v>2697</v>
      </c>
      <c r="F916">
        <f t="shared" si="14"/>
        <v>41</v>
      </c>
    </row>
    <row r="917" spans="1:6" hidden="1">
      <c r="A917" t="s">
        <v>46</v>
      </c>
      <c r="B917">
        <v>48</v>
      </c>
      <c r="D917">
        <v>6.6999999999999993</v>
      </c>
      <c r="E917" t="s">
        <v>2698</v>
      </c>
      <c r="F917">
        <f t="shared" si="14"/>
        <v>41</v>
      </c>
    </row>
    <row r="918" spans="1:6" hidden="1">
      <c r="A918" t="s">
        <v>47</v>
      </c>
      <c r="B918">
        <v>48</v>
      </c>
      <c r="D918">
        <v>3.1774193548387095</v>
      </c>
      <c r="E918" t="s">
        <v>2699</v>
      </c>
      <c r="F918">
        <f t="shared" si="14"/>
        <v>41</v>
      </c>
    </row>
    <row r="919" spans="1:6" hidden="1">
      <c r="A919" t="s">
        <v>48</v>
      </c>
      <c r="B919">
        <v>48</v>
      </c>
      <c r="D919">
        <v>3.84</v>
      </c>
      <c r="E919" t="s">
        <v>2705</v>
      </c>
      <c r="F919">
        <f t="shared" si="14"/>
        <v>41</v>
      </c>
    </row>
    <row r="920" spans="1:6" hidden="1">
      <c r="A920" t="s">
        <v>49</v>
      </c>
      <c r="B920">
        <v>48</v>
      </c>
      <c r="D920">
        <v>7.0617119581029959</v>
      </c>
      <c r="E920" t="s">
        <v>2700</v>
      </c>
      <c r="F920">
        <f t="shared" si="14"/>
        <v>41</v>
      </c>
    </row>
    <row r="921" spans="1:6" hidden="1">
      <c r="A921" t="s">
        <v>23</v>
      </c>
      <c r="B921">
        <v>49</v>
      </c>
      <c r="D921">
        <v>21.8</v>
      </c>
      <c r="E921" t="s">
        <v>2681</v>
      </c>
      <c r="F921">
        <f t="shared" si="14"/>
        <v>42</v>
      </c>
    </row>
    <row r="922" spans="1:6" hidden="1">
      <c r="A922" t="s">
        <v>24</v>
      </c>
      <c r="B922">
        <v>49</v>
      </c>
      <c r="D922">
        <v>9.1071428571428559</v>
      </c>
      <c r="E922" t="s">
        <v>2682</v>
      </c>
      <c r="F922">
        <f t="shared" si="14"/>
        <v>42</v>
      </c>
    </row>
    <row r="923" spans="1:6" hidden="1">
      <c r="A923" t="s">
        <v>25</v>
      </c>
      <c r="B923">
        <v>49</v>
      </c>
      <c r="D923">
        <v>5.4419354838709673</v>
      </c>
      <c r="E923" t="s">
        <v>2701</v>
      </c>
      <c r="F923">
        <f t="shared" si="14"/>
        <v>42</v>
      </c>
    </row>
    <row r="924" spans="1:6" hidden="1">
      <c r="A924" t="s">
        <v>26</v>
      </c>
      <c r="B924">
        <v>49</v>
      </c>
      <c r="D924">
        <v>13.711935483870967</v>
      </c>
      <c r="E924" t="s">
        <v>2683</v>
      </c>
      <c r="F924">
        <f t="shared" si="14"/>
        <v>42</v>
      </c>
    </row>
    <row r="925" spans="1:6" hidden="1">
      <c r="A925" t="s">
        <v>193</v>
      </c>
      <c r="B925">
        <v>49</v>
      </c>
      <c r="D925">
        <v>5.1322580645161286</v>
      </c>
      <c r="E925" t="s">
        <v>2684</v>
      </c>
      <c r="F925">
        <f t="shared" si="14"/>
        <v>42</v>
      </c>
    </row>
    <row r="926" spans="1:6" hidden="1">
      <c r="A926" t="s">
        <v>28</v>
      </c>
      <c r="B926">
        <v>49</v>
      </c>
      <c r="D926">
        <v>7.7116129032258067</v>
      </c>
      <c r="E926" t="s">
        <v>2706</v>
      </c>
      <c r="F926">
        <f t="shared" si="14"/>
        <v>42</v>
      </c>
    </row>
    <row r="927" spans="1:6" hidden="1">
      <c r="A927" t="s">
        <v>29</v>
      </c>
      <c r="B927">
        <v>49</v>
      </c>
      <c r="D927">
        <v>0.99677419354838703</v>
      </c>
      <c r="E927" t="s">
        <v>2707</v>
      </c>
      <c r="F927">
        <f t="shared" si="14"/>
        <v>42</v>
      </c>
    </row>
    <row r="928" spans="1:6" hidden="1">
      <c r="A928" t="s">
        <v>30</v>
      </c>
      <c r="B928">
        <v>49</v>
      </c>
      <c r="D928">
        <v>1.3180645161290323</v>
      </c>
      <c r="E928" t="s">
        <v>2708</v>
      </c>
      <c r="F928">
        <f t="shared" si="14"/>
        <v>42</v>
      </c>
    </row>
    <row r="929" spans="1:6" hidden="1">
      <c r="A929" t="s">
        <v>31</v>
      </c>
      <c r="B929">
        <v>49</v>
      </c>
      <c r="D929">
        <v>6.1716129032258058</v>
      </c>
      <c r="E929" t="s">
        <v>2702</v>
      </c>
      <c r="F929">
        <f t="shared" si="14"/>
        <v>42</v>
      </c>
    </row>
    <row r="930" spans="1:6" hidden="1">
      <c r="A930" t="s">
        <v>32</v>
      </c>
      <c r="B930">
        <v>49</v>
      </c>
      <c r="D930">
        <v>11.044838709677421</v>
      </c>
      <c r="E930" t="s">
        <v>2703</v>
      </c>
      <c r="F930">
        <f t="shared" si="14"/>
        <v>42</v>
      </c>
    </row>
    <row r="931" spans="1:6" hidden="1">
      <c r="A931" t="s">
        <v>33</v>
      </c>
      <c r="B931">
        <v>49</v>
      </c>
      <c r="D931">
        <v>3.5451612903225809</v>
      </c>
      <c r="E931" t="s">
        <v>2685</v>
      </c>
      <c r="F931">
        <f t="shared" si="14"/>
        <v>42</v>
      </c>
    </row>
    <row r="932" spans="1:6" hidden="1">
      <c r="A932" t="s">
        <v>135</v>
      </c>
      <c r="B932">
        <v>49</v>
      </c>
      <c r="D932">
        <v>1.4793548387096773</v>
      </c>
      <c r="E932" t="s">
        <v>2686</v>
      </c>
      <c r="F932">
        <f t="shared" si="14"/>
        <v>42</v>
      </c>
    </row>
    <row r="933" spans="1:6" hidden="1">
      <c r="A933" t="s">
        <v>34</v>
      </c>
      <c r="B933">
        <v>49</v>
      </c>
      <c r="D933">
        <v>1.9835483870967743</v>
      </c>
      <c r="E933" t="s">
        <v>2687</v>
      </c>
      <c r="F933">
        <f t="shared" si="14"/>
        <v>42</v>
      </c>
    </row>
    <row r="934" spans="1:6" hidden="1">
      <c r="A934" t="s">
        <v>35</v>
      </c>
      <c r="B934">
        <v>49</v>
      </c>
      <c r="D934">
        <v>6.6193548387096772</v>
      </c>
      <c r="E934" t="s">
        <v>2688</v>
      </c>
      <c r="F934">
        <f t="shared" si="14"/>
        <v>42</v>
      </c>
    </row>
    <row r="935" spans="1:6" hidden="1">
      <c r="A935" t="s">
        <v>36</v>
      </c>
      <c r="B935">
        <v>49</v>
      </c>
      <c r="D935">
        <v>6.5903225806451617</v>
      </c>
      <c r="E935" t="s">
        <v>2689</v>
      </c>
      <c r="F935">
        <f t="shared" si="14"/>
        <v>42</v>
      </c>
    </row>
    <row r="936" spans="1:6" hidden="1">
      <c r="A936" t="s">
        <v>37</v>
      </c>
      <c r="B936">
        <v>49</v>
      </c>
      <c r="D936">
        <v>3.2129032258064516</v>
      </c>
      <c r="E936" t="s">
        <v>2690</v>
      </c>
      <c r="F936">
        <f t="shared" si="14"/>
        <v>42</v>
      </c>
    </row>
    <row r="937" spans="1:6" hidden="1">
      <c r="A937" t="s">
        <v>38</v>
      </c>
      <c r="B937">
        <v>49</v>
      </c>
      <c r="D937">
        <v>6.8000000000000007</v>
      </c>
      <c r="E937" t="s">
        <v>2691</v>
      </c>
      <c r="F937">
        <f t="shared" si="14"/>
        <v>42</v>
      </c>
    </row>
    <row r="938" spans="1:6" hidden="1">
      <c r="A938" t="s">
        <v>39</v>
      </c>
      <c r="B938">
        <v>49</v>
      </c>
      <c r="D938">
        <v>6.7967741935483863</v>
      </c>
      <c r="E938" t="s">
        <v>2692</v>
      </c>
      <c r="F938">
        <f t="shared" si="14"/>
        <v>42</v>
      </c>
    </row>
    <row r="939" spans="1:6" hidden="1">
      <c r="A939" t="s">
        <v>40</v>
      </c>
      <c r="B939">
        <v>49</v>
      </c>
      <c r="D939">
        <v>3.2193548387096773</v>
      </c>
      <c r="E939" t="s">
        <v>2693</v>
      </c>
      <c r="F939">
        <f t="shared" si="14"/>
        <v>42</v>
      </c>
    </row>
    <row r="940" spans="1:6" hidden="1">
      <c r="A940" t="s">
        <v>41</v>
      </c>
      <c r="B940">
        <v>49</v>
      </c>
      <c r="D940">
        <v>1.9770967741935483</v>
      </c>
      <c r="E940" t="s">
        <v>2704</v>
      </c>
      <c r="F940">
        <f t="shared" si="14"/>
        <v>42</v>
      </c>
    </row>
    <row r="941" spans="1:6" hidden="1">
      <c r="A941" t="s">
        <v>42</v>
      </c>
      <c r="B941">
        <v>49</v>
      </c>
      <c r="D941">
        <v>6.8419354838709676</v>
      </c>
      <c r="E941" t="s">
        <v>2694</v>
      </c>
      <c r="F941">
        <f t="shared" si="14"/>
        <v>42</v>
      </c>
    </row>
    <row r="942" spans="1:6" hidden="1">
      <c r="A942" t="s">
        <v>43</v>
      </c>
      <c r="B942">
        <v>49</v>
      </c>
      <c r="D942">
        <v>6.7967741935483863</v>
      </c>
      <c r="E942" t="s">
        <v>2695</v>
      </c>
      <c r="F942">
        <f t="shared" si="14"/>
        <v>42</v>
      </c>
    </row>
    <row r="943" spans="1:6" hidden="1">
      <c r="A943" t="s">
        <v>44</v>
      </c>
      <c r="B943">
        <v>49</v>
      </c>
      <c r="D943">
        <v>3.1870967741935483</v>
      </c>
      <c r="E943" t="s">
        <v>2696</v>
      </c>
      <c r="F943">
        <f t="shared" si="14"/>
        <v>42</v>
      </c>
    </row>
    <row r="944" spans="1:6" hidden="1">
      <c r="A944" t="s">
        <v>45</v>
      </c>
      <c r="B944">
        <v>49</v>
      </c>
      <c r="D944">
        <v>6.6161290322580646</v>
      </c>
      <c r="E944" t="s">
        <v>2697</v>
      </c>
      <c r="F944">
        <f t="shared" si="14"/>
        <v>42</v>
      </c>
    </row>
    <row r="945" spans="1:6" hidden="1">
      <c r="A945" t="s">
        <v>46</v>
      </c>
      <c r="B945">
        <v>49</v>
      </c>
      <c r="D945">
        <v>6.6999999999999993</v>
      </c>
      <c r="E945" t="s">
        <v>2698</v>
      </c>
      <c r="F945">
        <f t="shared" si="14"/>
        <v>42</v>
      </c>
    </row>
    <row r="946" spans="1:6" hidden="1">
      <c r="A946" t="s">
        <v>47</v>
      </c>
      <c r="B946">
        <v>49</v>
      </c>
      <c r="D946">
        <v>3.1774193548387095</v>
      </c>
      <c r="E946" t="s">
        <v>2699</v>
      </c>
      <c r="F946">
        <f t="shared" si="14"/>
        <v>42</v>
      </c>
    </row>
    <row r="947" spans="1:6" hidden="1">
      <c r="A947" t="s">
        <v>48</v>
      </c>
      <c r="B947">
        <v>49</v>
      </c>
      <c r="D947">
        <v>3.84</v>
      </c>
      <c r="E947" t="s">
        <v>2705</v>
      </c>
      <c r="F947">
        <f t="shared" si="14"/>
        <v>42</v>
      </c>
    </row>
    <row r="948" spans="1:6" hidden="1">
      <c r="A948" t="s">
        <v>49</v>
      </c>
      <c r="B948">
        <v>49</v>
      </c>
      <c r="D948">
        <v>7.0617119581029959</v>
      </c>
      <c r="E948" t="s">
        <v>2700</v>
      </c>
      <c r="F948">
        <f t="shared" si="14"/>
        <v>42</v>
      </c>
    </row>
    <row r="949" spans="1:6" hidden="1">
      <c r="A949" t="s">
        <v>23</v>
      </c>
      <c r="B949">
        <v>50</v>
      </c>
      <c r="D949">
        <v>21.8</v>
      </c>
      <c r="E949" t="s">
        <v>2681</v>
      </c>
      <c r="F949">
        <f t="shared" si="14"/>
        <v>43</v>
      </c>
    </row>
    <row r="950" spans="1:6" hidden="1">
      <c r="A950" t="s">
        <v>24</v>
      </c>
      <c r="B950">
        <v>50</v>
      </c>
      <c r="D950">
        <v>9.1071428571428559</v>
      </c>
      <c r="E950" t="s">
        <v>2682</v>
      </c>
      <c r="F950">
        <f t="shared" si="14"/>
        <v>43</v>
      </c>
    </row>
    <row r="951" spans="1:6" hidden="1">
      <c r="A951" t="s">
        <v>25</v>
      </c>
      <c r="B951">
        <v>50</v>
      </c>
      <c r="D951">
        <v>5.4419354838709673</v>
      </c>
      <c r="E951" t="s">
        <v>2701</v>
      </c>
      <c r="F951">
        <f t="shared" si="14"/>
        <v>43</v>
      </c>
    </row>
    <row r="952" spans="1:6" hidden="1">
      <c r="A952" t="s">
        <v>26</v>
      </c>
      <c r="B952">
        <v>50</v>
      </c>
      <c r="D952">
        <v>13.711935483870967</v>
      </c>
      <c r="E952" t="s">
        <v>2683</v>
      </c>
      <c r="F952">
        <f t="shared" si="14"/>
        <v>43</v>
      </c>
    </row>
    <row r="953" spans="1:6" hidden="1">
      <c r="A953" t="s">
        <v>193</v>
      </c>
      <c r="B953">
        <v>50</v>
      </c>
      <c r="D953">
        <v>5.1322580645161286</v>
      </c>
      <c r="E953" t="s">
        <v>2684</v>
      </c>
      <c r="F953">
        <f t="shared" si="14"/>
        <v>43</v>
      </c>
    </row>
    <row r="954" spans="1:6" hidden="1">
      <c r="A954" t="s">
        <v>28</v>
      </c>
      <c r="B954">
        <v>50</v>
      </c>
      <c r="D954">
        <v>7.7116129032258067</v>
      </c>
      <c r="E954" t="s">
        <v>2706</v>
      </c>
      <c r="F954">
        <f t="shared" si="14"/>
        <v>43</v>
      </c>
    </row>
    <row r="955" spans="1:6" hidden="1">
      <c r="A955" t="s">
        <v>29</v>
      </c>
      <c r="B955">
        <v>50</v>
      </c>
      <c r="D955">
        <v>0.99677419354838703</v>
      </c>
      <c r="E955" t="s">
        <v>2707</v>
      </c>
      <c r="F955">
        <f t="shared" si="14"/>
        <v>43</v>
      </c>
    </row>
    <row r="956" spans="1:6" hidden="1">
      <c r="A956" t="s">
        <v>30</v>
      </c>
      <c r="B956">
        <v>50</v>
      </c>
      <c r="D956">
        <v>1.3180645161290323</v>
      </c>
      <c r="E956" t="s">
        <v>2708</v>
      </c>
      <c r="F956">
        <f t="shared" si="14"/>
        <v>43</v>
      </c>
    </row>
    <row r="957" spans="1:6" hidden="1">
      <c r="A957" t="s">
        <v>31</v>
      </c>
      <c r="B957">
        <v>50</v>
      </c>
      <c r="D957">
        <v>6.1716129032258058</v>
      </c>
      <c r="E957" t="s">
        <v>2702</v>
      </c>
      <c r="F957">
        <f t="shared" si="14"/>
        <v>43</v>
      </c>
    </row>
    <row r="958" spans="1:6" hidden="1">
      <c r="A958" t="s">
        <v>32</v>
      </c>
      <c r="B958">
        <v>50</v>
      </c>
      <c r="D958">
        <v>11.044838709677421</v>
      </c>
      <c r="E958" t="s">
        <v>2703</v>
      </c>
      <c r="F958">
        <f t="shared" si="14"/>
        <v>43</v>
      </c>
    </row>
    <row r="959" spans="1:6" hidden="1">
      <c r="A959" t="s">
        <v>33</v>
      </c>
      <c r="B959">
        <v>50</v>
      </c>
      <c r="D959">
        <v>3.5451612903225809</v>
      </c>
      <c r="E959" t="s">
        <v>2685</v>
      </c>
      <c r="F959">
        <f t="shared" si="14"/>
        <v>43</v>
      </c>
    </row>
    <row r="960" spans="1:6" hidden="1">
      <c r="A960" t="s">
        <v>135</v>
      </c>
      <c r="B960">
        <v>50</v>
      </c>
      <c r="D960">
        <v>1.4793548387096773</v>
      </c>
      <c r="E960" t="s">
        <v>2686</v>
      </c>
      <c r="F960">
        <f t="shared" si="14"/>
        <v>43</v>
      </c>
    </row>
    <row r="961" spans="1:6" hidden="1">
      <c r="A961" t="s">
        <v>34</v>
      </c>
      <c r="B961">
        <v>50</v>
      </c>
      <c r="D961">
        <v>1.9835483870967743</v>
      </c>
      <c r="E961" t="s">
        <v>2687</v>
      </c>
      <c r="F961">
        <f t="shared" si="14"/>
        <v>43</v>
      </c>
    </row>
    <row r="962" spans="1:6" hidden="1">
      <c r="A962" t="s">
        <v>35</v>
      </c>
      <c r="B962">
        <v>50</v>
      </c>
      <c r="D962">
        <v>6.6193548387096772</v>
      </c>
      <c r="E962" t="s">
        <v>2688</v>
      </c>
      <c r="F962">
        <f t="shared" si="14"/>
        <v>43</v>
      </c>
    </row>
    <row r="963" spans="1:6" hidden="1">
      <c r="A963" t="s">
        <v>36</v>
      </c>
      <c r="B963">
        <v>50</v>
      </c>
      <c r="D963">
        <v>6.5903225806451617</v>
      </c>
      <c r="E963" t="s">
        <v>2689</v>
      </c>
      <c r="F963">
        <f t="shared" ref="F963:F1026" si="15">B963-7</f>
        <v>43</v>
      </c>
    </row>
    <row r="964" spans="1:6" hidden="1">
      <c r="A964" t="s">
        <v>37</v>
      </c>
      <c r="B964">
        <v>50</v>
      </c>
      <c r="D964">
        <v>3.2129032258064516</v>
      </c>
      <c r="E964" t="s">
        <v>2690</v>
      </c>
      <c r="F964">
        <f t="shared" si="15"/>
        <v>43</v>
      </c>
    </row>
    <row r="965" spans="1:6" hidden="1">
      <c r="A965" t="s">
        <v>38</v>
      </c>
      <c r="B965">
        <v>50</v>
      </c>
      <c r="D965">
        <v>6.8000000000000007</v>
      </c>
      <c r="E965" t="s">
        <v>2691</v>
      </c>
      <c r="F965">
        <f t="shared" si="15"/>
        <v>43</v>
      </c>
    </row>
    <row r="966" spans="1:6" hidden="1">
      <c r="A966" t="s">
        <v>39</v>
      </c>
      <c r="B966">
        <v>50</v>
      </c>
      <c r="D966">
        <v>6.7967741935483863</v>
      </c>
      <c r="E966" t="s">
        <v>2692</v>
      </c>
      <c r="F966">
        <f t="shared" si="15"/>
        <v>43</v>
      </c>
    </row>
    <row r="967" spans="1:6" hidden="1">
      <c r="A967" t="s">
        <v>40</v>
      </c>
      <c r="B967">
        <v>50</v>
      </c>
      <c r="D967">
        <v>3.2193548387096773</v>
      </c>
      <c r="E967" t="s">
        <v>2693</v>
      </c>
      <c r="F967">
        <f t="shared" si="15"/>
        <v>43</v>
      </c>
    </row>
    <row r="968" spans="1:6" hidden="1">
      <c r="A968" t="s">
        <v>41</v>
      </c>
      <c r="B968">
        <v>50</v>
      </c>
      <c r="D968">
        <v>1.9770967741935483</v>
      </c>
      <c r="E968" t="s">
        <v>2704</v>
      </c>
      <c r="F968">
        <f t="shared" si="15"/>
        <v>43</v>
      </c>
    </row>
    <row r="969" spans="1:6" hidden="1">
      <c r="A969" t="s">
        <v>42</v>
      </c>
      <c r="B969">
        <v>50</v>
      </c>
      <c r="D969">
        <v>6.8419354838709676</v>
      </c>
      <c r="E969" t="s">
        <v>2694</v>
      </c>
      <c r="F969">
        <f t="shared" si="15"/>
        <v>43</v>
      </c>
    </row>
    <row r="970" spans="1:6" hidden="1">
      <c r="A970" t="s">
        <v>43</v>
      </c>
      <c r="B970">
        <v>50</v>
      </c>
      <c r="D970">
        <v>6.7967741935483863</v>
      </c>
      <c r="E970" t="s">
        <v>2695</v>
      </c>
      <c r="F970">
        <f t="shared" si="15"/>
        <v>43</v>
      </c>
    </row>
    <row r="971" spans="1:6" hidden="1">
      <c r="A971" t="s">
        <v>44</v>
      </c>
      <c r="B971">
        <v>50</v>
      </c>
      <c r="D971">
        <v>3.1870967741935483</v>
      </c>
      <c r="E971" t="s">
        <v>2696</v>
      </c>
      <c r="F971">
        <f t="shared" si="15"/>
        <v>43</v>
      </c>
    </row>
    <row r="972" spans="1:6" hidden="1">
      <c r="A972" t="s">
        <v>45</v>
      </c>
      <c r="B972">
        <v>50</v>
      </c>
      <c r="D972">
        <v>6.6161290322580646</v>
      </c>
      <c r="E972" t="s">
        <v>2697</v>
      </c>
      <c r="F972">
        <f t="shared" si="15"/>
        <v>43</v>
      </c>
    </row>
    <row r="973" spans="1:6" hidden="1">
      <c r="A973" t="s">
        <v>46</v>
      </c>
      <c r="B973">
        <v>50</v>
      </c>
      <c r="D973">
        <v>6.6999999999999993</v>
      </c>
      <c r="E973" t="s">
        <v>2698</v>
      </c>
      <c r="F973">
        <f t="shared" si="15"/>
        <v>43</v>
      </c>
    </row>
    <row r="974" spans="1:6" hidden="1">
      <c r="A974" t="s">
        <v>47</v>
      </c>
      <c r="B974">
        <v>50</v>
      </c>
      <c r="D974">
        <v>3.1774193548387095</v>
      </c>
      <c r="E974" t="s">
        <v>2699</v>
      </c>
      <c r="F974">
        <f t="shared" si="15"/>
        <v>43</v>
      </c>
    </row>
    <row r="975" spans="1:6" hidden="1">
      <c r="A975" t="s">
        <v>48</v>
      </c>
      <c r="B975">
        <v>50</v>
      </c>
      <c r="D975">
        <v>3.84</v>
      </c>
      <c r="E975" t="s">
        <v>2705</v>
      </c>
      <c r="F975">
        <f t="shared" si="15"/>
        <v>43</v>
      </c>
    </row>
    <row r="976" spans="1:6" hidden="1">
      <c r="A976" t="s">
        <v>49</v>
      </c>
      <c r="B976">
        <v>50</v>
      </c>
      <c r="D976">
        <v>7.0617119581029959</v>
      </c>
      <c r="E976" t="s">
        <v>2700</v>
      </c>
      <c r="F976">
        <f t="shared" si="15"/>
        <v>43</v>
      </c>
    </row>
    <row r="977" spans="1:6" hidden="1">
      <c r="A977" t="s">
        <v>23</v>
      </c>
      <c r="B977">
        <v>51</v>
      </c>
      <c r="D977">
        <v>21.8</v>
      </c>
      <c r="E977" t="s">
        <v>2681</v>
      </c>
      <c r="F977">
        <f t="shared" si="15"/>
        <v>44</v>
      </c>
    </row>
    <row r="978" spans="1:6" hidden="1">
      <c r="A978" t="s">
        <v>24</v>
      </c>
      <c r="B978">
        <v>51</v>
      </c>
      <c r="D978">
        <v>9.1071428571428559</v>
      </c>
      <c r="E978" t="s">
        <v>2682</v>
      </c>
      <c r="F978">
        <f t="shared" si="15"/>
        <v>44</v>
      </c>
    </row>
    <row r="979" spans="1:6" hidden="1">
      <c r="A979" t="s">
        <v>25</v>
      </c>
      <c r="B979">
        <v>51</v>
      </c>
      <c r="D979">
        <v>5.4419354838709673</v>
      </c>
      <c r="E979" t="s">
        <v>2701</v>
      </c>
      <c r="F979">
        <f t="shared" si="15"/>
        <v>44</v>
      </c>
    </row>
    <row r="980" spans="1:6" hidden="1">
      <c r="A980" t="s">
        <v>26</v>
      </c>
      <c r="B980">
        <v>51</v>
      </c>
      <c r="D980">
        <v>13.711935483870967</v>
      </c>
      <c r="E980" t="s">
        <v>2683</v>
      </c>
      <c r="F980">
        <f t="shared" si="15"/>
        <v>44</v>
      </c>
    </row>
    <row r="981" spans="1:6" hidden="1">
      <c r="A981" t="s">
        <v>193</v>
      </c>
      <c r="B981">
        <v>51</v>
      </c>
      <c r="D981">
        <v>5.1322580645161286</v>
      </c>
      <c r="E981" t="s">
        <v>2684</v>
      </c>
      <c r="F981">
        <f t="shared" si="15"/>
        <v>44</v>
      </c>
    </row>
    <row r="982" spans="1:6" hidden="1">
      <c r="A982" t="s">
        <v>28</v>
      </c>
      <c r="B982">
        <v>51</v>
      </c>
      <c r="D982">
        <v>7.7116129032258067</v>
      </c>
      <c r="E982" t="s">
        <v>2706</v>
      </c>
      <c r="F982">
        <f t="shared" si="15"/>
        <v>44</v>
      </c>
    </row>
    <row r="983" spans="1:6" hidden="1">
      <c r="A983" t="s">
        <v>29</v>
      </c>
      <c r="B983">
        <v>51</v>
      </c>
      <c r="D983">
        <v>0.99677419354838703</v>
      </c>
      <c r="E983" t="s">
        <v>2707</v>
      </c>
      <c r="F983">
        <f t="shared" si="15"/>
        <v>44</v>
      </c>
    </row>
    <row r="984" spans="1:6" hidden="1">
      <c r="A984" t="s">
        <v>30</v>
      </c>
      <c r="B984">
        <v>51</v>
      </c>
      <c r="D984">
        <v>1.3180645161290323</v>
      </c>
      <c r="E984" t="s">
        <v>2708</v>
      </c>
      <c r="F984">
        <f t="shared" si="15"/>
        <v>44</v>
      </c>
    </row>
    <row r="985" spans="1:6" hidden="1">
      <c r="A985" t="s">
        <v>31</v>
      </c>
      <c r="B985">
        <v>51</v>
      </c>
      <c r="D985">
        <v>6.1716129032258058</v>
      </c>
      <c r="E985" t="s">
        <v>2702</v>
      </c>
      <c r="F985">
        <f t="shared" si="15"/>
        <v>44</v>
      </c>
    </row>
    <row r="986" spans="1:6" hidden="1">
      <c r="A986" t="s">
        <v>32</v>
      </c>
      <c r="B986">
        <v>51</v>
      </c>
      <c r="D986">
        <v>11.044838709677421</v>
      </c>
      <c r="E986" t="s">
        <v>2703</v>
      </c>
      <c r="F986">
        <f t="shared" si="15"/>
        <v>44</v>
      </c>
    </row>
    <row r="987" spans="1:6" hidden="1">
      <c r="A987" t="s">
        <v>33</v>
      </c>
      <c r="B987">
        <v>51</v>
      </c>
      <c r="D987">
        <v>3.5451612903225809</v>
      </c>
      <c r="E987" t="s">
        <v>2685</v>
      </c>
      <c r="F987">
        <f t="shared" si="15"/>
        <v>44</v>
      </c>
    </row>
    <row r="988" spans="1:6" hidden="1">
      <c r="A988" t="s">
        <v>135</v>
      </c>
      <c r="B988">
        <v>51</v>
      </c>
      <c r="D988">
        <v>1.4793548387096773</v>
      </c>
      <c r="E988" t="s">
        <v>2686</v>
      </c>
      <c r="F988">
        <f t="shared" si="15"/>
        <v>44</v>
      </c>
    </row>
    <row r="989" spans="1:6" hidden="1">
      <c r="A989" t="s">
        <v>34</v>
      </c>
      <c r="B989">
        <v>51</v>
      </c>
      <c r="D989">
        <v>1.9835483870967743</v>
      </c>
      <c r="E989" t="s">
        <v>2687</v>
      </c>
      <c r="F989">
        <f t="shared" si="15"/>
        <v>44</v>
      </c>
    </row>
    <row r="990" spans="1:6" hidden="1">
      <c r="A990" t="s">
        <v>35</v>
      </c>
      <c r="B990">
        <v>51</v>
      </c>
      <c r="D990">
        <v>6.6193548387096772</v>
      </c>
      <c r="E990" t="s">
        <v>2688</v>
      </c>
      <c r="F990">
        <f t="shared" si="15"/>
        <v>44</v>
      </c>
    </row>
    <row r="991" spans="1:6" hidden="1">
      <c r="A991" t="s">
        <v>36</v>
      </c>
      <c r="B991">
        <v>51</v>
      </c>
      <c r="D991">
        <v>6.5903225806451617</v>
      </c>
      <c r="E991" t="s">
        <v>2689</v>
      </c>
      <c r="F991">
        <f t="shared" si="15"/>
        <v>44</v>
      </c>
    </row>
    <row r="992" spans="1:6" hidden="1">
      <c r="A992" t="s">
        <v>37</v>
      </c>
      <c r="B992">
        <v>51</v>
      </c>
      <c r="D992">
        <v>3.2129032258064516</v>
      </c>
      <c r="E992" t="s">
        <v>2690</v>
      </c>
      <c r="F992">
        <f t="shared" si="15"/>
        <v>44</v>
      </c>
    </row>
    <row r="993" spans="1:6" hidden="1">
      <c r="A993" t="s">
        <v>38</v>
      </c>
      <c r="B993">
        <v>51</v>
      </c>
      <c r="D993">
        <v>6.8000000000000007</v>
      </c>
      <c r="E993" t="s">
        <v>2691</v>
      </c>
      <c r="F993">
        <f t="shared" si="15"/>
        <v>44</v>
      </c>
    </row>
    <row r="994" spans="1:6" hidden="1">
      <c r="A994" t="s">
        <v>39</v>
      </c>
      <c r="B994">
        <v>51</v>
      </c>
      <c r="D994">
        <v>6.7967741935483863</v>
      </c>
      <c r="E994" t="s">
        <v>2692</v>
      </c>
      <c r="F994">
        <f t="shared" si="15"/>
        <v>44</v>
      </c>
    </row>
    <row r="995" spans="1:6" hidden="1">
      <c r="A995" t="s">
        <v>40</v>
      </c>
      <c r="B995">
        <v>51</v>
      </c>
      <c r="D995">
        <v>3.2193548387096773</v>
      </c>
      <c r="E995" t="s">
        <v>2693</v>
      </c>
      <c r="F995">
        <f t="shared" si="15"/>
        <v>44</v>
      </c>
    </row>
    <row r="996" spans="1:6" hidden="1">
      <c r="A996" t="s">
        <v>41</v>
      </c>
      <c r="B996">
        <v>51</v>
      </c>
      <c r="D996">
        <v>1.9770967741935483</v>
      </c>
      <c r="E996" t="s">
        <v>2704</v>
      </c>
      <c r="F996">
        <f t="shared" si="15"/>
        <v>44</v>
      </c>
    </row>
    <row r="997" spans="1:6" hidden="1">
      <c r="A997" t="s">
        <v>42</v>
      </c>
      <c r="B997">
        <v>51</v>
      </c>
      <c r="D997">
        <v>6.8419354838709676</v>
      </c>
      <c r="E997" t="s">
        <v>2694</v>
      </c>
      <c r="F997">
        <f t="shared" si="15"/>
        <v>44</v>
      </c>
    </row>
    <row r="998" spans="1:6" hidden="1">
      <c r="A998" t="s">
        <v>43</v>
      </c>
      <c r="B998">
        <v>51</v>
      </c>
      <c r="D998">
        <v>6.7967741935483863</v>
      </c>
      <c r="E998" t="s">
        <v>2695</v>
      </c>
      <c r="F998">
        <f t="shared" si="15"/>
        <v>44</v>
      </c>
    </row>
    <row r="999" spans="1:6" hidden="1">
      <c r="A999" t="s">
        <v>44</v>
      </c>
      <c r="B999">
        <v>51</v>
      </c>
      <c r="D999">
        <v>3.1870967741935483</v>
      </c>
      <c r="E999" t="s">
        <v>2696</v>
      </c>
      <c r="F999">
        <f t="shared" si="15"/>
        <v>44</v>
      </c>
    </row>
    <row r="1000" spans="1:6" hidden="1">
      <c r="A1000" t="s">
        <v>45</v>
      </c>
      <c r="B1000">
        <v>51</v>
      </c>
      <c r="D1000">
        <v>6.6161290322580646</v>
      </c>
      <c r="E1000" t="s">
        <v>2697</v>
      </c>
      <c r="F1000">
        <f t="shared" si="15"/>
        <v>44</v>
      </c>
    </row>
    <row r="1001" spans="1:6" hidden="1">
      <c r="A1001" t="s">
        <v>46</v>
      </c>
      <c r="B1001">
        <v>51</v>
      </c>
      <c r="D1001">
        <v>6.6999999999999993</v>
      </c>
      <c r="E1001" t="s">
        <v>2698</v>
      </c>
      <c r="F1001">
        <f t="shared" si="15"/>
        <v>44</v>
      </c>
    </row>
    <row r="1002" spans="1:6" hidden="1">
      <c r="A1002" t="s">
        <v>47</v>
      </c>
      <c r="B1002">
        <v>51</v>
      </c>
      <c r="D1002">
        <v>3.1774193548387095</v>
      </c>
      <c r="E1002" t="s">
        <v>2699</v>
      </c>
      <c r="F1002">
        <f t="shared" si="15"/>
        <v>44</v>
      </c>
    </row>
    <row r="1003" spans="1:6" hidden="1">
      <c r="A1003" t="s">
        <v>48</v>
      </c>
      <c r="B1003">
        <v>51</v>
      </c>
      <c r="D1003">
        <v>3.84</v>
      </c>
      <c r="E1003" t="s">
        <v>2705</v>
      </c>
      <c r="F1003">
        <f t="shared" si="15"/>
        <v>44</v>
      </c>
    </row>
    <row r="1004" spans="1:6" hidden="1">
      <c r="A1004" t="s">
        <v>49</v>
      </c>
      <c r="B1004">
        <v>51</v>
      </c>
      <c r="D1004">
        <v>7.0617119581029959</v>
      </c>
      <c r="E1004" t="s">
        <v>2700</v>
      </c>
      <c r="F1004">
        <f t="shared" si="15"/>
        <v>44</v>
      </c>
    </row>
    <row r="1005" spans="1:6" hidden="1">
      <c r="A1005" t="s">
        <v>23</v>
      </c>
      <c r="B1005">
        <v>52</v>
      </c>
      <c r="D1005">
        <v>21.8</v>
      </c>
      <c r="E1005" t="s">
        <v>2681</v>
      </c>
      <c r="F1005">
        <f t="shared" si="15"/>
        <v>45</v>
      </c>
    </row>
    <row r="1006" spans="1:6" hidden="1">
      <c r="A1006" t="s">
        <v>24</v>
      </c>
      <c r="B1006">
        <v>52</v>
      </c>
      <c r="D1006">
        <v>9.1071428571428559</v>
      </c>
      <c r="E1006" t="s">
        <v>2682</v>
      </c>
      <c r="F1006">
        <f t="shared" si="15"/>
        <v>45</v>
      </c>
    </row>
    <row r="1007" spans="1:6" hidden="1">
      <c r="A1007" t="s">
        <v>25</v>
      </c>
      <c r="B1007">
        <v>52</v>
      </c>
      <c r="D1007">
        <v>5.4419354838709673</v>
      </c>
      <c r="E1007" t="s">
        <v>2701</v>
      </c>
      <c r="F1007">
        <f t="shared" si="15"/>
        <v>45</v>
      </c>
    </row>
    <row r="1008" spans="1:6" hidden="1">
      <c r="A1008" t="s">
        <v>26</v>
      </c>
      <c r="B1008">
        <v>52</v>
      </c>
      <c r="D1008">
        <v>13.711935483870967</v>
      </c>
      <c r="E1008" t="s">
        <v>2683</v>
      </c>
      <c r="F1008">
        <f t="shared" si="15"/>
        <v>45</v>
      </c>
    </row>
    <row r="1009" spans="1:6" hidden="1">
      <c r="A1009" t="s">
        <v>193</v>
      </c>
      <c r="B1009">
        <v>52</v>
      </c>
      <c r="D1009">
        <v>5.1322580645161286</v>
      </c>
      <c r="E1009" t="s">
        <v>2684</v>
      </c>
      <c r="F1009">
        <f t="shared" si="15"/>
        <v>45</v>
      </c>
    </row>
    <row r="1010" spans="1:6" hidden="1">
      <c r="A1010" t="s">
        <v>28</v>
      </c>
      <c r="B1010">
        <v>52</v>
      </c>
      <c r="D1010">
        <v>7.7116129032258067</v>
      </c>
      <c r="E1010" t="s">
        <v>2706</v>
      </c>
      <c r="F1010">
        <f t="shared" si="15"/>
        <v>45</v>
      </c>
    </row>
    <row r="1011" spans="1:6" hidden="1">
      <c r="A1011" t="s">
        <v>29</v>
      </c>
      <c r="B1011">
        <v>52</v>
      </c>
      <c r="D1011">
        <v>0.99677419354838703</v>
      </c>
      <c r="E1011" t="s">
        <v>2707</v>
      </c>
      <c r="F1011">
        <f t="shared" si="15"/>
        <v>45</v>
      </c>
    </row>
    <row r="1012" spans="1:6" hidden="1">
      <c r="A1012" t="s">
        <v>30</v>
      </c>
      <c r="B1012">
        <v>52</v>
      </c>
      <c r="D1012">
        <v>1.3180645161290323</v>
      </c>
      <c r="E1012" t="s">
        <v>2708</v>
      </c>
      <c r="F1012">
        <f t="shared" si="15"/>
        <v>45</v>
      </c>
    </row>
    <row r="1013" spans="1:6" hidden="1">
      <c r="A1013" t="s">
        <v>31</v>
      </c>
      <c r="B1013">
        <v>52</v>
      </c>
      <c r="D1013">
        <v>6.1716129032258058</v>
      </c>
      <c r="E1013" t="s">
        <v>2702</v>
      </c>
      <c r="F1013">
        <f t="shared" si="15"/>
        <v>45</v>
      </c>
    </row>
    <row r="1014" spans="1:6" hidden="1">
      <c r="A1014" t="s">
        <v>32</v>
      </c>
      <c r="B1014">
        <v>52</v>
      </c>
      <c r="D1014">
        <v>11.044838709677421</v>
      </c>
      <c r="E1014" t="s">
        <v>2703</v>
      </c>
      <c r="F1014">
        <f t="shared" si="15"/>
        <v>45</v>
      </c>
    </row>
    <row r="1015" spans="1:6" hidden="1">
      <c r="A1015" t="s">
        <v>33</v>
      </c>
      <c r="B1015">
        <v>52</v>
      </c>
      <c r="D1015">
        <v>3.5451612903225809</v>
      </c>
      <c r="E1015" t="s">
        <v>2685</v>
      </c>
      <c r="F1015">
        <f t="shared" si="15"/>
        <v>45</v>
      </c>
    </row>
    <row r="1016" spans="1:6" hidden="1">
      <c r="A1016" t="s">
        <v>135</v>
      </c>
      <c r="B1016">
        <v>52</v>
      </c>
      <c r="D1016">
        <v>1.4793548387096773</v>
      </c>
      <c r="E1016" t="s">
        <v>2686</v>
      </c>
      <c r="F1016">
        <f t="shared" si="15"/>
        <v>45</v>
      </c>
    </row>
    <row r="1017" spans="1:6" hidden="1">
      <c r="A1017" t="s">
        <v>34</v>
      </c>
      <c r="B1017">
        <v>52</v>
      </c>
      <c r="D1017">
        <v>1.9835483870967743</v>
      </c>
      <c r="E1017" t="s">
        <v>2687</v>
      </c>
      <c r="F1017">
        <f t="shared" si="15"/>
        <v>45</v>
      </c>
    </row>
    <row r="1018" spans="1:6" hidden="1">
      <c r="A1018" t="s">
        <v>35</v>
      </c>
      <c r="B1018">
        <v>52</v>
      </c>
      <c r="D1018">
        <v>6.6193548387096772</v>
      </c>
      <c r="E1018" t="s">
        <v>2688</v>
      </c>
      <c r="F1018">
        <f t="shared" si="15"/>
        <v>45</v>
      </c>
    </row>
    <row r="1019" spans="1:6" hidden="1">
      <c r="A1019" t="s">
        <v>36</v>
      </c>
      <c r="B1019">
        <v>52</v>
      </c>
      <c r="D1019">
        <v>6.5903225806451617</v>
      </c>
      <c r="E1019" t="s">
        <v>2689</v>
      </c>
      <c r="F1019">
        <f t="shared" si="15"/>
        <v>45</v>
      </c>
    </row>
    <row r="1020" spans="1:6" hidden="1">
      <c r="A1020" t="s">
        <v>37</v>
      </c>
      <c r="B1020">
        <v>52</v>
      </c>
      <c r="D1020">
        <v>3.2129032258064516</v>
      </c>
      <c r="E1020" t="s">
        <v>2690</v>
      </c>
      <c r="F1020">
        <f t="shared" si="15"/>
        <v>45</v>
      </c>
    </row>
    <row r="1021" spans="1:6" hidden="1">
      <c r="A1021" t="s">
        <v>38</v>
      </c>
      <c r="B1021">
        <v>52</v>
      </c>
      <c r="D1021">
        <v>6.8000000000000007</v>
      </c>
      <c r="E1021" t="s">
        <v>2691</v>
      </c>
      <c r="F1021">
        <f t="shared" si="15"/>
        <v>45</v>
      </c>
    </row>
    <row r="1022" spans="1:6" hidden="1">
      <c r="A1022" t="s">
        <v>39</v>
      </c>
      <c r="B1022">
        <v>52</v>
      </c>
      <c r="D1022">
        <v>6.7967741935483863</v>
      </c>
      <c r="E1022" t="s">
        <v>2692</v>
      </c>
      <c r="F1022">
        <f t="shared" si="15"/>
        <v>45</v>
      </c>
    </row>
    <row r="1023" spans="1:6" hidden="1">
      <c r="A1023" t="s">
        <v>40</v>
      </c>
      <c r="B1023">
        <v>52</v>
      </c>
      <c r="D1023">
        <v>3.2193548387096773</v>
      </c>
      <c r="E1023" t="s">
        <v>2693</v>
      </c>
      <c r="F1023">
        <f t="shared" si="15"/>
        <v>45</v>
      </c>
    </row>
    <row r="1024" spans="1:6" hidden="1">
      <c r="A1024" t="s">
        <v>41</v>
      </c>
      <c r="B1024">
        <v>52</v>
      </c>
      <c r="D1024">
        <v>1.9770967741935483</v>
      </c>
      <c r="E1024" t="s">
        <v>2704</v>
      </c>
      <c r="F1024">
        <f t="shared" si="15"/>
        <v>45</v>
      </c>
    </row>
    <row r="1025" spans="1:6" hidden="1">
      <c r="A1025" t="s">
        <v>42</v>
      </c>
      <c r="B1025">
        <v>52</v>
      </c>
      <c r="D1025">
        <v>6.8419354838709676</v>
      </c>
      <c r="E1025" t="s">
        <v>2694</v>
      </c>
      <c r="F1025">
        <f t="shared" si="15"/>
        <v>45</v>
      </c>
    </row>
    <row r="1026" spans="1:6" hidden="1">
      <c r="A1026" t="s">
        <v>43</v>
      </c>
      <c r="B1026">
        <v>52</v>
      </c>
      <c r="D1026">
        <v>6.7967741935483863</v>
      </c>
      <c r="E1026" t="s">
        <v>2695</v>
      </c>
      <c r="F1026">
        <f t="shared" si="15"/>
        <v>45</v>
      </c>
    </row>
    <row r="1027" spans="1:6" hidden="1">
      <c r="A1027" t="s">
        <v>44</v>
      </c>
      <c r="B1027">
        <v>52</v>
      </c>
      <c r="D1027">
        <v>3.1870967741935483</v>
      </c>
      <c r="E1027" t="s">
        <v>2696</v>
      </c>
      <c r="F1027">
        <f t="shared" ref="F1027:F1090" si="16">B1027-7</f>
        <v>45</v>
      </c>
    </row>
    <row r="1028" spans="1:6" hidden="1">
      <c r="A1028" t="s">
        <v>45</v>
      </c>
      <c r="B1028">
        <v>52</v>
      </c>
      <c r="D1028">
        <v>6.6161290322580646</v>
      </c>
      <c r="E1028" t="s">
        <v>2697</v>
      </c>
      <c r="F1028">
        <f t="shared" si="16"/>
        <v>45</v>
      </c>
    </row>
    <row r="1029" spans="1:6" hidden="1">
      <c r="A1029" t="s">
        <v>46</v>
      </c>
      <c r="B1029">
        <v>52</v>
      </c>
      <c r="D1029">
        <v>6.6999999999999993</v>
      </c>
      <c r="E1029" t="s">
        <v>2698</v>
      </c>
      <c r="F1029">
        <f t="shared" si="16"/>
        <v>45</v>
      </c>
    </row>
    <row r="1030" spans="1:6" hidden="1">
      <c r="A1030" t="s">
        <v>47</v>
      </c>
      <c r="B1030">
        <v>52</v>
      </c>
      <c r="D1030">
        <v>3.1774193548387095</v>
      </c>
      <c r="E1030" t="s">
        <v>2699</v>
      </c>
      <c r="F1030">
        <f t="shared" si="16"/>
        <v>45</v>
      </c>
    </row>
    <row r="1031" spans="1:6" hidden="1">
      <c r="A1031" t="s">
        <v>48</v>
      </c>
      <c r="B1031">
        <v>52</v>
      </c>
      <c r="D1031">
        <v>3.84</v>
      </c>
      <c r="E1031" t="s">
        <v>2705</v>
      </c>
      <c r="F1031">
        <f t="shared" si="16"/>
        <v>45</v>
      </c>
    </row>
    <row r="1032" spans="1:6" hidden="1">
      <c r="A1032" t="s">
        <v>49</v>
      </c>
      <c r="B1032">
        <v>52</v>
      </c>
      <c r="D1032">
        <v>7.0617119581029959</v>
      </c>
      <c r="E1032" t="s">
        <v>2700</v>
      </c>
      <c r="F1032">
        <f t="shared" si="16"/>
        <v>45</v>
      </c>
    </row>
    <row r="1033" spans="1:6" hidden="1">
      <c r="A1033" t="s">
        <v>23</v>
      </c>
      <c r="B1033">
        <v>53</v>
      </c>
      <c r="D1033">
        <v>21.8</v>
      </c>
      <c r="E1033" t="s">
        <v>2681</v>
      </c>
      <c r="F1033">
        <f t="shared" si="16"/>
        <v>46</v>
      </c>
    </row>
    <row r="1034" spans="1:6" hidden="1">
      <c r="A1034" t="s">
        <v>24</v>
      </c>
      <c r="B1034">
        <v>53</v>
      </c>
      <c r="D1034">
        <v>9.1071428571428559</v>
      </c>
      <c r="E1034" t="s">
        <v>2682</v>
      </c>
      <c r="F1034">
        <f t="shared" si="16"/>
        <v>46</v>
      </c>
    </row>
    <row r="1035" spans="1:6" hidden="1">
      <c r="A1035" t="s">
        <v>25</v>
      </c>
      <c r="B1035">
        <v>53</v>
      </c>
      <c r="D1035">
        <v>5.4419354838709673</v>
      </c>
      <c r="E1035" t="s">
        <v>2701</v>
      </c>
      <c r="F1035">
        <f t="shared" si="16"/>
        <v>46</v>
      </c>
    </row>
    <row r="1036" spans="1:6" hidden="1">
      <c r="A1036" t="s">
        <v>26</v>
      </c>
      <c r="B1036">
        <v>53</v>
      </c>
      <c r="D1036">
        <v>13.711935483870967</v>
      </c>
      <c r="E1036" t="s">
        <v>2683</v>
      </c>
      <c r="F1036">
        <f t="shared" si="16"/>
        <v>46</v>
      </c>
    </row>
    <row r="1037" spans="1:6" hidden="1">
      <c r="A1037" t="s">
        <v>193</v>
      </c>
      <c r="B1037">
        <v>53</v>
      </c>
      <c r="D1037">
        <v>5.1322580645161286</v>
      </c>
      <c r="E1037" t="s">
        <v>2684</v>
      </c>
      <c r="F1037">
        <f t="shared" si="16"/>
        <v>46</v>
      </c>
    </row>
    <row r="1038" spans="1:6" hidden="1">
      <c r="A1038" t="s">
        <v>28</v>
      </c>
      <c r="B1038">
        <v>53</v>
      </c>
      <c r="D1038">
        <v>7.7116129032258067</v>
      </c>
      <c r="E1038" t="s">
        <v>2706</v>
      </c>
      <c r="F1038">
        <f t="shared" si="16"/>
        <v>46</v>
      </c>
    </row>
    <row r="1039" spans="1:6" hidden="1">
      <c r="A1039" t="s">
        <v>29</v>
      </c>
      <c r="B1039">
        <v>53</v>
      </c>
      <c r="D1039">
        <v>0.99677419354838703</v>
      </c>
      <c r="E1039" t="s">
        <v>2707</v>
      </c>
      <c r="F1039">
        <f t="shared" si="16"/>
        <v>46</v>
      </c>
    </row>
    <row r="1040" spans="1:6" hidden="1">
      <c r="A1040" t="s">
        <v>30</v>
      </c>
      <c r="B1040">
        <v>53</v>
      </c>
      <c r="D1040">
        <v>1.3180645161290323</v>
      </c>
      <c r="E1040" t="s">
        <v>2708</v>
      </c>
      <c r="F1040">
        <f t="shared" si="16"/>
        <v>46</v>
      </c>
    </row>
    <row r="1041" spans="1:6" hidden="1">
      <c r="A1041" t="s">
        <v>31</v>
      </c>
      <c r="B1041">
        <v>53</v>
      </c>
      <c r="D1041">
        <v>6.1716129032258058</v>
      </c>
      <c r="E1041" t="s">
        <v>2702</v>
      </c>
      <c r="F1041">
        <f t="shared" si="16"/>
        <v>46</v>
      </c>
    </row>
    <row r="1042" spans="1:6" hidden="1">
      <c r="A1042" t="s">
        <v>32</v>
      </c>
      <c r="B1042">
        <v>53</v>
      </c>
      <c r="D1042">
        <v>11.044838709677421</v>
      </c>
      <c r="E1042" t="s">
        <v>2703</v>
      </c>
      <c r="F1042">
        <f t="shared" si="16"/>
        <v>46</v>
      </c>
    </row>
    <row r="1043" spans="1:6" hidden="1">
      <c r="A1043" t="s">
        <v>33</v>
      </c>
      <c r="B1043">
        <v>53</v>
      </c>
      <c r="D1043">
        <v>3.5451612903225809</v>
      </c>
      <c r="E1043" t="s">
        <v>2685</v>
      </c>
      <c r="F1043">
        <f t="shared" si="16"/>
        <v>46</v>
      </c>
    </row>
    <row r="1044" spans="1:6" hidden="1">
      <c r="A1044" t="s">
        <v>135</v>
      </c>
      <c r="B1044">
        <v>53</v>
      </c>
      <c r="D1044">
        <v>1.4793548387096773</v>
      </c>
      <c r="E1044" t="s">
        <v>2686</v>
      </c>
      <c r="F1044">
        <f t="shared" si="16"/>
        <v>46</v>
      </c>
    </row>
    <row r="1045" spans="1:6" hidden="1">
      <c r="A1045" t="s">
        <v>34</v>
      </c>
      <c r="B1045">
        <v>53</v>
      </c>
      <c r="D1045">
        <v>1.9835483870967743</v>
      </c>
      <c r="E1045" t="s">
        <v>2687</v>
      </c>
      <c r="F1045">
        <f t="shared" si="16"/>
        <v>46</v>
      </c>
    </row>
    <row r="1046" spans="1:6" hidden="1">
      <c r="A1046" t="s">
        <v>35</v>
      </c>
      <c r="B1046">
        <v>53</v>
      </c>
      <c r="D1046">
        <v>6.6193548387096772</v>
      </c>
      <c r="E1046" t="s">
        <v>2688</v>
      </c>
      <c r="F1046">
        <f t="shared" si="16"/>
        <v>46</v>
      </c>
    </row>
    <row r="1047" spans="1:6" hidden="1">
      <c r="A1047" t="s">
        <v>36</v>
      </c>
      <c r="B1047">
        <v>53</v>
      </c>
      <c r="D1047">
        <v>6.5903225806451617</v>
      </c>
      <c r="E1047" t="s">
        <v>2689</v>
      </c>
      <c r="F1047">
        <f t="shared" si="16"/>
        <v>46</v>
      </c>
    </row>
    <row r="1048" spans="1:6" hidden="1">
      <c r="A1048" t="s">
        <v>37</v>
      </c>
      <c r="B1048">
        <v>53</v>
      </c>
      <c r="D1048">
        <v>3.2129032258064516</v>
      </c>
      <c r="E1048" t="s">
        <v>2690</v>
      </c>
      <c r="F1048">
        <f t="shared" si="16"/>
        <v>46</v>
      </c>
    </row>
    <row r="1049" spans="1:6" hidden="1">
      <c r="A1049" t="s">
        <v>38</v>
      </c>
      <c r="B1049">
        <v>53</v>
      </c>
      <c r="D1049">
        <v>6.8000000000000007</v>
      </c>
      <c r="E1049" t="s">
        <v>2691</v>
      </c>
      <c r="F1049">
        <f t="shared" si="16"/>
        <v>46</v>
      </c>
    </row>
    <row r="1050" spans="1:6" hidden="1">
      <c r="A1050" t="s">
        <v>39</v>
      </c>
      <c r="B1050">
        <v>53</v>
      </c>
      <c r="D1050">
        <v>6.7967741935483863</v>
      </c>
      <c r="E1050" t="s">
        <v>2692</v>
      </c>
      <c r="F1050">
        <f t="shared" si="16"/>
        <v>46</v>
      </c>
    </row>
    <row r="1051" spans="1:6" hidden="1">
      <c r="A1051" t="s">
        <v>40</v>
      </c>
      <c r="B1051">
        <v>53</v>
      </c>
      <c r="D1051">
        <v>3.2193548387096773</v>
      </c>
      <c r="E1051" t="s">
        <v>2693</v>
      </c>
      <c r="F1051">
        <f t="shared" si="16"/>
        <v>46</v>
      </c>
    </row>
    <row r="1052" spans="1:6" hidden="1">
      <c r="A1052" t="s">
        <v>41</v>
      </c>
      <c r="B1052">
        <v>53</v>
      </c>
      <c r="D1052">
        <v>1.9770967741935483</v>
      </c>
      <c r="E1052" t="s">
        <v>2704</v>
      </c>
      <c r="F1052">
        <f t="shared" si="16"/>
        <v>46</v>
      </c>
    </row>
    <row r="1053" spans="1:6" hidden="1">
      <c r="A1053" t="s">
        <v>42</v>
      </c>
      <c r="B1053">
        <v>53</v>
      </c>
      <c r="D1053">
        <v>6.8419354838709676</v>
      </c>
      <c r="E1053" t="s">
        <v>2694</v>
      </c>
      <c r="F1053">
        <f t="shared" si="16"/>
        <v>46</v>
      </c>
    </row>
    <row r="1054" spans="1:6" hidden="1">
      <c r="A1054" t="s">
        <v>43</v>
      </c>
      <c r="B1054">
        <v>53</v>
      </c>
      <c r="D1054">
        <v>6.7967741935483863</v>
      </c>
      <c r="E1054" t="s">
        <v>2695</v>
      </c>
      <c r="F1054">
        <f t="shared" si="16"/>
        <v>46</v>
      </c>
    </row>
    <row r="1055" spans="1:6" hidden="1">
      <c r="A1055" t="s">
        <v>44</v>
      </c>
      <c r="B1055">
        <v>53</v>
      </c>
      <c r="D1055">
        <v>3.1870967741935483</v>
      </c>
      <c r="E1055" t="s">
        <v>2696</v>
      </c>
      <c r="F1055">
        <f t="shared" si="16"/>
        <v>46</v>
      </c>
    </row>
    <row r="1056" spans="1:6" hidden="1">
      <c r="A1056" t="s">
        <v>45</v>
      </c>
      <c r="B1056">
        <v>53</v>
      </c>
      <c r="D1056">
        <v>6.6161290322580646</v>
      </c>
      <c r="E1056" t="s">
        <v>2697</v>
      </c>
      <c r="F1056">
        <f t="shared" si="16"/>
        <v>46</v>
      </c>
    </row>
    <row r="1057" spans="1:6" hidden="1">
      <c r="A1057" t="s">
        <v>46</v>
      </c>
      <c r="B1057">
        <v>53</v>
      </c>
      <c r="D1057">
        <v>6.6999999999999993</v>
      </c>
      <c r="E1057" t="s">
        <v>2698</v>
      </c>
      <c r="F1057">
        <f t="shared" si="16"/>
        <v>46</v>
      </c>
    </row>
    <row r="1058" spans="1:6" hidden="1">
      <c r="A1058" t="s">
        <v>47</v>
      </c>
      <c r="B1058">
        <v>53</v>
      </c>
      <c r="D1058">
        <v>3.1774193548387095</v>
      </c>
      <c r="E1058" t="s">
        <v>2699</v>
      </c>
      <c r="F1058">
        <f t="shared" si="16"/>
        <v>46</v>
      </c>
    </row>
    <row r="1059" spans="1:6" hidden="1">
      <c r="A1059" t="s">
        <v>48</v>
      </c>
      <c r="B1059">
        <v>53</v>
      </c>
      <c r="D1059">
        <v>3.84</v>
      </c>
      <c r="E1059" t="s">
        <v>2705</v>
      </c>
      <c r="F1059">
        <f t="shared" si="16"/>
        <v>46</v>
      </c>
    </row>
    <row r="1060" spans="1:6" hidden="1">
      <c r="A1060" t="s">
        <v>49</v>
      </c>
      <c r="B1060">
        <v>53</v>
      </c>
      <c r="D1060">
        <v>7.0617119581029959</v>
      </c>
      <c r="E1060" t="s">
        <v>2700</v>
      </c>
      <c r="F1060">
        <f t="shared" si="16"/>
        <v>46</v>
      </c>
    </row>
    <row r="1061" spans="1:6" hidden="1">
      <c r="A1061" t="s">
        <v>23</v>
      </c>
      <c r="B1061">
        <v>54</v>
      </c>
      <c r="D1061">
        <v>21.8</v>
      </c>
      <c r="E1061" t="s">
        <v>2681</v>
      </c>
      <c r="F1061">
        <f t="shared" si="16"/>
        <v>47</v>
      </c>
    </row>
    <row r="1062" spans="1:6" hidden="1">
      <c r="A1062" t="s">
        <v>24</v>
      </c>
      <c r="B1062">
        <v>54</v>
      </c>
      <c r="D1062">
        <v>9.1071428571428559</v>
      </c>
      <c r="E1062" t="s">
        <v>2682</v>
      </c>
      <c r="F1062">
        <f t="shared" si="16"/>
        <v>47</v>
      </c>
    </row>
    <row r="1063" spans="1:6" hidden="1">
      <c r="A1063" t="s">
        <v>25</v>
      </c>
      <c r="B1063">
        <v>54</v>
      </c>
      <c r="D1063">
        <v>5.4419354838709673</v>
      </c>
      <c r="E1063" t="s">
        <v>2701</v>
      </c>
      <c r="F1063">
        <f t="shared" si="16"/>
        <v>47</v>
      </c>
    </row>
    <row r="1064" spans="1:6" hidden="1">
      <c r="A1064" t="s">
        <v>26</v>
      </c>
      <c r="B1064">
        <v>54</v>
      </c>
      <c r="D1064">
        <v>13.711935483870967</v>
      </c>
      <c r="E1064" t="s">
        <v>2683</v>
      </c>
      <c r="F1064">
        <f t="shared" si="16"/>
        <v>47</v>
      </c>
    </row>
    <row r="1065" spans="1:6" hidden="1">
      <c r="A1065" t="s">
        <v>193</v>
      </c>
      <c r="B1065">
        <v>54</v>
      </c>
      <c r="D1065">
        <v>5.1322580645161286</v>
      </c>
      <c r="E1065" t="s">
        <v>2684</v>
      </c>
      <c r="F1065">
        <f t="shared" si="16"/>
        <v>47</v>
      </c>
    </row>
    <row r="1066" spans="1:6" hidden="1">
      <c r="A1066" t="s">
        <v>28</v>
      </c>
      <c r="B1066">
        <v>54</v>
      </c>
      <c r="D1066">
        <v>7.7116129032258067</v>
      </c>
      <c r="E1066" t="s">
        <v>2706</v>
      </c>
      <c r="F1066">
        <f t="shared" si="16"/>
        <v>47</v>
      </c>
    </row>
    <row r="1067" spans="1:6" hidden="1">
      <c r="A1067" t="s">
        <v>29</v>
      </c>
      <c r="B1067">
        <v>54</v>
      </c>
      <c r="D1067">
        <v>0.99677419354838703</v>
      </c>
      <c r="E1067" t="s">
        <v>2707</v>
      </c>
      <c r="F1067">
        <f t="shared" si="16"/>
        <v>47</v>
      </c>
    </row>
    <row r="1068" spans="1:6" hidden="1">
      <c r="A1068" t="s">
        <v>30</v>
      </c>
      <c r="B1068">
        <v>54</v>
      </c>
      <c r="D1068">
        <v>1.3180645161290323</v>
      </c>
      <c r="E1068" t="s">
        <v>2708</v>
      </c>
      <c r="F1068">
        <f t="shared" si="16"/>
        <v>47</v>
      </c>
    </row>
    <row r="1069" spans="1:6" hidden="1">
      <c r="A1069" t="s">
        <v>31</v>
      </c>
      <c r="B1069">
        <v>54</v>
      </c>
      <c r="D1069">
        <v>6.1716129032258058</v>
      </c>
      <c r="E1069" t="s">
        <v>2702</v>
      </c>
      <c r="F1069">
        <f t="shared" si="16"/>
        <v>47</v>
      </c>
    </row>
    <row r="1070" spans="1:6" hidden="1">
      <c r="A1070" t="s">
        <v>32</v>
      </c>
      <c r="B1070">
        <v>54</v>
      </c>
      <c r="D1070">
        <v>11.044838709677421</v>
      </c>
      <c r="E1070" t="s">
        <v>2703</v>
      </c>
      <c r="F1070">
        <f t="shared" si="16"/>
        <v>47</v>
      </c>
    </row>
    <row r="1071" spans="1:6" hidden="1">
      <c r="A1071" t="s">
        <v>33</v>
      </c>
      <c r="B1071">
        <v>54</v>
      </c>
      <c r="D1071">
        <v>3.5451612903225809</v>
      </c>
      <c r="E1071" t="s">
        <v>2685</v>
      </c>
      <c r="F1071">
        <f t="shared" si="16"/>
        <v>47</v>
      </c>
    </row>
    <row r="1072" spans="1:6" hidden="1">
      <c r="A1072" t="s">
        <v>135</v>
      </c>
      <c r="B1072">
        <v>54</v>
      </c>
      <c r="D1072">
        <v>1.4793548387096773</v>
      </c>
      <c r="E1072" t="s">
        <v>2686</v>
      </c>
      <c r="F1072">
        <f t="shared" si="16"/>
        <v>47</v>
      </c>
    </row>
    <row r="1073" spans="1:6" hidden="1">
      <c r="A1073" t="s">
        <v>34</v>
      </c>
      <c r="B1073">
        <v>54</v>
      </c>
      <c r="D1073">
        <v>1.9835483870967743</v>
      </c>
      <c r="E1073" t="s">
        <v>2687</v>
      </c>
      <c r="F1073">
        <f t="shared" si="16"/>
        <v>47</v>
      </c>
    </row>
    <row r="1074" spans="1:6" hidden="1">
      <c r="A1074" t="s">
        <v>35</v>
      </c>
      <c r="B1074">
        <v>54</v>
      </c>
      <c r="D1074">
        <v>6.6193548387096772</v>
      </c>
      <c r="E1074" t="s">
        <v>2688</v>
      </c>
      <c r="F1074">
        <f t="shared" si="16"/>
        <v>47</v>
      </c>
    </row>
    <row r="1075" spans="1:6" hidden="1">
      <c r="A1075" t="s">
        <v>36</v>
      </c>
      <c r="B1075">
        <v>54</v>
      </c>
      <c r="D1075">
        <v>6.5903225806451617</v>
      </c>
      <c r="E1075" t="s">
        <v>2689</v>
      </c>
      <c r="F1075">
        <f t="shared" si="16"/>
        <v>47</v>
      </c>
    </row>
    <row r="1076" spans="1:6" hidden="1">
      <c r="A1076" t="s">
        <v>37</v>
      </c>
      <c r="B1076">
        <v>54</v>
      </c>
      <c r="D1076">
        <v>3.2129032258064516</v>
      </c>
      <c r="E1076" t="s">
        <v>2690</v>
      </c>
      <c r="F1076">
        <f t="shared" si="16"/>
        <v>47</v>
      </c>
    </row>
    <row r="1077" spans="1:6" hidden="1">
      <c r="A1077" t="s">
        <v>38</v>
      </c>
      <c r="B1077">
        <v>54</v>
      </c>
      <c r="D1077">
        <v>6.8000000000000007</v>
      </c>
      <c r="E1077" t="s">
        <v>2691</v>
      </c>
      <c r="F1077">
        <f t="shared" si="16"/>
        <v>47</v>
      </c>
    </row>
    <row r="1078" spans="1:6" hidden="1">
      <c r="A1078" t="s">
        <v>39</v>
      </c>
      <c r="B1078">
        <v>54</v>
      </c>
      <c r="D1078">
        <v>6.7967741935483863</v>
      </c>
      <c r="E1078" t="s">
        <v>2692</v>
      </c>
      <c r="F1078">
        <f t="shared" si="16"/>
        <v>47</v>
      </c>
    </row>
    <row r="1079" spans="1:6" hidden="1">
      <c r="A1079" t="s">
        <v>40</v>
      </c>
      <c r="B1079">
        <v>54</v>
      </c>
      <c r="D1079">
        <v>3.2193548387096773</v>
      </c>
      <c r="E1079" t="s">
        <v>2693</v>
      </c>
      <c r="F1079">
        <f t="shared" si="16"/>
        <v>47</v>
      </c>
    </row>
    <row r="1080" spans="1:6" hidden="1">
      <c r="A1080" t="s">
        <v>41</v>
      </c>
      <c r="B1080">
        <v>54</v>
      </c>
      <c r="D1080">
        <v>1.9770967741935483</v>
      </c>
      <c r="E1080" t="s">
        <v>2704</v>
      </c>
      <c r="F1080">
        <f t="shared" si="16"/>
        <v>47</v>
      </c>
    </row>
    <row r="1081" spans="1:6" hidden="1">
      <c r="A1081" t="s">
        <v>42</v>
      </c>
      <c r="B1081">
        <v>54</v>
      </c>
      <c r="D1081">
        <v>6.8419354838709676</v>
      </c>
      <c r="E1081" t="s">
        <v>2694</v>
      </c>
      <c r="F1081">
        <f t="shared" si="16"/>
        <v>47</v>
      </c>
    </row>
    <row r="1082" spans="1:6" hidden="1">
      <c r="A1082" t="s">
        <v>43</v>
      </c>
      <c r="B1082">
        <v>54</v>
      </c>
      <c r="D1082">
        <v>6.7967741935483863</v>
      </c>
      <c r="E1082" t="s">
        <v>2695</v>
      </c>
      <c r="F1082">
        <f t="shared" si="16"/>
        <v>47</v>
      </c>
    </row>
    <row r="1083" spans="1:6" hidden="1">
      <c r="A1083" t="s">
        <v>44</v>
      </c>
      <c r="B1083">
        <v>54</v>
      </c>
      <c r="D1083">
        <v>3.1870967741935483</v>
      </c>
      <c r="E1083" t="s">
        <v>2696</v>
      </c>
      <c r="F1083">
        <f t="shared" si="16"/>
        <v>47</v>
      </c>
    </row>
    <row r="1084" spans="1:6" hidden="1">
      <c r="A1084" t="s">
        <v>45</v>
      </c>
      <c r="B1084">
        <v>54</v>
      </c>
      <c r="D1084">
        <v>6.6161290322580646</v>
      </c>
      <c r="E1084" t="s">
        <v>2697</v>
      </c>
      <c r="F1084">
        <f t="shared" si="16"/>
        <v>47</v>
      </c>
    </row>
    <row r="1085" spans="1:6" hidden="1">
      <c r="A1085" t="s">
        <v>46</v>
      </c>
      <c r="B1085">
        <v>54</v>
      </c>
      <c r="D1085">
        <v>6.6999999999999993</v>
      </c>
      <c r="E1085" t="s">
        <v>2698</v>
      </c>
      <c r="F1085">
        <f t="shared" si="16"/>
        <v>47</v>
      </c>
    </row>
    <row r="1086" spans="1:6" hidden="1">
      <c r="A1086" t="s">
        <v>47</v>
      </c>
      <c r="B1086">
        <v>54</v>
      </c>
      <c r="D1086">
        <v>3.1774193548387095</v>
      </c>
      <c r="E1086" t="s">
        <v>2699</v>
      </c>
      <c r="F1086">
        <f t="shared" si="16"/>
        <v>47</v>
      </c>
    </row>
    <row r="1087" spans="1:6" hidden="1">
      <c r="A1087" t="s">
        <v>48</v>
      </c>
      <c r="B1087">
        <v>54</v>
      </c>
      <c r="D1087">
        <v>3.84</v>
      </c>
      <c r="E1087" t="s">
        <v>2705</v>
      </c>
      <c r="F1087">
        <f t="shared" si="16"/>
        <v>47</v>
      </c>
    </row>
    <row r="1088" spans="1:6" hidden="1">
      <c r="A1088" t="s">
        <v>49</v>
      </c>
      <c r="B1088">
        <v>54</v>
      </c>
      <c r="D1088">
        <v>7.0617119581029959</v>
      </c>
      <c r="E1088" t="s">
        <v>2700</v>
      </c>
      <c r="F1088">
        <f t="shared" si="16"/>
        <v>47</v>
      </c>
    </row>
    <row r="1089" spans="1:6" hidden="1">
      <c r="A1089" t="s">
        <v>23</v>
      </c>
      <c r="B1089">
        <v>55</v>
      </c>
      <c r="D1089">
        <v>21.8</v>
      </c>
      <c r="E1089" t="s">
        <v>2681</v>
      </c>
      <c r="F1089">
        <f t="shared" si="16"/>
        <v>48</v>
      </c>
    </row>
    <row r="1090" spans="1:6" hidden="1">
      <c r="A1090" t="s">
        <v>24</v>
      </c>
      <c r="B1090">
        <v>55</v>
      </c>
      <c r="D1090">
        <v>9.1071428571428559</v>
      </c>
      <c r="E1090" t="s">
        <v>2682</v>
      </c>
      <c r="F1090">
        <f t="shared" si="16"/>
        <v>48</v>
      </c>
    </row>
    <row r="1091" spans="1:6" hidden="1">
      <c r="A1091" t="s">
        <v>25</v>
      </c>
      <c r="B1091">
        <v>55</v>
      </c>
      <c r="D1091">
        <v>5.4419354838709673</v>
      </c>
      <c r="E1091" t="s">
        <v>2701</v>
      </c>
      <c r="F1091">
        <f t="shared" ref="F1091:F1154" si="17">B1091-7</f>
        <v>48</v>
      </c>
    </row>
    <row r="1092" spans="1:6" hidden="1">
      <c r="A1092" t="s">
        <v>26</v>
      </c>
      <c r="B1092">
        <v>55</v>
      </c>
      <c r="D1092">
        <v>13.711935483870967</v>
      </c>
      <c r="E1092" t="s">
        <v>2683</v>
      </c>
      <c r="F1092">
        <f t="shared" si="17"/>
        <v>48</v>
      </c>
    </row>
    <row r="1093" spans="1:6" hidden="1">
      <c r="A1093" t="s">
        <v>193</v>
      </c>
      <c r="B1093">
        <v>55</v>
      </c>
      <c r="D1093">
        <v>5.1322580645161286</v>
      </c>
      <c r="E1093" t="s">
        <v>2684</v>
      </c>
      <c r="F1093">
        <f t="shared" si="17"/>
        <v>48</v>
      </c>
    </row>
    <row r="1094" spans="1:6" hidden="1">
      <c r="A1094" t="s">
        <v>28</v>
      </c>
      <c r="B1094">
        <v>55</v>
      </c>
      <c r="D1094">
        <v>7.7116129032258067</v>
      </c>
      <c r="E1094" t="s">
        <v>2706</v>
      </c>
      <c r="F1094">
        <f t="shared" si="17"/>
        <v>48</v>
      </c>
    </row>
    <row r="1095" spans="1:6" hidden="1">
      <c r="A1095" t="s">
        <v>29</v>
      </c>
      <c r="B1095">
        <v>55</v>
      </c>
      <c r="D1095">
        <v>0.99677419354838703</v>
      </c>
      <c r="E1095" t="s">
        <v>2707</v>
      </c>
      <c r="F1095">
        <f t="shared" si="17"/>
        <v>48</v>
      </c>
    </row>
    <row r="1096" spans="1:6" hidden="1">
      <c r="A1096" t="s">
        <v>30</v>
      </c>
      <c r="B1096">
        <v>55</v>
      </c>
      <c r="D1096">
        <v>1.3180645161290323</v>
      </c>
      <c r="E1096" t="s">
        <v>2708</v>
      </c>
      <c r="F1096">
        <f t="shared" si="17"/>
        <v>48</v>
      </c>
    </row>
    <row r="1097" spans="1:6" hidden="1">
      <c r="A1097" t="s">
        <v>31</v>
      </c>
      <c r="B1097">
        <v>55</v>
      </c>
      <c r="D1097">
        <v>6.1716129032258058</v>
      </c>
      <c r="E1097" t="s">
        <v>2702</v>
      </c>
      <c r="F1097">
        <f t="shared" si="17"/>
        <v>48</v>
      </c>
    </row>
    <row r="1098" spans="1:6" hidden="1">
      <c r="A1098" t="s">
        <v>32</v>
      </c>
      <c r="B1098">
        <v>55</v>
      </c>
      <c r="D1098">
        <v>11.044838709677421</v>
      </c>
      <c r="E1098" t="s">
        <v>2703</v>
      </c>
      <c r="F1098">
        <f t="shared" si="17"/>
        <v>48</v>
      </c>
    </row>
    <row r="1099" spans="1:6" hidden="1">
      <c r="A1099" t="s">
        <v>33</v>
      </c>
      <c r="B1099">
        <v>55</v>
      </c>
      <c r="D1099">
        <v>3.5451612903225809</v>
      </c>
      <c r="E1099" t="s">
        <v>2685</v>
      </c>
      <c r="F1099">
        <f t="shared" si="17"/>
        <v>48</v>
      </c>
    </row>
    <row r="1100" spans="1:6" hidden="1">
      <c r="A1100" t="s">
        <v>135</v>
      </c>
      <c r="B1100">
        <v>55</v>
      </c>
      <c r="D1100">
        <v>1.4793548387096773</v>
      </c>
      <c r="E1100" t="s">
        <v>2686</v>
      </c>
      <c r="F1100">
        <f t="shared" si="17"/>
        <v>48</v>
      </c>
    </row>
    <row r="1101" spans="1:6" hidden="1">
      <c r="A1101" t="s">
        <v>34</v>
      </c>
      <c r="B1101">
        <v>55</v>
      </c>
      <c r="D1101">
        <v>1.9835483870967743</v>
      </c>
      <c r="E1101" t="s">
        <v>2687</v>
      </c>
      <c r="F1101">
        <f t="shared" si="17"/>
        <v>48</v>
      </c>
    </row>
    <row r="1102" spans="1:6" hidden="1">
      <c r="A1102" t="s">
        <v>35</v>
      </c>
      <c r="B1102">
        <v>55</v>
      </c>
      <c r="D1102">
        <v>6.6193548387096772</v>
      </c>
      <c r="E1102" t="s">
        <v>2688</v>
      </c>
      <c r="F1102">
        <f t="shared" si="17"/>
        <v>48</v>
      </c>
    </row>
    <row r="1103" spans="1:6" hidden="1">
      <c r="A1103" t="s">
        <v>36</v>
      </c>
      <c r="B1103">
        <v>55</v>
      </c>
      <c r="D1103">
        <v>6.5903225806451617</v>
      </c>
      <c r="E1103" t="s">
        <v>2689</v>
      </c>
      <c r="F1103">
        <f t="shared" si="17"/>
        <v>48</v>
      </c>
    </row>
    <row r="1104" spans="1:6" hidden="1">
      <c r="A1104" t="s">
        <v>37</v>
      </c>
      <c r="B1104">
        <v>55</v>
      </c>
      <c r="D1104">
        <v>3.2129032258064516</v>
      </c>
      <c r="E1104" t="s">
        <v>2690</v>
      </c>
      <c r="F1104">
        <f t="shared" si="17"/>
        <v>48</v>
      </c>
    </row>
    <row r="1105" spans="1:6" hidden="1">
      <c r="A1105" t="s">
        <v>38</v>
      </c>
      <c r="B1105">
        <v>55</v>
      </c>
      <c r="D1105">
        <v>6.8000000000000007</v>
      </c>
      <c r="E1105" t="s">
        <v>2691</v>
      </c>
      <c r="F1105">
        <f t="shared" si="17"/>
        <v>48</v>
      </c>
    </row>
    <row r="1106" spans="1:6" hidden="1">
      <c r="A1106" t="s">
        <v>39</v>
      </c>
      <c r="B1106">
        <v>55</v>
      </c>
      <c r="D1106">
        <v>6.7967741935483863</v>
      </c>
      <c r="E1106" t="s">
        <v>2692</v>
      </c>
      <c r="F1106">
        <f t="shared" si="17"/>
        <v>48</v>
      </c>
    </row>
    <row r="1107" spans="1:6" hidden="1">
      <c r="A1107" t="s">
        <v>40</v>
      </c>
      <c r="B1107">
        <v>55</v>
      </c>
      <c r="D1107">
        <v>3.2193548387096773</v>
      </c>
      <c r="E1107" t="s">
        <v>2693</v>
      </c>
      <c r="F1107">
        <f t="shared" si="17"/>
        <v>48</v>
      </c>
    </row>
    <row r="1108" spans="1:6" hidden="1">
      <c r="A1108" t="s">
        <v>41</v>
      </c>
      <c r="B1108">
        <v>55</v>
      </c>
      <c r="D1108">
        <v>1.9770967741935483</v>
      </c>
      <c r="E1108" t="s">
        <v>2704</v>
      </c>
      <c r="F1108">
        <f t="shared" si="17"/>
        <v>48</v>
      </c>
    </row>
    <row r="1109" spans="1:6" hidden="1">
      <c r="A1109" t="s">
        <v>42</v>
      </c>
      <c r="B1109">
        <v>55</v>
      </c>
      <c r="D1109">
        <v>6.8419354838709676</v>
      </c>
      <c r="E1109" t="s">
        <v>2694</v>
      </c>
      <c r="F1109">
        <f t="shared" si="17"/>
        <v>48</v>
      </c>
    </row>
    <row r="1110" spans="1:6" hidden="1">
      <c r="A1110" t="s">
        <v>43</v>
      </c>
      <c r="B1110">
        <v>55</v>
      </c>
      <c r="D1110">
        <v>6.7967741935483863</v>
      </c>
      <c r="E1110" t="s">
        <v>2695</v>
      </c>
      <c r="F1110">
        <f t="shared" si="17"/>
        <v>48</v>
      </c>
    </row>
    <row r="1111" spans="1:6" hidden="1">
      <c r="A1111" t="s">
        <v>44</v>
      </c>
      <c r="B1111">
        <v>55</v>
      </c>
      <c r="D1111">
        <v>3.1870967741935483</v>
      </c>
      <c r="E1111" t="s">
        <v>2696</v>
      </c>
      <c r="F1111">
        <f t="shared" si="17"/>
        <v>48</v>
      </c>
    </row>
    <row r="1112" spans="1:6" hidden="1">
      <c r="A1112" t="s">
        <v>45</v>
      </c>
      <c r="B1112">
        <v>55</v>
      </c>
      <c r="D1112">
        <v>6.6161290322580646</v>
      </c>
      <c r="E1112" t="s">
        <v>2697</v>
      </c>
      <c r="F1112">
        <f t="shared" si="17"/>
        <v>48</v>
      </c>
    </row>
    <row r="1113" spans="1:6" hidden="1">
      <c r="A1113" t="s">
        <v>46</v>
      </c>
      <c r="B1113">
        <v>55</v>
      </c>
      <c r="D1113">
        <v>6.6999999999999993</v>
      </c>
      <c r="E1113" t="s">
        <v>2698</v>
      </c>
      <c r="F1113">
        <f t="shared" si="17"/>
        <v>48</v>
      </c>
    </row>
    <row r="1114" spans="1:6" hidden="1">
      <c r="A1114" t="s">
        <v>47</v>
      </c>
      <c r="B1114">
        <v>55</v>
      </c>
      <c r="D1114">
        <v>3.1774193548387095</v>
      </c>
      <c r="E1114" t="s">
        <v>2699</v>
      </c>
      <c r="F1114">
        <f t="shared" si="17"/>
        <v>48</v>
      </c>
    </row>
    <row r="1115" spans="1:6" hidden="1">
      <c r="A1115" t="s">
        <v>48</v>
      </c>
      <c r="B1115">
        <v>55</v>
      </c>
      <c r="D1115">
        <v>3.84</v>
      </c>
      <c r="E1115" t="s">
        <v>2705</v>
      </c>
      <c r="F1115">
        <f t="shared" si="17"/>
        <v>48</v>
      </c>
    </row>
    <row r="1116" spans="1:6" hidden="1">
      <c r="A1116" t="s">
        <v>49</v>
      </c>
      <c r="B1116">
        <v>55</v>
      </c>
      <c r="D1116">
        <v>7.0617119581029959</v>
      </c>
      <c r="E1116" t="s">
        <v>2700</v>
      </c>
      <c r="F1116">
        <f t="shared" si="17"/>
        <v>48</v>
      </c>
    </row>
    <row r="1117" spans="1:6" hidden="1">
      <c r="A1117" t="s">
        <v>23</v>
      </c>
      <c r="B1117">
        <v>56</v>
      </c>
      <c r="D1117">
        <v>21.8</v>
      </c>
      <c r="E1117" t="s">
        <v>2681</v>
      </c>
      <c r="F1117">
        <f t="shared" si="17"/>
        <v>49</v>
      </c>
    </row>
    <row r="1118" spans="1:6" hidden="1">
      <c r="A1118" t="s">
        <v>24</v>
      </c>
      <c r="B1118">
        <v>56</v>
      </c>
      <c r="D1118">
        <v>9.1071428571428559</v>
      </c>
      <c r="E1118" t="s">
        <v>2682</v>
      </c>
      <c r="F1118">
        <f t="shared" si="17"/>
        <v>49</v>
      </c>
    </row>
    <row r="1119" spans="1:6" hidden="1">
      <c r="A1119" t="s">
        <v>25</v>
      </c>
      <c r="B1119">
        <v>56</v>
      </c>
      <c r="D1119">
        <v>5.4419354838709673</v>
      </c>
      <c r="E1119" t="s">
        <v>2701</v>
      </c>
      <c r="F1119">
        <f t="shared" si="17"/>
        <v>49</v>
      </c>
    </row>
    <row r="1120" spans="1:6" hidden="1">
      <c r="A1120" t="s">
        <v>26</v>
      </c>
      <c r="B1120">
        <v>56</v>
      </c>
      <c r="D1120">
        <v>13.711935483870967</v>
      </c>
      <c r="E1120" t="s">
        <v>2683</v>
      </c>
      <c r="F1120">
        <f t="shared" si="17"/>
        <v>49</v>
      </c>
    </row>
    <row r="1121" spans="1:6" hidden="1">
      <c r="A1121" t="s">
        <v>193</v>
      </c>
      <c r="B1121">
        <v>56</v>
      </c>
      <c r="D1121">
        <v>5.1322580645161286</v>
      </c>
      <c r="E1121" t="s">
        <v>2684</v>
      </c>
      <c r="F1121">
        <f t="shared" si="17"/>
        <v>49</v>
      </c>
    </row>
    <row r="1122" spans="1:6" hidden="1">
      <c r="A1122" t="s">
        <v>28</v>
      </c>
      <c r="B1122">
        <v>56</v>
      </c>
      <c r="D1122">
        <v>7.7116129032258067</v>
      </c>
      <c r="E1122" t="s">
        <v>2706</v>
      </c>
      <c r="F1122">
        <f t="shared" si="17"/>
        <v>49</v>
      </c>
    </row>
    <row r="1123" spans="1:6" hidden="1">
      <c r="A1123" t="s">
        <v>29</v>
      </c>
      <c r="B1123">
        <v>56</v>
      </c>
      <c r="D1123">
        <v>0.99677419354838703</v>
      </c>
      <c r="E1123" t="s">
        <v>2707</v>
      </c>
      <c r="F1123">
        <f t="shared" si="17"/>
        <v>49</v>
      </c>
    </row>
    <row r="1124" spans="1:6" hidden="1">
      <c r="A1124" t="s">
        <v>30</v>
      </c>
      <c r="B1124">
        <v>56</v>
      </c>
      <c r="D1124">
        <v>1.3180645161290323</v>
      </c>
      <c r="E1124" t="s">
        <v>2708</v>
      </c>
      <c r="F1124">
        <f t="shared" si="17"/>
        <v>49</v>
      </c>
    </row>
    <row r="1125" spans="1:6" hidden="1">
      <c r="A1125" t="s">
        <v>31</v>
      </c>
      <c r="B1125">
        <v>56</v>
      </c>
      <c r="D1125">
        <v>6.1716129032258058</v>
      </c>
      <c r="E1125" t="s">
        <v>2702</v>
      </c>
      <c r="F1125">
        <f t="shared" si="17"/>
        <v>49</v>
      </c>
    </row>
    <row r="1126" spans="1:6" hidden="1">
      <c r="A1126" t="s">
        <v>32</v>
      </c>
      <c r="B1126">
        <v>56</v>
      </c>
      <c r="D1126">
        <v>11.044838709677421</v>
      </c>
      <c r="E1126" t="s">
        <v>2703</v>
      </c>
      <c r="F1126">
        <f t="shared" si="17"/>
        <v>49</v>
      </c>
    </row>
    <row r="1127" spans="1:6" hidden="1">
      <c r="A1127" t="s">
        <v>33</v>
      </c>
      <c r="B1127">
        <v>56</v>
      </c>
      <c r="D1127">
        <v>3.5451612903225809</v>
      </c>
      <c r="E1127" t="s">
        <v>2685</v>
      </c>
      <c r="F1127">
        <f t="shared" si="17"/>
        <v>49</v>
      </c>
    </row>
    <row r="1128" spans="1:6" hidden="1">
      <c r="A1128" t="s">
        <v>135</v>
      </c>
      <c r="B1128">
        <v>56</v>
      </c>
      <c r="D1128">
        <v>1.4793548387096773</v>
      </c>
      <c r="E1128" t="s">
        <v>2686</v>
      </c>
      <c r="F1128">
        <f t="shared" si="17"/>
        <v>49</v>
      </c>
    </row>
    <row r="1129" spans="1:6" hidden="1">
      <c r="A1129" t="s">
        <v>34</v>
      </c>
      <c r="B1129">
        <v>56</v>
      </c>
      <c r="D1129">
        <v>1.9835483870967743</v>
      </c>
      <c r="E1129" t="s">
        <v>2687</v>
      </c>
      <c r="F1129">
        <f t="shared" si="17"/>
        <v>49</v>
      </c>
    </row>
    <row r="1130" spans="1:6" hidden="1">
      <c r="A1130" t="s">
        <v>35</v>
      </c>
      <c r="B1130">
        <v>56</v>
      </c>
      <c r="D1130">
        <v>6.6193548387096772</v>
      </c>
      <c r="E1130" t="s">
        <v>2688</v>
      </c>
      <c r="F1130">
        <f t="shared" si="17"/>
        <v>49</v>
      </c>
    </row>
    <row r="1131" spans="1:6" hidden="1">
      <c r="A1131" t="s">
        <v>36</v>
      </c>
      <c r="B1131">
        <v>56</v>
      </c>
      <c r="D1131">
        <v>6.5903225806451617</v>
      </c>
      <c r="E1131" t="s">
        <v>2689</v>
      </c>
      <c r="F1131">
        <f t="shared" si="17"/>
        <v>49</v>
      </c>
    </row>
    <row r="1132" spans="1:6" hidden="1">
      <c r="A1132" t="s">
        <v>37</v>
      </c>
      <c r="B1132">
        <v>56</v>
      </c>
      <c r="D1132">
        <v>3.2129032258064516</v>
      </c>
      <c r="E1132" t="s">
        <v>2690</v>
      </c>
      <c r="F1132">
        <f t="shared" si="17"/>
        <v>49</v>
      </c>
    </row>
    <row r="1133" spans="1:6" hidden="1">
      <c r="A1133" t="s">
        <v>38</v>
      </c>
      <c r="B1133">
        <v>56</v>
      </c>
      <c r="D1133">
        <v>6.8000000000000007</v>
      </c>
      <c r="E1133" t="s">
        <v>2691</v>
      </c>
      <c r="F1133">
        <f t="shared" si="17"/>
        <v>49</v>
      </c>
    </row>
    <row r="1134" spans="1:6" hidden="1">
      <c r="A1134" t="s">
        <v>39</v>
      </c>
      <c r="B1134">
        <v>56</v>
      </c>
      <c r="D1134">
        <v>6.7967741935483863</v>
      </c>
      <c r="E1134" t="s">
        <v>2692</v>
      </c>
      <c r="F1134">
        <f t="shared" si="17"/>
        <v>49</v>
      </c>
    </row>
    <row r="1135" spans="1:6" hidden="1">
      <c r="A1135" t="s">
        <v>40</v>
      </c>
      <c r="B1135">
        <v>56</v>
      </c>
      <c r="D1135">
        <v>3.2193548387096773</v>
      </c>
      <c r="E1135" t="s">
        <v>2693</v>
      </c>
      <c r="F1135">
        <f t="shared" si="17"/>
        <v>49</v>
      </c>
    </row>
    <row r="1136" spans="1:6" hidden="1">
      <c r="A1136" t="s">
        <v>41</v>
      </c>
      <c r="B1136">
        <v>56</v>
      </c>
      <c r="D1136">
        <v>1.9770967741935483</v>
      </c>
      <c r="E1136" t="s">
        <v>2704</v>
      </c>
      <c r="F1136">
        <f t="shared" si="17"/>
        <v>49</v>
      </c>
    </row>
    <row r="1137" spans="1:6" hidden="1">
      <c r="A1137" t="s">
        <v>42</v>
      </c>
      <c r="B1137">
        <v>56</v>
      </c>
      <c r="D1137">
        <v>6.8419354838709676</v>
      </c>
      <c r="E1137" t="s">
        <v>2694</v>
      </c>
      <c r="F1137">
        <f t="shared" si="17"/>
        <v>49</v>
      </c>
    </row>
    <row r="1138" spans="1:6" hidden="1">
      <c r="A1138" t="s">
        <v>43</v>
      </c>
      <c r="B1138">
        <v>56</v>
      </c>
      <c r="D1138">
        <v>6.7967741935483863</v>
      </c>
      <c r="E1138" t="s">
        <v>2695</v>
      </c>
      <c r="F1138">
        <f t="shared" si="17"/>
        <v>49</v>
      </c>
    </row>
    <row r="1139" spans="1:6" hidden="1">
      <c r="A1139" t="s">
        <v>44</v>
      </c>
      <c r="B1139">
        <v>56</v>
      </c>
      <c r="D1139">
        <v>3.1870967741935483</v>
      </c>
      <c r="E1139" t="s">
        <v>2696</v>
      </c>
      <c r="F1139">
        <f t="shared" si="17"/>
        <v>49</v>
      </c>
    </row>
    <row r="1140" spans="1:6" hidden="1">
      <c r="A1140" t="s">
        <v>45</v>
      </c>
      <c r="B1140">
        <v>56</v>
      </c>
      <c r="D1140">
        <v>6.6161290322580646</v>
      </c>
      <c r="E1140" t="s">
        <v>2697</v>
      </c>
      <c r="F1140">
        <f t="shared" si="17"/>
        <v>49</v>
      </c>
    </row>
    <row r="1141" spans="1:6" hidden="1">
      <c r="A1141" t="s">
        <v>46</v>
      </c>
      <c r="B1141">
        <v>56</v>
      </c>
      <c r="D1141">
        <v>6.6999999999999993</v>
      </c>
      <c r="E1141" t="s">
        <v>2698</v>
      </c>
      <c r="F1141">
        <f t="shared" si="17"/>
        <v>49</v>
      </c>
    </row>
    <row r="1142" spans="1:6" hidden="1">
      <c r="A1142" t="s">
        <v>47</v>
      </c>
      <c r="B1142">
        <v>56</v>
      </c>
      <c r="D1142">
        <v>3.1774193548387095</v>
      </c>
      <c r="E1142" t="s">
        <v>2699</v>
      </c>
      <c r="F1142">
        <f t="shared" si="17"/>
        <v>49</v>
      </c>
    </row>
    <row r="1143" spans="1:6" hidden="1">
      <c r="A1143" t="s">
        <v>48</v>
      </c>
      <c r="B1143">
        <v>56</v>
      </c>
      <c r="D1143">
        <v>3.84</v>
      </c>
      <c r="E1143" t="s">
        <v>2705</v>
      </c>
      <c r="F1143">
        <f t="shared" si="17"/>
        <v>49</v>
      </c>
    </row>
    <row r="1144" spans="1:6" hidden="1">
      <c r="A1144" t="s">
        <v>49</v>
      </c>
      <c r="B1144">
        <v>56</v>
      </c>
      <c r="D1144">
        <v>7.0617119581029959</v>
      </c>
      <c r="E1144" t="s">
        <v>2700</v>
      </c>
      <c r="F1144">
        <f t="shared" si="17"/>
        <v>49</v>
      </c>
    </row>
    <row r="1145" spans="1:6" hidden="1">
      <c r="A1145" t="s">
        <v>23</v>
      </c>
      <c r="B1145">
        <v>57</v>
      </c>
      <c r="D1145">
        <v>21.8</v>
      </c>
      <c r="E1145" t="s">
        <v>2681</v>
      </c>
      <c r="F1145">
        <f t="shared" si="17"/>
        <v>50</v>
      </c>
    </row>
    <row r="1146" spans="1:6" hidden="1">
      <c r="A1146" t="s">
        <v>24</v>
      </c>
      <c r="B1146">
        <v>57</v>
      </c>
      <c r="D1146">
        <v>9.1071428571428559</v>
      </c>
      <c r="E1146" t="s">
        <v>2682</v>
      </c>
      <c r="F1146">
        <f t="shared" si="17"/>
        <v>50</v>
      </c>
    </row>
    <row r="1147" spans="1:6" hidden="1">
      <c r="A1147" t="s">
        <v>25</v>
      </c>
      <c r="B1147">
        <v>57</v>
      </c>
      <c r="D1147">
        <v>5.4419354838709673</v>
      </c>
      <c r="E1147" t="s">
        <v>2701</v>
      </c>
      <c r="F1147">
        <f t="shared" si="17"/>
        <v>50</v>
      </c>
    </row>
    <row r="1148" spans="1:6" hidden="1">
      <c r="A1148" t="s">
        <v>26</v>
      </c>
      <c r="B1148">
        <v>57</v>
      </c>
      <c r="D1148">
        <v>13.711935483870967</v>
      </c>
      <c r="E1148" t="s">
        <v>2683</v>
      </c>
      <c r="F1148">
        <f t="shared" si="17"/>
        <v>50</v>
      </c>
    </row>
    <row r="1149" spans="1:6" hidden="1">
      <c r="A1149" t="s">
        <v>193</v>
      </c>
      <c r="B1149">
        <v>57</v>
      </c>
      <c r="D1149">
        <v>5.1322580645161286</v>
      </c>
      <c r="E1149" t="s">
        <v>2684</v>
      </c>
      <c r="F1149">
        <f t="shared" si="17"/>
        <v>50</v>
      </c>
    </row>
    <row r="1150" spans="1:6" hidden="1">
      <c r="A1150" t="s">
        <v>28</v>
      </c>
      <c r="B1150">
        <v>57</v>
      </c>
      <c r="D1150">
        <v>7.7116129032258067</v>
      </c>
      <c r="E1150" t="s">
        <v>2706</v>
      </c>
      <c r="F1150">
        <f t="shared" si="17"/>
        <v>50</v>
      </c>
    </row>
    <row r="1151" spans="1:6" hidden="1">
      <c r="A1151" t="s">
        <v>29</v>
      </c>
      <c r="B1151">
        <v>57</v>
      </c>
      <c r="D1151">
        <v>0.99677419354838703</v>
      </c>
      <c r="E1151" t="s">
        <v>2707</v>
      </c>
      <c r="F1151">
        <f t="shared" si="17"/>
        <v>50</v>
      </c>
    </row>
    <row r="1152" spans="1:6" hidden="1">
      <c r="A1152" t="s">
        <v>30</v>
      </c>
      <c r="B1152">
        <v>57</v>
      </c>
      <c r="D1152">
        <v>1.3180645161290323</v>
      </c>
      <c r="E1152" t="s">
        <v>2708</v>
      </c>
      <c r="F1152">
        <f t="shared" si="17"/>
        <v>50</v>
      </c>
    </row>
    <row r="1153" spans="1:6" hidden="1">
      <c r="A1153" t="s">
        <v>31</v>
      </c>
      <c r="B1153">
        <v>57</v>
      </c>
      <c r="D1153">
        <v>6.1716129032258058</v>
      </c>
      <c r="E1153" t="s">
        <v>2702</v>
      </c>
      <c r="F1153">
        <f t="shared" si="17"/>
        <v>50</v>
      </c>
    </row>
    <row r="1154" spans="1:6" hidden="1">
      <c r="A1154" t="s">
        <v>32</v>
      </c>
      <c r="B1154">
        <v>57</v>
      </c>
      <c r="D1154">
        <v>11.044838709677421</v>
      </c>
      <c r="E1154" t="s">
        <v>2703</v>
      </c>
      <c r="F1154">
        <f t="shared" si="17"/>
        <v>50</v>
      </c>
    </row>
    <row r="1155" spans="1:6" hidden="1">
      <c r="A1155" t="s">
        <v>33</v>
      </c>
      <c r="B1155">
        <v>57</v>
      </c>
      <c r="D1155">
        <v>3.5451612903225809</v>
      </c>
      <c r="E1155" t="s">
        <v>2685</v>
      </c>
      <c r="F1155">
        <f t="shared" ref="F1155:F1218" si="18">B1155-7</f>
        <v>50</v>
      </c>
    </row>
    <row r="1156" spans="1:6" hidden="1">
      <c r="A1156" t="s">
        <v>135</v>
      </c>
      <c r="B1156">
        <v>57</v>
      </c>
      <c r="D1156">
        <v>1.4793548387096773</v>
      </c>
      <c r="E1156" t="s">
        <v>2686</v>
      </c>
      <c r="F1156">
        <f t="shared" si="18"/>
        <v>50</v>
      </c>
    </row>
    <row r="1157" spans="1:6" hidden="1">
      <c r="A1157" t="s">
        <v>34</v>
      </c>
      <c r="B1157">
        <v>57</v>
      </c>
      <c r="D1157">
        <v>1.9835483870967743</v>
      </c>
      <c r="E1157" t="s">
        <v>2687</v>
      </c>
      <c r="F1157">
        <f t="shared" si="18"/>
        <v>50</v>
      </c>
    </row>
    <row r="1158" spans="1:6" hidden="1">
      <c r="A1158" t="s">
        <v>35</v>
      </c>
      <c r="B1158">
        <v>57</v>
      </c>
      <c r="D1158">
        <v>6.6193548387096772</v>
      </c>
      <c r="E1158" t="s">
        <v>2688</v>
      </c>
      <c r="F1158">
        <f t="shared" si="18"/>
        <v>50</v>
      </c>
    </row>
    <row r="1159" spans="1:6" hidden="1">
      <c r="A1159" t="s">
        <v>36</v>
      </c>
      <c r="B1159">
        <v>57</v>
      </c>
      <c r="D1159">
        <v>6.5903225806451617</v>
      </c>
      <c r="E1159" t="s">
        <v>2689</v>
      </c>
      <c r="F1159">
        <f t="shared" si="18"/>
        <v>50</v>
      </c>
    </row>
    <row r="1160" spans="1:6" hidden="1">
      <c r="A1160" t="s">
        <v>37</v>
      </c>
      <c r="B1160">
        <v>57</v>
      </c>
      <c r="D1160">
        <v>3.2129032258064516</v>
      </c>
      <c r="E1160" t="s">
        <v>2690</v>
      </c>
      <c r="F1160">
        <f t="shared" si="18"/>
        <v>50</v>
      </c>
    </row>
    <row r="1161" spans="1:6" hidden="1">
      <c r="A1161" t="s">
        <v>38</v>
      </c>
      <c r="B1161">
        <v>57</v>
      </c>
      <c r="D1161">
        <v>6.8000000000000007</v>
      </c>
      <c r="E1161" t="s">
        <v>2691</v>
      </c>
      <c r="F1161">
        <f t="shared" si="18"/>
        <v>50</v>
      </c>
    </row>
    <row r="1162" spans="1:6" hidden="1">
      <c r="A1162" t="s">
        <v>39</v>
      </c>
      <c r="B1162">
        <v>57</v>
      </c>
      <c r="D1162">
        <v>6.7967741935483863</v>
      </c>
      <c r="E1162" t="s">
        <v>2692</v>
      </c>
      <c r="F1162">
        <f t="shared" si="18"/>
        <v>50</v>
      </c>
    </row>
    <row r="1163" spans="1:6" hidden="1">
      <c r="A1163" t="s">
        <v>40</v>
      </c>
      <c r="B1163">
        <v>57</v>
      </c>
      <c r="D1163">
        <v>3.2193548387096773</v>
      </c>
      <c r="E1163" t="s">
        <v>2693</v>
      </c>
      <c r="F1163">
        <f t="shared" si="18"/>
        <v>50</v>
      </c>
    </row>
    <row r="1164" spans="1:6" hidden="1">
      <c r="A1164" t="s">
        <v>41</v>
      </c>
      <c r="B1164">
        <v>57</v>
      </c>
      <c r="D1164">
        <v>1.9770967741935483</v>
      </c>
      <c r="E1164" t="s">
        <v>2704</v>
      </c>
      <c r="F1164">
        <f t="shared" si="18"/>
        <v>50</v>
      </c>
    </row>
    <row r="1165" spans="1:6" hidden="1">
      <c r="A1165" t="s">
        <v>42</v>
      </c>
      <c r="B1165">
        <v>57</v>
      </c>
      <c r="D1165">
        <v>6.8419354838709676</v>
      </c>
      <c r="E1165" t="s">
        <v>2694</v>
      </c>
      <c r="F1165">
        <f t="shared" si="18"/>
        <v>50</v>
      </c>
    </row>
    <row r="1166" spans="1:6" hidden="1">
      <c r="A1166" t="s">
        <v>43</v>
      </c>
      <c r="B1166">
        <v>57</v>
      </c>
      <c r="D1166">
        <v>6.7967741935483863</v>
      </c>
      <c r="E1166" t="s">
        <v>2695</v>
      </c>
      <c r="F1166">
        <f t="shared" si="18"/>
        <v>50</v>
      </c>
    </row>
    <row r="1167" spans="1:6" hidden="1">
      <c r="A1167" t="s">
        <v>44</v>
      </c>
      <c r="B1167">
        <v>57</v>
      </c>
      <c r="D1167">
        <v>3.1870967741935483</v>
      </c>
      <c r="E1167" t="s">
        <v>2696</v>
      </c>
      <c r="F1167">
        <f t="shared" si="18"/>
        <v>50</v>
      </c>
    </row>
    <row r="1168" spans="1:6" hidden="1">
      <c r="A1168" t="s">
        <v>45</v>
      </c>
      <c r="B1168">
        <v>57</v>
      </c>
      <c r="D1168">
        <v>6.6161290322580646</v>
      </c>
      <c r="E1168" t="s">
        <v>2697</v>
      </c>
      <c r="F1168">
        <f t="shared" si="18"/>
        <v>50</v>
      </c>
    </row>
    <row r="1169" spans="1:6" hidden="1">
      <c r="A1169" t="s">
        <v>46</v>
      </c>
      <c r="B1169">
        <v>57</v>
      </c>
      <c r="D1169">
        <v>6.6999999999999993</v>
      </c>
      <c r="E1169" t="s">
        <v>2698</v>
      </c>
      <c r="F1169">
        <f t="shared" si="18"/>
        <v>50</v>
      </c>
    </row>
    <row r="1170" spans="1:6" hidden="1">
      <c r="A1170" t="s">
        <v>47</v>
      </c>
      <c r="B1170">
        <v>57</v>
      </c>
      <c r="D1170">
        <v>3.1774193548387095</v>
      </c>
      <c r="E1170" t="s">
        <v>2699</v>
      </c>
      <c r="F1170">
        <f t="shared" si="18"/>
        <v>50</v>
      </c>
    </row>
    <row r="1171" spans="1:6" hidden="1">
      <c r="A1171" t="s">
        <v>48</v>
      </c>
      <c r="B1171">
        <v>57</v>
      </c>
      <c r="D1171">
        <v>3.84</v>
      </c>
      <c r="E1171" t="s">
        <v>2705</v>
      </c>
      <c r="F1171">
        <f t="shared" si="18"/>
        <v>50</v>
      </c>
    </row>
    <row r="1172" spans="1:6" hidden="1">
      <c r="A1172" t="s">
        <v>49</v>
      </c>
      <c r="B1172">
        <v>57</v>
      </c>
      <c r="D1172">
        <v>7.0617119581029959</v>
      </c>
      <c r="E1172" t="s">
        <v>2700</v>
      </c>
      <c r="F1172">
        <f t="shared" si="18"/>
        <v>50</v>
      </c>
    </row>
    <row r="1173" spans="1:6" hidden="1">
      <c r="A1173" t="s">
        <v>23</v>
      </c>
      <c r="B1173">
        <v>58</v>
      </c>
      <c r="D1173">
        <v>21.8</v>
      </c>
      <c r="E1173" t="s">
        <v>2681</v>
      </c>
      <c r="F1173">
        <f t="shared" si="18"/>
        <v>51</v>
      </c>
    </row>
    <row r="1174" spans="1:6" hidden="1">
      <c r="A1174" t="s">
        <v>24</v>
      </c>
      <c r="B1174">
        <v>58</v>
      </c>
      <c r="D1174">
        <v>9.1071428571428559</v>
      </c>
      <c r="E1174" t="s">
        <v>2682</v>
      </c>
      <c r="F1174">
        <f t="shared" si="18"/>
        <v>51</v>
      </c>
    </row>
    <row r="1175" spans="1:6" hidden="1">
      <c r="A1175" t="s">
        <v>25</v>
      </c>
      <c r="B1175">
        <v>58</v>
      </c>
      <c r="D1175">
        <v>5.4419354838709673</v>
      </c>
      <c r="E1175" t="s">
        <v>2701</v>
      </c>
      <c r="F1175">
        <f t="shared" si="18"/>
        <v>51</v>
      </c>
    </row>
    <row r="1176" spans="1:6" hidden="1">
      <c r="A1176" t="s">
        <v>26</v>
      </c>
      <c r="B1176">
        <v>58</v>
      </c>
      <c r="D1176">
        <v>13.711935483870967</v>
      </c>
      <c r="E1176" t="s">
        <v>2683</v>
      </c>
      <c r="F1176">
        <f t="shared" si="18"/>
        <v>51</v>
      </c>
    </row>
    <row r="1177" spans="1:6" hidden="1">
      <c r="A1177" t="s">
        <v>193</v>
      </c>
      <c r="B1177">
        <v>58</v>
      </c>
      <c r="D1177">
        <v>5.1322580645161286</v>
      </c>
      <c r="E1177" t="s">
        <v>2684</v>
      </c>
      <c r="F1177">
        <f t="shared" si="18"/>
        <v>51</v>
      </c>
    </row>
    <row r="1178" spans="1:6" hidden="1">
      <c r="A1178" t="s">
        <v>28</v>
      </c>
      <c r="B1178">
        <v>58</v>
      </c>
      <c r="D1178">
        <v>7.7116129032258067</v>
      </c>
      <c r="E1178" t="s">
        <v>2706</v>
      </c>
      <c r="F1178">
        <f t="shared" si="18"/>
        <v>51</v>
      </c>
    </row>
    <row r="1179" spans="1:6" hidden="1">
      <c r="A1179" t="s">
        <v>29</v>
      </c>
      <c r="B1179">
        <v>58</v>
      </c>
      <c r="D1179">
        <v>0.99677419354838703</v>
      </c>
      <c r="E1179" t="s">
        <v>2707</v>
      </c>
      <c r="F1179">
        <f t="shared" si="18"/>
        <v>51</v>
      </c>
    </row>
    <row r="1180" spans="1:6" hidden="1">
      <c r="A1180" t="s">
        <v>30</v>
      </c>
      <c r="B1180">
        <v>58</v>
      </c>
      <c r="D1180">
        <v>1.3180645161290323</v>
      </c>
      <c r="E1180" t="s">
        <v>2708</v>
      </c>
      <c r="F1180">
        <f t="shared" si="18"/>
        <v>51</v>
      </c>
    </row>
    <row r="1181" spans="1:6" hidden="1">
      <c r="A1181" t="s">
        <v>31</v>
      </c>
      <c r="B1181">
        <v>58</v>
      </c>
      <c r="D1181">
        <v>6.1716129032258058</v>
      </c>
      <c r="E1181" t="s">
        <v>2702</v>
      </c>
      <c r="F1181">
        <f t="shared" si="18"/>
        <v>51</v>
      </c>
    </row>
    <row r="1182" spans="1:6" hidden="1">
      <c r="A1182" t="s">
        <v>32</v>
      </c>
      <c r="B1182">
        <v>58</v>
      </c>
      <c r="D1182">
        <v>11.044838709677421</v>
      </c>
      <c r="E1182" t="s">
        <v>2703</v>
      </c>
      <c r="F1182">
        <f t="shared" si="18"/>
        <v>51</v>
      </c>
    </row>
    <row r="1183" spans="1:6" hidden="1">
      <c r="A1183" t="s">
        <v>33</v>
      </c>
      <c r="B1183">
        <v>58</v>
      </c>
      <c r="D1183">
        <v>3.5451612903225809</v>
      </c>
      <c r="E1183" t="s">
        <v>2685</v>
      </c>
      <c r="F1183">
        <f t="shared" si="18"/>
        <v>51</v>
      </c>
    </row>
    <row r="1184" spans="1:6" hidden="1">
      <c r="A1184" t="s">
        <v>135</v>
      </c>
      <c r="B1184">
        <v>58</v>
      </c>
      <c r="D1184">
        <v>1.4793548387096773</v>
      </c>
      <c r="E1184" t="s">
        <v>2686</v>
      </c>
      <c r="F1184">
        <f t="shared" si="18"/>
        <v>51</v>
      </c>
    </row>
    <row r="1185" spans="1:6" hidden="1">
      <c r="A1185" t="s">
        <v>34</v>
      </c>
      <c r="B1185">
        <v>58</v>
      </c>
      <c r="D1185">
        <v>1.9835483870967743</v>
      </c>
      <c r="E1185" t="s">
        <v>2687</v>
      </c>
      <c r="F1185">
        <f t="shared" si="18"/>
        <v>51</v>
      </c>
    </row>
    <row r="1186" spans="1:6" hidden="1">
      <c r="A1186" t="s">
        <v>35</v>
      </c>
      <c r="B1186">
        <v>58</v>
      </c>
      <c r="D1186">
        <v>6.6193548387096772</v>
      </c>
      <c r="E1186" t="s">
        <v>2688</v>
      </c>
      <c r="F1186">
        <f t="shared" si="18"/>
        <v>51</v>
      </c>
    </row>
    <row r="1187" spans="1:6" hidden="1">
      <c r="A1187" t="s">
        <v>36</v>
      </c>
      <c r="B1187">
        <v>58</v>
      </c>
      <c r="D1187">
        <v>6.5903225806451617</v>
      </c>
      <c r="E1187" t="s">
        <v>2689</v>
      </c>
      <c r="F1187">
        <f t="shared" si="18"/>
        <v>51</v>
      </c>
    </row>
    <row r="1188" spans="1:6" hidden="1">
      <c r="A1188" t="s">
        <v>37</v>
      </c>
      <c r="B1188">
        <v>58</v>
      </c>
      <c r="D1188">
        <v>3.2129032258064516</v>
      </c>
      <c r="E1188" t="s">
        <v>2690</v>
      </c>
      <c r="F1188">
        <f t="shared" si="18"/>
        <v>51</v>
      </c>
    </row>
    <row r="1189" spans="1:6" hidden="1">
      <c r="A1189" t="s">
        <v>38</v>
      </c>
      <c r="B1189">
        <v>58</v>
      </c>
      <c r="D1189">
        <v>6.8000000000000007</v>
      </c>
      <c r="E1189" t="s">
        <v>2691</v>
      </c>
      <c r="F1189">
        <f t="shared" si="18"/>
        <v>51</v>
      </c>
    </row>
    <row r="1190" spans="1:6" hidden="1">
      <c r="A1190" t="s">
        <v>39</v>
      </c>
      <c r="B1190">
        <v>58</v>
      </c>
      <c r="D1190">
        <v>6.7967741935483863</v>
      </c>
      <c r="E1190" t="s">
        <v>2692</v>
      </c>
      <c r="F1190">
        <f t="shared" si="18"/>
        <v>51</v>
      </c>
    </row>
    <row r="1191" spans="1:6" hidden="1">
      <c r="A1191" t="s">
        <v>40</v>
      </c>
      <c r="B1191">
        <v>58</v>
      </c>
      <c r="D1191">
        <v>3.2193548387096773</v>
      </c>
      <c r="E1191" t="s">
        <v>2693</v>
      </c>
      <c r="F1191">
        <f t="shared" si="18"/>
        <v>51</v>
      </c>
    </row>
    <row r="1192" spans="1:6" hidden="1">
      <c r="A1192" t="s">
        <v>41</v>
      </c>
      <c r="B1192">
        <v>58</v>
      </c>
      <c r="D1192">
        <v>1.9770967741935483</v>
      </c>
      <c r="E1192" t="s">
        <v>2704</v>
      </c>
      <c r="F1192">
        <f t="shared" si="18"/>
        <v>51</v>
      </c>
    </row>
    <row r="1193" spans="1:6" hidden="1">
      <c r="A1193" t="s">
        <v>42</v>
      </c>
      <c r="B1193">
        <v>58</v>
      </c>
      <c r="D1193">
        <v>6.8419354838709676</v>
      </c>
      <c r="E1193" t="s">
        <v>2694</v>
      </c>
      <c r="F1193">
        <f t="shared" si="18"/>
        <v>51</v>
      </c>
    </row>
    <row r="1194" spans="1:6" hidden="1">
      <c r="A1194" t="s">
        <v>43</v>
      </c>
      <c r="B1194">
        <v>58</v>
      </c>
      <c r="D1194">
        <v>6.7967741935483863</v>
      </c>
      <c r="E1194" t="s">
        <v>2695</v>
      </c>
      <c r="F1194">
        <f t="shared" si="18"/>
        <v>51</v>
      </c>
    </row>
    <row r="1195" spans="1:6" hidden="1">
      <c r="A1195" t="s">
        <v>44</v>
      </c>
      <c r="B1195">
        <v>58</v>
      </c>
      <c r="D1195">
        <v>3.1870967741935483</v>
      </c>
      <c r="E1195" t="s">
        <v>2696</v>
      </c>
      <c r="F1195">
        <f t="shared" si="18"/>
        <v>51</v>
      </c>
    </row>
    <row r="1196" spans="1:6" hidden="1">
      <c r="A1196" t="s">
        <v>45</v>
      </c>
      <c r="B1196">
        <v>58</v>
      </c>
      <c r="D1196">
        <v>6.6161290322580646</v>
      </c>
      <c r="E1196" t="s">
        <v>2697</v>
      </c>
      <c r="F1196">
        <f t="shared" si="18"/>
        <v>51</v>
      </c>
    </row>
    <row r="1197" spans="1:6" hidden="1">
      <c r="A1197" t="s">
        <v>46</v>
      </c>
      <c r="B1197">
        <v>58</v>
      </c>
      <c r="D1197">
        <v>6.6999999999999993</v>
      </c>
      <c r="E1197" t="s">
        <v>2698</v>
      </c>
      <c r="F1197">
        <f t="shared" si="18"/>
        <v>51</v>
      </c>
    </row>
    <row r="1198" spans="1:6" hidden="1">
      <c r="A1198" t="s">
        <v>47</v>
      </c>
      <c r="B1198">
        <v>58</v>
      </c>
      <c r="D1198">
        <v>3.1774193548387095</v>
      </c>
      <c r="E1198" t="s">
        <v>2699</v>
      </c>
      <c r="F1198">
        <f t="shared" si="18"/>
        <v>51</v>
      </c>
    </row>
    <row r="1199" spans="1:6" hidden="1">
      <c r="A1199" t="s">
        <v>48</v>
      </c>
      <c r="B1199">
        <v>58</v>
      </c>
      <c r="D1199">
        <v>3.84</v>
      </c>
      <c r="E1199" t="s">
        <v>2705</v>
      </c>
      <c r="F1199">
        <f t="shared" si="18"/>
        <v>51</v>
      </c>
    </row>
    <row r="1200" spans="1:6" hidden="1">
      <c r="A1200" t="s">
        <v>49</v>
      </c>
      <c r="B1200">
        <v>58</v>
      </c>
      <c r="D1200">
        <v>7.0617119581029959</v>
      </c>
      <c r="E1200" t="s">
        <v>2700</v>
      </c>
      <c r="F1200">
        <f t="shared" si="18"/>
        <v>51</v>
      </c>
    </row>
    <row r="1201" spans="1:6" hidden="1">
      <c r="A1201" t="s">
        <v>23</v>
      </c>
      <c r="B1201">
        <v>59</v>
      </c>
      <c r="D1201">
        <v>21.8</v>
      </c>
      <c r="E1201" t="s">
        <v>2681</v>
      </c>
      <c r="F1201">
        <f t="shared" si="18"/>
        <v>52</v>
      </c>
    </row>
    <row r="1202" spans="1:6" hidden="1">
      <c r="A1202" t="s">
        <v>24</v>
      </c>
      <c r="B1202">
        <v>59</v>
      </c>
      <c r="D1202">
        <v>9.1071428571428559</v>
      </c>
      <c r="E1202" t="s">
        <v>2682</v>
      </c>
      <c r="F1202">
        <f t="shared" si="18"/>
        <v>52</v>
      </c>
    </row>
    <row r="1203" spans="1:6" hidden="1">
      <c r="A1203" t="s">
        <v>25</v>
      </c>
      <c r="B1203">
        <v>59</v>
      </c>
      <c r="D1203">
        <v>5.4419354838709673</v>
      </c>
      <c r="E1203" t="s">
        <v>2701</v>
      </c>
      <c r="F1203">
        <f t="shared" si="18"/>
        <v>52</v>
      </c>
    </row>
    <row r="1204" spans="1:6" hidden="1">
      <c r="A1204" t="s">
        <v>26</v>
      </c>
      <c r="B1204">
        <v>59</v>
      </c>
      <c r="D1204">
        <v>13.711935483870967</v>
      </c>
      <c r="E1204" t="s">
        <v>2683</v>
      </c>
      <c r="F1204">
        <f t="shared" si="18"/>
        <v>52</v>
      </c>
    </row>
    <row r="1205" spans="1:6" hidden="1">
      <c r="A1205" t="s">
        <v>193</v>
      </c>
      <c r="B1205">
        <v>59</v>
      </c>
      <c r="D1205">
        <v>5.1322580645161286</v>
      </c>
      <c r="E1205" t="s">
        <v>2684</v>
      </c>
      <c r="F1205">
        <f t="shared" si="18"/>
        <v>52</v>
      </c>
    </row>
    <row r="1206" spans="1:6" hidden="1">
      <c r="A1206" t="s">
        <v>28</v>
      </c>
      <c r="B1206">
        <v>59</v>
      </c>
      <c r="D1206">
        <v>7.7116129032258067</v>
      </c>
      <c r="E1206" t="s">
        <v>2706</v>
      </c>
      <c r="F1206">
        <f t="shared" si="18"/>
        <v>52</v>
      </c>
    </row>
    <row r="1207" spans="1:6" hidden="1">
      <c r="A1207" t="s">
        <v>29</v>
      </c>
      <c r="B1207">
        <v>59</v>
      </c>
      <c r="D1207">
        <v>0.99677419354838703</v>
      </c>
      <c r="E1207" t="s">
        <v>2707</v>
      </c>
      <c r="F1207">
        <f t="shared" si="18"/>
        <v>52</v>
      </c>
    </row>
    <row r="1208" spans="1:6" hidden="1">
      <c r="A1208" t="s">
        <v>30</v>
      </c>
      <c r="B1208">
        <v>59</v>
      </c>
      <c r="D1208">
        <v>1.3180645161290323</v>
      </c>
      <c r="E1208" t="s">
        <v>2708</v>
      </c>
      <c r="F1208">
        <f t="shared" si="18"/>
        <v>52</v>
      </c>
    </row>
    <row r="1209" spans="1:6" hidden="1">
      <c r="A1209" t="s">
        <v>31</v>
      </c>
      <c r="B1209">
        <v>59</v>
      </c>
      <c r="D1209">
        <v>6.1716129032258058</v>
      </c>
      <c r="E1209" t="s">
        <v>2702</v>
      </c>
      <c r="F1209">
        <f t="shared" si="18"/>
        <v>52</v>
      </c>
    </row>
    <row r="1210" spans="1:6" hidden="1">
      <c r="A1210" t="s">
        <v>32</v>
      </c>
      <c r="B1210">
        <v>59</v>
      </c>
      <c r="D1210">
        <v>11.044838709677421</v>
      </c>
      <c r="E1210" t="s">
        <v>2703</v>
      </c>
      <c r="F1210">
        <f t="shared" si="18"/>
        <v>52</v>
      </c>
    </row>
    <row r="1211" spans="1:6" hidden="1">
      <c r="A1211" t="s">
        <v>33</v>
      </c>
      <c r="B1211">
        <v>59</v>
      </c>
      <c r="D1211">
        <v>3.5451612903225809</v>
      </c>
      <c r="E1211" t="s">
        <v>2685</v>
      </c>
      <c r="F1211">
        <f t="shared" si="18"/>
        <v>52</v>
      </c>
    </row>
    <row r="1212" spans="1:6" hidden="1">
      <c r="A1212" t="s">
        <v>135</v>
      </c>
      <c r="B1212">
        <v>59</v>
      </c>
      <c r="D1212">
        <v>1.4793548387096773</v>
      </c>
      <c r="E1212" t="s">
        <v>2686</v>
      </c>
      <c r="F1212">
        <f t="shared" si="18"/>
        <v>52</v>
      </c>
    </row>
    <row r="1213" spans="1:6" hidden="1">
      <c r="A1213" t="s">
        <v>34</v>
      </c>
      <c r="B1213">
        <v>59</v>
      </c>
      <c r="D1213">
        <v>1.9835483870967743</v>
      </c>
      <c r="E1213" t="s">
        <v>2687</v>
      </c>
      <c r="F1213">
        <f t="shared" si="18"/>
        <v>52</v>
      </c>
    </row>
    <row r="1214" spans="1:6" hidden="1">
      <c r="A1214" t="s">
        <v>35</v>
      </c>
      <c r="B1214">
        <v>59</v>
      </c>
      <c r="D1214">
        <v>6.6193548387096772</v>
      </c>
      <c r="E1214" t="s">
        <v>2688</v>
      </c>
      <c r="F1214">
        <f t="shared" si="18"/>
        <v>52</v>
      </c>
    </row>
    <row r="1215" spans="1:6" hidden="1">
      <c r="A1215" t="s">
        <v>36</v>
      </c>
      <c r="B1215">
        <v>59</v>
      </c>
      <c r="D1215">
        <v>6.5903225806451617</v>
      </c>
      <c r="E1215" t="s">
        <v>2689</v>
      </c>
      <c r="F1215">
        <f t="shared" si="18"/>
        <v>52</v>
      </c>
    </row>
    <row r="1216" spans="1:6" hidden="1">
      <c r="A1216" t="s">
        <v>37</v>
      </c>
      <c r="B1216">
        <v>59</v>
      </c>
      <c r="D1216">
        <v>3.2129032258064516</v>
      </c>
      <c r="E1216" t="s">
        <v>2690</v>
      </c>
      <c r="F1216">
        <f t="shared" si="18"/>
        <v>52</v>
      </c>
    </row>
    <row r="1217" spans="1:6" hidden="1">
      <c r="A1217" t="s">
        <v>38</v>
      </c>
      <c r="B1217">
        <v>59</v>
      </c>
      <c r="D1217">
        <v>6.8000000000000007</v>
      </c>
      <c r="E1217" t="s">
        <v>2691</v>
      </c>
      <c r="F1217">
        <f t="shared" si="18"/>
        <v>52</v>
      </c>
    </row>
    <row r="1218" spans="1:6" hidden="1">
      <c r="A1218" t="s">
        <v>39</v>
      </c>
      <c r="B1218">
        <v>59</v>
      </c>
      <c r="D1218">
        <v>6.7967741935483863</v>
      </c>
      <c r="E1218" t="s">
        <v>2692</v>
      </c>
      <c r="F1218">
        <f t="shared" si="18"/>
        <v>52</v>
      </c>
    </row>
    <row r="1219" spans="1:6" hidden="1">
      <c r="A1219" t="s">
        <v>40</v>
      </c>
      <c r="B1219">
        <v>59</v>
      </c>
      <c r="D1219">
        <v>3.2193548387096773</v>
      </c>
      <c r="E1219" t="s">
        <v>2693</v>
      </c>
      <c r="F1219">
        <f t="shared" ref="F1219:F1228" si="19">B1219-7</f>
        <v>52</v>
      </c>
    </row>
    <row r="1220" spans="1:6" hidden="1">
      <c r="A1220" t="s">
        <v>41</v>
      </c>
      <c r="B1220">
        <v>59</v>
      </c>
      <c r="D1220">
        <v>1.9770967741935483</v>
      </c>
      <c r="E1220" t="s">
        <v>2704</v>
      </c>
      <c r="F1220">
        <f t="shared" si="19"/>
        <v>52</v>
      </c>
    </row>
    <row r="1221" spans="1:6" hidden="1">
      <c r="A1221" t="s">
        <v>42</v>
      </c>
      <c r="B1221">
        <v>59</v>
      </c>
      <c r="D1221">
        <v>6.8419354838709676</v>
      </c>
      <c r="E1221" t="s">
        <v>2694</v>
      </c>
      <c r="F1221">
        <f t="shared" si="19"/>
        <v>52</v>
      </c>
    </row>
    <row r="1222" spans="1:6" hidden="1">
      <c r="A1222" t="s">
        <v>43</v>
      </c>
      <c r="B1222">
        <v>59</v>
      </c>
      <c r="D1222">
        <v>6.7967741935483863</v>
      </c>
      <c r="E1222" t="s">
        <v>2695</v>
      </c>
      <c r="F1222">
        <f t="shared" si="19"/>
        <v>52</v>
      </c>
    </row>
    <row r="1223" spans="1:6" hidden="1">
      <c r="A1223" t="s">
        <v>44</v>
      </c>
      <c r="B1223">
        <v>59</v>
      </c>
      <c r="D1223">
        <v>3.1870967741935483</v>
      </c>
      <c r="E1223" t="s">
        <v>2696</v>
      </c>
      <c r="F1223">
        <f t="shared" si="19"/>
        <v>52</v>
      </c>
    </row>
    <row r="1224" spans="1:6" hidden="1">
      <c r="A1224" t="s">
        <v>45</v>
      </c>
      <c r="B1224">
        <v>59</v>
      </c>
      <c r="D1224">
        <v>6.6161290322580646</v>
      </c>
      <c r="E1224" t="s">
        <v>2697</v>
      </c>
      <c r="F1224">
        <f t="shared" si="19"/>
        <v>52</v>
      </c>
    </row>
    <row r="1225" spans="1:6" hidden="1">
      <c r="A1225" t="s">
        <v>46</v>
      </c>
      <c r="B1225">
        <v>59</v>
      </c>
      <c r="D1225">
        <v>6.6999999999999993</v>
      </c>
      <c r="E1225" t="s">
        <v>2698</v>
      </c>
      <c r="F1225">
        <f t="shared" si="19"/>
        <v>52</v>
      </c>
    </row>
    <row r="1226" spans="1:6" hidden="1">
      <c r="A1226" t="s">
        <v>47</v>
      </c>
      <c r="B1226">
        <v>59</v>
      </c>
      <c r="D1226">
        <v>3.1774193548387095</v>
      </c>
      <c r="E1226" t="s">
        <v>2699</v>
      </c>
      <c r="F1226">
        <f t="shared" si="19"/>
        <v>52</v>
      </c>
    </row>
    <row r="1227" spans="1:6" hidden="1">
      <c r="A1227" t="s">
        <v>48</v>
      </c>
      <c r="B1227">
        <v>59</v>
      </c>
      <c r="D1227">
        <v>3.84</v>
      </c>
      <c r="E1227" t="s">
        <v>2705</v>
      </c>
      <c r="F1227">
        <f t="shared" si="19"/>
        <v>52</v>
      </c>
    </row>
    <row r="1228" spans="1:6" hidden="1">
      <c r="A1228" t="s">
        <v>49</v>
      </c>
      <c r="B1228">
        <v>59</v>
      </c>
      <c r="D1228">
        <v>7.0617119581029959</v>
      </c>
      <c r="E1228" t="s">
        <v>2700</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2709</v>
      </c>
      <c r="B1" t="s">
        <v>2710</v>
      </c>
      <c r="C1" t="s">
        <v>2711</v>
      </c>
      <c r="D1" t="s">
        <v>2712</v>
      </c>
      <c r="E1" t="s">
        <v>2713</v>
      </c>
      <c r="F1" t="s">
        <v>2714</v>
      </c>
      <c r="G1" t="s">
        <v>2016</v>
      </c>
      <c r="H1" t="s">
        <v>2715</v>
      </c>
      <c r="I1" t="s">
        <v>2716</v>
      </c>
      <c r="J1" t="s">
        <v>2717</v>
      </c>
      <c r="K1" t="s">
        <v>2718</v>
      </c>
      <c r="L1" t="s">
        <v>2719</v>
      </c>
      <c r="M1" t="s">
        <v>2608</v>
      </c>
      <c r="N1" t="s">
        <v>2720</v>
      </c>
      <c r="O1" t="s">
        <v>2721</v>
      </c>
      <c r="P1" t="s">
        <v>2722</v>
      </c>
      <c r="Q1" t="s">
        <v>2723</v>
      </c>
      <c r="R1" t="s">
        <v>2724</v>
      </c>
      <c r="S1" t="s">
        <v>2725</v>
      </c>
      <c r="T1" t="s">
        <v>2726</v>
      </c>
      <c r="U1" t="s">
        <v>2727</v>
      </c>
      <c r="V1" t="s">
        <v>2728</v>
      </c>
      <c r="W1" t="s">
        <v>2729</v>
      </c>
      <c r="X1" t="s">
        <v>2730</v>
      </c>
      <c r="Y1" t="s">
        <v>2731</v>
      </c>
      <c r="Z1" t="s">
        <v>2732</v>
      </c>
      <c r="AA1" t="s">
        <v>2733</v>
      </c>
      <c r="AB1" t="s">
        <v>2734</v>
      </c>
      <c r="AC1" t="s">
        <v>2735</v>
      </c>
      <c r="AD1" t="s">
        <v>2736</v>
      </c>
      <c r="AE1" t="s">
        <v>2737</v>
      </c>
      <c r="AF1" t="s">
        <v>2738</v>
      </c>
      <c r="AG1" t="s">
        <v>2739</v>
      </c>
      <c r="AH1" t="s">
        <v>2740</v>
      </c>
      <c r="AI1" t="s">
        <v>2741</v>
      </c>
      <c r="AJ1" t="s">
        <v>2742</v>
      </c>
    </row>
    <row r="2" spans="1:36">
      <c r="A2" t="s">
        <v>2743</v>
      </c>
      <c r="B2" t="s">
        <v>2743</v>
      </c>
      <c r="C2" t="s">
        <v>2744</v>
      </c>
      <c r="D2" t="s">
        <v>2745</v>
      </c>
      <c r="E2" t="s">
        <v>2746</v>
      </c>
      <c r="F2" t="s">
        <v>2747</v>
      </c>
      <c r="G2">
        <v>3014365852</v>
      </c>
      <c r="H2" t="s">
        <v>2748</v>
      </c>
      <c r="I2" t="s">
        <v>598</v>
      </c>
      <c r="J2" t="s">
        <v>2749</v>
      </c>
      <c r="K2">
        <v>1000</v>
      </c>
      <c r="L2">
        <v>1358.9549999999999</v>
      </c>
      <c r="M2">
        <v>2323</v>
      </c>
      <c r="N2" t="s">
        <v>2750</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2751</v>
      </c>
      <c r="B3" t="s">
        <v>2743</v>
      </c>
      <c r="C3" t="s">
        <v>2744</v>
      </c>
      <c r="D3" t="s">
        <v>2745</v>
      </c>
      <c r="E3" t="s">
        <v>2746</v>
      </c>
      <c r="F3" t="s">
        <v>2747</v>
      </c>
      <c r="G3">
        <v>3014365880</v>
      </c>
      <c r="H3" t="s">
        <v>2748</v>
      </c>
      <c r="I3" t="s">
        <v>598</v>
      </c>
      <c r="J3" t="s">
        <v>2749</v>
      </c>
      <c r="K3">
        <v>1000</v>
      </c>
      <c r="L3">
        <v>1358.9549999999999</v>
      </c>
      <c r="M3">
        <v>2323</v>
      </c>
      <c r="N3" t="s">
        <v>2750</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2752</v>
      </c>
      <c r="B4" t="s">
        <v>2743</v>
      </c>
      <c r="C4" t="s">
        <v>2744</v>
      </c>
      <c r="D4" t="s">
        <v>2745</v>
      </c>
      <c r="E4" t="s">
        <v>2746</v>
      </c>
      <c r="F4" t="s">
        <v>2747</v>
      </c>
      <c r="G4">
        <v>3014365849</v>
      </c>
      <c r="H4" t="s">
        <v>2748</v>
      </c>
      <c r="I4" t="s">
        <v>598</v>
      </c>
      <c r="J4" t="s">
        <v>2749</v>
      </c>
      <c r="K4">
        <v>500</v>
      </c>
      <c r="L4">
        <v>666.9</v>
      </c>
      <c r="M4">
        <v>1140</v>
      </c>
      <c r="N4" t="s">
        <v>2750</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2753</v>
      </c>
      <c r="B5" t="s">
        <v>2751</v>
      </c>
      <c r="C5" t="s">
        <v>2744</v>
      </c>
      <c r="D5" t="s">
        <v>2745</v>
      </c>
      <c r="E5" t="s">
        <v>2746</v>
      </c>
      <c r="F5" t="s">
        <v>2747</v>
      </c>
      <c r="G5">
        <v>3014367769</v>
      </c>
      <c r="H5" t="s">
        <v>2748</v>
      </c>
      <c r="I5" t="s">
        <v>598</v>
      </c>
      <c r="J5" t="s">
        <v>2749</v>
      </c>
      <c r="K5">
        <v>1000</v>
      </c>
      <c r="L5">
        <v>1358.9549999999999</v>
      </c>
      <c r="M5">
        <v>2323</v>
      </c>
      <c r="N5" t="s">
        <v>2750</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2754</v>
      </c>
      <c r="B6" t="s">
        <v>2751</v>
      </c>
      <c r="C6" t="s">
        <v>2744</v>
      </c>
      <c r="D6" t="s">
        <v>2745</v>
      </c>
      <c r="E6" t="s">
        <v>2746</v>
      </c>
      <c r="F6" t="s">
        <v>2747</v>
      </c>
      <c r="G6">
        <v>3014367806</v>
      </c>
      <c r="H6" t="s">
        <v>2748</v>
      </c>
      <c r="I6" t="s">
        <v>598</v>
      </c>
      <c r="J6" t="s">
        <v>2749</v>
      </c>
      <c r="K6">
        <v>1000</v>
      </c>
      <c r="L6">
        <v>1358.9549999999999</v>
      </c>
      <c r="M6">
        <v>2323</v>
      </c>
      <c r="N6" t="s">
        <v>2750</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2755</v>
      </c>
      <c r="B7" t="s">
        <v>2751</v>
      </c>
      <c r="C7" t="s">
        <v>2744</v>
      </c>
      <c r="D7" t="s">
        <v>2745</v>
      </c>
      <c r="E7" t="s">
        <v>2746</v>
      </c>
      <c r="F7" t="s">
        <v>2747</v>
      </c>
      <c r="G7">
        <v>3014367812</v>
      </c>
      <c r="H7" t="s">
        <v>2748</v>
      </c>
      <c r="I7" t="s">
        <v>598</v>
      </c>
      <c r="J7" t="s">
        <v>2749</v>
      </c>
      <c r="K7">
        <v>500</v>
      </c>
      <c r="L7">
        <v>666.9</v>
      </c>
      <c r="M7">
        <v>1140</v>
      </c>
      <c r="N7" t="s">
        <v>2750</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2756</v>
      </c>
      <c r="B8" t="s">
        <v>2309</v>
      </c>
      <c r="C8" t="s">
        <v>2744</v>
      </c>
      <c r="D8" t="s">
        <v>2745</v>
      </c>
      <c r="E8" t="s">
        <v>2757</v>
      </c>
      <c r="F8" t="s">
        <v>2747</v>
      </c>
      <c r="G8">
        <v>3014367827</v>
      </c>
      <c r="H8" t="s">
        <v>2748</v>
      </c>
      <c r="I8" t="s">
        <v>598</v>
      </c>
      <c r="J8" t="s">
        <v>2749</v>
      </c>
      <c r="K8">
        <v>1000</v>
      </c>
      <c r="L8">
        <v>1307.4749999999999</v>
      </c>
      <c r="M8">
        <v>2235</v>
      </c>
      <c r="N8" t="s">
        <v>2750</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2758</v>
      </c>
      <c r="B9" t="s">
        <v>2309</v>
      </c>
      <c r="C9" t="s">
        <v>2744</v>
      </c>
      <c r="D9" t="s">
        <v>2745</v>
      </c>
      <c r="E9" t="s">
        <v>2757</v>
      </c>
      <c r="F9" t="s">
        <v>2747</v>
      </c>
      <c r="G9">
        <v>3014367828</v>
      </c>
      <c r="H9" t="s">
        <v>2748</v>
      </c>
      <c r="I9" t="s">
        <v>598</v>
      </c>
      <c r="J9" t="s">
        <v>2749</v>
      </c>
      <c r="K9">
        <v>1000</v>
      </c>
      <c r="L9">
        <v>1307.4749999999999</v>
      </c>
      <c r="M9">
        <v>2235</v>
      </c>
      <c r="N9" t="s">
        <v>2750</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2759</v>
      </c>
      <c r="B10" t="s">
        <v>2309</v>
      </c>
      <c r="C10" t="s">
        <v>2744</v>
      </c>
      <c r="D10" t="s">
        <v>2745</v>
      </c>
      <c r="E10" t="s">
        <v>2757</v>
      </c>
      <c r="F10" t="s">
        <v>2747</v>
      </c>
      <c r="G10">
        <v>3014367829</v>
      </c>
      <c r="H10" t="s">
        <v>2748</v>
      </c>
      <c r="I10" t="s">
        <v>598</v>
      </c>
      <c r="J10" t="s">
        <v>2749</v>
      </c>
      <c r="K10">
        <v>500</v>
      </c>
      <c r="L10">
        <v>645.84</v>
      </c>
      <c r="M10">
        <v>1104</v>
      </c>
      <c r="N10" t="s">
        <v>2750</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2339</v>
      </c>
      <c r="B11" t="s">
        <v>2339</v>
      </c>
      <c r="C11" t="s">
        <v>2744</v>
      </c>
      <c r="D11" t="s">
        <v>2760</v>
      </c>
      <c r="E11" t="s">
        <v>2761</v>
      </c>
      <c r="F11" t="s">
        <v>2762</v>
      </c>
      <c r="G11" t="s">
        <v>2055</v>
      </c>
      <c r="H11" t="s">
        <v>2748</v>
      </c>
      <c r="I11" t="s">
        <v>598</v>
      </c>
      <c r="J11" t="s">
        <v>2763</v>
      </c>
      <c r="K11">
        <v>80</v>
      </c>
      <c r="L11">
        <v>103.68</v>
      </c>
      <c r="M11">
        <v>192</v>
      </c>
      <c r="N11" t="s">
        <v>2764</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2342</v>
      </c>
      <c r="B12" t="s">
        <v>2339</v>
      </c>
      <c r="C12" t="s">
        <v>2744</v>
      </c>
      <c r="D12" t="s">
        <v>2760</v>
      </c>
      <c r="E12" t="s">
        <v>2761</v>
      </c>
      <c r="F12" t="s">
        <v>2762</v>
      </c>
      <c r="G12" t="s">
        <v>2057</v>
      </c>
      <c r="H12" t="s">
        <v>2748</v>
      </c>
      <c r="I12" t="s">
        <v>598</v>
      </c>
      <c r="J12" t="s">
        <v>2763</v>
      </c>
      <c r="K12">
        <v>300</v>
      </c>
      <c r="L12">
        <v>388.8</v>
      </c>
      <c r="M12">
        <v>720</v>
      </c>
      <c r="N12" t="s">
        <v>2764</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2347</v>
      </c>
      <c r="B13" t="s">
        <v>2339</v>
      </c>
      <c r="C13" t="s">
        <v>2744</v>
      </c>
      <c r="D13" t="s">
        <v>2760</v>
      </c>
      <c r="E13" t="s">
        <v>2761</v>
      </c>
      <c r="F13" t="s">
        <v>2762</v>
      </c>
      <c r="G13" t="s">
        <v>2059</v>
      </c>
      <c r="H13" t="s">
        <v>2748</v>
      </c>
      <c r="I13" t="s">
        <v>598</v>
      </c>
      <c r="J13" t="s">
        <v>2763</v>
      </c>
      <c r="K13">
        <v>300</v>
      </c>
      <c r="L13">
        <v>388.8</v>
      </c>
      <c r="M13">
        <v>720</v>
      </c>
      <c r="N13" t="s">
        <v>2764</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2561</v>
      </c>
      <c r="B14" t="s">
        <v>2561</v>
      </c>
      <c r="C14" t="s">
        <v>2744</v>
      </c>
      <c r="D14" t="s">
        <v>2765</v>
      </c>
      <c r="E14" t="s">
        <v>2766</v>
      </c>
      <c r="F14" t="s">
        <v>2767</v>
      </c>
      <c r="G14">
        <v>1003665285</v>
      </c>
      <c r="H14" t="s">
        <v>2748</v>
      </c>
      <c r="I14" t="s">
        <v>598</v>
      </c>
      <c r="J14" t="s">
        <v>2749</v>
      </c>
      <c r="K14">
        <v>1000</v>
      </c>
      <c r="L14">
        <v>1391.28</v>
      </c>
      <c r="M14">
        <v>2108</v>
      </c>
      <c r="N14" t="s">
        <v>2615</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2562</v>
      </c>
      <c r="B15" t="s">
        <v>2561</v>
      </c>
      <c r="C15" t="s">
        <v>2744</v>
      </c>
      <c r="D15" t="s">
        <v>2765</v>
      </c>
      <c r="E15" t="s">
        <v>2766</v>
      </c>
      <c r="F15" t="s">
        <v>2767</v>
      </c>
      <c r="G15">
        <v>1003665286</v>
      </c>
      <c r="H15" t="s">
        <v>2748</v>
      </c>
      <c r="I15" t="s">
        <v>598</v>
      </c>
      <c r="J15" t="s">
        <v>2749</v>
      </c>
      <c r="K15">
        <v>1000</v>
      </c>
      <c r="L15">
        <v>1350.36</v>
      </c>
      <c r="M15">
        <v>2046</v>
      </c>
      <c r="N15" t="s">
        <v>2615</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2564</v>
      </c>
      <c r="B16" t="s">
        <v>2561</v>
      </c>
      <c r="C16" t="s">
        <v>2744</v>
      </c>
      <c r="D16" t="s">
        <v>2765</v>
      </c>
      <c r="E16" t="s">
        <v>2766</v>
      </c>
      <c r="F16" t="s">
        <v>2767</v>
      </c>
      <c r="G16">
        <v>1003665288</v>
      </c>
      <c r="H16" t="s">
        <v>2748</v>
      </c>
      <c r="I16" t="s">
        <v>598</v>
      </c>
      <c r="J16" t="s">
        <v>2749</v>
      </c>
      <c r="K16">
        <v>500</v>
      </c>
      <c r="L16">
        <v>695.64</v>
      </c>
      <c r="M16">
        <v>1054</v>
      </c>
      <c r="N16" t="s">
        <v>2615</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2568</v>
      </c>
      <c r="B17" t="s">
        <v>2562</v>
      </c>
      <c r="C17" t="s">
        <v>2744</v>
      </c>
      <c r="D17" t="s">
        <v>2765</v>
      </c>
      <c r="E17" t="s">
        <v>2766</v>
      </c>
      <c r="F17" t="s">
        <v>2767</v>
      </c>
      <c r="G17">
        <v>10035751906</v>
      </c>
      <c r="H17" t="s">
        <v>2748</v>
      </c>
      <c r="I17" t="s">
        <v>598</v>
      </c>
      <c r="J17" t="s">
        <v>2749</v>
      </c>
      <c r="K17">
        <v>1000</v>
      </c>
      <c r="L17">
        <v>1391.28</v>
      </c>
      <c r="M17">
        <v>2108</v>
      </c>
      <c r="N17" t="s">
        <v>2615</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2569</v>
      </c>
      <c r="B18" t="s">
        <v>2562</v>
      </c>
      <c r="C18" t="s">
        <v>2744</v>
      </c>
      <c r="D18" t="s">
        <v>2765</v>
      </c>
      <c r="E18" t="s">
        <v>2766</v>
      </c>
      <c r="F18" t="s">
        <v>2767</v>
      </c>
      <c r="G18">
        <v>10035751914</v>
      </c>
      <c r="H18" t="s">
        <v>2748</v>
      </c>
      <c r="I18" t="s">
        <v>598</v>
      </c>
      <c r="J18" t="s">
        <v>2749</v>
      </c>
      <c r="K18">
        <v>1000</v>
      </c>
      <c r="L18">
        <v>1350.36</v>
      </c>
      <c r="M18">
        <v>2046</v>
      </c>
      <c r="N18" t="s">
        <v>2615</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2570</v>
      </c>
      <c r="B19" t="s">
        <v>2562</v>
      </c>
      <c r="C19" t="s">
        <v>2744</v>
      </c>
      <c r="D19" t="s">
        <v>2765</v>
      </c>
      <c r="E19" t="s">
        <v>2766</v>
      </c>
      <c r="F19" t="s">
        <v>2767</v>
      </c>
      <c r="G19">
        <v>10035751922</v>
      </c>
      <c r="H19" t="s">
        <v>2748</v>
      </c>
      <c r="I19" t="s">
        <v>598</v>
      </c>
      <c r="J19" t="s">
        <v>2749</v>
      </c>
      <c r="K19">
        <v>500</v>
      </c>
      <c r="L19">
        <v>695.64</v>
      </c>
      <c r="M19">
        <v>1054</v>
      </c>
      <c r="N19" t="s">
        <v>2615</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1937</v>
      </c>
      <c r="B20" t="s">
        <v>1937</v>
      </c>
      <c r="C20" t="s">
        <v>2768</v>
      </c>
      <c r="D20" t="s">
        <v>2765</v>
      </c>
      <c r="E20" t="s">
        <v>2769</v>
      </c>
      <c r="F20" t="s">
        <v>2767</v>
      </c>
      <c r="G20">
        <v>10035715993</v>
      </c>
      <c r="H20" t="s">
        <v>2748</v>
      </c>
      <c r="I20" t="s">
        <v>598</v>
      </c>
      <c r="J20" t="s">
        <v>2749</v>
      </c>
      <c r="K20">
        <v>1000</v>
      </c>
      <c r="L20">
        <v>1288.98</v>
      </c>
      <c r="M20">
        <v>1953</v>
      </c>
      <c r="N20" t="s">
        <v>2615</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1938</v>
      </c>
      <c r="B21" t="s">
        <v>1937</v>
      </c>
      <c r="C21" t="s">
        <v>2768</v>
      </c>
      <c r="D21" t="s">
        <v>2765</v>
      </c>
      <c r="E21" t="s">
        <v>2769</v>
      </c>
      <c r="F21" t="s">
        <v>2767</v>
      </c>
      <c r="G21">
        <v>10035715969</v>
      </c>
      <c r="H21" t="s">
        <v>2748</v>
      </c>
      <c r="I21" t="s">
        <v>598</v>
      </c>
      <c r="J21" t="s">
        <v>2749</v>
      </c>
      <c r="K21">
        <v>500</v>
      </c>
      <c r="L21">
        <v>613.79999999999995</v>
      </c>
      <c r="M21">
        <v>930</v>
      </c>
      <c r="N21" t="s">
        <v>2615</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2283</v>
      </c>
      <c r="B22" t="s">
        <v>2283</v>
      </c>
      <c r="C22" t="s">
        <v>2744</v>
      </c>
      <c r="D22" t="s">
        <v>2765</v>
      </c>
      <c r="E22" t="s">
        <v>2770</v>
      </c>
      <c r="F22" t="s">
        <v>2767</v>
      </c>
      <c r="G22">
        <v>10035716108</v>
      </c>
      <c r="H22" t="s">
        <v>2748</v>
      </c>
      <c r="I22" t="s">
        <v>598</v>
      </c>
      <c r="J22" t="s">
        <v>2763</v>
      </c>
      <c r="K22">
        <v>300</v>
      </c>
      <c r="L22">
        <v>421.2</v>
      </c>
      <c r="M22">
        <v>780</v>
      </c>
      <c r="N22" t="s">
        <v>2764</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1934</v>
      </c>
      <c r="B23" t="s">
        <v>2138</v>
      </c>
      <c r="C23" t="s">
        <v>2768</v>
      </c>
      <c r="D23" t="s">
        <v>2765</v>
      </c>
      <c r="E23" t="s">
        <v>2770</v>
      </c>
      <c r="F23" t="s">
        <v>2767</v>
      </c>
      <c r="G23">
        <v>10035462084</v>
      </c>
      <c r="H23" t="s">
        <v>2748</v>
      </c>
      <c r="I23" t="s">
        <v>598</v>
      </c>
      <c r="J23" t="s">
        <v>2749</v>
      </c>
      <c r="K23">
        <v>1000</v>
      </c>
      <c r="L23">
        <v>1366.2</v>
      </c>
      <c r="M23">
        <v>2070</v>
      </c>
      <c r="N23" t="s">
        <v>2615</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1935</v>
      </c>
      <c r="B24" t="s">
        <v>2138</v>
      </c>
      <c r="C24" t="s">
        <v>2768</v>
      </c>
      <c r="D24" t="s">
        <v>2765</v>
      </c>
      <c r="E24" t="s">
        <v>2770</v>
      </c>
      <c r="F24" t="s">
        <v>2767</v>
      </c>
      <c r="G24">
        <v>10035462114</v>
      </c>
      <c r="H24" t="s">
        <v>2748</v>
      </c>
      <c r="I24" t="s">
        <v>598</v>
      </c>
      <c r="J24" t="s">
        <v>2749</v>
      </c>
      <c r="K24">
        <v>1000</v>
      </c>
      <c r="L24">
        <v>1306.8</v>
      </c>
      <c r="M24">
        <v>1980</v>
      </c>
      <c r="N24" t="s">
        <v>2615</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1936</v>
      </c>
      <c r="B25" t="s">
        <v>2138</v>
      </c>
      <c r="C25" t="s">
        <v>2768</v>
      </c>
      <c r="D25" t="s">
        <v>2765</v>
      </c>
      <c r="E25" t="s">
        <v>2770</v>
      </c>
      <c r="F25" t="s">
        <v>2767</v>
      </c>
      <c r="G25">
        <v>10035462262</v>
      </c>
      <c r="H25" t="s">
        <v>2748</v>
      </c>
      <c r="I25" t="s">
        <v>598</v>
      </c>
      <c r="J25" t="s">
        <v>2749</v>
      </c>
      <c r="K25">
        <v>1000</v>
      </c>
      <c r="L25">
        <v>1354.32</v>
      </c>
      <c r="M25">
        <v>2052</v>
      </c>
      <c r="N25" t="s">
        <v>2615</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2291</v>
      </c>
      <c r="B26" t="s">
        <v>2291</v>
      </c>
      <c r="C26" t="s">
        <v>2744</v>
      </c>
      <c r="D26" t="s">
        <v>2745</v>
      </c>
      <c r="E26" t="s">
        <v>2757</v>
      </c>
      <c r="F26" t="s">
        <v>2747</v>
      </c>
      <c r="G26">
        <v>3014367788</v>
      </c>
      <c r="H26" t="s">
        <v>2748</v>
      </c>
      <c r="I26" t="s">
        <v>598</v>
      </c>
      <c r="J26" t="s">
        <v>2749</v>
      </c>
      <c r="K26">
        <v>1000</v>
      </c>
      <c r="L26">
        <v>1312.2</v>
      </c>
      <c r="M26">
        <v>3240</v>
      </c>
      <c r="N26" t="s">
        <v>2771</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2309</v>
      </c>
      <c r="B27" t="s">
        <v>2291</v>
      </c>
      <c r="C27" t="s">
        <v>2744</v>
      </c>
      <c r="D27" t="s">
        <v>2745</v>
      </c>
      <c r="E27" t="s">
        <v>2757</v>
      </c>
      <c r="F27" t="s">
        <v>2747</v>
      </c>
      <c r="G27">
        <v>3014367836</v>
      </c>
      <c r="H27" t="s">
        <v>2748</v>
      </c>
      <c r="I27" t="s">
        <v>598</v>
      </c>
      <c r="J27" t="s">
        <v>2749</v>
      </c>
      <c r="K27">
        <v>1000</v>
      </c>
      <c r="L27">
        <v>1313.64</v>
      </c>
      <c r="M27">
        <v>3204</v>
      </c>
      <c r="N27" t="s">
        <v>2772</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2327</v>
      </c>
      <c r="B28" t="s">
        <v>2291</v>
      </c>
      <c r="C28" t="s">
        <v>2744</v>
      </c>
      <c r="D28" t="s">
        <v>2745</v>
      </c>
      <c r="E28" t="s">
        <v>2757</v>
      </c>
      <c r="F28" t="s">
        <v>2747</v>
      </c>
      <c r="G28">
        <v>3014367837</v>
      </c>
      <c r="H28" t="s">
        <v>2748</v>
      </c>
      <c r="I28" t="s">
        <v>598</v>
      </c>
      <c r="J28" t="s">
        <v>2749</v>
      </c>
      <c r="K28">
        <v>500</v>
      </c>
      <c r="L28">
        <v>656.1</v>
      </c>
      <c r="M28">
        <v>1620</v>
      </c>
      <c r="N28" t="s">
        <v>2771</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2072</v>
      </c>
      <c r="B29" t="s">
        <v>2072</v>
      </c>
      <c r="C29" t="s">
        <v>2744</v>
      </c>
      <c r="D29" t="s">
        <v>2773</v>
      </c>
      <c r="E29" t="s">
        <v>1774</v>
      </c>
      <c r="F29" t="s">
        <v>2774</v>
      </c>
      <c r="G29" t="s">
        <v>2030</v>
      </c>
      <c r="H29" t="s">
        <v>2748</v>
      </c>
      <c r="I29" t="s">
        <v>598</v>
      </c>
      <c r="J29" t="s">
        <v>2763</v>
      </c>
      <c r="K29">
        <v>530</v>
      </c>
      <c r="L29">
        <v>689.04</v>
      </c>
      <c r="M29">
        <v>1584</v>
      </c>
      <c r="N29" t="s">
        <v>2611</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2087</v>
      </c>
      <c r="B30" t="s">
        <v>2072</v>
      </c>
      <c r="C30" t="s">
        <v>2744</v>
      </c>
      <c r="D30" t="s">
        <v>2773</v>
      </c>
      <c r="E30" t="s">
        <v>1774</v>
      </c>
      <c r="F30" t="s">
        <v>2774</v>
      </c>
      <c r="G30" t="s">
        <v>2031</v>
      </c>
      <c r="H30" t="s">
        <v>2748</v>
      </c>
      <c r="I30" t="s">
        <v>598</v>
      </c>
      <c r="J30" t="s">
        <v>2763</v>
      </c>
      <c r="K30">
        <v>280</v>
      </c>
      <c r="L30">
        <v>391.5</v>
      </c>
      <c r="M30">
        <v>900</v>
      </c>
      <c r="N30" t="s">
        <v>2611</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2095</v>
      </c>
      <c r="B31" t="s">
        <v>2072</v>
      </c>
      <c r="C31" t="s">
        <v>2744</v>
      </c>
      <c r="D31" t="s">
        <v>2773</v>
      </c>
      <c r="E31" t="s">
        <v>1774</v>
      </c>
      <c r="F31" t="s">
        <v>2774</v>
      </c>
      <c r="G31" t="s">
        <v>2032</v>
      </c>
      <c r="H31" t="s">
        <v>2748</v>
      </c>
      <c r="I31" t="s">
        <v>598</v>
      </c>
      <c r="J31" t="s">
        <v>2763</v>
      </c>
      <c r="K31">
        <v>320</v>
      </c>
      <c r="L31">
        <v>422.82</v>
      </c>
      <c r="M31">
        <v>972</v>
      </c>
      <c r="N31" t="s">
        <v>2611</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2102</v>
      </c>
      <c r="B32" t="s">
        <v>2072</v>
      </c>
      <c r="C32" t="s">
        <v>2744</v>
      </c>
      <c r="D32" t="s">
        <v>2773</v>
      </c>
      <c r="E32" t="s">
        <v>1774</v>
      </c>
      <c r="F32" t="s">
        <v>2774</v>
      </c>
      <c r="G32" t="s">
        <v>2033</v>
      </c>
      <c r="H32" t="s">
        <v>2748</v>
      </c>
      <c r="I32" t="s">
        <v>598</v>
      </c>
      <c r="J32" t="s">
        <v>2763</v>
      </c>
      <c r="K32">
        <v>360</v>
      </c>
      <c r="L32">
        <v>468</v>
      </c>
      <c r="M32">
        <v>1170</v>
      </c>
      <c r="N32" t="s">
        <v>2613</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2109</v>
      </c>
      <c r="B33" t="s">
        <v>2072</v>
      </c>
      <c r="C33" t="s">
        <v>2744</v>
      </c>
      <c r="D33" t="s">
        <v>2773</v>
      </c>
      <c r="E33" t="s">
        <v>1774</v>
      </c>
      <c r="F33" t="s">
        <v>2774</v>
      </c>
      <c r="G33" t="s">
        <v>2034</v>
      </c>
      <c r="H33" t="s">
        <v>2748</v>
      </c>
      <c r="I33" t="s">
        <v>598</v>
      </c>
      <c r="J33" t="s">
        <v>2763</v>
      </c>
      <c r="K33">
        <v>170</v>
      </c>
      <c r="L33">
        <v>217.8</v>
      </c>
      <c r="M33">
        <v>540</v>
      </c>
      <c r="N33" t="s">
        <v>2775</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2113</v>
      </c>
      <c r="B34" t="s">
        <v>2072</v>
      </c>
      <c r="C34" t="s">
        <v>2744</v>
      </c>
      <c r="D34" t="s">
        <v>2773</v>
      </c>
      <c r="E34" t="s">
        <v>1774</v>
      </c>
      <c r="F34" t="s">
        <v>2774</v>
      </c>
      <c r="G34" t="s">
        <v>2035</v>
      </c>
      <c r="H34" t="s">
        <v>2748</v>
      </c>
      <c r="I34" t="s">
        <v>598</v>
      </c>
      <c r="J34" t="s">
        <v>2763</v>
      </c>
      <c r="K34">
        <v>170</v>
      </c>
      <c r="L34">
        <v>217.8</v>
      </c>
      <c r="M34">
        <v>540</v>
      </c>
      <c r="N34" t="s">
        <v>2775</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2117</v>
      </c>
      <c r="B35" t="s">
        <v>2072</v>
      </c>
      <c r="C35" t="s">
        <v>2744</v>
      </c>
      <c r="D35" t="s">
        <v>2773</v>
      </c>
      <c r="E35" t="s">
        <v>1774</v>
      </c>
      <c r="F35" t="s">
        <v>2774</v>
      </c>
      <c r="G35" t="s">
        <v>2036</v>
      </c>
      <c r="H35" t="s">
        <v>2748</v>
      </c>
      <c r="I35" t="s">
        <v>598</v>
      </c>
      <c r="J35" t="s">
        <v>2763</v>
      </c>
      <c r="K35">
        <v>360</v>
      </c>
      <c r="L35">
        <v>475.2</v>
      </c>
      <c r="M35">
        <v>1188</v>
      </c>
      <c r="N35" t="s">
        <v>2613</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2124</v>
      </c>
      <c r="B36" t="s">
        <v>2072</v>
      </c>
      <c r="C36" t="s">
        <v>2744</v>
      </c>
      <c r="D36" t="s">
        <v>2773</v>
      </c>
      <c r="E36" t="s">
        <v>1774</v>
      </c>
      <c r="F36" t="s">
        <v>2774</v>
      </c>
      <c r="G36" t="s">
        <v>2037</v>
      </c>
      <c r="H36" t="s">
        <v>2748</v>
      </c>
      <c r="I36" t="s">
        <v>598</v>
      </c>
      <c r="J36" t="s">
        <v>2763</v>
      </c>
      <c r="K36">
        <v>160</v>
      </c>
      <c r="L36">
        <v>242.73</v>
      </c>
      <c r="M36">
        <v>558</v>
      </c>
      <c r="N36" t="s">
        <v>2611</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2129</v>
      </c>
      <c r="B37" t="s">
        <v>2129</v>
      </c>
      <c r="C37" t="s">
        <v>2744</v>
      </c>
      <c r="D37" t="s">
        <v>2765</v>
      </c>
      <c r="E37" t="s">
        <v>2770</v>
      </c>
      <c r="F37" t="s">
        <v>2767</v>
      </c>
      <c r="G37">
        <v>10035461975</v>
      </c>
      <c r="H37" t="s">
        <v>2748</v>
      </c>
      <c r="I37" t="s">
        <v>598</v>
      </c>
      <c r="J37" t="s">
        <v>2763</v>
      </c>
      <c r="K37">
        <v>480</v>
      </c>
      <c r="L37">
        <v>696.6</v>
      </c>
      <c r="M37">
        <v>1720</v>
      </c>
      <c r="N37" t="s">
        <v>2771</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2138</v>
      </c>
      <c r="B38" t="s">
        <v>2129</v>
      </c>
      <c r="C38" t="s">
        <v>2744</v>
      </c>
      <c r="D38" t="s">
        <v>2765</v>
      </c>
      <c r="E38" t="s">
        <v>2770</v>
      </c>
      <c r="F38" t="s">
        <v>2767</v>
      </c>
      <c r="G38">
        <v>10035461983</v>
      </c>
      <c r="H38" t="s">
        <v>2748</v>
      </c>
      <c r="I38" t="s">
        <v>598</v>
      </c>
      <c r="J38" t="s">
        <v>2763</v>
      </c>
      <c r="K38">
        <v>420</v>
      </c>
      <c r="L38">
        <v>591.29999999999995</v>
      </c>
      <c r="M38">
        <v>1460</v>
      </c>
      <c r="N38" t="s">
        <v>2771</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2146</v>
      </c>
      <c r="B39" t="s">
        <v>2129</v>
      </c>
      <c r="C39" t="s">
        <v>2744</v>
      </c>
      <c r="D39" t="s">
        <v>2765</v>
      </c>
      <c r="E39" t="s">
        <v>2770</v>
      </c>
      <c r="F39" t="s">
        <v>2767</v>
      </c>
      <c r="G39">
        <v>10035505336</v>
      </c>
      <c r="H39" t="s">
        <v>2748</v>
      </c>
      <c r="I39" t="s">
        <v>598</v>
      </c>
      <c r="J39" t="s">
        <v>2763</v>
      </c>
      <c r="K39">
        <v>300</v>
      </c>
      <c r="L39">
        <v>437.4</v>
      </c>
      <c r="M39">
        <v>1080</v>
      </c>
      <c r="N39" t="s">
        <v>2771</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2152</v>
      </c>
      <c r="B40" t="s">
        <v>2129</v>
      </c>
      <c r="C40" t="s">
        <v>2744</v>
      </c>
      <c r="D40" t="s">
        <v>2765</v>
      </c>
      <c r="E40" t="s">
        <v>2770</v>
      </c>
      <c r="F40" t="s">
        <v>2767</v>
      </c>
      <c r="G40">
        <v>10035462122</v>
      </c>
      <c r="H40" t="s">
        <v>2748</v>
      </c>
      <c r="I40" t="s">
        <v>598</v>
      </c>
      <c r="J40" t="s">
        <v>2763</v>
      </c>
      <c r="K40">
        <v>240</v>
      </c>
      <c r="L40">
        <v>332.1</v>
      </c>
      <c r="M40">
        <v>820</v>
      </c>
      <c r="N40" t="s">
        <v>2771</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2157</v>
      </c>
      <c r="B41" t="s">
        <v>2129</v>
      </c>
      <c r="C41" t="s">
        <v>2744</v>
      </c>
      <c r="D41" t="s">
        <v>2765</v>
      </c>
      <c r="E41" t="s">
        <v>2770</v>
      </c>
      <c r="F41" t="s">
        <v>2767</v>
      </c>
      <c r="G41">
        <v>10035462130</v>
      </c>
      <c r="H41" t="s">
        <v>2748</v>
      </c>
      <c r="I41" t="s">
        <v>598</v>
      </c>
      <c r="J41" t="s">
        <v>2763</v>
      </c>
      <c r="K41">
        <v>250</v>
      </c>
      <c r="L41">
        <v>369.8</v>
      </c>
      <c r="M41">
        <v>920</v>
      </c>
      <c r="N41" t="s">
        <v>2776</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2164</v>
      </c>
      <c r="B42" t="s">
        <v>2163</v>
      </c>
      <c r="C42" t="s">
        <v>2744</v>
      </c>
      <c r="D42" t="s">
        <v>2765</v>
      </c>
      <c r="E42" t="s">
        <v>2769</v>
      </c>
      <c r="F42" t="s">
        <v>2767</v>
      </c>
      <c r="G42">
        <v>10035302079</v>
      </c>
      <c r="H42" t="s">
        <v>2748</v>
      </c>
      <c r="I42" t="s">
        <v>598</v>
      </c>
      <c r="J42" t="s">
        <v>2763</v>
      </c>
      <c r="K42">
        <v>300</v>
      </c>
      <c r="L42">
        <v>419.76</v>
      </c>
      <c r="M42">
        <v>792</v>
      </c>
      <c r="N42" t="s">
        <v>2614</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2777</v>
      </c>
      <c r="B43" t="s">
        <v>2777</v>
      </c>
      <c r="C43" t="s">
        <v>2744</v>
      </c>
      <c r="D43" t="s">
        <v>2765</v>
      </c>
      <c r="E43" t="s">
        <v>2778</v>
      </c>
      <c r="F43" t="s">
        <v>2767</v>
      </c>
      <c r="G43">
        <v>10035977122</v>
      </c>
      <c r="H43" t="s">
        <v>2748</v>
      </c>
      <c r="I43" t="s">
        <v>598</v>
      </c>
      <c r="J43" t="s">
        <v>2749</v>
      </c>
      <c r="K43">
        <v>1000</v>
      </c>
      <c r="L43">
        <v>1419</v>
      </c>
      <c r="M43">
        <v>2150</v>
      </c>
      <c r="N43" t="s">
        <v>2779</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2780</v>
      </c>
      <c r="B44" t="s">
        <v>2777</v>
      </c>
      <c r="C44" t="s">
        <v>2744</v>
      </c>
      <c r="D44" t="s">
        <v>2765</v>
      </c>
      <c r="E44" t="s">
        <v>2778</v>
      </c>
      <c r="F44" t="s">
        <v>2767</v>
      </c>
      <c r="G44">
        <v>10035977130</v>
      </c>
      <c r="H44" t="s">
        <v>2748</v>
      </c>
      <c r="I44" t="s">
        <v>598</v>
      </c>
      <c r="J44" t="s">
        <v>2749</v>
      </c>
      <c r="K44">
        <v>1000</v>
      </c>
      <c r="L44">
        <v>1419</v>
      </c>
      <c r="M44">
        <v>2150</v>
      </c>
      <c r="N44" t="s">
        <v>2779</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2781</v>
      </c>
      <c r="B45" t="s">
        <v>2777</v>
      </c>
      <c r="C45" t="s">
        <v>2744</v>
      </c>
      <c r="D45" t="s">
        <v>2765</v>
      </c>
      <c r="E45" t="s">
        <v>2778</v>
      </c>
      <c r="F45" t="s">
        <v>2767</v>
      </c>
      <c r="G45">
        <v>10035977149</v>
      </c>
      <c r="H45" t="s">
        <v>2748</v>
      </c>
      <c r="I45" t="s">
        <v>598</v>
      </c>
      <c r="J45" t="s">
        <v>2749</v>
      </c>
      <c r="K45">
        <v>1000</v>
      </c>
      <c r="L45">
        <v>1419</v>
      </c>
      <c r="M45">
        <v>2150</v>
      </c>
      <c r="N45" t="s">
        <v>2779</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2782</v>
      </c>
      <c r="B46" t="s">
        <v>2777</v>
      </c>
      <c r="C46" t="s">
        <v>2744</v>
      </c>
      <c r="D46" t="s">
        <v>2765</v>
      </c>
      <c r="E46" t="s">
        <v>2778</v>
      </c>
      <c r="F46" t="s">
        <v>2767</v>
      </c>
      <c r="G46">
        <v>10035977157</v>
      </c>
      <c r="H46" t="s">
        <v>2748</v>
      </c>
      <c r="I46" t="s">
        <v>598</v>
      </c>
      <c r="J46" t="s">
        <v>2749</v>
      </c>
      <c r="K46">
        <v>1000</v>
      </c>
      <c r="L46">
        <v>1419</v>
      </c>
      <c r="M46">
        <v>2150</v>
      </c>
      <c r="N46" t="s">
        <v>2779</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2783</v>
      </c>
      <c r="B47" t="s">
        <v>2777</v>
      </c>
      <c r="C47" t="s">
        <v>2744</v>
      </c>
      <c r="D47" t="s">
        <v>2765</v>
      </c>
      <c r="E47" t="s">
        <v>2778</v>
      </c>
      <c r="F47" t="s">
        <v>2767</v>
      </c>
      <c r="G47">
        <v>10035977203</v>
      </c>
      <c r="H47" t="s">
        <v>2748</v>
      </c>
      <c r="I47" t="s">
        <v>598</v>
      </c>
      <c r="J47" t="s">
        <v>2749</v>
      </c>
      <c r="K47">
        <v>1000</v>
      </c>
      <c r="L47">
        <v>1419</v>
      </c>
      <c r="M47">
        <v>2150</v>
      </c>
      <c r="N47" t="s">
        <v>2779</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1902</v>
      </c>
      <c r="B48" t="s">
        <v>1902</v>
      </c>
      <c r="C48" t="s">
        <v>2744</v>
      </c>
      <c r="D48" t="s">
        <v>2765</v>
      </c>
      <c r="E48" t="s">
        <v>2784</v>
      </c>
      <c r="F48" t="s">
        <v>2767</v>
      </c>
      <c r="G48">
        <v>10035154517</v>
      </c>
      <c r="H48" t="s">
        <v>2748</v>
      </c>
      <c r="I48" t="s">
        <v>598</v>
      </c>
      <c r="J48" t="s">
        <v>2763</v>
      </c>
      <c r="K48">
        <v>60</v>
      </c>
      <c r="L48">
        <v>72.900000000000006</v>
      </c>
      <c r="M48">
        <v>180</v>
      </c>
      <c r="N48" t="s">
        <v>2785</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1903</v>
      </c>
      <c r="B49" t="s">
        <v>1902</v>
      </c>
      <c r="C49" t="s">
        <v>2744</v>
      </c>
      <c r="D49" t="s">
        <v>2765</v>
      </c>
      <c r="E49" t="s">
        <v>2784</v>
      </c>
      <c r="F49" t="s">
        <v>2767</v>
      </c>
      <c r="G49">
        <v>10034908372</v>
      </c>
      <c r="H49" t="s">
        <v>2748</v>
      </c>
      <c r="I49" t="s">
        <v>598</v>
      </c>
      <c r="J49" t="s">
        <v>2763</v>
      </c>
      <c r="K49">
        <v>50</v>
      </c>
      <c r="L49">
        <v>66.78</v>
      </c>
      <c r="M49">
        <v>126</v>
      </c>
      <c r="N49" t="s">
        <v>2614</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1904</v>
      </c>
      <c r="B50" t="s">
        <v>1902</v>
      </c>
      <c r="C50" t="s">
        <v>2744</v>
      </c>
      <c r="D50" t="s">
        <v>2765</v>
      </c>
      <c r="E50" t="s">
        <v>2784</v>
      </c>
      <c r="F50" t="s">
        <v>2767</v>
      </c>
      <c r="G50">
        <v>10035156587</v>
      </c>
      <c r="H50" t="s">
        <v>2748</v>
      </c>
      <c r="I50" t="s">
        <v>598</v>
      </c>
      <c r="J50" t="s">
        <v>2763</v>
      </c>
      <c r="K50">
        <v>60</v>
      </c>
      <c r="L50">
        <v>72.900000000000006</v>
      </c>
      <c r="M50">
        <v>180</v>
      </c>
      <c r="N50" t="s">
        <v>2785</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1905</v>
      </c>
      <c r="B51" t="s">
        <v>1902</v>
      </c>
      <c r="C51" t="s">
        <v>2744</v>
      </c>
      <c r="D51" t="s">
        <v>2765</v>
      </c>
      <c r="E51" t="s">
        <v>2784</v>
      </c>
      <c r="F51" t="s">
        <v>2767</v>
      </c>
      <c r="G51">
        <v>10035106113</v>
      </c>
      <c r="H51" t="s">
        <v>2748</v>
      </c>
      <c r="I51" t="s">
        <v>598</v>
      </c>
      <c r="J51" t="s">
        <v>2763</v>
      </c>
      <c r="K51">
        <v>60</v>
      </c>
      <c r="L51">
        <v>72.900000000000006</v>
      </c>
      <c r="M51">
        <v>180</v>
      </c>
      <c r="N51" t="s">
        <v>2785</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1906</v>
      </c>
      <c r="B52" t="s">
        <v>1902</v>
      </c>
      <c r="C52" t="s">
        <v>2744</v>
      </c>
      <c r="D52" t="s">
        <v>2765</v>
      </c>
      <c r="E52" t="s">
        <v>2784</v>
      </c>
      <c r="F52" t="s">
        <v>2767</v>
      </c>
      <c r="G52">
        <v>10034913074</v>
      </c>
      <c r="H52" t="s">
        <v>2748</v>
      </c>
      <c r="I52" t="s">
        <v>598</v>
      </c>
      <c r="J52" t="s">
        <v>2763</v>
      </c>
      <c r="K52">
        <v>50</v>
      </c>
      <c r="L52">
        <v>66.78</v>
      </c>
      <c r="M52">
        <v>126</v>
      </c>
      <c r="N52" t="s">
        <v>2614</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1907</v>
      </c>
      <c r="B53" t="s">
        <v>1902</v>
      </c>
      <c r="C53" t="s">
        <v>2744</v>
      </c>
      <c r="D53" t="s">
        <v>2765</v>
      </c>
      <c r="E53" t="s">
        <v>2784</v>
      </c>
      <c r="F53" t="s">
        <v>2767</v>
      </c>
      <c r="G53">
        <v>10034908402</v>
      </c>
      <c r="H53" t="s">
        <v>2748</v>
      </c>
      <c r="I53" t="s">
        <v>598</v>
      </c>
      <c r="J53" t="s">
        <v>2763</v>
      </c>
      <c r="K53">
        <v>50</v>
      </c>
      <c r="L53">
        <v>66.78</v>
      </c>
      <c r="M53">
        <v>126</v>
      </c>
      <c r="N53" t="s">
        <v>2614</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1908</v>
      </c>
      <c r="B54" t="s">
        <v>1902</v>
      </c>
      <c r="C54" t="s">
        <v>2744</v>
      </c>
      <c r="D54" t="s">
        <v>2765</v>
      </c>
      <c r="E54" t="s">
        <v>2784</v>
      </c>
      <c r="F54" t="s">
        <v>2767</v>
      </c>
      <c r="G54">
        <v>10035156609</v>
      </c>
      <c r="H54" t="s">
        <v>2748</v>
      </c>
      <c r="I54" t="s">
        <v>598</v>
      </c>
      <c r="J54" t="s">
        <v>2763</v>
      </c>
      <c r="K54">
        <v>60</v>
      </c>
      <c r="L54">
        <v>72.900000000000006</v>
      </c>
      <c r="M54">
        <v>180</v>
      </c>
      <c r="N54" t="s">
        <v>2785</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2178</v>
      </c>
      <c r="B55" t="s">
        <v>2178</v>
      </c>
      <c r="C55" t="s">
        <v>2744</v>
      </c>
      <c r="D55" t="s">
        <v>2765</v>
      </c>
      <c r="E55" t="s">
        <v>2769</v>
      </c>
      <c r="F55" t="s">
        <v>2767</v>
      </c>
      <c r="G55">
        <v>10031214850</v>
      </c>
      <c r="H55" t="s">
        <v>2748</v>
      </c>
      <c r="I55" t="s">
        <v>598</v>
      </c>
      <c r="J55" t="s">
        <v>2763</v>
      </c>
      <c r="K55">
        <v>875</v>
      </c>
      <c r="L55">
        <v>1097.5999999999999</v>
      </c>
      <c r="M55">
        <v>2744</v>
      </c>
      <c r="N55" t="s">
        <v>2610</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2195</v>
      </c>
      <c r="B56" t="s">
        <v>2195</v>
      </c>
      <c r="C56" t="s">
        <v>2744</v>
      </c>
      <c r="D56" t="s">
        <v>2765</v>
      </c>
      <c r="E56" t="s">
        <v>2769</v>
      </c>
      <c r="F56" t="s">
        <v>2767</v>
      </c>
      <c r="G56">
        <v>10031394475</v>
      </c>
      <c r="H56" t="s">
        <v>2748</v>
      </c>
      <c r="I56" t="s">
        <v>598</v>
      </c>
      <c r="J56" t="s">
        <v>2749</v>
      </c>
      <c r="K56">
        <v>150</v>
      </c>
      <c r="L56">
        <v>214.89</v>
      </c>
      <c r="M56">
        <v>494</v>
      </c>
      <c r="N56" t="s">
        <v>2611</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2202</v>
      </c>
      <c r="B57" t="s">
        <v>2195</v>
      </c>
      <c r="C57" t="s">
        <v>2744</v>
      </c>
      <c r="D57" t="s">
        <v>2765</v>
      </c>
      <c r="E57" t="s">
        <v>2769</v>
      </c>
      <c r="F57" t="s">
        <v>2767</v>
      </c>
      <c r="G57">
        <v>10031394572</v>
      </c>
      <c r="H57" t="s">
        <v>2748</v>
      </c>
      <c r="I57" t="s">
        <v>598</v>
      </c>
      <c r="J57" t="s">
        <v>2749</v>
      </c>
      <c r="K57">
        <v>180</v>
      </c>
      <c r="L57">
        <v>264.48</v>
      </c>
      <c r="M57">
        <v>608</v>
      </c>
      <c r="N57" t="s">
        <v>2611</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2163</v>
      </c>
      <c r="B58" t="s">
        <v>2195</v>
      </c>
      <c r="C58" t="s">
        <v>2744</v>
      </c>
      <c r="D58" t="s">
        <v>2765</v>
      </c>
      <c r="E58" t="s">
        <v>2769</v>
      </c>
      <c r="F58" t="s">
        <v>2767</v>
      </c>
      <c r="G58">
        <v>10031394211</v>
      </c>
      <c r="H58" t="s">
        <v>2748</v>
      </c>
      <c r="I58" t="s">
        <v>598</v>
      </c>
      <c r="J58" t="s">
        <v>2749</v>
      </c>
      <c r="K58">
        <v>310</v>
      </c>
      <c r="L58">
        <v>479.37</v>
      </c>
      <c r="M58">
        <v>1102</v>
      </c>
      <c r="N58" t="s">
        <v>2611</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2219</v>
      </c>
      <c r="B59" t="s">
        <v>2195</v>
      </c>
      <c r="C59" t="s">
        <v>2744</v>
      </c>
      <c r="D59" t="s">
        <v>2765</v>
      </c>
      <c r="E59" t="s">
        <v>2769</v>
      </c>
      <c r="F59" t="s">
        <v>2767</v>
      </c>
      <c r="G59">
        <v>10031394599</v>
      </c>
      <c r="H59" t="s">
        <v>2748</v>
      </c>
      <c r="I59" t="s">
        <v>598</v>
      </c>
      <c r="J59" t="s">
        <v>2749</v>
      </c>
      <c r="K59">
        <v>360</v>
      </c>
      <c r="L59">
        <v>545.49</v>
      </c>
      <c r="M59">
        <v>1254</v>
      </c>
      <c r="N59" t="s">
        <v>2611</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2228</v>
      </c>
      <c r="B60" t="s">
        <v>2202</v>
      </c>
      <c r="C60" t="s">
        <v>2744</v>
      </c>
      <c r="D60" t="s">
        <v>2765</v>
      </c>
      <c r="E60" t="s">
        <v>2769</v>
      </c>
      <c r="F60" t="s">
        <v>2767</v>
      </c>
      <c r="G60">
        <v>10035044444</v>
      </c>
      <c r="H60" t="s">
        <v>2748</v>
      </c>
      <c r="I60" t="s">
        <v>598</v>
      </c>
      <c r="J60" t="s">
        <v>2763</v>
      </c>
      <c r="K60">
        <v>110</v>
      </c>
      <c r="L60">
        <v>153</v>
      </c>
      <c r="M60">
        <v>380</v>
      </c>
      <c r="N60" t="s">
        <v>2612</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2231</v>
      </c>
      <c r="B61" t="s">
        <v>2202</v>
      </c>
      <c r="C61" t="s">
        <v>2744</v>
      </c>
      <c r="D61" t="s">
        <v>2765</v>
      </c>
      <c r="E61" t="s">
        <v>2769</v>
      </c>
      <c r="F61" t="s">
        <v>2767</v>
      </c>
      <c r="G61">
        <v>10035044363</v>
      </c>
      <c r="H61" t="s">
        <v>2748</v>
      </c>
      <c r="I61" t="s">
        <v>598</v>
      </c>
      <c r="J61" t="s">
        <v>2763</v>
      </c>
      <c r="K61">
        <v>110</v>
      </c>
      <c r="L61">
        <v>152</v>
      </c>
      <c r="M61">
        <v>380</v>
      </c>
      <c r="N61" t="s">
        <v>2613</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2238</v>
      </c>
      <c r="B62" t="s">
        <v>2238</v>
      </c>
      <c r="C62" t="s">
        <v>2744</v>
      </c>
      <c r="D62" t="s">
        <v>2765</v>
      </c>
      <c r="E62" t="s">
        <v>2770</v>
      </c>
      <c r="F62" t="s">
        <v>2767</v>
      </c>
      <c r="G62">
        <v>10029355760</v>
      </c>
      <c r="H62" t="s">
        <v>2748</v>
      </c>
      <c r="I62" t="s">
        <v>598</v>
      </c>
      <c r="J62" t="s">
        <v>2763</v>
      </c>
      <c r="K62">
        <v>996</v>
      </c>
      <c r="L62">
        <v>1269.5999999999999</v>
      </c>
      <c r="M62">
        <v>3680</v>
      </c>
      <c r="N62" t="s">
        <v>2786</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2259</v>
      </c>
      <c r="B63" t="s">
        <v>2259</v>
      </c>
      <c r="C63" t="s">
        <v>2744</v>
      </c>
      <c r="D63" t="s">
        <v>2765</v>
      </c>
      <c r="E63" t="s">
        <v>2770</v>
      </c>
      <c r="F63" t="s">
        <v>2767</v>
      </c>
      <c r="G63">
        <v>10029848863</v>
      </c>
      <c r="H63" t="s">
        <v>2748</v>
      </c>
      <c r="I63" t="s">
        <v>598</v>
      </c>
      <c r="J63" t="s">
        <v>2763</v>
      </c>
      <c r="K63">
        <v>75</v>
      </c>
      <c r="L63">
        <v>107.78</v>
      </c>
      <c r="M63">
        <v>256</v>
      </c>
      <c r="N63" t="s">
        <v>2787</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2263</v>
      </c>
      <c r="B64" t="s">
        <v>2259</v>
      </c>
      <c r="C64" t="s">
        <v>2744</v>
      </c>
      <c r="D64" t="s">
        <v>2765</v>
      </c>
      <c r="E64" t="s">
        <v>2770</v>
      </c>
      <c r="F64" t="s">
        <v>2767</v>
      </c>
      <c r="G64">
        <v>10029848855</v>
      </c>
      <c r="H64" t="s">
        <v>2748</v>
      </c>
      <c r="I64" t="s">
        <v>598</v>
      </c>
      <c r="J64" t="s">
        <v>2763</v>
      </c>
      <c r="K64">
        <v>336</v>
      </c>
      <c r="L64">
        <v>435</v>
      </c>
      <c r="M64">
        <v>1160</v>
      </c>
      <c r="N64" t="s">
        <v>2788</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2271</v>
      </c>
      <c r="B65" t="s">
        <v>2259</v>
      </c>
      <c r="C65" t="s">
        <v>2744</v>
      </c>
      <c r="D65" t="s">
        <v>2765</v>
      </c>
      <c r="E65" t="s">
        <v>2770</v>
      </c>
      <c r="F65" t="s">
        <v>2767</v>
      </c>
      <c r="G65">
        <v>10029848820</v>
      </c>
      <c r="H65" t="s">
        <v>2748</v>
      </c>
      <c r="I65" t="s">
        <v>598</v>
      </c>
      <c r="J65" t="s">
        <v>2763</v>
      </c>
      <c r="K65">
        <v>600</v>
      </c>
      <c r="L65">
        <v>795</v>
      </c>
      <c r="M65">
        <v>2120</v>
      </c>
      <c r="N65" t="s">
        <v>2788</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2352</v>
      </c>
      <c r="B66" t="s">
        <v>2352</v>
      </c>
      <c r="C66" t="s">
        <v>2744</v>
      </c>
      <c r="D66" t="s">
        <v>2765</v>
      </c>
      <c r="E66" t="s">
        <v>2778</v>
      </c>
      <c r="F66" t="s">
        <v>2767</v>
      </c>
      <c r="G66">
        <v>10031246905</v>
      </c>
      <c r="H66" t="s">
        <v>2748</v>
      </c>
      <c r="I66" t="s">
        <v>598</v>
      </c>
      <c r="J66" t="s">
        <v>2763</v>
      </c>
      <c r="K66">
        <v>610</v>
      </c>
      <c r="L66">
        <v>785.81</v>
      </c>
      <c r="M66">
        <v>2276</v>
      </c>
      <c r="N66" t="s">
        <v>2789</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2790</v>
      </c>
      <c r="B67" t="s">
        <v>2790</v>
      </c>
      <c r="C67" t="s">
        <v>2744</v>
      </c>
      <c r="D67" t="s">
        <v>2765</v>
      </c>
      <c r="E67" t="s">
        <v>2770</v>
      </c>
      <c r="F67" t="s">
        <v>2767</v>
      </c>
      <c r="G67">
        <v>10026446268</v>
      </c>
      <c r="H67" t="s">
        <v>2748</v>
      </c>
      <c r="I67" t="s">
        <v>1676</v>
      </c>
      <c r="J67" t="s">
        <v>2791</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2792</v>
      </c>
      <c r="B68" t="s">
        <v>2790</v>
      </c>
      <c r="C68" t="s">
        <v>2744</v>
      </c>
      <c r="D68" t="s">
        <v>2765</v>
      </c>
      <c r="E68" t="s">
        <v>2770</v>
      </c>
      <c r="F68" t="s">
        <v>2767</v>
      </c>
      <c r="G68">
        <v>10025711758</v>
      </c>
      <c r="H68" t="s">
        <v>2748</v>
      </c>
      <c r="I68" t="s">
        <v>1676</v>
      </c>
      <c r="J68" t="s">
        <v>2791</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2793</v>
      </c>
      <c r="B69" t="s">
        <v>2793</v>
      </c>
      <c r="C69" t="s">
        <v>2744</v>
      </c>
      <c r="D69" t="s">
        <v>2773</v>
      </c>
      <c r="F69" t="s">
        <v>2774</v>
      </c>
      <c r="G69">
        <v>21400164</v>
      </c>
      <c r="H69" t="s">
        <v>2794</v>
      </c>
      <c r="I69" t="s">
        <v>598</v>
      </c>
      <c r="J69" t="s">
        <v>2763</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2795</v>
      </c>
      <c r="B70" t="s">
        <v>2795</v>
      </c>
      <c r="C70" t="s">
        <v>2744</v>
      </c>
      <c r="D70" t="s">
        <v>2765</v>
      </c>
      <c r="F70" t="s">
        <v>2767</v>
      </c>
      <c r="G70">
        <v>10035869338</v>
      </c>
      <c r="H70" t="s">
        <v>2794</v>
      </c>
      <c r="I70" t="s">
        <v>1676</v>
      </c>
      <c r="J70" t="s">
        <v>2791</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2796</v>
      </c>
      <c r="B71" t="s">
        <v>2796</v>
      </c>
      <c r="C71" t="s">
        <v>2797</v>
      </c>
      <c r="D71" t="s">
        <v>2765</v>
      </c>
      <c r="F71" t="s">
        <v>2767</v>
      </c>
      <c r="G71" t="s">
        <v>2798</v>
      </c>
      <c r="H71" t="s">
        <v>2794</v>
      </c>
      <c r="I71" t="s">
        <v>598</v>
      </c>
      <c r="J71" t="s">
        <v>2763</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2799</v>
      </c>
      <c r="B72" t="s">
        <v>2799</v>
      </c>
      <c r="C72" t="s">
        <v>2797</v>
      </c>
      <c r="D72" t="s">
        <v>2765</v>
      </c>
      <c r="F72" t="s">
        <v>2767</v>
      </c>
      <c r="G72" t="s">
        <v>2800</v>
      </c>
      <c r="H72" t="s">
        <v>2794</v>
      </c>
      <c r="I72" t="s">
        <v>598</v>
      </c>
      <c r="J72" t="s">
        <v>2763</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2801</v>
      </c>
      <c r="B73" t="s">
        <v>2801</v>
      </c>
      <c r="C73" t="s">
        <v>2797</v>
      </c>
      <c r="D73" t="s">
        <v>2765</v>
      </c>
      <c r="F73" t="s">
        <v>2767</v>
      </c>
      <c r="G73">
        <v>150051657</v>
      </c>
      <c r="H73" t="s">
        <v>2794</v>
      </c>
      <c r="I73" t="s">
        <v>598</v>
      </c>
      <c r="J73" t="s">
        <v>2763</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2802</v>
      </c>
      <c r="B74" t="s">
        <v>2802</v>
      </c>
      <c r="C74" t="s">
        <v>2744</v>
      </c>
      <c r="D74" t="s">
        <v>2765</v>
      </c>
      <c r="F74" t="s">
        <v>2767</v>
      </c>
      <c r="G74">
        <v>10037128610</v>
      </c>
      <c r="H74" t="s">
        <v>2794</v>
      </c>
      <c r="I74" t="s">
        <v>598</v>
      </c>
      <c r="J74" t="s">
        <v>2763</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2803</v>
      </c>
      <c r="B75" t="s">
        <v>2803</v>
      </c>
      <c r="C75" t="s">
        <v>2744</v>
      </c>
      <c r="D75" t="s">
        <v>2765</v>
      </c>
      <c r="F75" t="s">
        <v>2767</v>
      </c>
      <c r="G75">
        <v>10015510300</v>
      </c>
      <c r="H75" t="s">
        <v>2794</v>
      </c>
      <c r="I75" t="s">
        <v>598</v>
      </c>
      <c r="J75" t="s">
        <v>2763</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2804</v>
      </c>
      <c r="B76" t="s">
        <v>2804</v>
      </c>
      <c r="C76" t="s">
        <v>2744</v>
      </c>
      <c r="D76" t="s">
        <v>2765</v>
      </c>
      <c r="F76" t="s">
        <v>2767</v>
      </c>
      <c r="G76">
        <v>10036927153</v>
      </c>
      <c r="H76" t="s">
        <v>2794</v>
      </c>
      <c r="I76" t="s">
        <v>598</v>
      </c>
      <c r="J76" t="s">
        <v>2763</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2805</v>
      </c>
      <c r="B77" t="s">
        <v>2805</v>
      </c>
      <c r="C77" t="s">
        <v>2744</v>
      </c>
      <c r="D77" t="s">
        <v>2765</v>
      </c>
      <c r="F77" t="s">
        <v>2767</v>
      </c>
      <c r="G77">
        <v>10036926572</v>
      </c>
      <c r="H77" t="s">
        <v>2794</v>
      </c>
      <c r="I77" t="s">
        <v>598</v>
      </c>
      <c r="J77" t="s">
        <v>2763</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2806</v>
      </c>
      <c r="B78" t="s">
        <v>2806</v>
      </c>
      <c r="C78" t="s">
        <v>2797</v>
      </c>
      <c r="D78" t="s">
        <v>2765</v>
      </c>
      <c r="F78" t="s">
        <v>2767</v>
      </c>
      <c r="G78">
        <v>10037091296</v>
      </c>
      <c r="H78" t="s">
        <v>2794</v>
      </c>
      <c r="I78" t="s">
        <v>598</v>
      </c>
      <c r="J78" t="s">
        <v>2763</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2807</v>
      </c>
      <c r="B79" t="s">
        <v>2807</v>
      </c>
      <c r="C79" t="s">
        <v>2797</v>
      </c>
      <c r="D79" t="s">
        <v>2765</v>
      </c>
      <c r="F79" t="s">
        <v>2767</v>
      </c>
      <c r="G79">
        <v>10037025374</v>
      </c>
      <c r="H79" t="s">
        <v>2794</v>
      </c>
      <c r="I79" t="s">
        <v>598</v>
      </c>
      <c r="J79" t="s">
        <v>2763</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2808</v>
      </c>
      <c r="B80" t="s">
        <v>2808</v>
      </c>
      <c r="C80" t="s">
        <v>2797</v>
      </c>
      <c r="D80" t="s">
        <v>2765</v>
      </c>
      <c r="F80" t="s">
        <v>2767</v>
      </c>
      <c r="G80">
        <v>10002635168</v>
      </c>
      <c r="H80" t="s">
        <v>2794</v>
      </c>
      <c r="I80" t="s">
        <v>598</v>
      </c>
      <c r="J80" t="s">
        <v>2763</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2809</v>
      </c>
      <c r="B81" t="s">
        <v>2809</v>
      </c>
      <c r="C81" t="s">
        <v>2797</v>
      </c>
      <c r="D81" t="s">
        <v>2765</v>
      </c>
      <c r="F81" t="s">
        <v>2767</v>
      </c>
      <c r="G81">
        <v>10004985794</v>
      </c>
      <c r="H81" t="s">
        <v>2794</v>
      </c>
      <c r="I81" t="s">
        <v>598</v>
      </c>
      <c r="J81" t="s">
        <v>2763</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2810</v>
      </c>
      <c r="B82" t="s">
        <v>2810</v>
      </c>
      <c r="C82" t="s">
        <v>2797</v>
      </c>
      <c r="D82" t="s">
        <v>2765</v>
      </c>
      <c r="F82" t="s">
        <v>2767</v>
      </c>
      <c r="G82">
        <v>10036896495</v>
      </c>
      <c r="H82" t="s">
        <v>2794</v>
      </c>
      <c r="I82" t="s">
        <v>598</v>
      </c>
      <c r="J82" t="s">
        <v>2763</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2811</v>
      </c>
      <c r="B83" t="s">
        <v>2811</v>
      </c>
      <c r="C83" t="s">
        <v>2797</v>
      </c>
      <c r="D83" t="s">
        <v>2765</v>
      </c>
      <c r="F83" t="s">
        <v>2767</v>
      </c>
      <c r="G83" t="s">
        <v>2812</v>
      </c>
      <c r="H83" t="s">
        <v>2794</v>
      </c>
      <c r="I83" t="s">
        <v>598</v>
      </c>
      <c r="J83" t="s">
        <v>2763</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2813</v>
      </c>
      <c r="B84" t="s">
        <v>2814</v>
      </c>
      <c r="C84" t="s">
        <v>2797</v>
      </c>
      <c r="D84" t="s">
        <v>2765</v>
      </c>
      <c r="F84" t="s">
        <v>2767</v>
      </c>
      <c r="G84">
        <v>30126988</v>
      </c>
      <c r="H84" t="s">
        <v>2794</v>
      </c>
      <c r="I84" t="s">
        <v>598</v>
      </c>
      <c r="J84" t="s">
        <v>2763</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2815</v>
      </c>
      <c r="B85" t="s">
        <v>2815</v>
      </c>
      <c r="C85" t="s">
        <v>2797</v>
      </c>
      <c r="D85" t="s">
        <v>2773</v>
      </c>
      <c r="F85" t="s">
        <v>2774</v>
      </c>
      <c r="G85">
        <v>24981001</v>
      </c>
      <c r="H85" t="s">
        <v>2794</v>
      </c>
      <c r="I85" t="s">
        <v>598</v>
      </c>
      <c r="J85" t="s">
        <v>2763</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E137"/>
  <sheetViews>
    <sheetView workbookViewId="0">
      <selection activeCell="E68" sqref="E68"/>
    </sheetView>
  </sheetViews>
  <sheetFormatPr defaultRowHeight="14.45"/>
  <cols>
    <col min="1" max="1" width="18" bestFit="1" customWidth="1"/>
    <col min="2" max="2" width="9.42578125" bestFit="1" customWidth="1"/>
    <col min="3" max="3" width="22.7109375" bestFit="1" customWidth="1"/>
    <col min="4" max="4" width="22.85546875" bestFit="1" customWidth="1"/>
    <col min="5" max="5" width="30.7109375" bestFit="1" customWidth="1"/>
  </cols>
  <sheetData>
    <row r="1" spans="1:5">
      <c r="A1" t="s">
        <v>2066</v>
      </c>
      <c r="B1" t="s">
        <v>1872</v>
      </c>
      <c r="C1" t="s">
        <v>2816</v>
      </c>
      <c r="D1" t="s">
        <v>2817</v>
      </c>
      <c r="E1" t="s">
        <v>2818</v>
      </c>
    </row>
    <row r="2" spans="1:5">
      <c r="A2" s="126" t="s">
        <v>1853</v>
      </c>
      <c r="B2" s="356" t="s">
        <v>1880</v>
      </c>
      <c r="C2" s="357">
        <v>619.74</v>
      </c>
      <c r="D2" s="357">
        <v>619.74</v>
      </c>
      <c r="E2" s="357">
        <v>804</v>
      </c>
    </row>
    <row r="3" spans="1:5">
      <c r="A3" s="126" t="s">
        <v>978</v>
      </c>
      <c r="B3" s="356" t="s">
        <v>1880</v>
      </c>
      <c r="C3" s="357">
        <v>169.029</v>
      </c>
      <c r="D3" s="357">
        <v>169.029</v>
      </c>
      <c r="E3" s="357">
        <v>162.9</v>
      </c>
    </row>
    <row r="4" spans="1:5">
      <c r="A4" s="126" t="s">
        <v>768</v>
      </c>
      <c r="B4" s="356" t="s">
        <v>1880</v>
      </c>
      <c r="C4" s="357">
        <v>407.2321</v>
      </c>
      <c r="D4" s="357">
        <v>407.2321</v>
      </c>
      <c r="E4" s="357">
        <v>415.34000000000003</v>
      </c>
    </row>
    <row r="5" spans="1:5">
      <c r="A5" s="126" t="s">
        <v>748</v>
      </c>
      <c r="B5" s="356" t="s">
        <v>1880</v>
      </c>
      <c r="C5" s="357">
        <v>116.97409999999998</v>
      </c>
      <c r="D5" s="357">
        <v>127.62869999999999</v>
      </c>
      <c r="E5" s="357">
        <v>141.6</v>
      </c>
    </row>
    <row r="6" spans="1:5">
      <c r="A6" s="126" t="s">
        <v>706</v>
      </c>
      <c r="B6" s="356" t="s">
        <v>1880</v>
      </c>
      <c r="C6" s="357">
        <v>192.1224</v>
      </c>
      <c r="D6" s="357">
        <v>192.2081</v>
      </c>
      <c r="E6" s="357">
        <v>248.72</v>
      </c>
    </row>
    <row r="7" spans="1:5">
      <c r="A7" s="126" t="s">
        <v>933</v>
      </c>
      <c r="B7" s="356" t="s">
        <v>1880</v>
      </c>
      <c r="C7" s="357">
        <v>27.6007</v>
      </c>
      <c r="D7" s="357">
        <v>27.6007</v>
      </c>
      <c r="E7" s="357">
        <v>30.89</v>
      </c>
    </row>
    <row r="8" spans="1:5">
      <c r="A8" s="126" t="s">
        <v>1102</v>
      </c>
      <c r="B8" s="356" t="s">
        <v>1880</v>
      </c>
      <c r="C8" s="357">
        <v>35.818800000000003</v>
      </c>
      <c r="D8" s="357">
        <v>35.818800000000003</v>
      </c>
      <c r="E8" s="357">
        <v>40.980000000000004</v>
      </c>
    </row>
    <row r="9" spans="1:5">
      <c r="A9" s="126" t="s">
        <v>729</v>
      </c>
      <c r="B9" s="356" t="s">
        <v>1880</v>
      </c>
      <c r="C9" s="357">
        <v>169.38290000000001</v>
      </c>
      <c r="D9" s="357">
        <v>169.38290000000001</v>
      </c>
      <c r="E9" s="357">
        <v>177.87</v>
      </c>
    </row>
    <row r="10" spans="1:5">
      <c r="A10" s="126" t="s">
        <v>668</v>
      </c>
      <c r="B10" s="356" t="s">
        <v>1880</v>
      </c>
      <c r="C10" s="357">
        <v>298.81549999999999</v>
      </c>
      <c r="D10" s="357">
        <v>298.81549999999999</v>
      </c>
      <c r="E10" s="357">
        <v>323.25</v>
      </c>
    </row>
    <row r="11" spans="1:5">
      <c r="A11" s="126" t="s">
        <v>1833</v>
      </c>
      <c r="B11" s="356" t="s">
        <v>1880</v>
      </c>
      <c r="C11" s="357">
        <v>95.614290000000011</v>
      </c>
      <c r="D11" s="357">
        <v>97.663439999999994</v>
      </c>
      <c r="E11" s="357">
        <v>106</v>
      </c>
    </row>
    <row r="12" spans="1:5">
      <c r="A12" s="126" t="s">
        <v>960</v>
      </c>
      <c r="B12" s="356" t="s">
        <v>1880</v>
      </c>
      <c r="C12" s="357">
        <v>38.421300000000002</v>
      </c>
      <c r="D12" s="357">
        <v>38.421300000000002</v>
      </c>
      <c r="E12" s="357">
        <v>44.760000000000005</v>
      </c>
    </row>
    <row r="13" spans="1:5">
      <c r="A13" s="126" t="s">
        <v>965</v>
      </c>
      <c r="B13" s="356" t="s">
        <v>1880</v>
      </c>
      <c r="C13" s="357">
        <v>50.394300000000001</v>
      </c>
      <c r="D13" s="357">
        <v>50.394300000000001</v>
      </c>
      <c r="E13" s="357">
        <v>58.93</v>
      </c>
    </row>
    <row r="14" spans="1:5">
      <c r="A14" s="126" t="s">
        <v>871</v>
      </c>
      <c r="B14" s="356" t="s">
        <v>1880</v>
      </c>
      <c r="C14" s="357">
        <v>199.45390000000003</v>
      </c>
      <c r="D14" s="357">
        <v>199.4539</v>
      </c>
      <c r="E14" s="357">
        <v>242.8</v>
      </c>
    </row>
    <row r="15" spans="1:5">
      <c r="A15" s="126" t="s">
        <v>890</v>
      </c>
      <c r="B15" s="356" t="s">
        <v>1880</v>
      </c>
      <c r="C15" s="357">
        <v>206.85060000000004</v>
      </c>
      <c r="D15" s="357">
        <v>206.85059999999999</v>
      </c>
      <c r="E15" s="357">
        <v>241</v>
      </c>
    </row>
    <row r="16" spans="1:5">
      <c r="A16" s="126" t="s">
        <v>863</v>
      </c>
      <c r="B16" s="356" t="s">
        <v>1880</v>
      </c>
      <c r="C16" s="357">
        <v>102.24480000000001</v>
      </c>
      <c r="D16" s="357">
        <v>102.2448</v>
      </c>
      <c r="E16" s="357">
        <v>117.2</v>
      </c>
    </row>
    <row r="17" spans="1:5">
      <c r="A17" s="126" t="s">
        <v>1048</v>
      </c>
      <c r="B17" s="356" t="s">
        <v>1880</v>
      </c>
      <c r="C17" s="357">
        <v>196.07680999999999</v>
      </c>
      <c r="D17" s="357">
        <v>206.36758</v>
      </c>
      <c r="E17" s="357">
        <v>254</v>
      </c>
    </row>
    <row r="18" spans="1:5">
      <c r="A18" s="126" t="s">
        <v>760</v>
      </c>
      <c r="B18" s="356" t="s">
        <v>1880</v>
      </c>
      <c r="C18" s="357">
        <v>197.49055000000001</v>
      </c>
      <c r="D18" s="357">
        <v>197.49055000000001</v>
      </c>
      <c r="E18" s="357">
        <v>254.5</v>
      </c>
    </row>
    <row r="19" spans="1:5">
      <c r="A19" s="126" t="s">
        <v>1058</v>
      </c>
      <c r="B19" s="356" t="s">
        <v>1880</v>
      </c>
      <c r="C19" s="357">
        <v>81.389009999999999</v>
      </c>
      <c r="D19" s="357">
        <v>103.54588</v>
      </c>
      <c r="E19" s="357">
        <v>121.4</v>
      </c>
    </row>
    <row r="20" spans="1:5">
      <c r="A20" s="126" t="s">
        <v>997</v>
      </c>
      <c r="B20" s="356" t="s">
        <v>1880</v>
      </c>
      <c r="C20" s="357">
        <v>53.354200000000006</v>
      </c>
      <c r="D20" s="357">
        <v>53.354199999999999</v>
      </c>
      <c r="E20" s="357">
        <v>58.51</v>
      </c>
    </row>
    <row r="21" spans="1:5">
      <c r="A21" s="126" t="s">
        <v>918</v>
      </c>
      <c r="B21" s="356" t="s">
        <v>1880</v>
      </c>
      <c r="C21" s="357">
        <v>167.21832999999998</v>
      </c>
      <c r="D21" s="357">
        <v>167.21833000000001</v>
      </c>
      <c r="E21" s="357">
        <v>254.9</v>
      </c>
    </row>
    <row r="22" spans="1:5">
      <c r="A22" s="126" t="s">
        <v>925</v>
      </c>
      <c r="B22" s="356" t="s">
        <v>1880</v>
      </c>
      <c r="C22" s="357">
        <v>158.54862</v>
      </c>
      <c r="D22" s="357">
        <v>160.88065</v>
      </c>
      <c r="E22" s="357">
        <v>253.6</v>
      </c>
    </row>
    <row r="23" spans="1:5">
      <c r="A23" s="126" t="s">
        <v>926</v>
      </c>
      <c r="B23" s="356" t="s">
        <v>1880</v>
      </c>
      <c r="C23" s="357">
        <v>61.570729999999983</v>
      </c>
      <c r="D23" s="357">
        <v>62.507370000000002</v>
      </c>
      <c r="E23" s="357">
        <v>120.2</v>
      </c>
    </row>
    <row r="24" spans="1:5">
      <c r="A24" s="126" t="s">
        <v>623</v>
      </c>
      <c r="B24" s="356" t="s">
        <v>1880</v>
      </c>
      <c r="C24" s="357">
        <v>187.74818000000005</v>
      </c>
      <c r="D24" s="357">
        <v>189.99907999999999</v>
      </c>
      <c r="E24" s="357">
        <v>248.8</v>
      </c>
    </row>
    <row r="25" spans="1:5">
      <c r="A25" s="126" t="s">
        <v>634</v>
      </c>
      <c r="B25" s="356" t="s">
        <v>1880</v>
      </c>
      <c r="C25" s="357">
        <v>186.64371999999997</v>
      </c>
      <c r="D25" s="357">
        <v>188.90669</v>
      </c>
      <c r="E25" s="357">
        <v>251.4</v>
      </c>
    </row>
    <row r="26" spans="1:5">
      <c r="A26" s="126" t="s">
        <v>929</v>
      </c>
      <c r="B26" s="356" t="s">
        <v>1880</v>
      </c>
      <c r="C26" s="357">
        <v>91.58617999999997</v>
      </c>
      <c r="D26" s="357">
        <v>92.685419999999993</v>
      </c>
      <c r="E26" s="357">
        <v>120.2</v>
      </c>
    </row>
    <row r="27" spans="1:5">
      <c r="A27" s="126" t="s">
        <v>1272</v>
      </c>
      <c r="B27" s="356" t="s">
        <v>1880</v>
      </c>
      <c r="C27" s="357">
        <v>113.86399999999999</v>
      </c>
      <c r="D27" s="357">
        <v>113.864</v>
      </c>
      <c r="E27" s="357">
        <v>116.13</v>
      </c>
    </row>
    <row r="28" spans="1:5">
      <c r="A28" s="126" t="s">
        <v>823</v>
      </c>
      <c r="B28" s="356" t="s">
        <v>1880</v>
      </c>
      <c r="C28" s="357">
        <v>172.46014</v>
      </c>
      <c r="D28" s="357">
        <v>176.12541999999999</v>
      </c>
      <c r="E28" s="357">
        <v>241.5411</v>
      </c>
    </row>
    <row r="29" spans="1:5">
      <c r="A29" s="126" t="s">
        <v>831</v>
      </c>
      <c r="B29" s="356" t="s">
        <v>1880</v>
      </c>
      <c r="C29" s="357">
        <v>173.34702999999999</v>
      </c>
      <c r="D29" s="357">
        <v>175.24318</v>
      </c>
      <c r="E29" s="357">
        <v>234.43700000000001</v>
      </c>
    </row>
    <row r="30" spans="1:5">
      <c r="A30" s="126" t="s">
        <v>837</v>
      </c>
      <c r="B30" s="356" t="s">
        <v>1880</v>
      </c>
      <c r="C30" s="357">
        <v>67.352470000000011</v>
      </c>
      <c r="D30" s="357">
        <v>67.352469999999997</v>
      </c>
      <c r="E30" s="357">
        <v>120.7706</v>
      </c>
    </row>
    <row r="31" spans="1:5">
      <c r="A31" s="126" t="s">
        <v>841</v>
      </c>
      <c r="B31" s="356" t="s">
        <v>1880</v>
      </c>
      <c r="C31" s="357">
        <v>184.79687999999996</v>
      </c>
      <c r="D31" s="357">
        <v>186.68868000000001</v>
      </c>
      <c r="E31" s="357">
        <v>243.34286</v>
      </c>
    </row>
    <row r="32" spans="1:5">
      <c r="A32" s="126" t="s">
        <v>844</v>
      </c>
      <c r="B32" s="356" t="s">
        <v>1880</v>
      </c>
      <c r="C32" s="357">
        <v>183.01854999999995</v>
      </c>
      <c r="D32" s="357">
        <v>184.90871000000001</v>
      </c>
      <c r="E32" s="357">
        <v>236.18571</v>
      </c>
    </row>
    <row r="33" spans="1:5">
      <c r="A33" s="126" t="s">
        <v>845</v>
      </c>
      <c r="B33" s="356" t="s">
        <v>1880</v>
      </c>
      <c r="C33" s="357">
        <v>92.233880000000013</v>
      </c>
      <c r="D33" s="357">
        <v>93.205489999999998</v>
      </c>
      <c r="E33" s="357">
        <v>121.67143</v>
      </c>
    </row>
    <row r="34" spans="1:5">
      <c r="A34" s="126" t="s">
        <v>1213</v>
      </c>
      <c r="B34" s="356" t="s">
        <v>1880</v>
      </c>
      <c r="C34" s="357">
        <v>207.31337000000002</v>
      </c>
      <c r="D34" s="357">
        <v>207.31336999999999</v>
      </c>
      <c r="E34" s="357">
        <v>254.7</v>
      </c>
    </row>
    <row r="35" spans="1:5">
      <c r="A35" s="126" t="s">
        <v>1215</v>
      </c>
      <c r="B35" s="356" t="s">
        <v>1880</v>
      </c>
      <c r="C35" s="357">
        <v>205.18401</v>
      </c>
      <c r="D35" s="357">
        <v>205.18401</v>
      </c>
      <c r="E35" s="357">
        <v>253.7</v>
      </c>
    </row>
    <row r="36" spans="1:5">
      <c r="A36" s="126" t="s">
        <v>635</v>
      </c>
      <c r="B36" s="356" t="s">
        <v>1880</v>
      </c>
      <c r="C36" s="357">
        <v>205.27498000000003</v>
      </c>
      <c r="D36" s="357">
        <v>205.27498</v>
      </c>
      <c r="E36" s="357">
        <v>252.8</v>
      </c>
    </row>
    <row r="37" spans="1:5">
      <c r="A37" s="126" t="s">
        <v>1218</v>
      </c>
      <c r="B37" s="356" t="s">
        <v>1880</v>
      </c>
      <c r="C37" s="357">
        <v>203.91604999999998</v>
      </c>
      <c r="D37" s="357">
        <v>203.91605000000001</v>
      </c>
      <c r="E37" s="357">
        <v>251.8</v>
      </c>
    </row>
    <row r="38" spans="1:5">
      <c r="A38" s="126" t="s">
        <v>611</v>
      </c>
      <c r="B38" s="356" t="s">
        <v>1880</v>
      </c>
      <c r="C38" s="357">
        <v>205.29245000000006</v>
      </c>
      <c r="D38" s="357">
        <v>205.29425000000001</v>
      </c>
      <c r="E38" s="357">
        <v>251.7</v>
      </c>
    </row>
    <row r="39" spans="1:5">
      <c r="A39" s="126" t="s">
        <v>650</v>
      </c>
      <c r="B39" s="356" t="s">
        <v>1880</v>
      </c>
      <c r="C39" s="357">
        <v>177.10571000000004</v>
      </c>
      <c r="D39" s="357">
        <v>186.36557999999999</v>
      </c>
      <c r="E39" s="357">
        <v>227.75</v>
      </c>
    </row>
    <row r="40" spans="1:5">
      <c r="A40" s="126" t="s">
        <v>661</v>
      </c>
      <c r="B40" s="356" t="s">
        <v>1880</v>
      </c>
      <c r="C40" s="357">
        <v>89.585700000000003</v>
      </c>
      <c r="D40" s="357">
        <v>92.204120000000003</v>
      </c>
      <c r="E40" s="357">
        <v>108.45</v>
      </c>
    </row>
    <row r="41" spans="1:5">
      <c r="A41" s="126" t="s">
        <v>664</v>
      </c>
      <c r="B41" s="356" t="s">
        <v>1880</v>
      </c>
      <c r="C41" s="357">
        <v>187.76921000000002</v>
      </c>
      <c r="D41" s="357">
        <v>187.76920999999999</v>
      </c>
      <c r="E41" s="357">
        <v>233.26</v>
      </c>
    </row>
    <row r="42" spans="1:5">
      <c r="A42" s="126" t="s">
        <v>698</v>
      </c>
      <c r="B42" s="356" t="s">
        <v>1880</v>
      </c>
      <c r="C42" s="357">
        <v>181.92426999999995</v>
      </c>
      <c r="D42" s="357">
        <v>181.80509000000001</v>
      </c>
      <c r="E42" s="357">
        <v>223.12</v>
      </c>
    </row>
    <row r="43" spans="1:5">
      <c r="A43" s="126" t="s">
        <v>699</v>
      </c>
      <c r="B43" s="356" t="s">
        <v>1880</v>
      </c>
      <c r="C43" s="357">
        <v>171.87086000000002</v>
      </c>
      <c r="D43" s="357">
        <v>180.53767999999999</v>
      </c>
      <c r="E43" s="357">
        <v>231.23</v>
      </c>
    </row>
    <row r="44" spans="1:5">
      <c r="A44" s="126" t="s">
        <v>1036</v>
      </c>
      <c r="B44" s="356" t="s">
        <v>1880</v>
      </c>
      <c r="C44" s="357">
        <v>167.25802000000002</v>
      </c>
      <c r="D44" s="357">
        <v>167.25801999999999</v>
      </c>
      <c r="E44" s="357">
        <v>253.8</v>
      </c>
    </row>
    <row r="45" spans="1:5">
      <c r="A45" s="126" t="s">
        <v>862</v>
      </c>
      <c r="B45" s="356" t="s">
        <v>1880</v>
      </c>
      <c r="C45" s="357">
        <v>36.221519999999991</v>
      </c>
      <c r="D45" s="357">
        <v>36.340229999999998</v>
      </c>
      <c r="E45" s="357">
        <v>46.48</v>
      </c>
    </row>
    <row r="46" spans="1:5">
      <c r="A46" s="126" t="s">
        <v>870</v>
      </c>
      <c r="B46" s="356" t="s">
        <v>1880</v>
      </c>
      <c r="C46" s="357">
        <v>5.0337999999999994</v>
      </c>
      <c r="D46" s="357">
        <v>5.0338000000000003</v>
      </c>
      <c r="E46" s="357">
        <v>46.48</v>
      </c>
    </row>
    <row r="47" spans="1:5">
      <c r="A47" s="126" t="s">
        <v>643</v>
      </c>
      <c r="B47" s="356" t="s">
        <v>1880</v>
      </c>
      <c r="C47" s="357">
        <v>29.496460000000003</v>
      </c>
      <c r="D47" s="357">
        <v>35.883989999999997</v>
      </c>
      <c r="E47" s="357">
        <v>46.48</v>
      </c>
    </row>
    <row r="48" spans="1:5">
      <c r="A48" s="126" t="s">
        <v>759</v>
      </c>
      <c r="B48" s="356" t="s">
        <v>1880</v>
      </c>
      <c r="C48" s="357">
        <v>35.56906</v>
      </c>
      <c r="D48" s="357">
        <v>35.652149999999999</v>
      </c>
      <c r="E48" s="357">
        <v>46.48</v>
      </c>
    </row>
    <row r="49" spans="1:5">
      <c r="A49" s="126" t="s">
        <v>850</v>
      </c>
      <c r="B49" s="356" t="s">
        <v>1880</v>
      </c>
      <c r="C49" s="357">
        <v>36.07602</v>
      </c>
      <c r="D49" s="357">
        <v>36.172190000000001</v>
      </c>
      <c r="E49" s="357">
        <v>46.48</v>
      </c>
    </row>
    <row r="50" spans="1:5">
      <c r="A50" s="126" t="s">
        <v>1261</v>
      </c>
      <c r="B50" s="356" t="s">
        <v>1880</v>
      </c>
      <c r="C50" s="357">
        <v>221.21451000000002</v>
      </c>
      <c r="D50" s="357">
        <v>221.21450999999999</v>
      </c>
      <c r="E50" s="357">
        <v>247.79999999999998</v>
      </c>
    </row>
    <row r="51" spans="1:5">
      <c r="A51" s="126" t="s">
        <v>1263</v>
      </c>
      <c r="B51" s="356" t="s">
        <v>1880</v>
      </c>
      <c r="C51" s="357">
        <v>216.73685</v>
      </c>
      <c r="D51" s="357">
        <v>216.73685</v>
      </c>
      <c r="E51" s="357">
        <v>247.79999999999998</v>
      </c>
    </row>
    <row r="52" spans="1:5">
      <c r="A52" s="126" t="s">
        <v>816</v>
      </c>
      <c r="B52" s="356" t="s">
        <v>1880</v>
      </c>
      <c r="C52" s="357">
        <v>211.17443999999998</v>
      </c>
      <c r="D52" s="357">
        <v>211.17444</v>
      </c>
      <c r="E52" s="357">
        <v>247.79999999999998</v>
      </c>
    </row>
    <row r="53" spans="1:5">
      <c r="A53" s="126" t="s">
        <v>1200</v>
      </c>
      <c r="B53" s="356" t="s">
        <v>1880</v>
      </c>
      <c r="C53" s="357">
        <v>218.94044000000002</v>
      </c>
      <c r="D53" s="357">
        <v>218.94044</v>
      </c>
      <c r="E53" s="357">
        <v>247.79999999999998</v>
      </c>
    </row>
    <row r="54" spans="1:5">
      <c r="A54" s="126" t="s">
        <v>1204</v>
      </c>
      <c r="B54" s="356" t="s">
        <v>1880</v>
      </c>
      <c r="C54" s="357">
        <v>223.33901999999995</v>
      </c>
      <c r="D54" s="357">
        <v>223.33902</v>
      </c>
      <c r="E54" s="357">
        <v>247.79999999999998</v>
      </c>
    </row>
    <row r="55" spans="1:5">
      <c r="A55" s="126" t="s">
        <v>857</v>
      </c>
      <c r="B55" s="356" t="s">
        <v>1880</v>
      </c>
      <c r="C55" s="357">
        <v>198.47718</v>
      </c>
      <c r="D55" s="357">
        <v>198.53223</v>
      </c>
      <c r="E55" s="357">
        <v>190.76</v>
      </c>
    </row>
    <row r="56" spans="1:5">
      <c r="A56" s="126" t="s">
        <v>860</v>
      </c>
      <c r="B56" s="356" t="s">
        <v>1880</v>
      </c>
      <c r="C56" s="357">
        <v>187.17770999999999</v>
      </c>
      <c r="D56" s="357">
        <v>187.20904999999999</v>
      </c>
      <c r="E56" s="357">
        <v>190.76</v>
      </c>
    </row>
    <row r="57" spans="1:5">
      <c r="A57" s="126" t="s">
        <v>861</v>
      </c>
      <c r="B57" s="356" t="s">
        <v>1880</v>
      </c>
      <c r="C57" s="357">
        <v>94.375619999999998</v>
      </c>
      <c r="D57" s="357">
        <v>94.375619999999998</v>
      </c>
      <c r="E57" s="357">
        <v>95.38</v>
      </c>
    </row>
    <row r="58" spans="1:5">
      <c r="A58" s="126" t="s">
        <v>704</v>
      </c>
      <c r="B58" s="356" t="s">
        <v>1880</v>
      </c>
      <c r="C58" s="357">
        <v>188.50957000000002</v>
      </c>
      <c r="D58" s="357">
        <v>188.55206000000001</v>
      </c>
      <c r="E58" s="357">
        <v>189.92000000000002</v>
      </c>
    </row>
    <row r="59" spans="1:5">
      <c r="A59" s="126" t="s">
        <v>855</v>
      </c>
      <c r="B59" s="356" t="s">
        <v>1880</v>
      </c>
      <c r="C59" s="357">
        <v>192.65846000000002</v>
      </c>
      <c r="D59" s="357">
        <v>192.65781000000001</v>
      </c>
      <c r="E59" s="357">
        <v>189.92000000000002</v>
      </c>
    </row>
    <row r="60" spans="1:5">
      <c r="A60" s="126" t="s">
        <v>856</v>
      </c>
      <c r="B60" s="356" t="s">
        <v>1880</v>
      </c>
      <c r="C60" s="357">
        <v>91.513089999999991</v>
      </c>
      <c r="D60" s="357">
        <v>93.829419999999999</v>
      </c>
      <c r="E60" s="357">
        <v>94.960000000000008</v>
      </c>
    </row>
    <row r="61" spans="1:5">
      <c r="A61" s="126" t="s">
        <v>1406</v>
      </c>
      <c r="B61" s="356" t="s">
        <v>1880</v>
      </c>
      <c r="C61" s="357">
        <v>178.50604000000001</v>
      </c>
      <c r="D61" s="357">
        <v>178.44628</v>
      </c>
      <c r="E61" s="357">
        <v>204.56</v>
      </c>
    </row>
    <row r="62" spans="1:5">
      <c r="A62" s="126" t="s">
        <v>1408</v>
      </c>
      <c r="B62" s="356" t="s">
        <v>1880</v>
      </c>
      <c r="C62" s="357">
        <v>181.90425999999994</v>
      </c>
      <c r="D62" s="357">
        <v>181.87361999999999</v>
      </c>
      <c r="E62" s="357">
        <v>204.56</v>
      </c>
    </row>
    <row r="63" spans="1:5">
      <c r="A63" s="126" t="s">
        <v>1409</v>
      </c>
      <c r="B63" s="356" t="s">
        <v>1880</v>
      </c>
      <c r="C63" s="357">
        <v>90.041130000000024</v>
      </c>
      <c r="D63" s="357">
        <v>90.041129999999995</v>
      </c>
      <c r="E63" s="357">
        <v>102.28</v>
      </c>
    </row>
    <row r="64" spans="1:5">
      <c r="A64" s="126" t="s">
        <v>1411</v>
      </c>
      <c r="B64" s="356" t="s">
        <v>1880</v>
      </c>
      <c r="C64" s="357">
        <v>152.09882000000002</v>
      </c>
      <c r="D64" s="357">
        <v>160.51193000000001</v>
      </c>
      <c r="E64" s="357">
        <v>204.64000000000001</v>
      </c>
    </row>
    <row r="65" spans="1:5">
      <c r="A65" s="126" t="s">
        <v>1412</v>
      </c>
      <c r="B65" s="356" t="s">
        <v>1880</v>
      </c>
      <c r="C65" s="357">
        <v>177.07519000000002</v>
      </c>
      <c r="D65" s="357">
        <v>177.06751</v>
      </c>
      <c r="E65" s="357">
        <v>204.64000000000001</v>
      </c>
    </row>
    <row r="66" spans="1:5">
      <c r="A66" s="126" t="s">
        <v>1367</v>
      </c>
      <c r="B66" s="356" t="s">
        <v>1880</v>
      </c>
      <c r="C66" s="357">
        <v>93.305210000000002</v>
      </c>
      <c r="D66" s="357">
        <v>93.305210000000002</v>
      </c>
      <c r="E66" s="357">
        <v>102.32000000000001</v>
      </c>
    </row>
    <row r="67" spans="1:5">
      <c r="A67" s="126" t="s">
        <v>1834</v>
      </c>
      <c r="B67" s="356" t="s">
        <v>1880</v>
      </c>
      <c r="C67" s="357">
        <v>131.16441</v>
      </c>
      <c r="D67" s="357">
        <v>131.16441</v>
      </c>
      <c r="E67" s="357">
        <v>238.85</v>
      </c>
    </row>
    <row r="68" spans="1:5">
      <c r="A68" s="358" t="s">
        <v>1835</v>
      </c>
      <c r="B68" s="359" t="s">
        <v>1880</v>
      </c>
      <c r="C68" s="360">
        <v>127.28756</v>
      </c>
      <c r="D68" s="360">
        <v>127.28756</v>
      </c>
      <c r="E68" s="360">
        <v>238.85</v>
      </c>
    </row>
    <row r="69" spans="1:5" ht="15">
      <c r="A69" s="126" t="s">
        <v>1853</v>
      </c>
      <c r="B69" s="356" t="s">
        <v>1881</v>
      </c>
      <c r="C69" s="357">
        <v>854.97</v>
      </c>
      <c r="D69" s="357">
        <v>854.97</v>
      </c>
      <c r="E69" s="357">
        <v>843</v>
      </c>
    </row>
    <row r="70" spans="1:5" ht="15">
      <c r="A70" s="126" t="s">
        <v>978</v>
      </c>
      <c r="B70" s="356" t="s">
        <v>1881</v>
      </c>
      <c r="C70" s="357">
        <v>142.98100000000002</v>
      </c>
      <c r="D70" s="357">
        <v>142.98099999999999</v>
      </c>
      <c r="E70" s="357">
        <v>151.1</v>
      </c>
    </row>
    <row r="71" spans="1:5" ht="15">
      <c r="A71" s="126" t="s">
        <v>768</v>
      </c>
      <c r="B71" s="356" t="s">
        <v>1881</v>
      </c>
      <c r="C71" s="357">
        <v>360.96920000000006</v>
      </c>
      <c r="D71" s="357">
        <v>360.9692</v>
      </c>
      <c r="E71" s="357">
        <v>385.71999999999997</v>
      </c>
    </row>
    <row r="72" spans="1:5" ht="15">
      <c r="A72" s="126" t="s">
        <v>748</v>
      </c>
      <c r="B72" s="356" t="s">
        <v>1881</v>
      </c>
      <c r="C72" s="357">
        <v>117.09609999999999</v>
      </c>
      <c r="D72" s="357">
        <v>117.09610000000001</v>
      </c>
      <c r="E72" s="357">
        <v>129.80000000000001</v>
      </c>
    </row>
    <row r="73" spans="1:5" ht="15">
      <c r="A73" s="126" t="s">
        <v>706</v>
      </c>
      <c r="B73" s="356" t="s">
        <v>1881</v>
      </c>
      <c r="C73" s="357">
        <v>190.0599</v>
      </c>
      <c r="D73" s="357">
        <v>190.0599</v>
      </c>
      <c r="E73" s="357">
        <v>219.45000000000002</v>
      </c>
    </row>
    <row r="74" spans="1:5" ht="15">
      <c r="A74" s="126" t="s">
        <v>933</v>
      </c>
      <c r="B74" s="356" t="s">
        <v>1881</v>
      </c>
      <c r="C74" s="357">
        <v>25.731000000000009</v>
      </c>
      <c r="D74" s="357">
        <v>25.731000000000002</v>
      </c>
      <c r="E74" s="357">
        <v>27.029999999999994</v>
      </c>
    </row>
    <row r="75" spans="1:5" ht="15">
      <c r="A75" s="126" t="s">
        <v>1102</v>
      </c>
      <c r="B75" s="356" t="s">
        <v>1881</v>
      </c>
      <c r="C75" s="357">
        <v>35.12469999999999</v>
      </c>
      <c r="D75" s="357">
        <v>35.124699999999997</v>
      </c>
      <c r="E75" s="357">
        <v>35.819999999999993</v>
      </c>
    </row>
    <row r="76" spans="1:5" ht="15">
      <c r="A76" s="126" t="s">
        <v>729</v>
      </c>
      <c r="B76" s="356" t="s">
        <v>1881</v>
      </c>
      <c r="C76" s="357">
        <v>141.08530000000002</v>
      </c>
      <c r="D76" s="357">
        <v>141.08529999999999</v>
      </c>
      <c r="E76" s="357">
        <v>164.43</v>
      </c>
    </row>
    <row r="77" spans="1:5" ht="15">
      <c r="A77" s="126" t="s">
        <v>668</v>
      </c>
      <c r="B77" s="356" t="s">
        <v>1881</v>
      </c>
      <c r="C77" s="357">
        <v>255.88209999999992</v>
      </c>
      <c r="D77" s="357">
        <v>255.88210000000001</v>
      </c>
      <c r="E77" s="357">
        <v>302.33</v>
      </c>
    </row>
    <row r="78" spans="1:5" ht="15">
      <c r="A78" s="126" t="s">
        <v>1833</v>
      </c>
      <c r="B78" s="356" t="s">
        <v>1881</v>
      </c>
      <c r="C78" s="357">
        <v>86.236739999999998</v>
      </c>
      <c r="D78" s="357">
        <v>90.161259999999999</v>
      </c>
      <c r="E78" s="357">
        <v>95.4</v>
      </c>
    </row>
    <row r="79" spans="1:5" ht="15">
      <c r="A79" s="126" t="s">
        <v>960</v>
      </c>
      <c r="B79" s="356" t="s">
        <v>1881</v>
      </c>
      <c r="C79" s="357">
        <v>34.595599999999997</v>
      </c>
      <c r="D79" s="357">
        <v>34.684199999999997</v>
      </c>
      <c r="E79" s="357">
        <v>37.090000000000003</v>
      </c>
    </row>
    <row r="80" spans="1:5" ht="15">
      <c r="A80" s="126" t="s">
        <v>965</v>
      </c>
      <c r="B80" s="356" t="s">
        <v>1881</v>
      </c>
      <c r="C80" s="357">
        <v>44.0914</v>
      </c>
      <c r="D80" s="357">
        <v>45.673900000000003</v>
      </c>
      <c r="E80" s="357">
        <v>48.88</v>
      </c>
    </row>
    <row r="81" spans="1:5" ht="15">
      <c r="A81" s="126" t="s">
        <v>871</v>
      </c>
      <c r="B81" s="356" t="s">
        <v>1881</v>
      </c>
      <c r="C81" s="357">
        <v>184.76480000000001</v>
      </c>
      <c r="D81" s="357">
        <v>184.76480000000001</v>
      </c>
      <c r="E81" s="357">
        <v>201.1</v>
      </c>
    </row>
    <row r="82" spans="1:5" ht="15">
      <c r="A82" s="126" t="s">
        <v>890</v>
      </c>
      <c r="B82" s="356" t="s">
        <v>1881</v>
      </c>
      <c r="C82" s="357">
        <v>183.41729999999998</v>
      </c>
      <c r="D82" s="357">
        <v>183.41730000000001</v>
      </c>
      <c r="E82" s="357">
        <v>199.2</v>
      </c>
    </row>
    <row r="83" spans="1:5" ht="15">
      <c r="A83" s="126" t="s">
        <v>863</v>
      </c>
      <c r="B83" s="356" t="s">
        <v>1881</v>
      </c>
      <c r="C83" s="357">
        <v>91.878199999999978</v>
      </c>
      <c r="D83" s="357">
        <v>91.878200000000007</v>
      </c>
      <c r="E83" s="357">
        <v>96.9</v>
      </c>
    </row>
    <row r="84" spans="1:5" ht="15">
      <c r="A84" s="126" t="s">
        <v>1048</v>
      </c>
      <c r="B84" s="356" t="s">
        <v>1881</v>
      </c>
      <c r="C84" s="357">
        <v>185.77727999999996</v>
      </c>
      <c r="D84" s="357">
        <v>185.77824000000001</v>
      </c>
      <c r="E84" s="357">
        <v>214.2</v>
      </c>
    </row>
    <row r="85" spans="1:5" ht="15">
      <c r="A85" s="126" t="s">
        <v>760</v>
      </c>
      <c r="B85" s="356" t="s">
        <v>1881</v>
      </c>
      <c r="C85" s="357">
        <v>171.47150999999997</v>
      </c>
      <c r="D85" s="357">
        <v>171.47150999999999</v>
      </c>
      <c r="E85" s="357">
        <v>214.8</v>
      </c>
    </row>
    <row r="86" spans="1:5" ht="15">
      <c r="A86" s="126" t="s">
        <v>1058</v>
      </c>
      <c r="B86" s="356" t="s">
        <v>1881</v>
      </c>
      <c r="C86" s="357">
        <v>92.963310000000007</v>
      </c>
      <c r="D86" s="357">
        <v>92.963310000000007</v>
      </c>
      <c r="E86" s="357">
        <v>101.4</v>
      </c>
    </row>
    <row r="87" spans="1:5" ht="15">
      <c r="A87" s="126" t="s">
        <v>997</v>
      </c>
      <c r="B87" s="356" t="s">
        <v>1881</v>
      </c>
      <c r="C87" s="357">
        <v>44.280699999999996</v>
      </c>
      <c r="D87" s="357">
        <v>44.280700000000003</v>
      </c>
      <c r="E87" s="357">
        <v>51.77</v>
      </c>
    </row>
    <row r="88" spans="1:5" ht="15">
      <c r="A88" s="126" t="s">
        <v>918</v>
      </c>
      <c r="B88" s="356" t="s">
        <v>1881</v>
      </c>
      <c r="C88" s="357">
        <v>178.51852999999997</v>
      </c>
      <c r="D88" s="357">
        <v>178.51853</v>
      </c>
      <c r="E88" s="357">
        <v>214.5</v>
      </c>
    </row>
    <row r="89" spans="1:5" ht="15">
      <c r="A89" s="126" t="s">
        <v>925</v>
      </c>
      <c r="B89" s="356" t="s">
        <v>1881</v>
      </c>
      <c r="C89" s="357">
        <v>179.73922000000002</v>
      </c>
      <c r="D89" s="357">
        <v>179.73767000000001</v>
      </c>
      <c r="E89" s="357">
        <v>212.6</v>
      </c>
    </row>
    <row r="90" spans="1:5" ht="15">
      <c r="A90" s="126" t="s">
        <v>926</v>
      </c>
      <c r="B90" s="356" t="s">
        <v>1881</v>
      </c>
      <c r="C90" s="357">
        <v>68.86927</v>
      </c>
      <c r="D90" s="357">
        <v>68.86927</v>
      </c>
      <c r="E90" s="357">
        <v>100</v>
      </c>
    </row>
    <row r="91" spans="1:5" ht="15">
      <c r="A91" s="126" t="s">
        <v>623</v>
      </c>
      <c r="B91" s="356" t="s">
        <v>1881</v>
      </c>
      <c r="C91" s="357">
        <v>173.22805</v>
      </c>
      <c r="D91" s="357">
        <v>174.01688999999999</v>
      </c>
      <c r="E91" s="357">
        <v>207.7</v>
      </c>
    </row>
    <row r="92" spans="1:5" ht="15">
      <c r="A92" s="126" t="s">
        <v>634</v>
      </c>
      <c r="B92" s="356" t="s">
        <v>1881</v>
      </c>
      <c r="C92" s="357">
        <v>173.92504</v>
      </c>
      <c r="D92" s="357">
        <v>174.71807999999999</v>
      </c>
      <c r="E92" s="357">
        <v>209.5</v>
      </c>
    </row>
    <row r="93" spans="1:5" ht="15">
      <c r="A93" s="126" t="s">
        <v>929</v>
      </c>
      <c r="B93" s="356" t="s">
        <v>1881</v>
      </c>
      <c r="C93" s="357">
        <v>87.479639999999989</v>
      </c>
      <c r="D93" s="357">
        <v>87.86224</v>
      </c>
      <c r="E93" s="357">
        <v>100</v>
      </c>
    </row>
    <row r="94" spans="1:5" ht="15">
      <c r="A94" s="126" t="s">
        <v>1272</v>
      </c>
      <c r="B94" s="356" t="s">
        <v>1881</v>
      </c>
      <c r="C94" s="357">
        <v>92.262799999999999</v>
      </c>
      <c r="D94" s="357">
        <v>92.262799999999999</v>
      </c>
      <c r="E94" s="357">
        <v>101.87</v>
      </c>
    </row>
    <row r="95" spans="1:5" ht="15">
      <c r="A95" s="126" t="s">
        <v>823</v>
      </c>
      <c r="B95" s="356" t="s">
        <v>1881</v>
      </c>
      <c r="C95" s="357">
        <v>175.35855999999998</v>
      </c>
      <c r="D95" s="357">
        <v>175.35856000000001</v>
      </c>
      <c r="E95" s="357">
        <v>215.9581</v>
      </c>
    </row>
    <row r="96" spans="1:5" ht="15">
      <c r="A96" s="126" t="s">
        <v>831</v>
      </c>
      <c r="B96" s="356" t="s">
        <v>1881</v>
      </c>
      <c r="C96" s="357">
        <v>169.98412999999999</v>
      </c>
      <c r="D96" s="357">
        <v>169.98411999999999</v>
      </c>
      <c r="E96" s="357">
        <v>209.60640000000001</v>
      </c>
    </row>
    <row r="97" spans="1:5" ht="15">
      <c r="A97" s="126" t="s">
        <v>837</v>
      </c>
      <c r="B97" s="356" t="s">
        <v>1881</v>
      </c>
      <c r="C97" s="357">
        <v>86.792270000000002</v>
      </c>
      <c r="D97" s="357">
        <v>86.792270000000002</v>
      </c>
      <c r="E97" s="357">
        <v>107.979</v>
      </c>
    </row>
    <row r="98" spans="1:5" ht="15">
      <c r="A98" s="126" t="s">
        <v>841</v>
      </c>
      <c r="B98" s="356" t="s">
        <v>1881</v>
      </c>
      <c r="C98" s="357">
        <v>108.00127999999999</v>
      </c>
      <c r="D98" s="357">
        <v>108.03874999999999</v>
      </c>
      <c r="E98" s="357">
        <v>217.31666999999999</v>
      </c>
    </row>
    <row r="99" spans="1:5" ht="15">
      <c r="A99" s="126" t="s">
        <v>844</v>
      </c>
      <c r="B99" s="356" t="s">
        <v>1881</v>
      </c>
      <c r="C99" s="357">
        <v>171.16612000000001</v>
      </c>
      <c r="D99" s="357">
        <v>171.16612000000001</v>
      </c>
      <c r="E99" s="357">
        <v>210.92500000000001</v>
      </c>
    </row>
    <row r="100" spans="1:5" ht="15">
      <c r="A100" s="126" t="s">
        <v>845</v>
      </c>
      <c r="B100" s="356" t="s">
        <v>1881</v>
      </c>
      <c r="C100" s="357">
        <v>85.915089999999978</v>
      </c>
      <c r="D100" s="357">
        <v>85.915090000000006</v>
      </c>
      <c r="E100" s="357">
        <v>108.65833000000001</v>
      </c>
    </row>
    <row r="101" spans="1:5" ht="15">
      <c r="A101" s="126" t="s">
        <v>1213</v>
      </c>
      <c r="B101" s="356" t="s">
        <v>1881</v>
      </c>
      <c r="C101" s="357">
        <v>179.31464999999997</v>
      </c>
      <c r="D101" s="357">
        <v>179.31465</v>
      </c>
      <c r="E101" s="357">
        <v>222</v>
      </c>
    </row>
    <row r="102" spans="1:5" ht="15">
      <c r="A102" s="126" t="s">
        <v>1215</v>
      </c>
      <c r="B102" s="356" t="s">
        <v>1881</v>
      </c>
      <c r="C102" s="357">
        <v>178.04612999999998</v>
      </c>
      <c r="D102" s="357">
        <v>178.04613000000001</v>
      </c>
      <c r="E102" s="357">
        <v>221.1</v>
      </c>
    </row>
    <row r="103" spans="1:5" ht="15">
      <c r="A103" s="126" t="s">
        <v>635</v>
      </c>
      <c r="B103" s="356" t="s">
        <v>1881</v>
      </c>
      <c r="C103" s="357">
        <v>178.83823999999993</v>
      </c>
      <c r="D103" s="357">
        <v>178.83824000000001</v>
      </c>
      <c r="E103" s="357">
        <v>220.3</v>
      </c>
    </row>
    <row r="104" spans="1:5" ht="15">
      <c r="A104" s="126" t="s">
        <v>1218</v>
      </c>
      <c r="B104" s="356" t="s">
        <v>1881</v>
      </c>
      <c r="C104" s="357">
        <v>181.78613999999999</v>
      </c>
      <c r="D104" s="357">
        <v>181.78613999999999</v>
      </c>
      <c r="E104" s="357">
        <v>219.5</v>
      </c>
    </row>
    <row r="105" spans="1:5" ht="15">
      <c r="A105" s="126" t="s">
        <v>611</v>
      </c>
      <c r="B105" s="356" t="s">
        <v>1881</v>
      </c>
      <c r="C105" s="357">
        <v>180.71549999999999</v>
      </c>
      <c r="D105" s="357">
        <v>180.71549999999999</v>
      </c>
      <c r="E105" s="357">
        <v>219.4</v>
      </c>
    </row>
    <row r="106" spans="1:5" ht="15">
      <c r="A106" s="126" t="s">
        <v>650</v>
      </c>
      <c r="B106" s="356" t="s">
        <v>1881</v>
      </c>
      <c r="C106" s="357">
        <v>165.96492000000003</v>
      </c>
      <c r="D106" s="357">
        <v>165.96492000000001</v>
      </c>
      <c r="E106" s="357">
        <v>197.94</v>
      </c>
    </row>
    <row r="107" spans="1:5" ht="15">
      <c r="A107" s="126" t="s">
        <v>661</v>
      </c>
      <c r="B107" s="356" t="s">
        <v>1881</v>
      </c>
      <c r="C107" s="357">
        <v>81.64761</v>
      </c>
      <c r="D107" s="357">
        <v>81.64761</v>
      </c>
      <c r="E107" s="357">
        <v>94.26</v>
      </c>
    </row>
    <row r="108" spans="1:5" ht="15">
      <c r="A108" s="126" t="s">
        <v>664</v>
      </c>
      <c r="B108" s="356" t="s">
        <v>1881</v>
      </c>
      <c r="C108" s="357">
        <v>158.11526000000001</v>
      </c>
      <c r="D108" s="357">
        <v>158.11595</v>
      </c>
      <c r="E108" s="357">
        <v>213.17</v>
      </c>
    </row>
    <row r="109" spans="1:5" ht="15">
      <c r="A109" s="126" t="s">
        <v>698</v>
      </c>
      <c r="B109" s="356" t="s">
        <v>1881</v>
      </c>
      <c r="C109" s="357">
        <v>152.59514999999996</v>
      </c>
      <c r="D109" s="357">
        <v>152.59514999999999</v>
      </c>
      <c r="E109" s="357">
        <v>203.91</v>
      </c>
    </row>
    <row r="110" spans="1:5" ht="15">
      <c r="A110" s="126" t="s">
        <v>699</v>
      </c>
      <c r="B110" s="356" t="s">
        <v>1881</v>
      </c>
      <c r="C110" s="357">
        <v>155.28677999999999</v>
      </c>
      <c r="D110" s="357">
        <v>155.28119000000001</v>
      </c>
      <c r="E110" s="357">
        <v>211.32</v>
      </c>
    </row>
    <row r="111" spans="1:5" ht="15">
      <c r="A111" s="126" t="s">
        <v>1036</v>
      </c>
      <c r="B111" s="356" t="s">
        <v>1881</v>
      </c>
      <c r="C111" s="357">
        <v>119.06173999999999</v>
      </c>
      <c r="D111" s="357">
        <v>119.06174</v>
      </c>
      <c r="E111" s="357">
        <v>210.1</v>
      </c>
    </row>
    <row r="112" spans="1:5" ht="15">
      <c r="A112" s="126" t="s">
        <v>862</v>
      </c>
      <c r="B112" s="356" t="s">
        <v>1881</v>
      </c>
      <c r="C112" s="357">
        <v>33.066030000000005</v>
      </c>
      <c r="D112" s="357">
        <v>34.874029999999998</v>
      </c>
      <c r="E112" s="357">
        <v>40.96</v>
      </c>
    </row>
    <row r="113" spans="1:5" ht="15">
      <c r="A113" s="126" t="s">
        <v>870</v>
      </c>
      <c r="B113" s="356" t="s">
        <v>1881</v>
      </c>
      <c r="C113" s="357">
        <v>0</v>
      </c>
      <c r="D113" s="357">
        <v>0</v>
      </c>
      <c r="E113" s="357">
        <v>40.96</v>
      </c>
    </row>
    <row r="114" spans="1:5" ht="15">
      <c r="A114" s="126" t="s">
        <v>643</v>
      </c>
      <c r="B114" s="356" t="s">
        <v>1881</v>
      </c>
      <c r="C114" s="357">
        <v>30.088820000000002</v>
      </c>
      <c r="D114" s="357">
        <v>34.057130000000001</v>
      </c>
      <c r="E114" s="357">
        <v>40.96</v>
      </c>
    </row>
    <row r="115" spans="1:5" ht="15">
      <c r="A115" s="126" t="s">
        <v>759</v>
      </c>
      <c r="B115" s="356" t="s">
        <v>1881</v>
      </c>
      <c r="C115" s="357">
        <v>32.012769999999996</v>
      </c>
      <c r="D115" s="357">
        <v>33.751660000000001</v>
      </c>
      <c r="E115" s="357">
        <v>40.96</v>
      </c>
    </row>
    <row r="116" spans="1:5" ht="15">
      <c r="A116" s="126" t="s">
        <v>850</v>
      </c>
      <c r="B116" s="356" t="s">
        <v>1881</v>
      </c>
      <c r="C116" s="357">
        <v>32.525329999999997</v>
      </c>
      <c r="D116" s="357">
        <v>34.301319999999997</v>
      </c>
      <c r="E116" s="357">
        <v>40.96</v>
      </c>
    </row>
    <row r="117" spans="1:5" ht="15">
      <c r="A117" s="126" t="s">
        <v>1261</v>
      </c>
      <c r="B117" s="356" t="s">
        <v>1881</v>
      </c>
      <c r="C117" s="357">
        <v>191.10127999999995</v>
      </c>
      <c r="D117" s="357">
        <v>191.10128</v>
      </c>
      <c r="E117" s="357">
        <v>212.79999999999998</v>
      </c>
    </row>
    <row r="118" spans="1:5" ht="15">
      <c r="A118" s="126" t="s">
        <v>1263</v>
      </c>
      <c r="B118" s="356" t="s">
        <v>1881</v>
      </c>
      <c r="C118" s="357">
        <v>180.62079999999997</v>
      </c>
      <c r="D118" s="357">
        <v>180.6208</v>
      </c>
      <c r="E118" s="357">
        <v>212.79999999999998</v>
      </c>
    </row>
    <row r="119" spans="1:5" ht="15">
      <c r="A119" s="126" t="s">
        <v>816</v>
      </c>
      <c r="B119" s="356" t="s">
        <v>1881</v>
      </c>
      <c r="C119" s="357">
        <v>173.95139</v>
      </c>
      <c r="D119" s="357">
        <v>173.95139</v>
      </c>
      <c r="E119" s="357">
        <v>212.79999999999998</v>
      </c>
    </row>
    <row r="120" spans="1:5" ht="15">
      <c r="A120" s="126" t="s">
        <v>1200</v>
      </c>
      <c r="B120" s="356" t="s">
        <v>1881</v>
      </c>
      <c r="C120" s="357">
        <v>188.58657000000002</v>
      </c>
      <c r="D120" s="357">
        <v>188.58656999999999</v>
      </c>
      <c r="E120" s="357">
        <v>212.79999999999998</v>
      </c>
    </row>
    <row r="121" spans="1:5" ht="15">
      <c r="A121" s="126" t="s">
        <v>1204</v>
      </c>
      <c r="B121" s="356" t="s">
        <v>1881</v>
      </c>
      <c r="C121" s="357">
        <v>192.52127999999996</v>
      </c>
      <c r="D121" s="357">
        <v>192.52127999999999</v>
      </c>
      <c r="E121" s="357">
        <v>212.79999999999998</v>
      </c>
    </row>
    <row r="122" spans="1:5" ht="15">
      <c r="A122" s="126" t="s">
        <v>857</v>
      </c>
      <c r="B122" s="356" t="s">
        <v>1881</v>
      </c>
      <c r="C122" s="357">
        <v>165.14685</v>
      </c>
      <c r="D122" s="357">
        <v>165.14685</v>
      </c>
      <c r="E122" s="357">
        <v>202.64000000000001</v>
      </c>
    </row>
    <row r="123" spans="1:5" ht="15">
      <c r="A123" s="126" t="s">
        <v>860</v>
      </c>
      <c r="B123" s="356" t="s">
        <v>1881</v>
      </c>
      <c r="C123" s="357">
        <v>171.77410000000003</v>
      </c>
      <c r="D123" s="357">
        <v>171.7741</v>
      </c>
      <c r="E123" s="357">
        <v>202.64000000000001</v>
      </c>
    </row>
    <row r="124" spans="1:5" ht="15">
      <c r="A124" s="126" t="s">
        <v>861</v>
      </c>
      <c r="B124" s="356" t="s">
        <v>1881</v>
      </c>
      <c r="C124" s="357">
        <v>83.592100000000016</v>
      </c>
      <c r="D124" s="357">
        <v>83.592100000000002</v>
      </c>
      <c r="E124" s="357">
        <v>101.32000000000001</v>
      </c>
    </row>
    <row r="125" spans="1:5" ht="15">
      <c r="A125" s="126" t="s">
        <v>704</v>
      </c>
      <c r="B125" s="356" t="s">
        <v>1881</v>
      </c>
      <c r="C125" s="357">
        <v>142.68408000000002</v>
      </c>
      <c r="D125" s="357">
        <v>142.68407999999999</v>
      </c>
      <c r="E125" s="357">
        <v>201.8</v>
      </c>
    </row>
    <row r="126" spans="1:5" ht="15">
      <c r="A126" s="126" t="s">
        <v>855</v>
      </c>
      <c r="B126" s="356" t="s">
        <v>1881</v>
      </c>
      <c r="C126" s="357">
        <v>144.33481</v>
      </c>
      <c r="D126" s="357">
        <v>144.33481</v>
      </c>
      <c r="E126" s="357">
        <v>201.8</v>
      </c>
    </row>
    <row r="127" spans="1:5" ht="15">
      <c r="A127" s="126" t="s">
        <v>856</v>
      </c>
      <c r="B127" s="356" t="s">
        <v>1881</v>
      </c>
      <c r="C127" s="357">
        <v>71.458659999999995</v>
      </c>
      <c r="D127" s="357">
        <v>71.458740000000006</v>
      </c>
      <c r="E127" s="357">
        <v>100.9</v>
      </c>
    </row>
    <row r="128" spans="1:5" ht="15">
      <c r="A128" s="126" t="s">
        <v>1406</v>
      </c>
      <c r="B128" s="356" t="s">
        <v>1881</v>
      </c>
      <c r="C128" s="357">
        <v>162.11696000000001</v>
      </c>
      <c r="D128" s="357">
        <v>162.11696000000001</v>
      </c>
      <c r="E128" s="357">
        <v>193.12</v>
      </c>
    </row>
    <row r="129" spans="1:5" ht="15">
      <c r="A129" s="126" t="s">
        <v>1408</v>
      </c>
      <c r="B129" s="356" t="s">
        <v>1881</v>
      </c>
      <c r="C129" s="357">
        <v>163.89788999999996</v>
      </c>
      <c r="D129" s="357">
        <v>163.91583</v>
      </c>
      <c r="E129" s="357">
        <v>193.12</v>
      </c>
    </row>
    <row r="130" spans="1:5" ht="15">
      <c r="A130" s="126" t="s">
        <v>1409</v>
      </c>
      <c r="B130" s="356" t="s">
        <v>1881</v>
      </c>
      <c r="C130" s="357">
        <v>81.32059000000001</v>
      </c>
      <c r="D130" s="357">
        <v>81.353160000000003</v>
      </c>
      <c r="E130" s="357">
        <v>96.56</v>
      </c>
    </row>
    <row r="131" spans="1:5" ht="15">
      <c r="A131" s="126" t="s">
        <v>1411</v>
      </c>
      <c r="B131" s="356" t="s">
        <v>1881</v>
      </c>
      <c r="C131" s="357">
        <v>133.54731000000001</v>
      </c>
      <c r="D131" s="357">
        <v>133.54731000000001</v>
      </c>
      <c r="E131" s="357">
        <v>194.00000000000003</v>
      </c>
    </row>
    <row r="132" spans="1:5" ht="15">
      <c r="A132" s="126" t="s">
        <v>1412</v>
      </c>
      <c r="B132" s="356" t="s">
        <v>1881</v>
      </c>
      <c r="C132" s="357">
        <v>166.79321999999999</v>
      </c>
      <c r="D132" s="357">
        <v>166.79321999999999</v>
      </c>
      <c r="E132" s="357">
        <v>194.00000000000003</v>
      </c>
    </row>
    <row r="133" spans="1:5" ht="15">
      <c r="A133" s="126" t="s">
        <v>1367</v>
      </c>
      <c r="B133" s="356" t="s">
        <v>1881</v>
      </c>
      <c r="C133" s="357">
        <v>83.011809999999997</v>
      </c>
      <c r="D133" s="357">
        <v>83.011809999999997</v>
      </c>
      <c r="E133" s="357">
        <v>97.000000000000014</v>
      </c>
    </row>
    <row r="134" spans="1:5" ht="15">
      <c r="A134" s="126" t="s">
        <v>1834</v>
      </c>
      <c r="B134" s="356" t="s">
        <v>1881</v>
      </c>
      <c r="C134" s="357">
        <v>157.01999000000001</v>
      </c>
      <c r="D134" s="357">
        <v>157.01999000000001</v>
      </c>
      <c r="E134" s="357">
        <v>194.05000000000004</v>
      </c>
    </row>
    <row r="135" spans="1:5" ht="15">
      <c r="A135" s="358" t="s">
        <v>1835</v>
      </c>
      <c r="B135" s="359" t="s">
        <v>1881</v>
      </c>
      <c r="C135" s="360">
        <v>157.94701999999998</v>
      </c>
      <c r="D135" s="360">
        <v>157.94702000000001</v>
      </c>
      <c r="E135" s="360">
        <v>194.05000000000004</v>
      </c>
    </row>
    <row r="137" spans="1:5">
      <c r="E137" s="22"/>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ht="15">
      <c r="A1" s="423" t="s">
        <v>2819</v>
      </c>
      <c r="B1" s="423"/>
      <c r="C1" s="423"/>
      <c r="D1" s="423"/>
      <c r="E1" s="423"/>
      <c r="F1" s="423"/>
      <c r="G1" s="423"/>
      <c r="H1" s="423"/>
      <c r="I1" s="423"/>
      <c r="J1" s="267" t="s">
        <v>2820</v>
      </c>
      <c r="K1" s="370" t="s">
        <v>2821</v>
      </c>
      <c r="L1" s="370" t="s">
        <v>2822</v>
      </c>
    </row>
    <row r="2" spans="1:13" ht="15">
      <c r="A2" s="369" t="s">
        <v>71</v>
      </c>
      <c r="B2" s="369">
        <v>1</v>
      </c>
      <c r="C2" s="369">
        <v>2</v>
      </c>
      <c r="D2" s="369">
        <v>3</v>
      </c>
      <c r="E2" s="369">
        <v>4</v>
      </c>
      <c r="F2" s="369">
        <v>5</v>
      </c>
      <c r="G2" s="369">
        <v>6</v>
      </c>
      <c r="H2" s="369">
        <v>7</v>
      </c>
      <c r="I2" s="369" t="s">
        <v>567</v>
      </c>
      <c r="J2" s="369" t="s">
        <v>2823</v>
      </c>
      <c r="K2" s="369" t="s">
        <v>2823</v>
      </c>
      <c r="L2" s="369" t="s">
        <v>2823</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ht="15">
      <c r="M31" s="97"/>
    </row>
    <row r="32" spans="1:13" ht="14.45" customHeight="1">
      <c r="A32" s="369" t="s">
        <v>71</v>
      </c>
      <c r="B32" s="372" t="s">
        <v>643</v>
      </c>
      <c r="M32" s="97"/>
    </row>
    <row r="33" spans="1:13" ht="15">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7" sqref="K17"/>
    </sheetView>
  </sheetViews>
  <sheetFormatPr defaultRowHeight="15"/>
  <cols>
    <col min="1" max="9" width="23.5703125" customWidth="1"/>
    <col min="10" max="10" width="25.85546875" bestFit="1" customWidth="1"/>
    <col min="11" max="11" width="42.28515625" bestFit="1" customWidth="1"/>
  </cols>
  <sheetData>
    <row r="1" spans="1:11" ht="30" customHeight="1">
      <c r="A1" s="43" t="s">
        <v>70</v>
      </c>
      <c r="B1" s="43" t="s">
        <v>72</v>
      </c>
      <c r="C1" s="44" t="s">
        <v>1837</v>
      </c>
      <c r="D1" s="351" t="s">
        <v>1838</v>
      </c>
      <c r="E1" s="44" t="s">
        <v>1839</v>
      </c>
      <c r="F1" s="44" t="s">
        <v>1840</v>
      </c>
      <c r="G1" s="44" t="s">
        <v>1841</v>
      </c>
      <c r="H1" s="48" t="s">
        <v>2824</v>
      </c>
      <c r="I1" s="48" t="s">
        <v>1840</v>
      </c>
      <c r="J1" s="48" t="s">
        <v>1842</v>
      </c>
      <c r="K1" t="s">
        <v>2825</v>
      </c>
    </row>
    <row r="2" spans="1:11">
      <c r="A2" s="42" t="s">
        <v>870</v>
      </c>
      <c r="B2" s="100" t="s">
        <v>1881</v>
      </c>
      <c r="C2" s="35">
        <v>0</v>
      </c>
      <c r="D2" s="35"/>
      <c r="E2" s="35">
        <v>40.96</v>
      </c>
      <c r="F2" s="135">
        <v>-40.96</v>
      </c>
      <c r="G2" s="53">
        <v>-1</v>
      </c>
      <c r="H2" s="138">
        <v>13.165714285714285</v>
      </c>
      <c r="I2" s="52">
        <v>-13.165714285714285</v>
      </c>
      <c r="J2" s="55">
        <v>-1</v>
      </c>
      <c r="K2" t="s">
        <v>2826</v>
      </c>
    </row>
    <row r="3" spans="1:11">
      <c r="A3" s="42" t="s">
        <v>643</v>
      </c>
      <c r="B3" s="100" t="s">
        <v>1881</v>
      </c>
      <c r="C3" s="35">
        <v>0</v>
      </c>
      <c r="D3" s="35"/>
      <c r="E3" s="35">
        <v>40.96</v>
      </c>
      <c r="F3" s="135">
        <v>-40.96</v>
      </c>
      <c r="G3" s="53">
        <v>-1</v>
      </c>
      <c r="H3" s="138">
        <v>13.165714285714285</v>
      </c>
      <c r="I3" s="52">
        <v>-13.165714285714285</v>
      </c>
      <c r="J3" s="55">
        <v>-1</v>
      </c>
      <c r="K3" t="s">
        <v>2827</v>
      </c>
    </row>
    <row r="4" spans="1:11">
      <c r="A4" s="42" t="s">
        <v>1411</v>
      </c>
      <c r="B4" s="100" t="s">
        <v>1881</v>
      </c>
      <c r="C4" s="35">
        <v>35.438230000000004</v>
      </c>
      <c r="D4" s="35"/>
      <c r="E4" s="35">
        <v>194.00000000000003</v>
      </c>
      <c r="F4" s="135">
        <v>-158.56177000000002</v>
      </c>
      <c r="G4" s="53">
        <v>-0.81732871134020624</v>
      </c>
      <c r="H4" s="138">
        <v>62.357142857142868</v>
      </c>
      <c r="I4" s="52">
        <v>-26.918912857142864</v>
      </c>
      <c r="J4" s="55">
        <v>-0.43168932416953038</v>
      </c>
      <c r="K4" t="s">
        <v>2828</v>
      </c>
    </row>
    <row r="5" spans="1:11">
      <c r="A5" s="42" t="s">
        <v>760</v>
      </c>
      <c r="B5" s="100" t="s">
        <v>1881</v>
      </c>
      <c r="C5" s="35">
        <v>40.560290000000002</v>
      </c>
      <c r="D5" s="35"/>
      <c r="E5" s="35">
        <v>214.8</v>
      </c>
      <c r="F5" s="135">
        <v>-174.23971</v>
      </c>
      <c r="G5" s="53">
        <v>-0.81117183426443196</v>
      </c>
      <c r="H5" s="138">
        <v>69.042857142857144</v>
      </c>
      <c r="I5" s="52">
        <v>-28.482567142857143</v>
      </c>
      <c r="J5" s="55">
        <v>-0.41253459548934407</v>
      </c>
      <c r="K5" t="s">
        <v>2829</v>
      </c>
    </row>
    <row r="6" spans="1:11">
      <c r="A6" s="42" t="s">
        <v>664</v>
      </c>
      <c r="B6" s="100" t="s">
        <v>1881</v>
      </c>
      <c r="C6" s="35">
        <v>41.017989999999998</v>
      </c>
      <c r="D6" s="35"/>
      <c r="E6" s="35">
        <v>213.17</v>
      </c>
      <c r="F6" s="135">
        <v>-172.15200999999999</v>
      </c>
      <c r="G6" s="53">
        <v>-0.80758085096401933</v>
      </c>
      <c r="H6" s="138">
        <v>68.518928571428575</v>
      </c>
      <c r="I6" s="52">
        <v>-27.500938571428577</v>
      </c>
      <c r="J6" s="55">
        <v>-0.40136264744361577</v>
      </c>
      <c r="K6" t="s">
        <v>2830</v>
      </c>
    </row>
    <row r="7" spans="1:11">
      <c r="A7" s="42" t="s">
        <v>699</v>
      </c>
      <c r="B7" s="100" t="s">
        <v>1881</v>
      </c>
      <c r="C7" s="35">
        <v>40.776450000000004</v>
      </c>
      <c r="D7" s="35"/>
      <c r="E7" s="35">
        <v>211.32</v>
      </c>
      <c r="F7" s="135">
        <v>-170.54354999999998</v>
      </c>
      <c r="G7" s="53">
        <v>-0.80703932424758651</v>
      </c>
      <c r="H7" s="138">
        <v>67.924285714285716</v>
      </c>
      <c r="I7" s="52">
        <v>-27.147835714285712</v>
      </c>
      <c r="J7" s="55">
        <v>-0.39967789765915829</v>
      </c>
      <c r="K7" t="s">
        <v>2830</v>
      </c>
    </row>
    <row r="8" spans="1:11">
      <c r="A8" s="42" t="s">
        <v>698</v>
      </c>
      <c r="B8" s="100" t="s">
        <v>1881</v>
      </c>
      <c r="C8" s="35">
        <v>39.673659999999998</v>
      </c>
      <c r="D8" s="35"/>
      <c r="E8" s="35">
        <v>203.91</v>
      </c>
      <c r="F8" s="135">
        <v>-164.23633999999998</v>
      </c>
      <c r="G8" s="53">
        <v>-0.8054354372026874</v>
      </c>
      <c r="H8" s="138">
        <v>65.542500000000004</v>
      </c>
      <c r="I8" s="52">
        <v>-25.868840000000006</v>
      </c>
      <c r="J8" s="55">
        <v>-0.39468802685280552</v>
      </c>
      <c r="K8" t="s">
        <v>2830</v>
      </c>
    </row>
    <row r="9" spans="1:11">
      <c r="A9" s="42" t="s">
        <v>1036</v>
      </c>
      <c r="B9" s="100" t="s">
        <v>1881</v>
      </c>
      <c r="C9" s="35">
        <v>42.574379999999998</v>
      </c>
      <c r="D9" s="35"/>
      <c r="E9" s="35">
        <v>210.1</v>
      </c>
      <c r="F9" s="135">
        <v>-167.52562</v>
      </c>
      <c r="G9" s="53">
        <v>-0.79736135173726796</v>
      </c>
      <c r="H9" s="138">
        <v>67.532142857142858</v>
      </c>
      <c r="I9" s="52">
        <v>-24.95776285714286</v>
      </c>
      <c r="J9" s="55">
        <v>-0.36956864984927817</v>
      </c>
      <c r="K9" t="s">
        <v>2831</v>
      </c>
    </row>
    <row r="10" spans="1:11">
      <c r="A10" s="42" t="s">
        <v>926</v>
      </c>
      <c r="B10" s="100" t="s">
        <v>1881</v>
      </c>
      <c r="C10" s="35">
        <v>20.630779999999998</v>
      </c>
      <c r="D10" s="35"/>
      <c r="E10" s="35">
        <v>100</v>
      </c>
      <c r="F10" s="135">
        <v>-79.369219999999999</v>
      </c>
      <c r="G10" s="53">
        <v>-0.79369219999999996</v>
      </c>
      <c r="H10" s="138">
        <v>32.142857142857146</v>
      </c>
      <c r="I10" s="52">
        <v>-11.512077142857148</v>
      </c>
      <c r="J10" s="55">
        <v>-0.35815351111111121</v>
      </c>
      <c r="K10" t="s">
        <v>2832</v>
      </c>
    </row>
    <row r="11" spans="1:11">
      <c r="A11" s="42" t="s">
        <v>729</v>
      </c>
      <c r="B11" s="100" t="s">
        <v>1881</v>
      </c>
      <c r="C11" s="35">
        <v>35.632199999999997</v>
      </c>
      <c r="D11" s="35"/>
      <c r="E11" s="35">
        <v>164.43</v>
      </c>
      <c r="F11" s="135">
        <v>-128.7978</v>
      </c>
      <c r="G11" s="53">
        <v>-0.78329866812625426</v>
      </c>
      <c r="H11" s="138">
        <v>52.852500000000006</v>
      </c>
      <c r="I11" s="52">
        <v>-17.220300000000009</v>
      </c>
      <c r="J11" s="55">
        <v>-0.32581807861501361</v>
      </c>
      <c r="K11" t="s">
        <v>2830</v>
      </c>
    </row>
    <row r="12" spans="1:11">
      <c r="A12" s="42" t="s">
        <v>668</v>
      </c>
      <c r="B12" s="100" t="s">
        <v>1881</v>
      </c>
      <c r="C12" s="35">
        <v>66.955399999999997</v>
      </c>
      <c r="D12" s="35"/>
      <c r="E12" s="35">
        <v>302.33</v>
      </c>
      <c r="F12" s="135">
        <v>-235.37459999999999</v>
      </c>
      <c r="G12" s="53">
        <v>-0.77853537525220784</v>
      </c>
      <c r="H12" s="138">
        <v>97.177499999999995</v>
      </c>
      <c r="I12" s="52">
        <v>-30.222099999999998</v>
      </c>
      <c r="J12" s="55">
        <v>-0.31099894522909111</v>
      </c>
      <c r="K12" t="s">
        <v>2830</v>
      </c>
    </row>
    <row r="13" spans="1:11">
      <c r="A13" s="42" t="s">
        <v>1834</v>
      </c>
      <c r="B13" s="100" t="s">
        <v>1881</v>
      </c>
      <c r="C13" s="35">
        <v>43.138199999999998</v>
      </c>
      <c r="D13" s="35"/>
      <c r="E13" s="35">
        <v>194.05000000000004</v>
      </c>
      <c r="F13" s="135">
        <v>-150.91180000000003</v>
      </c>
      <c r="G13" s="53">
        <v>-0.77769543931976293</v>
      </c>
      <c r="H13" s="138">
        <v>62.373214285714305</v>
      </c>
      <c r="I13" s="52">
        <v>-19.235014285714307</v>
      </c>
      <c r="J13" s="55">
        <v>-0.30838581121704051</v>
      </c>
      <c r="K13" t="s">
        <v>2830</v>
      </c>
    </row>
    <row r="14" spans="1:11">
      <c r="A14" s="42" t="s">
        <v>1835</v>
      </c>
      <c r="B14" s="100" t="s">
        <v>1881</v>
      </c>
      <c r="C14" s="35">
        <v>43.317550000000004</v>
      </c>
      <c r="D14" s="35"/>
      <c r="E14" s="35">
        <v>194.05000000000004</v>
      </c>
      <c r="F14" s="135">
        <v>-150.73245000000003</v>
      </c>
      <c r="G14" s="53">
        <v>-0.77677119299149699</v>
      </c>
      <c r="H14" s="138">
        <v>62.373214285714305</v>
      </c>
      <c r="I14" s="52">
        <v>-19.0556642857143</v>
      </c>
      <c r="J14" s="55">
        <v>-0.30551037819576871</v>
      </c>
      <c r="K14" t="s">
        <v>2830</v>
      </c>
    </row>
    <row r="15" spans="1:11">
      <c r="A15" s="42" t="s">
        <v>997</v>
      </c>
      <c r="B15" s="100" t="s">
        <v>1881</v>
      </c>
      <c r="C15" s="35">
        <v>12.101800000000001</v>
      </c>
      <c r="D15" s="35"/>
      <c r="E15" s="35">
        <v>51.77</v>
      </c>
      <c r="F15" s="135">
        <v>-39.668199999999999</v>
      </c>
      <c r="G15" s="53">
        <v>-0.76623913463395787</v>
      </c>
      <c r="H15" s="138">
        <v>16.640357142857145</v>
      </c>
      <c r="I15" s="52">
        <v>-4.5385571428571438</v>
      </c>
      <c r="J15" s="55">
        <v>-0.27274397441675791</v>
      </c>
      <c r="K15" t="s">
        <v>2830</v>
      </c>
    </row>
    <row r="16" spans="1:11">
      <c r="A16" s="42" t="s">
        <v>1048</v>
      </c>
      <c r="B16" s="100" t="s">
        <v>1881</v>
      </c>
      <c r="C16" s="35">
        <v>51.351489999999998</v>
      </c>
      <c r="D16" s="35"/>
      <c r="E16" s="35">
        <v>214.2</v>
      </c>
      <c r="F16" s="135">
        <v>-162.84850999999998</v>
      </c>
      <c r="G16" s="53">
        <v>-0.76026381886087757</v>
      </c>
      <c r="H16" s="138">
        <v>68.849999999999994</v>
      </c>
      <c r="I16" s="52">
        <v>-17.498509999999996</v>
      </c>
      <c r="J16" s="55">
        <v>-0.25415410312273051</v>
      </c>
      <c r="K16" t="s">
        <v>2830</v>
      </c>
    </row>
    <row r="17" spans="1:10">
      <c r="A17" s="42" t="s">
        <v>845</v>
      </c>
      <c r="B17" s="100" t="s">
        <v>1881</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1881</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1881</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1881</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1881</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1881</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1881</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1881</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1881</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1881</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1881</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1881</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1881</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1881</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1881</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1881</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1881</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1881</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1881</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1881</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1881</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1881</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1881</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1881</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1881</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1881</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1881</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1881</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1881</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1881</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1881</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1881</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1881</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1881</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1881</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1881</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1881</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1881</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1833</v>
      </c>
      <c r="B55" s="100" t="s">
        <v>1881</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1881</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1881</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1881</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1881</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1881</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1881</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1881</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1881</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1881</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1881</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1881</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1853</v>
      </c>
      <c r="B67" s="100" t="s">
        <v>1881</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1881</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5" priority="5" operator="greaterThanOrEqual">
      <formula>0</formula>
    </cfRule>
    <cfRule type="cellIs" dxfId="4" priority="6" operator="lessThan">
      <formula>0</formula>
    </cfRule>
  </conditionalFormatting>
  <conditionalFormatting sqref="G2:G68">
    <cfRule type="cellIs" dxfId="3" priority="3" operator="lessThan">
      <formula>0</formula>
    </cfRule>
    <cfRule type="cellIs" dxfId="2" priority="4" operator="greaterThanOrEqual">
      <formula>0</formula>
    </cfRule>
  </conditionalFormatting>
  <conditionalFormatting sqref="J2:J68">
    <cfRule type="cellIs" dxfId="1" priority="1" operator="lessThan">
      <formula>0</formula>
    </cfRule>
    <cfRule type="cellIs" dxfId="0" priority="2" operator="greaterThanOrEqual">
      <formula>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e7e3203-3efa-47a6-abc8-0ccec7eee051">
      <Terms xmlns="http://schemas.microsoft.com/office/infopath/2007/PartnerControls"/>
    </lcf76f155ced4ddcb4097134ff3c332f>
    <TaxCatchAll xmlns="c1724d12-5a26-41a3-848a-c8ca2d38410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AE3906AF5772244692FE229650D5062F" ma:contentTypeVersion="12" ma:contentTypeDescription="Crie um novo documento." ma:contentTypeScope="" ma:versionID="7c57761251376a69a76e2567a972edd6">
  <xsd:schema xmlns:xsd="http://www.w3.org/2001/XMLSchema" xmlns:xs="http://www.w3.org/2001/XMLSchema" xmlns:p="http://schemas.microsoft.com/office/2006/metadata/properties" xmlns:ns2="8e7e3203-3efa-47a6-abc8-0ccec7eee051" xmlns:ns3="c1724d12-5a26-41a3-848a-c8ca2d384104" targetNamespace="http://schemas.microsoft.com/office/2006/metadata/properties" ma:root="true" ma:fieldsID="cb83cd2672f9d45b31a8b27ba66d27f8" ns2:_="" ns3:_="">
    <xsd:import namespace="8e7e3203-3efa-47a6-abc8-0ccec7eee051"/>
    <xsd:import namespace="c1724d12-5a26-41a3-848a-c8ca2d38410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7e3203-3efa-47a6-abc8-0ccec7eee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Marcações de imagem" ma:readOnly="false" ma:fieldId="{5cf76f15-5ced-4ddc-b409-7134ff3c332f}" ma:taxonomyMulti="true" ma:sspId="18f2713c-041b-42da-bb5a-d1146dd826c5"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1724d12-5a26-41a3-848a-c8ca2d38410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5bc9c8f-7206-4272-b8e7-37c9f9d3b777}" ma:internalName="TaxCatchAll" ma:showField="CatchAllData" ma:web="c1724d12-5a26-41a3-848a-c8ca2d38410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ED0F7EA-2D90-4C36-93E8-3F0A93180EE2}"/>
</file>

<file path=customXml/itemProps2.xml><?xml version="1.0" encoding="utf-8"?>
<ds:datastoreItem xmlns:ds="http://schemas.openxmlformats.org/officeDocument/2006/customXml" ds:itemID="{8F3AF330-5801-4718-A5BC-E1E37F2DD47D}"/>
</file>

<file path=customXml/itemProps3.xml><?xml version="1.0" encoding="utf-8"?>
<ds:datastoreItem xmlns:ds="http://schemas.openxmlformats.org/officeDocument/2006/customXml" ds:itemID="{738D2B04-0A49-48F2-95A5-C4F72B765BAD}"/>
</file>

<file path=customXml/itemProps4.xml><?xml version="1.0" encoding="utf-8"?>
<ds:datastoreItem xmlns:ds="http://schemas.openxmlformats.org/officeDocument/2006/customXml" ds:itemID="{2A805160-2247-479D-A63B-8C56FE7848A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
  <cp:revision/>
  <dcterms:created xsi:type="dcterms:W3CDTF">2019-07-08T20:27:59Z</dcterms:created>
  <dcterms:modified xsi:type="dcterms:W3CDTF">2026-03-10T13:08:31Z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0x010100AE3906AF5772244692FE229650D5062F</vt:lpwstr>
  </property>
  <property fmtid="{D5CDD505-2E9C-101B-9397-08002B2CF9AE}" pid="3" name="MediaServiceImageTags">
    <vt:lpwstr/>
  </property>
</Properties>
</file>