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Cursos" sheetId="3" r:id="rId6"/>
    <sheet state="visible" name="Turmas" sheetId="4" r:id="rId7"/>
  </sheets>
  <definedNames>
    <definedName hidden="1" localSheetId="1" name="_xlnm._FilterDatabase">Professores!$C$1:$C$14</definedName>
  </definedNames>
  <calcPr/>
</workbook>
</file>

<file path=xl/sharedStrings.xml><?xml version="1.0" encoding="utf-8"?>
<sst xmlns="http://schemas.openxmlformats.org/spreadsheetml/2006/main" count="501" uniqueCount="132">
  <si>
    <t>ID</t>
  </si>
  <si>
    <t>Código de Disciplina</t>
  </si>
  <si>
    <t>Disciplinas</t>
  </si>
  <si>
    <t>Professor</t>
  </si>
  <si>
    <t>Turma</t>
  </si>
  <si>
    <t>Turno</t>
  </si>
  <si>
    <t>Qtd Alunos</t>
  </si>
  <si>
    <t>CH Presencial</t>
  </si>
  <si>
    <t>CH EaD</t>
  </si>
  <si>
    <t>Minimo</t>
  </si>
  <si>
    <t>Split</t>
  </si>
  <si>
    <t>SEG</t>
  </si>
  <si>
    <t>TER</t>
  </si>
  <si>
    <t>QUA</t>
  </si>
  <si>
    <t>QUI</t>
  </si>
  <si>
    <t>SEX</t>
  </si>
  <si>
    <t>SAB</t>
  </si>
  <si>
    <t>GRAD.AC.01</t>
  </si>
  <si>
    <t>ANáLISE COMBINATóRIA</t>
  </si>
  <si>
    <t>MARCIO ANTONIO FERREIRA BELO FILHO</t>
  </si>
  <si>
    <t>20221.02CDC20I.1MV</t>
  </si>
  <si>
    <t>Tarde</t>
  </si>
  <si>
    <t>1-6,13-16</t>
  </si>
  <si>
    <t>1-16</t>
  </si>
  <si>
    <t>GRAD.APC.01</t>
  </si>
  <si>
    <t>ALGORITMOS E PROGRAMAçãO DE COMPUTADORES</t>
  </si>
  <si>
    <t>ANDRé DA CUNHA RIBEIRO</t>
  </si>
  <si>
    <t>GRAD.FC.01</t>
  </si>
  <si>
    <t>FíSICA PARA COMPUTAçãO</t>
  </si>
  <si>
    <t>JOAO AREIS FERREIRA BARBOSA JUNIOR</t>
  </si>
  <si>
    <t>GRAD.FUNDSIST.01</t>
  </si>
  <si>
    <t>FUNDAMENTOS DE SISTEMAS</t>
  </si>
  <si>
    <t>ADRIANO SOARES DE OLIVEIRA BAILãO</t>
  </si>
  <si>
    <t>GRAD.LM.01</t>
  </si>
  <si>
    <t>LóGICA MATEMáTICA</t>
  </si>
  <si>
    <t>GRAD.AC.02</t>
  </si>
  <si>
    <t>ARQUITETURA DE COMPUTADORES</t>
  </si>
  <si>
    <t>RAFAEL CARVALHO MENDONçA</t>
  </si>
  <si>
    <t>20221.02CDC20I.3MV</t>
  </si>
  <si>
    <t>Manhã</t>
  </si>
  <si>
    <t>7-16</t>
  </si>
  <si>
    <t>GRAD.EB.02</t>
  </si>
  <si>
    <t>ESTATíSTICA BáSICA</t>
  </si>
  <si>
    <t>PAULO CARDOZO CARVALHO DE ARAUJO</t>
  </si>
  <si>
    <t>GRAD.ED.01</t>
  </si>
  <si>
    <t>ESTRUTURAS DE DADOS I</t>
  </si>
  <si>
    <t>HEVERTON BARROS DE MACEDO</t>
  </si>
  <si>
    <t>GRAD.LEC.01</t>
  </si>
  <si>
    <t>LEGISLAçãO E ÉTICA NA COMPUTAçãO</t>
  </si>
  <si>
    <t>FáBIO MONTANHA RAMOS</t>
  </si>
  <si>
    <t>GRAD.PLP.01</t>
  </si>
  <si>
    <t>PRáTICA DE LABORATóRIO DE PESQUISA (AMBIENTAçãO)</t>
  </si>
  <si>
    <t>HEYDE FRANCIELLE DO CARMO FRANçA</t>
  </si>
  <si>
    <t>GRAD.POO.01</t>
  </si>
  <si>
    <t>PROGRAMAçãO ORIENTADA A OBJETOS</t>
  </si>
  <si>
    <t>MARLUS DIAS SILVA</t>
  </si>
  <si>
    <t>GRAD.ES.01</t>
  </si>
  <si>
    <t>ENGENHARIA DE SOFTWARE</t>
  </si>
  <si>
    <t>20221.02CDC20I.5MV</t>
  </si>
  <si>
    <t>GRAD.EW.01</t>
  </si>
  <si>
    <t>ENGENHARIA WEB</t>
  </si>
  <si>
    <t>GRAD.LFA.01</t>
  </si>
  <si>
    <t>LINGUAGENS FORMAIS E AUTôMATOS</t>
  </si>
  <si>
    <t>GRAD.PLP.03</t>
  </si>
  <si>
    <t>PRáTICA DE LABORATóRIO DE PESQUISA (MATURAçãO 1)</t>
  </si>
  <si>
    <t>DOUGLAS CEDRIM OLIVEIRA</t>
  </si>
  <si>
    <t>GRAD.RC.02</t>
  </si>
  <si>
    <t>REDES DE COMPUTADORES II</t>
  </si>
  <si>
    <t>GRAD.TG.01</t>
  </si>
  <si>
    <t>TEORIA DOS GRAFOS</t>
  </si>
  <si>
    <t>GRAD.IA.01</t>
  </si>
  <si>
    <t>INTELIGêNCIA ARTIFICIAL</t>
  </si>
  <si>
    <t>20221.02CDC20I.7MV</t>
  </si>
  <si>
    <t>GRAD.IH.01</t>
  </si>
  <si>
    <t>INTERAçãO HUMANO - COMPUTADOR</t>
  </si>
  <si>
    <t>LEANDRO RODRIGUES DA SILVA SOUZA</t>
  </si>
  <si>
    <t>GRAD.PLP.05</t>
  </si>
  <si>
    <t>PRáTICA DE LABORATóRIO DE PESQUISA (TCC - PARTE 1)</t>
  </si>
  <si>
    <t>GRAD.PS.01</t>
  </si>
  <si>
    <t>PROJETO DE SOFTWARE</t>
  </si>
  <si>
    <t>GRAD.SD.02</t>
  </si>
  <si>
    <t>SISTEMAS DISTRIBUíDOS</t>
  </si>
  <si>
    <t>RV.INF62</t>
  </si>
  <si>
    <t>INGLêS TéCNICO PARA INFORMáTICA</t>
  </si>
  <si>
    <t>WILCIENE NUNES DO VALE</t>
  </si>
  <si>
    <t>20221.02INF11N.3N</t>
  </si>
  <si>
    <t>Noite</t>
  </si>
  <si>
    <t>1-12</t>
  </si>
  <si>
    <t>0</t>
  </si>
  <si>
    <t>RV.INF63</t>
  </si>
  <si>
    <t>DESENVOLVIMENTO DE PROJETO FINAL I</t>
  </si>
  <si>
    <t>RV.INF94</t>
  </si>
  <si>
    <t>LINGUAGEM DE PROGRAMAçãO II</t>
  </si>
  <si>
    <t>RV.INF60</t>
  </si>
  <si>
    <t>DESENVOLVIMENTO DE PROJETO FINAL II</t>
  </si>
  <si>
    <t>20221.02INF11N.4N</t>
  </si>
  <si>
    <t>RV.INF88</t>
  </si>
  <si>
    <t>DESENVOLVIMENTO PARA DISPOSITIVOS MóVEIS</t>
  </si>
  <si>
    <t>RV.INF91</t>
  </si>
  <si>
    <t>Professores</t>
  </si>
  <si>
    <t>PROF.11</t>
  </si>
  <si>
    <t>PROF.13</t>
  </si>
  <si>
    <t>PROF.110</t>
  </si>
  <si>
    <t>PROF.111</t>
  </si>
  <si>
    <t>PROF.112</t>
  </si>
  <si>
    <t>PROF.113</t>
  </si>
  <si>
    <t>PROF.114</t>
  </si>
  <si>
    <t>PROF.115</t>
  </si>
  <si>
    <t>PROF.116</t>
  </si>
  <si>
    <t>PROF.117</t>
  </si>
  <si>
    <t>PROF.118</t>
  </si>
  <si>
    <t>PROF.119</t>
  </si>
  <si>
    <t>PROF.120</t>
  </si>
  <si>
    <t>Cursos</t>
  </si>
  <si>
    <t>Tipo</t>
  </si>
  <si>
    <t>Turmas</t>
  </si>
  <si>
    <t>BCC.BC</t>
  </si>
  <si>
    <t>Ciência da Computação</t>
  </si>
  <si>
    <t>Bacharelado</t>
  </si>
  <si>
    <t>13-16</t>
  </si>
  <si>
    <t>INFO.TEC</t>
  </si>
  <si>
    <t>Técnico em Informática</t>
  </si>
  <si>
    <t>Técnico</t>
  </si>
  <si>
    <t>Curso</t>
  </si>
  <si>
    <t>Nome</t>
  </si>
  <si>
    <t xml:space="preserve">Periodo </t>
  </si>
  <si>
    <t>Ciência da Computação - Primeiro Periodo</t>
  </si>
  <si>
    <t>Ciência da Computação - Terceiro Periodo</t>
  </si>
  <si>
    <t>Ciência da Computação - Quinto Periodo</t>
  </si>
  <si>
    <t>Ciência da Computação - Setimo Periodo</t>
  </si>
  <si>
    <t>Técnico em Informática - Terceiro Semestre</t>
  </si>
  <si>
    <t>Técnico em Informática - Quarto Semestre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</si>
</sst>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9CC2E5"/>
        <bgColor rgb="FF9CC2E5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0" fontId="1" numFmtId="0" xfId="0" applyAlignment="1" applyBorder="1" applyFont="1">
      <alignment vertical="bottom"/>
    </xf>
    <xf borderId="2" fillId="6" fontId="1" numFmtId="0" xfId="0" applyAlignment="1" applyBorder="1" applyFill="1" applyFont="1">
      <alignment vertical="bottom"/>
    </xf>
    <xf borderId="2" fillId="6" fontId="1" numFmtId="0" xfId="0" applyAlignment="1" applyBorder="1" applyFont="1">
      <alignment readingOrder="0" vertical="bottom"/>
    </xf>
    <xf borderId="2" fillId="7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3" fillId="2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4" fillId="0" fontId="2" numFmtId="49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6" fontId="2" numFmtId="0" xfId="0" applyAlignment="1" applyBorder="1" applyFont="1">
      <alignment readingOrder="0" vertical="bottom"/>
    </xf>
    <xf borderId="4" fillId="7" fontId="2" numFmtId="0" xfId="0" applyAlignment="1" applyBorder="1" applyFont="1">
      <alignment vertical="bottom"/>
    </xf>
    <xf borderId="4" fillId="5" fontId="2" numFmtId="49" xfId="0" applyAlignment="1" applyBorder="1" applyFont="1" applyNumberFormat="1">
      <alignment vertical="bottom"/>
    </xf>
    <xf borderId="1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2" fillId="5" fontId="2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6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7" fontId="1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4" fillId="7" fontId="2" numFmtId="49" xfId="0" applyAlignment="1" applyBorder="1" applyFont="1" applyNumberFormat="1">
      <alignment vertical="bottom"/>
    </xf>
    <xf borderId="4" fillId="8" fontId="2" numFmtId="0" xfId="0" applyAlignment="1" applyBorder="1" applyFill="1" applyFont="1">
      <alignment vertical="bottom"/>
    </xf>
    <xf borderId="4" fillId="5" fontId="1" numFmtId="49" xfId="0" applyAlignment="1" applyBorder="1" applyFont="1" applyNumberFormat="1">
      <alignment vertical="bottom"/>
    </xf>
    <xf borderId="2" fillId="9" fontId="1" numFmtId="49" xfId="0" applyAlignment="1" applyBorder="1" applyFill="1" applyFont="1" applyNumberFormat="1">
      <alignment readingOrder="0" vertical="bottom"/>
    </xf>
    <xf borderId="2" fillId="0" fontId="1" numFmtId="49" xfId="0" applyAlignment="1" applyBorder="1" applyFont="1" applyNumberFormat="1">
      <alignment vertical="bottom"/>
    </xf>
    <xf borderId="2" fillId="4" fontId="1" numFmtId="49" xfId="0" applyAlignment="1" applyBorder="1" applyFont="1" applyNumberFormat="1">
      <alignment vertical="bottom"/>
    </xf>
    <xf borderId="0" fillId="0" fontId="2" numFmtId="49" xfId="0" applyAlignment="1" applyFont="1" applyNumberFormat="1">
      <alignment vertical="bottom"/>
    </xf>
    <xf borderId="3" fillId="5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6.25"/>
    <col customWidth="1" min="2" max="2" width="16.63"/>
    <col customWidth="1" min="3" max="3" width="43.75"/>
    <col customWidth="1" min="4" max="4" width="32.0"/>
    <col customWidth="1" min="5" max="5" width="17.0"/>
    <col customWidth="1" min="6" max="6" width="6.25"/>
    <col customWidth="1" min="7" max="7" width="9.63"/>
    <col customWidth="1" min="8" max="8" width="11.5"/>
    <col customWidth="1" min="9" max="9" width="6.38"/>
    <col customWidth="1" min="10" max="10" width="7.13"/>
    <col customWidth="1" min="11" max="11" width="4.5"/>
    <col customWidth="1" min="12" max="17" width="8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0"/>
      <c r="S1" s="10"/>
      <c r="T1" s="10"/>
      <c r="U1" s="10"/>
      <c r="V1" s="10"/>
      <c r="W1" s="10"/>
      <c r="X1" s="10"/>
      <c r="Y1" s="10"/>
      <c r="Z1" s="10"/>
    </row>
    <row r="2">
      <c r="A2" s="11">
        <v>183494.0</v>
      </c>
      <c r="B2" s="12" t="s">
        <v>17</v>
      </c>
      <c r="C2" s="13" t="s">
        <v>18</v>
      </c>
      <c r="D2" s="14" t="s">
        <v>19</v>
      </c>
      <c r="E2" s="15" t="s">
        <v>20</v>
      </c>
      <c r="F2" s="16" t="s">
        <v>21</v>
      </c>
      <c r="G2" s="17">
        <v>0.0</v>
      </c>
      <c r="H2" s="18">
        <v>4.0</v>
      </c>
      <c r="I2" s="18">
        <v>0.0</v>
      </c>
      <c r="J2" s="19">
        <v>4.0</v>
      </c>
      <c r="K2" s="19">
        <f t="shared" ref="K2:K29" si="1">IFS(H2 &lt; J2*2,1, ISODD(MOD(H2,J2)), FLOOR(H2/J2,1),ISEVEN(MOD(H2,J2)), H2/J2)</f>
        <v>1</v>
      </c>
      <c r="L2" s="20" t="s">
        <v>22</v>
      </c>
      <c r="M2" s="20" t="s">
        <v>22</v>
      </c>
      <c r="N2" s="20" t="s">
        <v>22</v>
      </c>
      <c r="O2" s="20" t="s">
        <v>22</v>
      </c>
      <c r="P2" s="20" t="s">
        <v>22</v>
      </c>
      <c r="Q2" s="20" t="s">
        <v>23</v>
      </c>
      <c r="R2" s="17"/>
      <c r="S2" s="17"/>
      <c r="T2" s="17"/>
      <c r="U2" s="17"/>
      <c r="V2" s="17"/>
      <c r="W2" s="17"/>
      <c r="X2" s="17"/>
      <c r="Y2" s="17"/>
      <c r="Z2" s="17"/>
    </row>
    <row r="3">
      <c r="A3" s="11">
        <v>182310.0</v>
      </c>
      <c r="B3" s="12" t="s">
        <v>24</v>
      </c>
      <c r="C3" s="13" t="s">
        <v>25</v>
      </c>
      <c r="D3" s="14" t="s">
        <v>26</v>
      </c>
      <c r="E3" s="15" t="s">
        <v>20</v>
      </c>
      <c r="F3" s="16" t="s">
        <v>21</v>
      </c>
      <c r="G3" s="17">
        <v>0.0</v>
      </c>
      <c r="H3" s="18">
        <v>3.0</v>
      </c>
      <c r="I3" s="18">
        <v>0.0</v>
      </c>
      <c r="J3" s="19">
        <v>2.0</v>
      </c>
      <c r="K3" s="19">
        <f t="shared" si="1"/>
        <v>1</v>
      </c>
      <c r="L3" s="20" t="s">
        <v>22</v>
      </c>
      <c r="M3" s="20" t="s">
        <v>22</v>
      </c>
      <c r="N3" s="20" t="s">
        <v>22</v>
      </c>
      <c r="O3" s="20" t="s">
        <v>22</v>
      </c>
      <c r="P3" s="20" t="s">
        <v>22</v>
      </c>
      <c r="Q3" s="20" t="s">
        <v>23</v>
      </c>
      <c r="R3" s="17"/>
      <c r="S3" s="17"/>
      <c r="T3" s="17"/>
      <c r="U3" s="17"/>
      <c r="V3" s="17"/>
      <c r="W3" s="17"/>
      <c r="X3" s="17"/>
      <c r="Y3" s="17"/>
      <c r="Z3" s="17"/>
    </row>
    <row r="4">
      <c r="A4" s="11">
        <v>182309.0</v>
      </c>
      <c r="B4" s="12" t="s">
        <v>27</v>
      </c>
      <c r="C4" s="13" t="s">
        <v>28</v>
      </c>
      <c r="D4" s="14" t="s">
        <v>29</v>
      </c>
      <c r="E4" s="15" t="s">
        <v>20</v>
      </c>
      <c r="F4" s="16" t="s">
        <v>21</v>
      </c>
      <c r="G4" s="17">
        <v>0.0</v>
      </c>
      <c r="H4" s="18">
        <v>3.0</v>
      </c>
      <c r="I4" s="18">
        <v>0.0</v>
      </c>
      <c r="J4" s="19">
        <v>2.0</v>
      </c>
      <c r="K4" s="19">
        <f t="shared" si="1"/>
        <v>1</v>
      </c>
      <c r="L4" s="20" t="s">
        <v>22</v>
      </c>
      <c r="M4" s="20" t="s">
        <v>22</v>
      </c>
      <c r="N4" s="20" t="s">
        <v>22</v>
      </c>
      <c r="O4" s="20" t="s">
        <v>22</v>
      </c>
      <c r="P4" s="20" t="s">
        <v>22</v>
      </c>
      <c r="Q4" s="20" t="s">
        <v>23</v>
      </c>
      <c r="R4" s="17"/>
      <c r="S4" s="17"/>
      <c r="T4" s="17"/>
      <c r="U4" s="17"/>
      <c r="V4" s="17"/>
      <c r="W4" s="17"/>
      <c r="X4" s="17"/>
      <c r="Y4" s="17"/>
      <c r="Z4" s="17"/>
    </row>
    <row r="5">
      <c r="A5" s="11">
        <v>182311.0</v>
      </c>
      <c r="B5" s="12" t="s">
        <v>30</v>
      </c>
      <c r="C5" s="13" t="s">
        <v>31</v>
      </c>
      <c r="D5" s="14" t="s">
        <v>32</v>
      </c>
      <c r="E5" s="15" t="s">
        <v>20</v>
      </c>
      <c r="F5" s="16" t="s">
        <v>21</v>
      </c>
      <c r="G5" s="17">
        <v>0.0</v>
      </c>
      <c r="H5" s="18">
        <v>3.0</v>
      </c>
      <c r="I5" s="18">
        <v>0.0</v>
      </c>
      <c r="J5" s="19">
        <v>2.0</v>
      </c>
      <c r="K5" s="19">
        <f t="shared" si="1"/>
        <v>1</v>
      </c>
      <c r="L5" s="20" t="s">
        <v>22</v>
      </c>
      <c r="M5" s="20" t="s">
        <v>22</v>
      </c>
      <c r="N5" s="20" t="s">
        <v>22</v>
      </c>
      <c r="O5" s="20" t="s">
        <v>22</v>
      </c>
      <c r="P5" s="20" t="s">
        <v>22</v>
      </c>
      <c r="Q5" s="20" t="s">
        <v>23</v>
      </c>
      <c r="R5" s="17"/>
      <c r="S5" s="17"/>
      <c r="T5" s="17"/>
      <c r="U5" s="17"/>
      <c r="V5" s="17"/>
      <c r="W5" s="17"/>
      <c r="X5" s="17"/>
      <c r="Y5" s="17"/>
      <c r="Z5" s="17"/>
    </row>
    <row r="6">
      <c r="A6" s="11">
        <v>182312.0</v>
      </c>
      <c r="B6" s="12" t="s">
        <v>33</v>
      </c>
      <c r="C6" s="13" t="s">
        <v>34</v>
      </c>
      <c r="D6" s="14" t="s">
        <v>19</v>
      </c>
      <c r="E6" s="15" t="s">
        <v>20</v>
      </c>
      <c r="F6" s="16" t="s">
        <v>21</v>
      </c>
      <c r="G6" s="17">
        <v>0.0</v>
      </c>
      <c r="H6" s="18">
        <v>4.0</v>
      </c>
      <c r="I6" s="18">
        <v>0.0</v>
      </c>
      <c r="J6" s="19">
        <v>2.0</v>
      </c>
      <c r="K6" s="19">
        <f t="shared" si="1"/>
        <v>2</v>
      </c>
      <c r="L6" s="20" t="s">
        <v>22</v>
      </c>
      <c r="M6" s="20" t="s">
        <v>22</v>
      </c>
      <c r="N6" s="20" t="s">
        <v>22</v>
      </c>
      <c r="O6" s="20" t="s">
        <v>22</v>
      </c>
      <c r="P6" s="20" t="s">
        <v>22</v>
      </c>
      <c r="Q6" s="20" t="s">
        <v>23</v>
      </c>
      <c r="R6" s="17"/>
      <c r="S6" s="17"/>
      <c r="T6" s="17"/>
      <c r="U6" s="17"/>
      <c r="V6" s="17"/>
      <c r="W6" s="17"/>
      <c r="X6" s="17"/>
      <c r="Y6" s="17"/>
      <c r="Z6" s="17"/>
    </row>
    <row r="7">
      <c r="A7" s="11">
        <v>182313.0</v>
      </c>
      <c r="B7" s="12" t="s">
        <v>35</v>
      </c>
      <c r="C7" s="13" t="s">
        <v>36</v>
      </c>
      <c r="D7" s="14" t="s">
        <v>37</v>
      </c>
      <c r="E7" s="15" t="s">
        <v>38</v>
      </c>
      <c r="F7" s="16" t="s">
        <v>39</v>
      </c>
      <c r="G7" s="17">
        <v>0.0</v>
      </c>
      <c r="H7" s="18">
        <v>3.0</v>
      </c>
      <c r="I7" s="18">
        <v>0.0</v>
      </c>
      <c r="J7" s="19">
        <v>2.0</v>
      </c>
      <c r="K7" s="19">
        <f t="shared" si="1"/>
        <v>1</v>
      </c>
      <c r="L7" s="20" t="s">
        <v>40</v>
      </c>
      <c r="M7" s="20" t="s">
        <v>40</v>
      </c>
      <c r="N7" s="20" t="s">
        <v>40</v>
      </c>
      <c r="O7" s="20" t="s">
        <v>40</v>
      </c>
      <c r="P7" s="20" t="s">
        <v>40</v>
      </c>
      <c r="Q7" s="20" t="s">
        <v>23</v>
      </c>
      <c r="R7" s="17"/>
      <c r="S7" s="17"/>
      <c r="T7" s="17"/>
      <c r="U7" s="17"/>
      <c r="V7" s="17"/>
      <c r="W7" s="17"/>
      <c r="X7" s="17"/>
      <c r="Y7" s="17"/>
      <c r="Z7" s="17"/>
    </row>
    <row r="8">
      <c r="A8" s="11">
        <v>182314.0</v>
      </c>
      <c r="B8" s="12" t="s">
        <v>41</v>
      </c>
      <c r="C8" s="13" t="s">
        <v>42</v>
      </c>
      <c r="D8" s="14" t="s">
        <v>43</v>
      </c>
      <c r="E8" s="15" t="s">
        <v>38</v>
      </c>
      <c r="F8" s="16" t="s">
        <v>39</v>
      </c>
      <c r="G8" s="17">
        <v>0.0</v>
      </c>
      <c r="H8" s="18">
        <v>3.0</v>
      </c>
      <c r="I8" s="18">
        <v>0.0</v>
      </c>
      <c r="J8" s="19">
        <v>2.0</v>
      </c>
      <c r="K8" s="19">
        <f t="shared" si="1"/>
        <v>1</v>
      </c>
      <c r="L8" s="20" t="s">
        <v>40</v>
      </c>
      <c r="M8" s="20" t="s">
        <v>40</v>
      </c>
      <c r="N8" s="20" t="s">
        <v>40</v>
      </c>
      <c r="O8" s="20" t="s">
        <v>40</v>
      </c>
      <c r="P8" s="20" t="s">
        <v>40</v>
      </c>
      <c r="Q8" s="20" t="s">
        <v>23</v>
      </c>
      <c r="R8" s="17"/>
      <c r="S8" s="17"/>
      <c r="T8" s="17"/>
      <c r="U8" s="17"/>
      <c r="V8" s="17"/>
      <c r="W8" s="17"/>
      <c r="X8" s="17"/>
      <c r="Y8" s="17"/>
      <c r="Z8" s="17"/>
    </row>
    <row r="9">
      <c r="A9" s="11">
        <v>182315.0</v>
      </c>
      <c r="B9" s="12" t="s">
        <v>44</v>
      </c>
      <c r="C9" s="13" t="s">
        <v>45</v>
      </c>
      <c r="D9" s="14" t="s">
        <v>46</v>
      </c>
      <c r="E9" s="15" t="s">
        <v>38</v>
      </c>
      <c r="F9" s="16" t="s">
        <v>39</v>
      </c>
      <c r="G9" s="17">
        <v>0.0</v>
      </c>
      <c r="H9" s="18">
        <v>3.0</v>
      </c>
      <c r="I9" s="18">
        <v>0.0</v>
      </c>
      <c r="J9" s="19">
        <v>2.0</v>
      </c>
      <c r="K9" s="19">
        <f t="shared" si="1"/>
        <v>1</v>
      </c>
      <c r="L9" s="20" t="s">
        <v>40</v>
      </c>
      <c r="M9" s="20" t="s">
        <v>40</v>
      </c>
      <c r="N9" s="20" t="s">
        <v>40</v>
      </c>
      <c r="O9" s="20" t="s">
        <v>40</v>
      </c>
      <c r="P9" s="20" t="s">
        <v>40</v>
      </c>
      <c r="Q9" s="20" t="s">
        <v>23</v>
      </c>
      <c r="R9" s="17"/>
      <c r="S9" s="17"/>
      <c r="T9" s="17"/>
      <c r="U9" s="17"/>
      <c r="V9" s="17"/>
      <c r="W9" s="17"/>
      <c r="X9" s="17"/>
      <c r="Y9" s="17"/>
      <c r="Z9" s="17"/>
    </row>
    <row r="10">
      <c r="A10" s="11">
        <v>182316.0</v>
      </c>
      <c r="B10" s="12" t="s">
        <v>47</v>
      </c>
      <c r="C10" s="13" t="s">
        <v>48</v>
      </c>
      <c r="D10" s="14" t="s">
        <v>49</v>
      </c>
      <c r="E10" s="15" t="s">
        <v>38</v>
      </c>
      <c r="F10" s="16" t="s">
        <v>39</v>
      </c>
      <c r="G10" s="17">
        <v>0.0</v>
      </c>
      <c r="H10" s="18">
        <v>4.0</v>
      </c>
      <c r="I10" s="18">
        <v>0.0</v>
      </c>
      <c r="J10" s="19">
        <v>4.0</v>
      </c>
      <c r="K10" s="19">
        <f t="shared" si="1"/>
        <v>1</v>
      </c>
      <c r="L10" s="20" t="s">
        <v>40</v>
      </c>
      <c r="M10" s="20" t="s">
        <v>40</v>
      </c>
      <c r="N10" s="20" t="s">
        <v>40</v>
      </c>
      <c r="O10" s="20" t="s">
        <v>40</v>
      </c>
      <c r="P10" s="20" t="s">
        <v>40</v>
      </c>
      <c r="Q10" s="20" t="s">
        <v>23</v>
      </c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1">
        <v>182317.0</v>
      </c>
      <c r="B11" s="12" t="s">
        <v>50</v>
      </c>
      <c r="C11" s="13" t="s">
        <v>51</v>
      </c>
      <c r="D11" s="14" t="s">
        <v>52</v>
      </c>
      <c r="E11" s="15" t="s">
        <v>38</v>
      </c>
      <c r="F11" s="16" t="s">
        <v>39</v>
      </c>
      <c r="G11" s="17">
        <v>0.0</v>
      </c>
      <c r="H11" s="18">
        <v>2.0</v>
      </c>
      <c r="I11" s="18">
        <v>0.0</v>
      </c>
      <c r="J11" s="19">
        <v>2.0</v>
      </c>
      <c r="K11" s="19">
        <f t="shared" si="1"/>
        <v>1</v>
      </c>
      <c r="L11" s="20" t="s">
        <v>40</v>
      </c>
      <c r="M11" s="20" t="s">
        <v>40</v>
      </c>
      <c r="N11" s="20" t="s">
        <v>40</v>
      </c>
      <c r="O11" s="20" t="s">
        <v>40</v>
      </c>
      <c r="P11" s="20" t="s">
        <v>40</v>
      </c>
      <c r="Q11" s="20" t="s">
        <v>23</v>
      </c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1">
        <v>182318.0</v>
      </c>
      <c r="B12" s="12" t="s">
        <v>53</v>
      </c>
      <c r="C12" s="13" t="s">
        <v>54</v>
      </c>
      <c r="D12" s="14" t="s">
        <v>55</v>
      </c>
      <c r="E12" s="15" t="s">
        <v>38</v>
      </c>
      <c r="F12" s="16" t="s">
        <v>39</v>
      </c>
      <c r="G12" s="17">
        <v>0.0</v>
      </c>
      <c r="H12" s="18">
        <v>3.0</v>
      </c>
      <c r="I12" s="18">
        <v>0.0</v>
      </c>
      <c r="J12" s="19">
        <v>2.0</v>
      </c>
      <c r="K12" s="19">
        <f t="shared" si="1"/>
        <v>1</v>
      </c>
      <c r="L12" s="20" t="s">
        <v>40</v>
      </c>
      <c r="M12" s="20" t="s">
        <v>40</v>
      </c>
      <c r="N12" s="20" t="s">
        <v>40</v>
      </c>
      <c r="O12" s="20" t="s">
        <v>40</v>
      </c>
      <c r="P12" s="20" t="s">
        <v>40</v>
      </c>
      <c r="Q12" s="20" t="s">
        <v>23</v>
      </c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1">
        <v>182319.0</v>
      </c>
      <c r="B13" s="12" t="s">
        <v>56</v>
      </c>
      <c r="C13" s="13" t="s">
        <v>57</v>
      </c>
      <c r="D13" s="14" t="s">
        <v>32</v>
      </c>
      <c r="E13" s="15" t="s">
        <v>58</v>
      </c>
      <c r="F13" s="16" t="s">
        <v>21</v>
      </c>
      <c r="G13" s="17">
        <v>0.0</v>
      </c>
      <c r="H13" s="18">
        <v>3.0</v>
      </c>
      <c r="I13" s="18">
        <v>0.0</v>
      </c>
      <c r="J13" s="19">
        <v>2.0</v>
      </c>
      <c r="K13" s="19">
        <f t="shared" si="1"/>
        <v>1</v>
      </c>
      <c r="L13" s="20" t="s">
        <v>22</v>
      </c>
      <c r="M13" s="20" t="s">
        <v>22</v>
      </c>
      <c r="N13" s="20" t="s">
        <v>22</v>
      </c>
      <c r="O13" s="20" t="s">
        <v>22</v>
      </c>
      <c r="P13" s="20" t="s">
        <v>22</v>
      </c>
      <c r="Q13" s="20" t="s">
        <v>23</v>
      </c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1">
        <v>182320.0</v>
      </c>
      <c r="B14" s="12" t="s">
        <v>59</v>
      </c>
      <c r="C14" s="13" t="s">
        <v>60</v>
      </c>
      <c r="D14" s="14" t="s">
        <v>55</v>
      </c>
      <c r="E14" s="15" t="s">
        <v>58</v>
      </c>
      <c r="F14" s="16" t="s">
        <v>21</v>
      </c>
      <c r="G14" s="17">
        <v>0.0</v>
      </c>
      <c r="H14" s="18">
        <v>3.0</v>
      </c>
      <c r="I14" s="18">
        <v>0.0</v>
      </c>
      <c r="J14" s="19">
        <v>2.0</v>
      </c>
      <c r="K14" s="19">
        <f t="shared" si="1"/>
        <v>1</v>
      </c>
      <c r="L14" s="20" t="s">
        <v>22</v>
      </c>
      <c r="M14" s="20" t="s">
        <v>22</v>
      </c>
      <c r="N14" s="20" t="s">
        <v>22</v>
      </c>
      <c r="O14" s="20" t="s">
        <v>22</v>
      </c>
      <c r="P14" s="20" t="s">
        <v>22</v>
      </c>
      <c r="Q14" s="20" t="s">
        <v>23</v>
      </c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1">
        <v>183866.0</v>
      </c>
      <c r="B15" s="12" t="s">
        <v>61</v>
      </c>
      <c r="C15" s="13" t="s">
        <v>62</v>
      </c>
      <c r="D15" s="14" t="s">
        <v>46</v>
      </c>
      <c r="E15" s="21" t="s">
        <v>58</v>
      </c>
      <c r="F15" s="16" t="s">
        <v>21</v>
      </c>
      <c r="G15" s="17">
        <v>0.0</v>
      </c>
      <c r="H15" s="18">
        <v>3.0</v>
      </c>
      <c r="I15" s="18">
        <v>0.0</v>
      </c>
      <c r="J15" s="19">
        <v>2.0</v>
      </c>
      <c r="K15" s="19">
        <f t="shared" si="1"/>
        <v>1</v>
      </c>
      <c r="L15" s="20" t="s">
        <v>22</v>
      </c>
      <c r="M15" s="20" t="s">
        <v>22</v>
      </c>
      <c r="N15" s="20" t="s">
        <v>22</v>
      </c>
      <c r="O15" s="20" t="s">
        <v>22</v>
      </c>
      <c r="P15" s="20" t="s">
        <v>22</v>
      </c>
      <c r="Q15" s="20" t="s">
        <v>23</v>
      </c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1">
        <v>182321.0</v>
      </c>
      <c r="B16" s="12" t="s">
        <v>63</v>
      </c>
      <c r="C16" s="13" t="s">
        <v>64</v>
      </c>
      <c r="D16" s="14" t="s">
        <v>65</v>
      </c>
      <c r="E16" s="21" t="s">
        <v>58</v>
      </c>
      <c r="F16" s="16" t="s">
        <v>21</v>
      </c>
      <c r="G16" s="17">
        <v>0.0</v>
      </c>
      <c r="H16" s="18">
        <v>3.0</v>
      </c>
      <c r="I16" s="18">
        <v>0.0</v>
      </c>
      <c r="J16" s="19">
        <v>2.0</v>
      </c>
      <c r="K16" s="19">
        <f t="shared" si="1"/>
        <v>1</v>
      </c>
      <c r="L16" s="20" t="s">
        <v>22</v>
      </c>
      <c r="M16" s="20" t="s">
        <v>22</v>
      </c>
      <c r="N16" s="20" t="s">
        <v>22</v>
      </c>
      <c r="O16" s="20" t="s">
        <v>22</v>
      </c>
      <c r="P16" s="20" t="s">
        <v>22</v>
      </c>
      <c r="Q16" s="20" t="s">
        <v>23</v>
      </c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1">
        <v>182322.0</v>
      </c>
      <c r="B17" s="12" t="s">
        <v>66</v>
      </c>
      <c r="C17" s="13" t="s">
        <v>67</v>
      </c>
      <c r="D17" s="14" t="s">
        <v>37</v>
      </c>
      <c r="E17" s="21" t="s">
        <v>58</v>
      </c>
      <c r="F17" s="16" t="s">
        <v>21</v>
      </c>
      <c r="G17" s="17">
        <v>0.0</v>
      </c>
      <c r="H17" s="18">
        <v>4.0</v>
      </c>
      <c r="I17" s="18">
        <v>0.0</v>
      </c>
      <c r="J17" s="19">
        <v>4.0</v>
      </c>
      <c r="K17" s="19">
        <f t="shared" si="1"/>
        <v>1</v>
      </c>
      <c r="L17" s="20" t="s">
        <v>22</v>
      </c>
      <c r="M17" s="20" t="s">
        <v>22</v>
      </c>
      <c r="N17" s="20" t="s">
        <v>22</v>
      </c>
      <c r="O17" s="20" t="s">
        <v>22</v>
      </c>
      <c r="P17" s="20" t="s">
        <v>22</v>
      </c>
      <c r="Q17" s="20" t="s">
        <v>23</v>
      </c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1">
        <v>182323.0</v>
      </c>
      <c r="B18" s="12" t="s">
        <v>68</v>
      </c>
      <c r="C18" s="13" t="s">
        <v>69</v>
      </c>
      <c r="D18" s="14" t="s">
        <v>26</v>
      </c>
      <c r="E18" s="21" t="s">
        <v>58</v>
      </c>
      <c r="F18" s="16" t="s">
        <v>21</v>
      </c>
      <c r="G18" s="17">
        <v>0.0</v>
      </c>
      <c r="H18" s="18">
        <v>4.0</v>
      </c>
      <c r="I18" s="18">
        <v>0.0</v>
      </c>
      <c r="J18" s="19">
        <v>2.0</v>
      </c>
      <c r="K18" s="19">
        <f t="shared" si="1"/>
        <v>2</v>
      </c>
      <c r="L18" s="20" t="s">
        <v>22</v>
      </c>
      <c r="M18" s="20" t="s">
        <v>22</v>
      </c>
      <c r="N18" s="20" t="s">
        <v>22</v>
      </c>
      <c r="O18" s="20" t="s">
        <v>22</v>
      </c>
      <c r="P18" s="20" t="s">
        <v>22</v>
      </c>
      <c r="Q18" s="20" t="s">
        <v>23</v>
      </c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1">
        <v>182324.0</v>
      </c>
      <c r="B19" s="12" t="s">
        <v>70</v>
      </c>
      <c r="C19" s="13" t="s">
        <v>71</v>
      </c>
      <c r="D19" s="14" t="s">
        <v>52</v>
      </c>
      <c r="E19" s="21" t="s">
        <v>72</v>
      </c>
      <c r="F19" s="16" t="s">
        <v>39</v>
      </c>
      <c r="G19" s="17">
        <v>0.0</v>
      </c>
      <c r="H19" s="18">
        <v>3.0</v>
      </c>
      <c r="I19" s="18">
        <v>0.0</v>
      </c>
      <c r="J19" s="19">
        <v>2.0</v>
      </c>
      <c r="K19" s="19">
        <f t="shared" si="1"/>
        <v>1</v>
      </c>
      <c r="L19" s="20" t="s">
        <v>40</v>
      </c>
      <c r="M19" s="20" t="s">
        <v>40</v>
      </c>
      <c r="N19" s="20" t="s">
        <v>40</v>
      </c>
      <c r="O19" s="20" t="s">
        <v>40</v>
      </c>
      <c r="P19" s="20" t="s">
        <v>40</v>
      </c>
      <c r="Q19" s="20" t="s">
        <v>23</v>
      </c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1">
        <v>182325.0</v>
      </c>
      <c r="B20" s="12" t="s">
        <v>73</v>
      </c>
      <c r="C20" s="13" t="s">
        <v>74</v>
      </c>
      <c r="D20" s="14" t="s">
        <v>75</v>
      </c>
      <c r="E20" s="21" t="s">
        <v>72</v>
      </c>
      <c r="F20" s="16" t="s">
        <v>39</v>
      </c>
      <c r="G20" s="17">
        <v>0.0</v>
      </c>
      <c r="H20" s="18">
        <v>3.0</v>
      </c>
      <c r="I20" s="18">
        <v>0.0</v>
      </c>
      <c r="J20" s="19">
        <v>2.0</v>
      </c>
      <c r="K20" s="19">
        <f t="shared" si="1"/>
        <v>1</v>
      </c>
      <c r="L20" s="20" t="s">
        <v>40</v>
      </c>
      <c r="M20" s="20" t="s">
        <v>40</v>
      </c>
      <c r="N20" s="20" t="s">
        <v>40</v>
      </c>
      <c r="O20" s="20" t="s">
        <v>40</v>
      </c>
      <c r="P20" s="20" t="s">
        <v>40</v>
      </c>
      <c r="Q20" s="20" t="s">
        <v>23</v>
      </c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1">
        <v>183867.0</v>
      </c>
      <c r="B21" s="12" t="s">
        <v>76</v>
      </c>
      <c r="C21" s="13" t="s">
        <v>77</v>
      </c>
      <c r="D21" s="14" t="s">
        <v>26</v>
      </c>
      <c r="E21" s="15" t="s">
        <v>72</v>
      </c>
      <c r="F21" s="16" t="s">
        <v>39</v>
      </c>
      <c r="G21" s="17">
        <v>0.0</v>
      </c>
      <c r="H21" s="18">
        <v>4.0</v>
      </c>
      <c r="I21" s="18">
        <v>0.0</v>
      </c>
      <c r="J21" s="19">
        <v>4.0</v>
      </c>
      <c r="K21" s="19">
        <f t="shared" si="1"/>
        <v>1</v>
      </c>
      <c r="L21" s="20" t="s">
        <v>40</v>
      </c>
      <c r="M21" s="20" t="s">
        <v>40</v>
      </c>
      <c r="N21" s="20" t="s">
        <v>40</v>
      </c>
      <c r="O21" s="20" t="s">
        <v>40</v>
      </c>
      <c r="P21" s="20" t="s">
        <v>40</v>
      </c>
      <c r="Q21" s="20" t="s">
        <v>23</v>
      </c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1">
        <v>182326.0</v>
      </c>
      <c r="B22" s="12" t="s">
        <v>78</v>
      </c>
      <c r="C22" s="13" t="s">
        <v>79</v>
      </c>
      <c r="D22" s="14" t="s">
        <v>32</v>
      </c>
      <c r="E22" s="15" t="s">
        <v>72</v>
      </c>
      <c r="F22" s="16" t="s">
        <v>39</v>
      </c>
      <c r="G22" s="17">
        <v>0.0</v>
      </c>
      <c r="H22" s="18">
        <v>3.0</v>
      </c>
      <c r="I22" s="18">
        <v>0.0</v>
      </c>
      <c r="J22" s="19">
        <v>2.0</v>
      </c>
      <c r="K22" s="19">
        <f t="shared" si="1"/>
        <v>1</v>
      </c>
      <c r="L22" s="20" t="s">
        <v>40</v>
      </c>
      <c r="M22" s="20" t="s">
        <v>40</v>
      </c>
      <c r="N22" s="20" t="s">
        <v>40</v>
      </c>
      <c r="O22" s="20" t="s">
        <v>40</v>
      </c>
      <c r="P22" s="20" t="s">
        <v>40</v>
      </c>
      <c r="Q22" s="20" t="s">
        <v>23</v>
      </c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1">
        <v>182327.0</v>
      </c>
      <c r="B23" s="12" t="s">
        <v>80</v>
      </c>
      <c r="C23" s="13" t="s">
        <v>81</v>
      </c>
      <c r="D23" s="14" t="s">
        <v>65</v>
      </c>
      <c r="E23" s="15" t="s">
        <v>72</v>
      </c>
      <c r="F23" s="16" t="s">
        <v>39</v>
      </c>
      <c r="G23" s="17">
        <v>0.0</v>
      </c>
      <c r="H23" s="18">
        <v>3.0</v>
      </c>
      <c r="I23" s="18">
        <v>0.0</v>
      </c>
      <c r="J23" s="19">
        <v>2.0</v>
      </c>
      <c r="K23" s="19">
        <f t="shared" si="1"/>
        <v>1</v>
      </c>
      <c r="L23" s="20" t="s">
        <v>40</v>
      </c>
      <c r="M23" s="20" t="s">
        <v>40</v>
      </c>
      <c r="N23" s="20" t="s">
        <v>40</v>
      </c>
      <c r="O23" s="20" t="s">
        <v>40</v>
      </c>
      <c r="P23" s="20" t="s">
        <v>40</v>
      </c>
      <c r="Q23" s="20" t="s">
        <v>23</v>
      </c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22">
        <v>183895.0</v>
      </c>
      <c r="B24" s="23" t="s">
        <v>82</v>
      </c>
      <c r="C24" s="24" t="s">
        <v>83</v>
      </c>
      <c r="D24" s="25" t="s">
        <v>84</v>
      </c>
      <c r="E24" s="26" t="s">
        <v>85</v>
      </c>
      <c r="F24" s="27" t="s">
        <v>86</v>
      </c>
      <c r="G24" s="10">
        <v>0.0</v>
      </c>
      <c r="H24" s="28">
        <v>3.0</v>
      </c>
      <c r="I24" s="28">
        <v>0.0</v>
      </c>
      <c r="J24" s="19">
        <v>2.0</v>
      </c>
      <c r="K24" s="19">
        <f t="shared" si="1"/>
        <v>1</v>
      </c>
      <c r="L24" s="29" t="s">
        <v>87</v>
      </c>
      <c r="M24" s="29" t="s">
        <v>87</v>
      </c>
      <c r="N24" s="29" t="s">
        <v>87</v>
      </c>
      <c r="O24" s="29" t="s">
        <v>87</v>
      </c>
      <c r="P24" s="29" t="s">
        <v>87</v>
      </c>
      <c r="Q24" s="29" t="s">
        <v>88</v>
      </c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11">
        <v>183669.0</v>
      </c>
      <c r="B25" s="12" t="s">
        <v>89</v>
      </c>
      <c r="C25" s="13" t="s">
        <v>90</v>
      </c>
      <c r="D25" s="14" t="s">
        <v>65</v>
      </c>
      <c r="E25" s="21" t="s">
        <v>85</v>
      </c>
      <c r="F25" s="16" t="s">
        <v>86</v>
      </c>
      <c r="G25" s="17">
        <v>0.0</v>
      </c>
      <c r="H25" s="18">
        <v>3.0</v>
      </c>
      <c r="I25" s="18">
        <v>0.0</v>
      </c>
      <c r="J25" s="19">
        <v>2.0</v>
      </c>
      <c r="K25" s="19">
        <f t="shared" si="1"/>
        <v>1</v>
      </c>
      <c r="L25" s="20" t="s">
        <v>87</v>
      </c>
      <c r="M25" s="20" t="s">
        <v>87</v>
      </c>
      <c r="N25" s="20" t="s">
        <v>87</v>
      </c>
      <c r="O25" s="20" t="s">
        <v>87</v>
      </c>
      <c r="P25" s="20" t="s">
        <v>87</v>
      </c>
      <c r="Q25" s="20" t="s">
        <v>88</v>
      </c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1">
        <v>183667.0</v>
      </c>
      <c r="B26" s="12" t="s">
        <v>91</v>
      </c>
      <c r="C26" s="13" t="s">
        <v>92</v>
      </c>
      <c r="D26" s="14" t="s">
        <v>46</v>
      </c>
      <c r="E26" s="21" t="s">
        <v>85</v>
      </c>
      <c r="F26" s="16" t="s">
        <v>86</v>
      </c>
      <c r="G26" s="17">
        <v>0.0</v>
      </c>
      <c r="H26" s="18">
        <v>4.0</v>
      </c>
      <c r="I26" s="18">
        <v>0.0</v>
      </c>
      <c r="J26" s="19">
        <v>2.0</v>
      </c>
      <c r="K26" s="19">
        <f t="shared" si="1"/>
        <v>2</v>
      </c>
      <c r="L26" s="20" t="s">
        <v>87</v>
      </c>
      <c r="M26" s="20" t="s">
        <v>87</v>
      </c>
      <c r="N26" s="20" t="s">
        <v>87</v>
      </c>
      <c r="O26" s="20" t="s">
        <v>87</v>
      </c>
      <c r="P26" s="20" t="s">
        <v>87</v>
      </c>
      <c r="Q26" s="20" t="s">
        <v>88</v>
      </c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1">
        <v>183670.0</v>
      </c>
      <c r="B27" s="12" t="s">
        <v>93</v>
      </c>
      <c r="C27" s="13" t="s">
        <v>94</v>
      </c>
      <c r="D27" s="14" t="s">
        <v>49</v>
      </c>
      <c r="E27" s="21" t="s">
        <v>95</v>
      </c>
      <c r="F27" s="16" t="s">
        <v>86</v>
      </c>
      <c r="G27" s="17">
        <v>0.0</v>
      </c>
      <c r="H27" s="18">
        <v>4.0</v>
      </c>
      <c r="I27" s="18">
        <v>0.0</v>
      </c>
      <c r="J27" s="19">
        <v>4.0</v>
      </c>
      <c r="K27" s="19">
        <f t="shared" si="1"/>
        <v>1</v>
      </c>
      <c r="L27" s="20" t="s">
        <v>87</v>
      </c>
      <c r="M27" s="20" t="s">
        <v>87</v>
      </c>
      <c r="N27" s="20" t="s">
        <v>87</v>
      </c>
      <c r="O27" s="20" t="s">
        <v>87</v>
      </c>
      <c r="P27" s="20" t="s">
        <v>87</v>
      </c>
      <c r="Q27" s="20" t="s">
        <v>88</v>
      </c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1">
        <v>183672.0</v>
      </c>
      <c r="B28" s="12" t="s">
        <v>96</v>
      </c>
      <c r="C28" s="13" t="s">
        <v>97</v>
      </c>
      <c r="D28" s="14" t="s">
        <v>55</v>
      </c>
      <c r="E28" s="21" t="s">
        <v>95</v>
      </c>
      <c r="F28" s="16" t="s">
        <v>86</v>
      </c>
      <c r="G28" s="17">
        <v>0.0</v>
      </c>
      <c r="H28" s="18">
        <v>8.0</v>
      </c>
      <c r="I28" s="18">
        <v>0.0</v>
      </c>
      <c r="J28" s="19">
        <v>4.0</v>
      </c>
      <c r="K28" s="19">
        <f t="shared" si="1"/>
        <v>2</v>
      </c>
      <c r="L28" s="20" t="s">
        <v>87</v>
      </c>
      <c r="M28" s="20" t="s">
        <v>87</v>
      </c>
      <c r="N28" s="20" t="s">
        <v>87</v>
      </c>
      <c r="O28" s="20" t="s">
        <v>87</v>
      </c>
      <c r="P28" s="20" t="s">
        <v>87</v>
      </c>
      <c r="Q28" s="20" t="s">
        <v>88</v>
      </c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1">
        <v>183673.0</v>
      </c>
      <c r="B29" s="12" t="s">
        <v>98</v>
      </c>
      <c r="C29" s="13" t="s">
        <v>67</v>
      </c>
      <c r="D29" s="14" t="s">
        <v>37</v>
      </c>
      <c r="E29" s="21" t="s">
        <v>95</v>
      </c>
      <c r="F29" s="16" t="s">
        <v>86</v>
      </c>
      <c r="G29" s="17">
        <v>0.0</v>
      </c>
      <c r="H29" s="18">
        <v>4.0</v>
      </c>
      <c r="I29" s="18">
        <v>0.0</v>
      </c>
      <c r="J29" s="19">
        <v>2.0</v>
      </c>
      <c r="K29" s="19">
        <f t="shared" si="1"/>
        <v>2</v>
      </c>
      <c r="L29" s="20" t="s">
        <v>87</v>
      </c>
      <c r="M29" s="20" t="s">
        <v>87</v>
      </c>
      <c r="N29" s="20" t="s">
        <v>87</v>
      </c>
      <c r="O29" s="20" t="s">
        <v>87</v>
      </c>
      <c r="P29" s="20" t="s">
        <v>87</v>
      </c>
      <c r="Q29" s="20" t="s">
        <v>88</v>
      </c>
      <c r="R29" s="17"/>
      <c r="S29" s="17"/>
      <c r="T29" s="17"/>
      <c r="U29" s="17"/>
      <c r="V29" s="17"/>
      <c r="W29" s="17"/>
      <c r="X29" s="17"/>
      <c r="Y29" s="17"/>
      <c r="Z29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75"/>
    <col customWidth="1" min="3" max="3" width="20.0"/>
  </cols>
  <sheetData>
    <row r="1">
      <c r="A1" s="30" t="s">
        <v>0</v>
      </c>
      <c r="B1" s="6" t="s">
        <v>99</v>
      </c>
      <c r="C1" s="4" t="s">
        <v>2</v>
      </c>
      <c r="D1" s="31" t="s">
        <v>11</v>
      </c>
      <c r="E1" s="31" t="s">
        <v>12</v>
      </c>
      <c r="F1" s="31" t="s">
        <v>13</v>
      </c>
      <c r="G1" s="31" t="s">
        <v>14</v>
      </c>
      <c r="H1" s="31" t="s">
        <v>15</v>
      </c>
      <c r="I1" s="31" t="s">
        <v>16</v>
      </c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100</v>
      </c>
      <c r="B2" s="17" t="s">
        <v>84</v>
      </c>
      <c r="C2" s="34" t="str">
        <f>IFERROR(__xludf.DUMMYFUNCTION("JOIN("","",FILTER(Disciplinas!A:A, regexmatch(Disciplinas!D:D, B2)))"),"183895")</f>
        <v>183895</v>
      </c>
      <c r="D2" s="35" t="s">
        <v>88</v>
      </c>
      <c r="E2" s="35" t="s">
        <v>88</v>
      </c>
      <c r="F2" s="35" t="s">
        <v>88</v>
      </c>
      <c r="G2" s="35" t="s">
        <v>88</v>
      </c>
      <c r="H2" s="35" t="s">
        <v>88</v>
      </c>
      <c r="I2" s="35" t="s">
        <v>88</v>
      </c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3" t="s">
        <v>101</v>
      </c>
      <c r="B3" s="17" t="s">
        <v>43</v>
      </c>
      <c r="C3" s="34" t="str">
        <f>IFERROR(__xludf.DUMMYFUNCTION("JOIN("","",FILTER(Disciplinas!A:A, regexmatch(Disciplinas!D:D, B3)))"),"182314")</f>
        <v>182314</v>
      </c>
      <c r="D3" s="35" t="s">
        <v>88</v>
      </c>
      <c r="E3" s="35" t="s">
        <v>88</v>
      </c>
      <c r="F3" s="35" t="s">
        <v>88</v>
      </c>
      <c r="G3" s="35" t="s">
        <v>88</v>
      </c>
      <c r="H3" s="35" t="s">
        <v>88</v>
      </c>
      <c r="I3" s="35" t="s">
        <v>88</v>
      </c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3" t="s">
        <v>102</v>
      </c>
      <c r="B4" s="17" t="s">
        <v>19</v>
      </c>
      <c r="C4" s="34" t="str">
        <f>IFERROR(__xludf.DUMMYFUNCTION("JOIN("","",FILTER(Disciplinas!A:A, regexmatch(Disciplinas!D:D, B4)))"),"183494,182312")</f>
        <v>183494,182312</v>
      </c>
      <c r="D4" s="35" t="s">
        <v>88</v>
      </c>
      <c r="E4" s="35" t="s">
        <v>88</v>
      </c>
      <c r="F4" s="35" t="s">
        <v>88</v>
      </c>
      <c r="G4" s="35" t="s">
        <v>88</v>
      </c>
      <c r="H4" s="35" t="s">
        <v>88</v>
      </c>
      <c r="I4" s="35" t="s">
        <v>88</v>
      </c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3" t="s">
        <v>103</v>
      </c>
      <c r="B5" s="17" t="s">
        <v>26</v>
      </c>
      <c r="C5" s="34" t="str">
        <f>IFERROR(__xludf.DUMMYFUNCTION("JOIN("","",FILTER(Disciplinas!A:A, regexmatch(Disciplinas!D:D, B5)))"),"182310,182323,183867")</f>
        <v>182310,182323,183867</v>
      </c>
      <c r="D5" s="35" t="s">
        <v>88</v>
      </c>
      <c r="E5" s="35" t="s">
        <v>88</v>
      </c>
      <c r="F5" s="35" t="s">
        <v>88</v>
      </c>
      <c r="G5" s="35" t="s">
        <v>88</v>
      </c>
      <c r="H5" s="35" t="s">
        <v>88</v>
      </c>
      <c r="I5" s="35" t="s">
        <v>88</v>
      </c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3" t="s">
        <v>104</v>
      </c>
      <c r="B6" s="17" t="s">
        <v>29</v>
      </c>
      <c r="C6" s="34" t="str">
        <f>IFERROR(__xludf.DUMMYFUNCTION("JOIN("","",FILTER(Disciplinas!A:A, regexmatch(Disciplinas!D:D, B6)))"),"182309")</f>
        <v>182309</v>
      </c>
      <c r="D6" s="35" t="s">
        <v>88</v>
      </c>
      <c r="E6" s="35" t="s">
        <v>88</v>
      </c>
      <c r="F6" s="35" t="s">
        <v>88</v>
      </c>
      <c r="G6" s="35" t="s">
        <v>88</v>
      </c>
      <c r="H6" s="35" t="s">
        <v>88</v>
      </c>
      <c r="I6" s="35" t="s">
        <v>88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3" t="s">
        <v>105</v>
      </c>
      <c r="B7" s="17" t="s">
        <v>32</v>
      </c>
      <c r="C7" s="34" t="str">
        <f>IFERROR(__xludf.DUMMYFUNCTION("JOIN("","",FILTER(Disciplinas!A:A, regexmatch(Disciplinas!D:D, B7)))"),"182311,182319,182326")</f>
        <v>182311,182319,182326</v>
      </c>
      <c r="D7" s="35" t="s">
        <v>88</v>
      </c>
      <c r="E7" s="35" t="s">
        <v>88</v>
      </c>
      <c r="F7" s="35" t="s">
        <v>88</v>
      </c>
      <c r="G7" s="35" t="s">
        <v>88</v>
      </c>
      <c r="H7" s="35" t="s">
        <v>88</v>
      </c>
      <c r="I7" s="35" t="s">
        <v>88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3" t="s">
        <v>106</v>
      </c>
      <c r="B8" s="17" t="s">
        <v>37</v>
      </c>
      <c r="C8" s="34" t="str">
        <f>IFERROR(__xludf.DUMMYFUNCTION("JOIN("","",FILTER(Disciplinas!A:A, regexmatch(Disciplinas!D:D, B8)))"),"182313,182322,183673")</f>
        <v>182313,182322,183673</v>
      </c>
      <c r="D8" s="35" t="s">
        <v>88</v>
      </c>
      <c r="E8" s="35" t="s">
        <v>88</v>
      </c>
      <c r="F8" s="35" t="s">
        <v>88</v>
      </c>
      <c r="G8" s="35" t="s">
        <v>88</v>
      </c>
      <c r="H8" s="35" t="s">
        <v>88</v>
      </c>
      <c r="I8" s="35" t="s">
        <v>88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3" t="s">
        <v>107</v>
      </c>
      <c r="B9" s="17" t="s">
        <v>46</v>
      </c>
      <c r="C9" s="34" t="str">
        <f>IFERROR(__xludf.DUMMYFUNCTION("JOIN("","",FILTER(Disciplinas!A:A, regexmatch(Disciplinas!D:D, B9)))"),"182315,183866,183667")</f>
        <v>182315,183866,183667</v>
      </c>
      <c r="D9" s="35" t="s">
        <v>88</v>
      </c>
      <c r="E9" s="35" t="s">
        <v>88</v>
      </c>
      <c r="F9" s="35" t="s">
        <v>88</v>
      </c>
      <c r="G9" s="35" t="s">
        <v>88</v>
      </c>
      <c r="H9" s="35" t="s">
        <v>88</v>
      </c>
      <c r="I9" s="35" t="s">
        <v>88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3" t="s">
        <v>108</v>
      </c>
      <c r="B10" s="17" t="s">
        <v>49</v>
      </c>
      <c r="C10" s="34" t="str">
        <f>IFERROR(__xludf.DUMMYFUNCTION("JOIN("","",FILTER(Disciplinas!A:A, regexmatch(Disciplinas!D:D, B10)))"),"182316,183670")</f>
        <v>182316,183670</v>
      </c>
      <c r="D10" s="35" t="s">
        <v>88</v>
      </c>
      <c r="E10" s="35" t="s">
        <v>88</v>
      </c>
      <c r="F10" s="35" t="s">
        <v>88</v>
      </c>
      <c r="G10" s="35" t="s">
        <v>88</v>
      </c>
      <c r="H10" s="35" t="s">
        <v>88</v>
      </c>
      <c r="I10" s="35" t="s">
        <v>88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3" t="s">
        <v>109</v>
      </c>
      <c r="B11" s="17" t="s">
        <v>52</v>
      </c>
      <c r="C11" s="34" t="str">
        <f>IFERROR(__xludf.DUMMYFUNCTION("JOIN("","",FILTER(Disciplinas!A:A, regexmatch(Disciplinas!D:D, B11)))"),"182317,182324")</f>
        <v>182317,182324</v>
      </c>
      <c r="D11" s="35" t="s">
        <v>88</v>
      </c>
      <c r="E11" s="35" t="s">
        <v>88</v>
      </c>
      <c r="F11" s="35" t="s">
        <v>88</v>
      </c>
      <c r="G11" s="35" t="s">
        <v>88</v>
      </c>
      <c r="H11" s="35" t="s">
        <v>88</v>
      </c>
      <c r="I11" s="35" t="s">
        <v>88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3" t="s">
        <v>110</v>
      </c>
      <c r="B12" s="17" t="s">
        <v>55</v>
      </c>
      <c r="C12" s="34" t="str">
        <f>IFERROR(__xludf.DUMMYFUNCTION("JOIN("","",FILTER(Disciplinas!A:A, regexmatch(Disciplinas!D:D, B12)))"),"182318,182320,183672")</f>
        <v>182318,182320,183672</v>
      </c>
      <c r="D12" s="35" t="s">
        <v>88</v>
      </c>
      <c r="E12" s="35" t="s">
        <v>88</v>
      </c>
      <c r="F12" s="35" t="s">
        <v>88</v>
      </c>
      <c r="G12" s="35" t="s">
        <v>88</v>
      </c>
      <c r="H12" s="35" t="s">
        <v>88</v>
      </c>
      <c r="I12" s="35" t="s">
        <v>88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3" t="s">
        <v>111</v>
      </c>
      <c r="B13" s="17" t="s">
        <v>65</v>
      </c>
      <c r="C13" s="34" t="str">
        <f>IFERROR(__xludf.DUMMYFUNCTION("JOIN("","",FILTER(Disciplinas!A:A, regexmatch(Disciplinas!D:D, B13)))"),"182321,182327,183669")</f>
        <v>182321,182327,183669</v>
      </c>
      <c r="D13" s="35" t="s">
        <v>88</v>
      </c>
      <c r="E13" s="35" t="s">
        <v>88</v>
      </c>
      <c r="F13" s="35" t="s">
        <v>88</v>
      </c>
      <c r="G13" s="35" t="s">
        <v>88</v>
      </c>
      <c r="H13" s="35" t="s">
        <v>88</v>
      </c>
      <c r="I13" s="35" t="s">
        <v>88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3" t="s">
        <v>112</v>
      </c>
      <c r="B14" s="17" t="s">
        <v>75</v>
      </c>
      <c r="C14" s="34" t="str">
        <f>IFERROR(__xludf.DUMMYFUNCTION("JOIN("","",FILTER(Disciplinas!A:A, regexmatch(Disciplinas!D:D, B14)))"),"182325")</f>
        <v>182325</v>
      </c>
      <c r="D14" s="35" t="s">
        <v>88</v>
      </c>
      <c r="E14" s="35" t="s">
        <v>88</v>
      </c>
      <c r="F14" s="35" t="s">
        <v>88</v>
      </c>
      <c r="G14" s="35" t="s">
        <v>88</v>
      </c>
      <c r="H14" s="35" t="s">
        <v>88</v>
      </c>
      <c r="I14" s="35" t="s">
        <v>88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</sheetData>
  <autoFilter ref="$C$1:$C$1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6.63"/>
  </cols>
  <sheetData>
    <row r="1">
      <c r="A1" s="30" t="s">
        <v>0</v>
      </c>
      <c r="B1" s="6" t="s">
        <v>113</v>
      </c>
      <c r="C1" s="6" t="s">
        <v>114</v>
      </c>
      <c r="D1" s="4" t="s">
        <v>115</v>
      </c>
      <c r="E1" s="31" t="s">
        <v>11</v>
      </c>
      <c r="F1" s="31" t="s">
        <v>12</v>
      </c>
      <c r="G1" s="31" t="s">
        <v>13</v>
      </c>
      <c r="H1" s="31" t="s">
        <v>14</v>
      </c>
      <c r="I1" s="31" t="s">
        <v>15</v>
      </c>
      <c r="J1" s="31" t="s">
        <v>16</v>
      </c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3" t="s">
        <v>116</v>
      </c>
      <c r="B2" s="17" t="s">
        <v>117</v>
      </c>
      <c r="C2" s="17" t="s">
        <v>118</v>
      </c>
      <c r="D2" s="34" t="str">
        <f>IFERROR(__xludf.DUMMYFUNCTION("JOIN("","",FILTER(Turmas!A:A,Turmas!B:B=B2))"),"20221.02CDC20I.1MV,20221.02CDC20I.3MV,20221.02CDC20I.5MV,20221.02CDC20I.7MV")</f>
        <v>20221.02CDC20I.1MV,20221.02CDC20I.3MV,20221.02CDC20I.5MV,20221.02CDC20I.7MV</v>
      </c>
      <c r="E2" s="35" t="s">
        <v>119</v>
      </c>
      <c r="F2" s="35" t="s">
        <v>119</v>
      </c>
      <c r="G2" s="35" t="s">
        <v>119</v>
      </c>
      <c r="H2" s="35" t="s">
        <v>119</v>
      </c>
      <c r="I2" s="35" t="s">
        <v>119</v>
      </c>
      <c r="J2" s="35" t="s">
        <v>23</v>
      </c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3" t="s">
        <v>120</v>
      </c>
      <c r="B3" s="36" t="s">
        <v>121</v>
      </c>
      <c r="C3" s="17" t="s">
        <v>122</v>
      </c>
      <c r="D3" s="34" t="str">
        <f>IFERROR(__xludf.DUMMYFUNCTION("JOIN("","",FILTER(Turmas!A:A,Turmas!B:B=B3))"),"20221.02INF11N.3N,20221.02INF11N.4N")</f>
        <v>20221.02INF11N.3N,20221.02INF11N.4N</v>
      </c>
      <c r="E3" s="35" t="s">
        <v>87</v>
      </c>
      <c r="F3" s="35" t="s">
        <v>87</v>
      </c>
      <c r="G3" s="35" t="s">
        <v>87</v>
      </c>
      <c r="H3" s="35" t="s">
        <v>87</v>
      </c>
      <c r="I3" s="35" t="s">
        <v>87</v>
      </c>
      <c r="J3" s="35" t="s">
        <v>88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18.88"/>
    <col customWidth="1" min="3" max="3" width="34.13"/>
    <col customWidth="1" min="5" max="5" width="39.5"/>
  </cols>
  <sheetData>
    <row r="1">
      <c r="A1" s="37" t="s">
        <v>0</v>
      </c>
      <c r="B1" s="38" t="s">
        <v>123</v>
      </c>
      <c r="C1" s="38" t="s">
        <v>124</v>
      </c>
      <c r="D1" s="39" t="s">
        <v>125</v>
      </c>
      <c r="E1" s="40" t="s">
        <v>2</v>
      </c>
      <c r="F1" s="31" t="s">
        <v>11</v>
      </c>
      <c r="G1" s="31" t="s">
        <v>12</v>
      </c>
      <c r="H1" s="31" t="s">
        <v>13</v>
      </c>
      <c r="I1" s="31" t="s">
        <v>14</v>
      </c>
      <c r="J1" s="31" t="s">
        <v>15</v>
      </c>
      <c r="K1" s="31" t="s">
        <v>16</v>
      </c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20</v>
      </c>
      <c r="B2" s="43" t="s">
        <v>117</v>
      </c>
      <c r="C2" s="44" t="s">
        <v>126</v>
      </c>
      <c r="D2" s="16" t="s">
        <v>21</v>
      </c>
      <c r="E2" s="34" t="str">
        <f>IFERROR(__xludf.DUMMYFUNCTION("JOIN("","",FILTER(Disciplinas!A:A, regexmatch(Disciplinas!E:E, A2)))"),"183494,182310,182309,182311,182312")</f>
        <v>183494,182310,182309,182311,182312</v>
      </c>
      <c r="F2" s="35" t="str">
        <f t="shared" ref="F2:F7" si="1">ifs(D2 = "Manhã", "7-16", D2 = "Tarde", "1-6,13-16", D2 = "Noite", "1-12", D2 = "Integral", "13-16")</f>
        <v>1-6,13-16</v>
      </c>
      <c r="G2" s="35" t="str">
        <f t="shared" ref="G2:G7" si="2">ifs(D2 = "Manhã", "7-16", D2 = "Tarde", "1-6,13-16", D2 = "Noite", "1-12", D2 = "Integral", "13-16")</f>
        <v>1-6,13-16</v>
      </c>
      <c r="H2" s="35" t="str">
        <f t="shared" ref="H2:H7" si="3">ifs(D2 = "Manhã", "7-16", D2 = "Tarde", "1-6,13-16", D2 = "Noite", "1-12", D2 = "Integral", "13-16")</f>
        <v>1-6,13-16</v>
      </c>
      <c r="I2" s="35" t="str">
        <f t="shared" ref="I2:I7" si="4">ifs(D2 = "Manhã", "7-16", D2 = "Tarde", "1-6,13-16", D2 = "Noite", "1-12", D2 = "Integral", "13-16")</f>
        <v>1-6,13-16</v>
      </c>
      <c r="J2" s="35" t="str">
        <f t="shared" ref="J2:J7" si="5">ifs(D2 = "Manhã", "7-16", D2 = "Tarde", "1-6,13-16", D2 = "Noite", "1-12", D2 = "Integral", "13-16")</f>
        <v>1-6,13-16</v>
      </c>
      <c r="K2" s="35" t="str">
        <f t="shared" ref="K2:K7" si="6">ifs(D2 = "Manhã", "1-16", D2 = "Tarde", "1-16", D2 = "Noite", "12-16", D2 = "Integral", "1-16")</f>
        <v>1-16</v>
      </c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>
      <c r="A3" s="42" t="s">
        <v>38</v>
      </c>
      <c r="B3" s="43" t="s">
        <v>117</v>
      </c>
      <c r="C3" s="44" t="s">
        <v>127</v>
      </c>
      <c r="D3" s="16" t="s">
        <v>39</v>
      </c>
      <c r="E3" s="34" t="str">
        <f>IFERROR(__xludf.DUMMYFUNCTION("JOIN("","",FILTER(Disciplinas!A:A, regexmatch(Disciplinas!E:E, A3)))"),"182313,182314,182315,182316,182317,182318")</f>
        <v>182313,182314,182315,182316,182317,182318</v>
      </c>
      <c r="F3" s="35" t="str">
        <f t="shared" si="1"/>
        <v>7-16</v>
      </c>
      <c r="G3" s="35" t="str">
        <f t="shared" si="2"/>
        <v>7-16</v>
      </c>
      <c r="H3" s="35" t="str">
        <f t="shared" si="3"/>
        <v>7-16</v>
      </c>
      <c r="I3" s="35" t="str">
        <f t="shared" si="4"/>
        <v>7-16</v>
      </c>
      <c r="J3" s="35" t="str">
        <f t="shared" si="5"/>
        <v>7-16</v>
      </c>
      <c r="K3" s="35" t="str">
        <f t="shared" si="6"/>
        <v>1-16</v>
      </c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>
      <c r="A4" s="42" t="s">
        <v>58</v>
      </c>
      <c r="B4" s="43" t="s">
        <v>117</v>
      </c>
      <c r="C4" s="44" t="s">
        <v>128</v>
      </c>
      <c r="D4" s="16" t="s">
        <v>21</v>
      </c>
      <c r="E4" s="34" t="str">
        <f>IFERROR(__xludf.DUMMYFUNCTION("JOIN("","",FILTER(Disciplinas!A:A, regexmatch(Disciplinas!E:E, A4)))"),"182319,182320,183866,182321,182322,182323")</f>
        <v>182319,182320,183866,182321,182322,182323</v>
      </c>
      <c r="F4" s="35" t="str">
        <f t="shared" si="1"/>
        <v>1-6,13-16</v>
      </c>
      <c r="G4" s="35" t="str">
        <f t="shared" si="2"/>
        <v>1-6,13-16</v>
      </c>
      <c r="H4" s="35" t="str">
        <f t="shared" si="3"/>
        <v>1-6,13-16</v>
      </c>
      <c r="I4" s="35" t="str">
        <f t="shared" si="4"/>
        <v>1-6,13-16</v>
      </c>
      <c r="J4" s="35" t="str">
        <f t="shared" si="5"/>
        <v>1-6,13-16</v>
      </c>
      <c r="K4" s="35" t="str">
        <f t="shared" si="6"/>
        <v>1-16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>
      <c r="A5" s="42" t="s">
        <v>72</v>
      </c>
      <c r="B5" s="43" t="s">
        <v>117</v>
      </c>
      <c r="C5" s="44" t="s">
        <v>129</v>
      </c>
      <c r="D5" s="16" t="s">
        <v>39</v>
      </c>
      <c r="E5" s="34" t="str">
        <f>IFERROR(__xludf.DUMMYFUNCTION("JOIN("","",FILTER(Disciplinas!A:A, regexmatch(Disciplinas!E:E, A5)))"),"182324,182325,183867,182326,182327")</f>
        <v>182324,182325,183867,182326,182327</v>
      </c>
      <c r="F5" s="35" t="str">
        <f t="shared" si="1"/>
        <v>7-16</v>
      </c>
      <c r="G5" s="35" t="str">
        <f t="shared" si="2"/>
        <v>7-16</v>
      </c>
      <c r="H5" s="35" t="str">
        <f t="shared" si="3"/>
        <v>7-16</v>
      </c>
      <c r="I5" s="35" t="str">
        <f t="shared" si="4"/>
        <v>7-16</v>
      </c>
      <c r="J5" s="35" t="str">
        <f t="shared" si="5"/>
        <v>7-16</v>
      </c>
      <c r="K5" s="35" t="str">
        <f t="shared" si="6"/>
        <v>1-16</v>
      </c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>
      <c r="A6" s="42" t="s">
        <v>85</v>
      </c>
      <c r="B6" s="43" t="s">
        <v>121</v>
      </c>
      <c r="C6" s="44" t="s">
        <v>130</v>
      </c>
      <c r="D6" s="16" t="s">
        <v>86</v>
      </c>
      <c r="E6" s="34" t="str">
        <f>IFERROR(__xludf.DUMMYFUNCTION("JOIN("","",FILTER(Disciplinas!A:A, regexmatch(Disciplinas!E:E, A6)))"),"183895,183669,183667")</f>
        <v>183895,183669,183667</v>
      </c>
      <c r="F6" s="35" t="str">
        <f t="shared" si="1"/>
        <v>1-12</v>
      </c>
      <c r="G6" s="35" t="str">
        <f t="shared" si="2"/>
        <v>1-12</v>
      </c>
      <c r="H6" s="35" t="str">
        <f t="shared" si="3"/>
        <v>1-12</v>
      </c>
      <c r="I6" s="35" t="str">
        <f t="shared" si="4"/>
        <v>1-12</v>
      </c>
      <c r="J6" s="35" t="str">
        <f t="shared" si="5"/>
        <v>1-12</v>
      </c>
      <c r="K6" s="35" t="str">
        <f t="shared" si="6"/>
        <v>12-16</v>
      </c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>
      <c r="A7" s="42" t="s">
        <v>95</v>
      </c>
      <c r="B7" s="43" t="s">
        <v>121</v>
      </c>
      <c r="C7" s="44" t="s">
        <v>131</v>
      </c>
      <c r="D7" s="16" t="s">
        <v>86</v>
      </c>
      <c r="E7" s="34" t="str">
        <f>IFERROR(__xludf.DUMMYFUNCTION("JOIN("","",FILTER(Disciplinas!A:A, regexmatch(Disciplinas!E:E, A7)))"),"183670,183672,183673")</f>
        <v>183670,183672,183673</v>
      </c>
      <c r="F7" s="35" t="str">
        <f t="shared" si="1"/>
        <v>1-12</v>
      </c>
      <c r="G7" s="35" t="str">
        <f t="shared" si="2"/>
        <v>1-12</v>
      </c>
      <c r="H7" s="35" t="str">
        <f t="shared" si="3"/>
        <v>1-12</v>
      </c>
      <c r="I7" s="35" t="str">
        <f t="shared" si="4"/>
        <v>1-12</v>
      </c>
      <c r="J7" s="35" t="str">
        <f t="shared" si="5"/>
        <v>1-12</v>
      </c>
      <c r="K7" s="35" t="str">
        <f t="shared" si="6"/>
        <v>12-16</v>
      </c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</sheetData>
  <drawing r:id="rId1"/>
</worksheet>
</file>