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Turmas" sheetId="3" r:id="rId6"/>
    <sheet state="visible" name="Cursos" sheetId="4" r:id="rId7"/>
  </sheets>
  <definedNames/>
  <calcPr/>
</workbook>
</file>

<file path=xl/sharedStrings.xml><?xml version="1.0" encoding="utf-8"?>
<sst xmlns="http://schemas.openxmlformats.org/spreadsheetml/2006/main" count="2022" uniqueCount="598">
  <si>
    <t>ID</t>
  </si>
  <si>
    <t>Código de Disciplina</t>
  </si>
  <si>
    <t>Disciplinas</t>
  </si>
  <si>
    <t>Professor</t>
  </si>
  <si>
    <t>Turma</t>
  </si>
  <si>
    <t>Turno</t>
  </si>
  <si>
    <t>Qtd Alunos</t>
  </si>
  <si>
    <t>CH Presencial</t>
  </si>
  <si>
    <t>CH EaD</t>
  </si>
  <si>
    <t>SEG</t>
  </si>
  <si>
    <t>TER</t>
  </si>
  <si>
    <t>QUA</t>
  </si>
  <si>
    <t>QUI</t>
  </si>
  <si>
    <t>SEX</t>
  </si>
  <si>
    <t>SAB</t>
  </si>
  <si>
    <t>GRAD.BC.02</t>
  </si>
  <si>
    <t>BIOLOGIA CELULAR</t>
  </si>
  <si>
    <t>SEBASTIãO CARVALHO VASCONCELOS FILHO</t>
  </si>
  <si>
    <t>20221.02BIO22N.1N</t>
  </si>
  <si>
    <t>Noite</t>
  </si>
  <si>
    <t>GRAD.FC.02</t>
  </si>
  <si>
    <t>FUNDAMENTOS DE CáLCULO</t>
  </si>
  <si>
    <t>GUILHERME GUIMARAES ASCENDINO</t>
  </si>
  <si>
    <t>GRAD.FF.02</t>
  </si>
  <si>
    <t>FUNDAMENTOS DA FíSICA</t>
  </si>
  <si>
    <t>SALMON LANDI JUNIOR</t>
  </si>
  <si>
    <t>GRAD.FFE.01</t>
  </si>
  <si>
    <t>FUNDAMENTOS FILOSóFICOS DA EDUCAçãO</t>
  </si>
  <si>
    <t>RENATA SILVA PAMPLONA</t>
  </si>
  <si>
    <t>GRAD.MC.02</t>
  </si>
  <si>
    <t>METODOLOGIA CIENTíFICA</t>
  </si>
  <si>
    <t>ALINE DITOMASO</t>
  </si>
  <si>
    <t>GRAD.QGA.01</t>
  </si>
  <si>
    <t>QUíMICA GERAL E ANALíTICA</t>
  </si>
  <si>
    <t>SUZANA MARIA LOURES DE OLIVEIRA MARCIONILIO</t>
  </si>
  <si>
    <t>GRAD.BIOESTAT.01</t>
  </si>
  <si>
    <t>BIOESTATíSTICA</t>
  </si>
  <si>
    <t>FRANCISCO RIBEIRO DE ARAUJO NETO</t>
  </si>
  <si>
    <t>20221.02BIO22N.3N</t>
  </si>
  <si>
    <t>GRAD.BIOQ.03</t>
  </si>
  <si>
    <t>BIOQUíMICA</t>
  </si>
  <si>
    <t>FLAVIA DE FIGUEIREDO MACHADO</t>
  </si>
  <si>
    <t>GRAD.EMBRIOL.01</t>
  </si>
  <si>
    <t>EMBRIOLOGIA</t>
  </si>
  <si>
    <t>FáBIO MARTINS VILAR DE CARVALHO</t>
  </si>
  <si>
    <t>GRAD.PE-I.02</t>
  </si>
  <si>
    <t>PSICOLOGIA DA EDUCAçãO I</t>
  </si>
  <si>
    <t>LUIZA FERREIRA REZENDE DE MEDEIROS</t>
  </si>
  <si>
    <t>GRAD.ZI-II.01</t>
  </si>
  <si>
    <t>ZOOLOGIA DOS INVERTEBRADOS II</t>
  </si>
  <si>
    <t>LIA RAQUEL DE SOUZA SANTOS; FERNANDO HENRIQUE ANTONIOLLI FARACHE</t>
  </si>
  <si>
    <t>GRAD.EPC.01</t>
  </si>
  <si>
    <t>ECOLOGIA DE POPULAçõES E COMUNIDADES</t>
  </si>
  <si>
    <t>ALESSANDRO RIBEIRO DE MORAIS</t>
  </si>
  <si>
    <t>20221.02BIO22N.5N</t>
  </si>
  <si>
    <t>GRAD.GENéT.02</t>
  </si>
  <si>
    <t>GENéTICA</t>
  </si>
  <si>
    <t>MARIA ANDREIA CORREA MENDONçA; LAURO BUCKER NETO</t>
  </si>
  <si>
    <t>GRAD.MOV.02</t>
  </si>
  <si>
    <t>MORFOLOGIA E ORGANOGRAFIA VEGETAL</t>
  </si>
  <si>
    <t>GISELE CRISTINA DE OLIVEIRA MENINO</t>
  </si>
  <si>
    <t>GRAD.PE-II.01</t>
  </si>
  <si>
    <t>PSICOLOGIA DA EDUCAçãO II</t>
  </si>
  <si>
    <t>GRAD.PPIE-I.01</t>
  </si>
  <si>
    <t>PESQUISA E PRáTICAS DE INTERVENçãO EM EDUCAçãO I</t>
  </si>
  <si>
    <t>ROSENILDE NOGUEIRA PANIAGO</t>
  </si>
  <si>
    <t>GRAD.SCE.01</t>
  </si>
  <si>
    <t>SOCIEDADE, CULTURA E EDUCAçãO</t>
  </si>
  <si>
    <t>EMIVAL DA CUNHA RIBEIRO</t>
  </si>
  <si>
    <t>GRAD.EA.03</t>
  </si>
  <si>
    <t>EDUCAçãO AMBIENTAL</t>
  </si>
  <si>
    <t>HIPóLITO TADEU FERREIRA DA SILVA; JUAREZ MARTINS RODRIGUES</t>
  </si>
  <si>
    <t>20221.02BIO22N.7N</t>
  </si>
  <si>
    <t>GRAD.ECRER.02</t>
  </si>
  <si>
    <t>EDUCAçãO, CULTURA E RELAçõES ÉTINICO-RACIAIS</t>
  </si>
  <si>
    <t>SANDRA MARA SANTOS LEMOS</t>
  </si>
  <si>
    <t>GRAD.EVOLUç.02</t>
  </si>
  <si>
    <t>EVOLUçãO</t>
  </si>
  <si>
    <t>JANIO CORDEIRO MOREIRA</t>
  </si>
  <si>
    <t>GRAD.IMUNOL.02</t>
  </si>
  <si>
    <t>IMUNOLOGIA</t>
  </si>
  <si>
    <t>LAURO BUCKER NETO</t>
  </si>
  <si>
    <t>GRAD.LIBRAS.02</t>
  </si>
  <si>
    <t>LIBRAS</t>
  </si>
  <si>
    <t>CALIXTO JUNIOR DE SOUZA</t>
  </si>
  <si>
    <t>GRAD.PPIE-II.01</t>
  </si>
  <si>
    <t>PESQUISA E PRáTICAS DE INTERVENçãO EM EDUCAçãO II</t>
  </si>
  <si>
    <t>SEBASTIãO CARVALHO VASCONCELOS FILHO; VALDNéA CASAGRANDE DALVI</t>
  </si>
  <si>
    <t>20221.02BIO23I.1MV</t>
  </si>
  <si>
    <t>Tarde</t>
  </si>
  <si>
    <t>GRAD.FC.03</t>
  </si>
  <si>
    <t>FILOSOFIA DA CIêNCIA</t>
  </si>
  <si>
    <t>FERNANDO UHLMANN SOARES</t>
  </si>
  <si>
    <t>GRAD.FF.01</t>
  </si>
  <si>
    <t>FUNDAMENTOS DE FíSICA</t>
  </si>
  <si>
    <t>GRAD.ICB.01</t>
  </si>
  <si>
    <t>INTRODUçãO àS CIêNCIAS BIOLóGICAS</t>
  </si>
  <si>
    <t>TAVVS MICAEL ALVES</t>
  </si>
  <si>
    <t>GRAD.RC.03</t>
  </si>
  <si>
    <t>REDAçãO CIENTíFICA</t>
  </si>
  <si>
    <t>GRAD.AV.01</t>
  </si>
  <si>
    <t>ANATOMIA VEGETAL</t>
  </si>
  <si>
    <t>VALDNéA CASAGRANDE DALVI</t>
  </si>
  <si>
    <t>20221.02BIO23I.3MV</t>
  </si>
  <si>
    <t>Manhã</t>
  </si>
  <si>
    <t>GRAD.BM.02</t>
  </si>
  <si>
    <t>BIOLOGIA MOLECULAR</t>
  </si>
  <si>
    <t>PAULO HENRIQUE MATAYOSHI CALIXTO</t>
  </si>
  <si>
    <t>GRAD.G.42</t>
  </si>
  <si>
    <t>GENéTICA II</t>
  </si>
  <si>
    <t>MARIA ANDREIA CORREA MENDONçA</t>
  </si>
  <si>
    <t>GRAD.ZI.02</t>
  </si>
  <si>
    <t>GRAD.CA.02</t>
  </si>
  <si>
    <t>COMPORTAMENTO ANIMAL</t>
  </si>
  <si>
    <t>20221.02BIO23I.5MV</t>
  </si>
  <si>
    <t>GRAD.EIA.01</t>
  </si>
  <si>
    <t>ESTUDOS DE IMPACTO AMBIENTAL</t>
  </si>
  <si>
    <t>LEANDRO CARLOS</t>
  </si>
  <si>
    <t>GRAD.EVOLUç.01</t>
  </si>
  <si>
    <t>GRAD.MG.01</t>
  </si>
  <si>
    <t>MICROBIOLOGIA GERAL</t>
  </si>
  <si>
    <t>LUCIANA CRISTINA VITORINO</t>
  </si>
  <si>
    <t>GRAD.PARASITOL.01</t>
  </si>
  <si>
    <t>PARASITOLOGIA</t>
  </si>
  <si>
    <t>GRAD.SV.01</t>
  </si>
  <si>
    <t>SISTEMáTICA VEGETAL</t>
  </si>
  <si>
    <t>GRAD.ZV.02</t>
  </si>
  <si>
    <t>ZOOLOGIA DOS VERTEBRADOS II</t>
  </si>
  <si>
    <t>GRAD.APA.01</t>
  </si>
  <si>
    <t>AUDITORIA E PERíCIA AMBIENTAL</t>
  </si>
  <si>
    <t>CHARLYS ROWEDER</t>
  </si>
  <si>
    <t>20221.02BIO23I.7MV</t>
  </si>
  <si>
    <t>GRAD.FCV.01</t>
  </si>
  <si>
    <t>FISIOLOGIA COMPARADA DE VERTEBRADOS</t>
  </si>
  <si>
    <t>GRAD.GP.01</t>
  </si>
  <si>
    <t>GEOLOGIA E PALEONTOLOGIA</t>
  </si>
  <si>
    <t>RAFAEL MARQUES PEREIRA LEAL; JANIO CORDEIRO MOREIRA</t>
  </si>
  <si>
    <t>GRAD.ILFFC.01</t>
  </si>
  <si>
    <t>INVENTáRIO E LEVANTAMENTO DE FAUNA E FLORA DO CERRADO</t>
  </si>
  <si>
    <t>GISELE CRISTINA DE OLIVEIRA MENINO; JANIO CORDEIRO MOREIRA</t>
  </si>
  <si>
    <t>GRAD.AM.01</t>
  </si>
  <si>
    <t>ANATOMIA DA MADEIRA</t>
  </si>
  <si>
    <t>20221.02BIO23I.8MV</t>
  </si>
  <si>
    <t>GRAD.BIOINFORMáT.01</t>
  </si>
  <si>
    <t>BIOINFORMáTICA</t>
  </si>
  <si>
    <t>LUCAS ANJOS DE SOUZA</t>
  </si>
  <si>
    <t>GRAD.TEE.01</t>
  </si>
  <si>
    <t>TóPICOS ESPECIAIS DE ENTOMOLOGIA</t>
  </si>
  <si>
    <t>FERNANDO HENRIQUE ANTONIOLLI FARACHE</t>
  </si>
  <si>
    <t>CTBIOTRV.1</t>
  </si>
  <si>
    <t>20221.02BTC11N.1N</t>
  </si>
  <si>
    <t>CTBIOTRV.19</t>
  </si>
  <si>
    <t>INTRODUçãO à BIOTECNOLOGIA</t>
  </si>
  <si>
    <t>PABLO DIEGO SILVA CABRAL</t>
  </si>
  <si>
    <t>CTBIOTRV.20</t>
  </si>
  <si>
    <t>BIOSSEGURANçA</t>
  </si>
  <si>
    <t>RENATA PEREIRA MARQUES</t>
  </si>
  <si>
    <t>CTBIOTRV.3</t>
  </si>
  <si>
    <t>SUBSTITUTO QUÍMICA</t>
  </si>
  <si>
    <t>CTBIOTRV.5</t>
  </si>
  <si>
    <t>INSTRUMENTAçãO, CONTROLE E ASSEPSIA DE BIOPROCESSOS</t>
  </si>
  <si>
    <t>KAREN CARVALHO FERREIRA</t>
  </si>
  <si>
    <t>RV.EXA810</t>
  </si>
  <si>
    <t>ESTATíSTICA BáSICA</t>
  </si>
  <si>
    <t>PAULO CARDOZO CARVALHO DE ARAUJO</t>
  </si>
  <si>
    <t>CTBIOTRV.10</t>
  </si>
  <si>
    <t>MICROBIOLOGIA APLICADA</t>
  </si>
  <si>
    <t>20221.02BTC11N.3N</t>
  </si>
  <si>
    <t>CTBIOTRV.13</t>
  </si>
  <si>
    <t>TECNOLOGIA GENéTICA E IMUNOLóGICA</t>
  </si>
  <si>
    <t>CTBIOTRV.18</t>
  </si>
  <si>
    <t>FISIOLOGIA VEGETAL</t>
  </si>
  <si>
    <t>PAULO EDUARDO DE MENEZES SILVA; FERNANDA DOS SANTOS FARNESE</t>
  </si>
  <si>
    <t>CTBIOTRV.24</t>
  </si>
  <si>
    <t>BIOéTICA</t>
  </si>
  <si>
    <t>TIAGO CARNEVALLE ROMAO</t>
  </si>
  <si>
    <t>CTBIOTRV.25</t>
  </si>
  <si>
    <t>HISTOLOGIA E FISIOLOGIA ANIMAL</t>
  </si>
  <si>
    <t>RV.EXA722</t>
  </si>
  <si>
    <t>MATEMáTICA APLICADA</t>
  </si>
  <si>
    <t>PAULO HENRIQUE RODRIGUES GONçALVES</t>
  </si>
  <si>
    <t>20221.02QUI10N.1N</t>
  </si>
  <si>
    <t>RV.EXA723</t>
  </si>
  <si>
    <t>RV.QUI720</t>
  </si>
  <si>
    <t>QUíMICA GERAL</t>
  </si>
  <si>
    <t>LUISMAR DE PAULA SOUZA</t>
  </si>
  <si>
    <t>RV.QUI723</t>
  </si>
  <si>
    <t>HIGIENE E SEGURANçA NO TRABALHO</t>
  </si>
  <si>
    <t>GEOVANY ALBINO DE SOUZA</t>
  </si>
  <si>
    <t>RV.QUI724</t>
  </si>
  <si>
    <t>MICROBIOLOGIA INDUSTRIAL</t>
  </si>
  <si>
    <t>LUCIANA CRISTINA VITORINO; FLAVIA DE FIGUEIREDO MACHADO</t>
  </si>
  <si>
    <t>RV.QUI735</t>
  </si>
  <si>
    <t>TéCNICAS DE LABORATóRIO E OTIMIZAçãO DE EXPERIMENTOS</t>
  </si>
  <si>
    <t>CELSO MARTINS BELISáRIO</t>
  </si>
  <si>
    <t>RV.QUI736</t>
  </si>
  <si>
    <t>EVOLUçãO DO CONCEITO DE QUíMICA</t>
  </si>
  <si>
    <t>RV.HUM805</t>
  </si>
  <si>
    <t>ÉTICA E RELAçõES NO TRABALHO</t>
  </si>
  <si>
    <t>MILTON BERNARDES FERREIRA</t>
  </si>
  <si>
    <t>20221.02QUI10N.3N</t>
  </si>
  <si>
    <t>RV.QUI124</t>
  </si>
  <si>
    <t>PROCESSOS QUíMICOS INDUSTRIAIS</t>
  </si>
  <si>
    <t>WESLEY RENATO VIALI</t>
  </si>
  <si>
    <t>RV.QUI728</t>
  </si>
  <si>
    <t>QUíMICA ANALíTICA QUALITATIVA</t>
  </si>
  <si>
    <t>RV.QUI729</t>
  </si>
  <si>
    <t>FíSICO-QUíMICA</t>
  </si>
  <si>
    <t>CARLOS FREDERICO DE SOUZA CASTRO</t>
  </si>
  <si>
    <t>RV.QUI730</t>
  </si>
  <si>
    <t>ANáLISE INSTRUMENTAL</t>
  </si>
  <si>
    <t>RV.QUI733</t>
  </si>
  <si>
    <t>IMPACTOS E RISCOS AMBIENTAIS</t>
  </si>
  <si>
    <t>JUAREZ MARTINS RODRIGUES</t>
  </si>
  <si>
    <t>RV.TAL10</t>
  </si>
  <si>
    <t>EMPREENDEDORISMO</t>
  </si>
  <si>
    <t>LUCIENE DE OLIVEIRA GUERRA</t>
  </si>
  <si>
    <t>20221.02QUI22N.1N</t>
  </si>
  <si>
    <t>GRAD.HQ.01</t>
  </si>
  <si>
    <t>HISTóRIA DA QUíMICA</t>
  </si>
  <si>
    <t>GRAD.QGE.02</t>
  </si>
  <si>
    <t>QUíMICA GERAL EXPERIMENTAL</t>
  </si>
  <si>
    <t>ANA CAROLINA RIBEIRO AGUIAR</t>
  </si>
  <si>
    <t>GRAD.QG-I.01</t>
  </si>
  <si>
    <t>QUíMICA GERAL I</t>
  </si>
  <si>
    <t>GRAD.FGE-I.01</t>
  </si>
  <si>
    <t>FíSICA GERAL E EXPERIMENTAL I</t>
  </si>
  <si>
    <t>GUSTAVO QUEREZA DE FREITAS</t>
  </si>
  <si>
    <t>20221.02QUI22N.3N</t>
  </si>
  <si>
    <t>GRAD.FQ.02</t>
  </si>
  <si>
    <t>FíSICO-QUíMICA II</t>
  </si>
  <si>
    <t>GRAD.FQIIE.01</t>
  </si>
  <si>
    <t>FíSICO-QUíMICA II EXPERIMENTAL</t>
  </si>
  <si>
    <t>GRAD.PAFQ.01</t>
  </si>
  <si>
    <t>PRáTICAS ACADêMICAS DE FíSICO-QUíMICA</t>
  </si>
  <si>
    <t>GRAD.QAQ.02</t>
  </si>
  <si>
    <t>POLYANA FERNANDES PEREIRA</t>
  </si>
  <si>
    <t>GRAD.FQ-III.01</t>
  </si>
  <si>
    <t>FíSICO-QUíMICA III</t>
  </si>
  <si>
    <t>JOAO CARLOS PERBONE DE SOUZA</t>
  </si>
  <si>
    <t>20221.02QUI22N.5N</t>
  </si>
  <si>
    <t>GRAD.LIBRAS.04</t>
  </si>
  <si>
    <t>GRAD.PAQAQ.02</t>
  </si>
  <si>
    <t>PRáTICAS ACADêMICAS DE QUíMICA ANALíTICA QUANTITATIVA</t>
  </si>
  <si>
    <t>GRAD.QI-I.01</t>
  </si>
  <si>
    <t>QUíMICA INORGâNICA I</t>
  </si>
  <si>
    <t>ELOIZA DA SILVA NUNES</t>
  </si>
  <si>
    <t>GRAD.BIOQ.02</t>
  </si>
  <si>
    <t>FáBIO HENRIQUE DYSZY</t>
  </si>
  <si>
    <t>20221.02QUI22N.7N</t>
  </si>
  <si>
    <t>GRAD.PAQO.01</t>
  </si>
  <si>
    <t>PRáTICAS ACADêMICAS DE QUíMICA ORGâNICA</t>
  </si>
  <si>
    <t>CASSIA CRISTINA FERNANDES ALVES</t>
  </si>
  <si>
    <t>GRAD.QOE.01</t>
  </si>
  <si>
    <t>QUíMICA ORGâNICA EXPERIMENTAL</t>
  </si>
  <si>
    <t>RODRIGO BRAGHIROLI</t>
  </si>
  <si>
    <t>GRAD.QO-II.01</t>
  </si>
  <si>
    <t>QUíMICA ORGâNICA II</t>
  </si>
  <si>
    <t>GRAD.ENQ.CDI-I.01</t>
  </si>
  <si>
    <t>CáLCULO DIFERENCIAL E INTEGRAL I</t>
  </si>
  <si>
    <t>LUCAS FRANCO DE ASSIS</t>
  </si>
  <si>
    <t>20221.02ENQ20I.1MV</t>
  </si>
  <si>
    <t>GRAD.ENQ.FE.05</t>
  </si>
  <si>
    <t>FíSICA EXPERIMENTAL</t>
  </si>
  <si>
    <t>GRAD.ENQ.FIS-I.04</t>
  </si>
  <si>
    <t>FíSICA I</t>
  </si>
  <si>
    <t>GRAD.ENQ.GAAL.06</t>
  </si>
  <si>
    <t>GEOMETRIA ANALíTICA E ÁLGEBRA LINEAR</t>
  </si>
  <si>
    <t>GRAD.ENQ.IEQ.07</t>
  </si>
  <si>
    <t>INTRODUçãO à ENGENHARIA QUíMICA</t>
  </si>
  <si>
    <t>OSVALDO VALARINI JUNIOR</t>
  </si>
  <si>
    <t>GRAD.ENQ.QE.03</t>
  </si>
  <si>
    <t>QUíMICA EXPERIMENTAL</t>
  </si>
  <si>
    <t>GRAD.ENQ.QG.02</t>
  </si>
  <si>
    <t>GRAD.ENQ.FE-III.17</t>
  </si>
  <si>
    <t>FíSICA EXPERIMENTAL III</t>
  </si>
  <si>
    <t>20221.02ENQ20I.3MV</t>
  </si>
  <si>
    <t>GRAD.ENQ.FIS-III.27</t>
  </si>
  <si>
    <t>FíSICA III</t>
  </si>
  <si>
    <t>GRAD.ENQ.IOE.18</t>
  </si>
  <si>
    <t>INTRODUçãO àS OPERAçõES PARA ENGENHARIA</t>
  </si>
  <si>
    <t>GRAD.ENQ.QAQ.19</t>
  </si>
  <si>
    <t>GRAD.ENQ.BIOQ.28</t>
  </si>
  <si>
    <t>PAULO HENRIQUE MATAYOSHI CALIXTO; FLAVIA DE FIGUEIREDO MACHADO</t>
  </si>
  <si>
    <t>20221.02ENQ20I.5MV</t>
  </si>
  <si>
    <t>GRAD.ENQ.FQ-II.31</t>
  </si>
  <si>
    <t>GRAD.ENQ.FT-II.30</t>
  </si>
  <si>
    <t>FENôMENOS DE TRANSPORTE II</t>
  </si>
  <si>
    <t>ROGéRIO FAVARETO</t>
  </si>
  <si>
    <t>GRAD.ENQ.MC.33</t>
  </si>
  <si>
    <t>MéTODOS COMPUTACIONAIS</t>
  </si>
  <si>
    <t>HEYDE FRANCIELLE DO CARMO FRANçA</t>
  </si>
  <si>
    <t>GRAD.ENQ.QAI.32</t>
  </si>
  <si>
    <t>QUíMICA ANALíTICA INSTRUMENTAL</t>
  </si>
  <si>
    <t>ELOIZA DA SILVA NUNES; WESLEY RENATO VIALI</t>
  </si>
  <si>
    <t>GRAD.ENQ.TERM-I.29</t>
  </si>
  <si>
    <t>TERMODINâMICA I</t>
  </si>
  <si>
    <t>MáRCIO DA SILVA VILELA</t>
  </si>
  <si>
    <t>GRAD.ENQ.QO-I.14</t>
  </si>
  <si>
    <t>QUíMICA ORGâNICA I</t>
  </si>
  <si>
    <t>20221.02ENQ20I.TE.2MV</t>
  </si>
  <si>
    <t>Professores</t>
  </si>
  <si>
    <t>PROF.1</t>
  </si>
  <si>
    <t>0</t>
  </si>
  <si>
    <t>PROF.2</t>
  </si>
  <si>
    <t>LORENA AZEVEDO LIMA</t>
  </si>
  <si>
    <t>PROF.3</t>
  </si>
  <si>
    <t>SAMANTHA REZENDE MENDES</t>
  </si>
  <si>
    <t>PROF.4</t>
  </si>
  <si>
    <t>PROF.5</t>
  </si>
  <si>
    <t>KENNEDY DE ARAúJO BARBOSA</t>
  </si>
  <si>
    <t>PROF.6</t>
  </si>
  <si>
    <t>RENATO CRUVINEL DE OLIVEIRA</t>
  </si>
  <si>
    <t>PROF.7</t>
  </si>
  <si>
    <t>FLAVIA FARIA LOPES</t>
  </si>
  <si>
    <t>PROF.8</t>
  </si>
  <si>
    <t>JOSé AURELIO VAZQUEZ RUBIO</t>
  </si>
  <si>
    <t>PROF.9</t>
  </si>
  <si>
    <t>JEAN MARC NACIFE</t>
  </si>
  <si>
    <t>PROF.10</t>
  </si>
  <si>
    <t>PROF.11</t>
  </si>
  <si>
    <t>WILCIENE NUNES DO VALE</t>
  </si>
  <si>
    <t>PROF.12</t>
  </si>
  <si>
    <t>PROF.13</t>
  </si>
  <si>
    <t>PROF.14</t>
  </si>
  <si>
    <t>PROF.15</t>
  </si>
  <si>
    <t>PROF.16</t>
  </si>
  <si>
    <t>CARLOS ANTONIO CARDOSO SOBRINHO</t>
  </si>
  <si>
    <t>PROF.17</t>
  </si>
  <si>
    <t>IDALCI CRUVINEL DOS REIS</t>
  </si>
  <si>
    <t>PROF.18</t>
  </si>
  <si>
    <t>MáRCIA CRISTINA PUYDINGER DE FAZIO</t>
  </si>
  <si>
    <t>PROF.19</t>
  </si>
  <si>
    <t>HAIHANI SILVA PASSOS</t>
  </si>
  <si>
    <t>PROF.20</t>
  </si>
  <si>
    <t>ROGéRIO ANTôNIO MAURO</t>
  </si>
  <si>
    <t>PROF.21</t>
  </si>
  <si>
    <t>WENDERSON SOUSA FERREIRA</t>
  </si>
  <si>
    <t>PROF.22</t>
  </si>
  <si>
    <t>FRANKCIONE BORGES DE ALMEIDA</t>
  </si>
  <si>
    <t>PROF.23</t>
  </si>
  <si>
    <t>MARCO ANTONIO HARMS DIAS</t>
  </si>
  <si>
    <t>PROF.24</t>
  </si>
  <si>
    <t>PROF.25</t>
  </si>
  <si>
    <t>ADRIANO PERIN</t>
  </si>
  <si>
    <t>PROF.26</t>
  </si>
  <si>
    <t>JéSSIKA  MARA MARTINS RIBEIRO</t>
  </si>
  <si>
    <t>PROF.27</t>
  </si>
  <si>
    <t>PROF.28</t>
  </si>
  <si>
    <t>GILBERTO COLODRO</t>
  </si>
  <si>
    <t>PROF.29</t>
  </si>
  <si>
    <t>JOSé WESELLI DE Sá ANDRADE</t>
  </si>
  <si>
    <t>PROF.30</t>
  </si>
  <si>
    <t>DARLIANE DE CASTRO SANTOS</t>
  </si>
  <si>
    <t>PROF.31</t>
  </si>
  <si>
    <t>TIAGO PEREIRA GUIMARãES</t>
  </si>
  <si>
    <t>PROF.32</t>
  </si>
  <si>
    <t>RAFAEL MARQUES PEREIRA LEAL</t>
  </si>
  <si>
    <t>PROF.33</t>
  </si>
  <si>
    <t>DAVID VIEIRA LIMA</t>
  </si>
  <si>
    <t>PROF.34</t>
  </si>
  <si>
    <t>LEONARDO DE CASTRO SANTOS</t>
  </si>
  <si>
    <t>PROF.35</t>
  </si>
  <si>
    <t>CARLOS RIBEIRO RODRIGUES</t>
  </si>
  <si>
    <t>PROF.36</t>
  </si>
  <si>
    <t>JOSé MILTON ALVES</t>
  </si>
  <si>
    <t>PROF.37</t>
  </si>
  <si>
    <t>ANíSIO CORREA DA ROCHA</t>
  </si>
  <si>
    <t>PROF.38</t>
  </si>
  <si>
    <t>PROF.39</t>
  </si>
  <si>
    <t>GUILHERME GOMES OLIVEIRA</t>
  </si>
  <si>
    <t>PROF.40</t>
  </si>
  <si>
    <t>HIPóLITO TADEU FERREIRA DA SILVA</t>
  </si>
  <si>
    <t>PROF.41</t>
  </si>
  <si>
    <t>FERNANDO HIGINO DE LIMA E SILVA</t>
  </si>
  <si>
    <t>PROF.42</t>
  </si>
  <si>
    <t>EDNALVA PATRíCIA DE ANDRADE SILVA</t>
  </si>
  <si>
    <t>PROF.43</t>
  </si>
  <si>
    <t>TIAGO CLARIMUNDO RAMOS</t>
  </si>
  <si>
    <t>PROF.44</t>
  </si>
  <si>
    <t>EDSON LUIZ SOUCHIE</t>
  </si>
  <si>
    <t>PROF.45</t>
  </si>
  <si>
    <t>PROF.46</t>
  </si>
  <si>
    <t>PROF.47</t>
  </si>
  <si>
    <t>PROF.48</t>
  </si>
  <si>
    <t>AURELIO RUBIO NETO</t>
  </si>
  <si>
    <t>PROF.49</t>
  </si>
  <si>
    <t>PROF.50</t>
  </si>
  <si>
    <t>EDUARDO DA COSTA SEVERIANO</t>
  </si>
  <si>
    <t>PROF.51</t>
  </si>
  <si>
    <t>PROF.52</t>
  </si>
  <si>
    <t>PABLO DA COSTA GONTIJO</t>
  </si>
  <si>
    <t>PROF.53</t>
  </si>
  <si>
    <t>JOãO CLEBER MODERNEL DA SILVEIRA</t>
  </si>
  <si>
    <t>PROF.54</t>
  </si>
  <si>
    <t>FERNANDA DOS SANTOS FARNESE</t>
  </si>
  <si>
    <t>PROF.55</t>
  </si>
  <si>
    <t>LUCAS PERES ANGELINI</t>
  </si>
  <si>
    <t>PROF.56</t>
  </si>
  <si>
    <t>PROF.57</t>
  </si>
  <si>
    <t>JéSSIKA  MARA MARTINS RIBEIRO; FRANCISCO RIBEIRO DE ARAUJO NETO</t>
  </si>
  <si>
    <t>PROF.58</t>
  </si>
  <si>
    <t>ALAERSON MAIA GERALDINE</t>
  </si>
  <si>
    <t>PROF.59</t>
  </si>
  <si>
    <t>KáTIA APARECIDA DE PINHO COSTA</t>
  </si>
  <si>
    <t>PROF.60</t>
  </si>
  <si>
    <t>JULIANA DE FáTIMA SALES</t>
  </si>
  <si>
    <t>PROF.61</t>
  </si>
  <si>
    <t>PROF.62</t>
  </si>
  <si>
    <t>PAULO EDUARDO DE MENEZES SILVA</t>
  </si>
  <si>
    <t>PROF.63</t>
  </si>
  <si>
    <t>PROF.64</t>
  </si>
  <si>
    <t>OSVALDO RESENDE</t>
  </si>
  <si>
    <t>PROF.65</t>
  </si>
  <si>
    <t>PROF.66</t>
  </si>
  <si>
    <t>KAREN MARTINS LEãO</t>
  </si>
  <si>
    <t>PROF.67</t>
  </si>
  <si>
    <t>PROF.68</t>
  </si>
  <si>
    <t>LIGIA CAMPOS DE MOURA SILVA</t>
  </si>
  <si>
    <t>PROF.69</t>
  </si>
  <si>
    <t>PRISCILA ALONSO DOS SANTOS</t>
  </si>
  <si>
    <t>PROF.70</t>
  </si>
  <si>
    <t>PRISCILA ALONSO DOS SANTOS; LEANDRO PEREIRA CAPPATO</t>
  </si>
  <si>
    <t>PROF.71</t>
  </si>
  <si>
    <t>MELISSA CáSSIA FAVARO BOLDRIN FREIRE</t>
  </si>
  <si>
    <t>PROF.72</t>
  </si>
  <si>
    <t>RAPHAELA GABRI BITENCOURT</t>
  </si>
  <si>
    <t>PROF.73</t>
  </si>
  <si>
    <t>PROF.74</t>
  </si>
  <si>
    <t>PROF.75</t>
  </si>
  <si>
    <t>LEANDRO PEREIRA CAPPATO</t>
  </si>
  <si>
    <t>PROF.76</t>
  </si>
  <si>
    <t>ADRIANO CARVALHO COSTA</t>
  </si>
  <si>
    <t>PROF.77</t>
  </si>
  <si>
    <t>PROF.78</t>
  </si>
  <si>
    <t>PROF.79</t>
  </si>
  <si>
    <t>CAIKE DA ROCHA DAMKE</t>
  </si>
  <si>
    <t>PROF.80</t>
  </si>
  <si>
    <t>PROF.81</t>
  </si>
  <si>
    <t>PROF.82</t>
  </si>
  <si>
    <t>GEOVANA ROCHA PLáCIDO</t>
  </si>
  <si>
    <t>PROF.83</t>
  </si>
  <si>
    <t>EDUARDO MATHEUS GUIMARãES TELES</t>
  </si>
  <si>
    <t>PROF.84</t>
  </si>
  <si>
    <t>PROF.85</t>
  </si>
  <si>
    <t>PROF.86</t>
  </si>
  <si>
    <t>PROF.87</t>
  </si>
  <si>
    <t>PROF.88</t>
  </si>
  <si>
    <t>PROF.89</t>
  </si>
  <si>
    <t>PROF.90</t>
  </si>
  <si>
    <t>PROF.91</t>
  </si>
  <si>
    <t>PROF.92</t>
  </si>
  <si>
    <t>PROF.93</t>
  </si>
  <si>
    <t>PROF.94</t>
  </si>
  <si>
    <t>PROF.95</t>
  </si>
  <si>
    <t>PROF.96</t>
  </si>
  <si>
    <t>PROF.97</t>
  </si>
  <si>
    <t>PROF.98</t>
  </si>
  <si>
    <t>PROF.99</t>
  </si>
  <si>
    <t>PROF.100</t>
  </si>
  <si>
    <t>PROF.101</t>
  </si>
  <si>
    <t>PROF.102</t>
  </si>
  <si>
    <t>PROF.103</t>
  </si>
  <si>
    <t>PROF.104</t>
  </si>
  <si>
    <t>PROF.105</t>
  </si>
  <si>
    <t>PROF.106</t>
  </si>
  <si>
    <t>PROF.107</t>
  </si>
  <si>
    <t>PROF.108</t>
  </si>
  <si>
    <t>PROF.109</t>
  </si>
  <si>
    <t>PROF.110</t>
  </si>
  <si>
    <t>MARCIO ANTONIO FERREIRA BELO FILHO</t>
  </si>
  <si>
    <t>PROF.111</t>
  </si>
  <si>
    <t>ANDRé DA CUNHA RIBEIRO</t>
  </si>
  <si>
    <t>PROF.112</t>
  </si>
  <si>
    <t>JOAO AREIS FERREIRA BARBOSA JUNIOR</t>
  </si>
  <si>
    <t>PROF.113</t>
  </si>
  <si>
    <t>ADRIANO SOARES DE OLIVEIRA BAILãO</t>
  </si>
  <si>
    <t>PROF.114</t>
  </si>
  <si>
    <t>RAFAEL CARVALHO MENDONçA</t>
  </si>
  <si>
    <t>PROF.115</t>
  </si>
  <si>
    <t>HEVERTON BARROS DE MACEDO</t>
  </si>
  <si>
    <t>PROF.116</t>
  </si>
  <si>
    <t>FáBIO MONTANHA RAMOS</t>
  </si>
  <si>
    <t>PROF.117</t>
  </si>
  <si>
    <t>PROF.118</t>
  </si>
  <si>
    <t>MARLUS DIAS SILVA</t>
  </si>
  <si>
    <t>PROF.119</t>
  </si>
  <si>
    <t>DOUGLAS CEDRIM OLIVEIRA</t>
  </si>
  <si>
    <t>PROF.120</t>
  </si>
  <si>
    <t>LEANDRO RODRIGUES DA SILVA SOUZA</t>
  </si>
  <si>
    <t>PROF.121</t>
  </si>
  <si>
    <t>BRUNA OLIVEIRA CAMPOS</t>
  </si>
  <si>
    <t>PROF.122</t>
  </si>
  <si>
    <t>PHILIPPE BARBOSA SILVA</t>
  </si>
  <si>
    <t>PROF.123</t>
  </si>
  <si>
    <t>PROF.124</t>
  </si>
  <si>
    <t>PROF.125</t>
  </si>
  <si>
    <t>HUGO LEONARDO SOUZA LARA LEãO</t>
  </si>
  <si>
    <t>PROF.126</t>
  </si>
  <si>
    <t>WELLINGTON DONIZETE GUIMARãES</t>
  </si>
  <si>
    <t>PROF.127</t>
  </si>
  <si>
    <t>ÉDIO DAMáSIO DA SILVA JUNIOR</t>
  </si>
  <si>
    <t>PROF.128</t>
  </si>
  <si>
    <t>BACUS DE OLIVEIRA NAHIME</t>
  </si>
  <si>
    <t>PROF.129</t>
  </si>
  <si>
    <t>FLAVIO HIOCHIO SATO</t>
  </si>
  <si>
    <t>PROF.130</t>
  </si>
  <si>
    <t>MARCEL WILLIAN REIS SALES</t>
  </si>
  <si>
    <t>PROF.131</t>
  </si>
  <si>
    <t>MICHELL MACEDO ALVES</t>
  </si>
  <si>
    <t>PROF.132</t>
  </si>
  <si>
    <t>ALEXSANDRO DOS SANTOS FELIPE</t>
  </si>
  <si>
    <t>PROF.133</t>
  </si>
  <si>
    <t>WILLER MOTA FERREIRA</t>
  </si>
  <si>
    <t>PROF.134</t>
  </si>
  <si>
    <t>ELLEN KRISTINE SILVA COSTA SOUZA</t>
  </si>
  <si>
    <t>PROF.135</t>
  </si>
  <si>
    <t>LAURA REZENDE SOUZA</t>
  </si>
  <si>
    <t>PROF.136</t>
  </si>
  <si>
    <t>PROF.137</t>
  </si>
  <si>
    <t>RúBIA CRISTINA ARANTES MARQUES</t>
  </si>
  <si>
    <t>PROF.138</t>
  </si>
  <si>
    <t>RAQUEL MARIA PRADO</t>
  </si>
  <si>
    <t>PROF.139</t>
  </si>
  <si>
    <t>BRUNO DE OLIVEIRA COSTA COUTO</t>
  </si>
  <si>
    <t>PROF.140</t>
  </si>
  <si>
    <t>LUCAS ANJOS DE SOUZA; FLAVIA DE FIGUEIREDO MACHADO</t>
  </si>
  <si>
    <t>PROF.141</t>
  </si>
  <si>
    <t>MARCONI BATISTA TEIXEIRA</t>
  </si>
  <si>
    <t>PROF.142</t>
  </si>
  <si>
    <t>PROF.143</t>
  </si>
  <si>
    <t>PROF.144</t>
  </si>
  <si>
    <t>PROF.145</t>
  </si>
  <si>
    <t>PROF.146</t>
  </si>
  <si>
    <t>PROF.147</t>
  </si>
  <si>
    <t>PROF.148</t>
  </si>
  <si>
    <t>PROF.149</t>
  </si>
  <si>
    <t>PROF.150</t>
  </si>
  <si>
    <t>PROF.151</t>
  </si>
  <si>
    <t>LUCAS PERES ANGELINI; BRUNO DE OLIVEIRA COSTA COUTO</t>
  </si>
  <si>
    <t>PROF.152</t>
  </si>
  <si>
    <t>ELIS APARECIDO BENTO</t>
  </si>
  <si>
    <t>PROF.153</t>
  </si>
  <si>
    <t>CIBELE SILVA MINAFRA</t>
  </si>
  <si>
    <t>PROF.154</t>
  </si>
  <si>
    <t>ANA PAULA CARDOSO GOMIDE</t>
  </si>
  <si>
    <t>PROF.155</t>
  </si>
  <si>
    <t>KáTIA CYLENE GUIMARãES</t>
  </si>
  <si>
    <t>PROF.156</t>
  </si>
  <si>
    <t>FABIANA RAMOS DOS SANTOS</t>
  </si>
  <si>
    <t>PROF.157</t>
  </si>
  <si>
    <t>MARCO ANTôNIO PEREIRA DA SILVA</t>
  </si>
  <si>
    <t>PROF.158</t>
  </si>
  <si>
    <t>Curso</t>
  </si>
  <si>
    <t>Nome</t>
  </si>
  <si>
    <t xml:space="preserve">Periodo </t>
  </si>
  <si>
    <t>Ciências Biológicas (licenciatura)</t>
  </si>
  <si>
    <t>Ciências Biológicas - Primeiro Periodo (Noturno)</t>
  </si>
  <si>
    <t>Ciências Biológicas - Terceiro Periodo (Noturno)</t>
  </si>
  <si>
    <t>Ciências Biológicas - Quinto Periodo (Noturno)</t>
  </si>
  <si>
    <t>Ciências Biológicas - Setimo Periodo (Noturno)</t>
  </si>
  <si>
    <t>Ciências Biológicas (bacharelado)</t>
  </si>
  <si>
    <t>Ciências Biológicas - Primeiro Periodo (Integral)</t>
  </si>
  <si>
    <t>Ciências Biológicas - Terceiro Periodo (Integral)</t>
  </si>
  <si>
    <t>Ciências Biológicas - Quinto Periodo (Integral)</t>
  </si>
  <si>
    <t>Ciências Biológicas - Setimo Periodo (Integral)</t>
  </si>
  <si>
    <t>Ciências Biológicas - Oitavo Periodo (Integral)</t>
  </si>
  <si>
    <t>Técnico em Biotecnologia</t>
  </si>
  <si>
    <t>Técnico em Biotecnologia - Primeiro Semestre</t>
  </si>
  <si>
    <t>Técnico em Biotecnologia - Terceiro Semestre</t>
  </si>
  <si>
    <t>Engenharia Química</t>
  </si>
  <si>
    <t>Engenharia Química - Primeiro Periodo</t>
  </si>
  <si>
    <t>Engenharia Química - Terceiro Periodo</t>
  </si>
  <si>
    <t>Engenharia Química - Quinto Periodo</t>
  </si>
  <si>
    <t>Engenharia Química - Segundo Periodo Especial</t>
  </si>
  <si>
    <t>Técnico em Química</t>
  </si>
  <si>
    <t>Técnico em Química - Primeiro Semestre</t>
  </si>
  <si>
    <t>Técnico em Química - Terceiro Semestre</t>
  </si>
  <si>
    <t>Química</t>
  </si>
  <si>
    <t>Química - Primeiro Periodo (Noturno)</t>
  </si>
  <si>
    <t>Química - Terceiro Periodo (Noturno)</t>
  </si>
  <si>
    <t>Química - Quinto Periodo (Noturno)</t>
  </si>
  <si>
    <t>Química - Setimo Periodo (Noturno)</t>
  </si>
  <si>
    <t>Cursos</t>
  </si>
  <si>
    <t>Tipo</t>
  </si>
  <si>
    <t>Turmas</t>
  </si>
  <si>
    <t>BIO.BC</t>
  </si>
  <si>
    <t>Bacharelado</t>
  </si>
  <si>
    <t>13-16</t>
  </si>
  <si>
    <t>1-16</t>
  </si>
  <si>
    <t>BIO.LI</t>
  </si>
  <si>
    <t>Licenciatura</t>
  </si>
  <si>
    <t>1-12</t>
  </si>
  <si>
    <t>BIO.TEC</t>
  </si>
  <si>
    <t>Técnico</t>
  </si>
  <si>
    <t>ENG.QUI</t>
  </si>
  <si>
    <t>QUIM.LI</t>
  </si>
  <si>
    <t>QUIM.TEC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</si>
</sst>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sz val="11.0"/>
      <color rgb="FFFF0000"/>
      <name val="Calibri"/>
    </font>
    <font>
      <sz val="11.0"/>
      <color theme="1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9CC2E5"/>
        <bgColor rgb="FF9CC2E5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0" fontId="1" numFmtId="0" xfId="0" applyAlignment="1" applyBorder="1" applyFont="1">
      <alignment vertical="bottom"/>
    </xf>
    <xf borderId="2" fillId="6" fontId="1" numFmtId="0" xfId="0" applyAlignment="1" applyBorder="1" applyFill="1" applyFont="1">
      <alignment vertical="bottom"/>
    </xf>
    <xf borderId="2" fillId="7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3" fillId="2" fontId="2" numFmtId="0" xfId="0" applyAlignment="1" applyBorder="1" applyFont="1">
      <alignment horizontal="right" vertical="bottom"/>
    </xf>
    <xf borderId="4" fillId="2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4" fillId="0" fontId="2" numFmtId="49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0" fillId="8" fontId="3" numFmtId="49" xfId="0" applyFill="1" applyFont="1" applyNumberFormat="1"/>
    <xf borderId="4" fillId="5" fontId="2" numFmtId="49" xfId="0" applyAlignment="1" applyBorder="1" applyFont="1" applyNumberFormat="1">
      <alignment vertical="bottom"/>
    </xf>
    <xf borderId="4" fillId="8" fontId="2" numFmtId="0" xfId="0" applyAlignment="1" applyBorder="1" applyFont="1">
      <alignment vertical="bottom"/>
    </xf>
    <xf borderId="4" fillId="4" fontId="4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2" fillId="5" fontId="2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6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7" fontId="1" numFmtId="49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4" fontId="5" numFmtId="0" xfId="0" applyAlignment="1" applyBorder="1" applyFont="1">
      <alignment vertical="bottom"/>
    </xf>
    <xf borderId="4" fillId="7" fontId="2" numFmtId="49" xfId="0" applyAlignment="1" applyBorder="1" applyFont="1" applyNumberFormat="1">
      <alignment vertical="bottom"/>
    </xf>
    <xf borderId="4" fillId="5" fontId="1" numFmtId="49" xfId="0" applyAlignment="1" applyBorder="1" applyFont="1" applyNumberFormat="1">
      <alignment vertical="bottom"/>
    </xf>
    <xf borderId="2" fillId="9" fontId="1" numFmtId="49" xfId="0" applyAlignment="1" applyBorder="1" applyFill="1" applyFont="1" applyNumberFormat="1">
      <alignment readingOrder="0" vertical="bottom"/>
    </xf>
    <xf borderId="2" fillId="0" fontId="1" numFmtId="49" xfId="0" applyAlignment="1" applyBorder="1" applyFont="1" applyNumberFormat="1">
      <alignment vertical="bottom"/>
    </xf>
    <xf borderId="2" fillId="4" fontId="1" numFmtId="49" xfId="0" applyAlignment="1" applyBorder="1" applyFont="1" applyNumberFormat="1">
      <alignment vertical="bottom"/>
    </xf>
    <xf borderId="0" fillId="0" fontId="2" numFmtId="49" xfId="0" applyAlignment="1" applyFont="1" applyNumberFormat="1">
      <alignment vertical="bottom"/>
    </xf>
    <xf borderId="3" fillId="5" fontId="2" numFmtId="49" xfId="0" applyAlignment="1" applyBorder="1" applyFont="1" applyNumberFormat="1">
      <alignment vertical="bottom"/>
    </xf>
    <xf borderId="4" fillId="9" fontId="2" numFmtId="49" xfId="0" applyAlignment="1" applyBorder="1" applyFont="1" applyNumberFormat="1">
      <alignment vertical="bottom"/>
    </xf>
    <xf borderId="4" fillId="9" fontId="2" numFmtId="49" xfId="0" applyAlignment="1" applyBorder="1" applyFont="1" applyNumberFormat="1">
      <alignment readingOrder="0" vertical="bottom"/>
    </xf>
    <xf borderId="1" fillId="5" fontId="2" numFmtId="49" xfId="0" applyAlignment="1" applyBorder="1" applyFont="1" applyNumberFormat="1">
      <alignment vertical="bottom"/>
    </xf>
    <xf borderId="2" fillId="9" fontId="2" numFmtId="49" xfId="0" applyAlignment="1" applyBorder="1" applyFont="1" applyNumberFormat="1">
      <alignment vertical="bottom"/>
    </xf>
    <xf borderId="2" fillId="9" fontId="2" numFmtId="49" xfId="0" applyAlignment="1" applyBorder="1" applyFont="1" applyNumberFormat="1">
      <alignment readingOrder="0" vertical="bottom"/>
    </xf>
    <xf borderId="2" fillId="4" fontId="5" numFmtId="0" xfId="0" applyAlignment="1" applyBorder="1" applyFont="1">
      <alignment vertical="bottom"/>
    </xf>
    <xf borderId="2" fillId="7" fontId="2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9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/>
      <c r="Q1" s="9"/>
      <c r="R1" s="9"/>
      <c r="S1" s="9"/>
      <c r="T1" s="9"/>
      <c r="U1" s="9"/>
      <c r="V1" s="9"/>
      <c r="W1" s="9"/>
      <c r="X1" s="9"/>
    </row>
    <row r="2">
      <c r="A2" s="10">
        <v>183888.0</v>
      </c>
      <c r="B2" s="11" t="s">
        <v>15</v>
      </c>
      <c r="C2" s="12" t="s">
        <v>16</v>
      </c>
      <c r="D2" s="13" t="s">
        <v>17</v>
      </c>
      <c r="E2" s="14" t="s">
        <v>18</v>
      </c>
      <c r="F2" s="15" t="s">
        <v>19</v>
      </c>
      <c r="G2" s="16">
        <v>0.0</v>
      </c>
      <c r="H2" s="17">
        <v>3.0</v>
      </c>
      <c r="I2" s="17">
        <v>0.0</v>
      </c>
      <c r="J2" s="18" t="str">
        <f t="shared" ref="J2:J116" si="1">ifs(F2 = "Manhã", "7-16", F2 = "Tarde", "1-6,13-16", F2 = "Noite", "1-12", F2 = "Integral", "13-16")</f>
        <v>1-12</v>
      </c>
      <c r="K2" s="18" t="str">
        <f t="shared" ref="K2:K116" si="2">ifs(F2 = "Manhã", "7-16", F2 = "Tarde", "1-6,13-16", F2 = "Noite", "1-12", F2 = "Integral", "13-16")</f>
        <v>1-12</v>
      </c>
      <c r="L2" s="18" t="str">
        <f t="shared" ref="L2:L116" si="3">ifs(F2 = "Manhã", "7-16", F2 = "Tarde", "1-6,13-16", F2 = "Noite", "1-12", F2 = "Integral", "13-16")</f>
        <v>1-12</v>
      </c>
      <c r="M2" s="18" t="str">
        <f t="shared" ref="M2:M116" si="4">ifs(F2 = "Manhã", "7-16", F2 = "Tarde", "1-6,13-16", F2 = "Noite", "1-12", F2 = "Integral", "13-16")</f>
        <v>1-12</v>
      </c>
      <c r="N2" s="18" t="str">
        <f t="shared" ref="N2:N116" si="5">ifs(F2 = "Manhã", "7-16", F2 = "Tarde", "1-6,13-16", F2 = "Noite", "1-12", F2 = "Integral", "13-16")</f>
        <v>1-12</v>
      </c>
      <c r="O2" s="18" t="str">
        <f t="shared" ref="O2:O116" si="6">ifs(F2 = "Manhã", "1-16", F2 = "Tarde", "1-16", F2 = "Noite", "0", F2 = "Integral", "1-16")</f>
        <v>0</v>
      </c>
      <c r="P2" s="16"/>
      <c r="Q2" s="16"/>
      <c r="R2" s="16"/>
      <c r="S2" s="16"/>
      <c r="T2" s="16"/>
      <c r="U2" s="16"/>
      <c r="V2" s="16"/>
      <c r="W2" s="16"/>
      <c r="X2" s="16"/>
    </row>
    <row r="3">
      <c r="A3" s="10">
        <v>182557.0</v>
      </c>
      <c r="B3" s="11" t="s">
        <v>15</v>
      </c>
      <c r="C3" s="12" t="s">
        <v>16</v>
      </c>
      <c r="D3" s="13" t="s">
        <v>17</v>
      </c>
      <c r="E3" s="14" t="s">
        <v>18</v>
      </c>
      <c r="F3" s="15" t="s">
        <v>19</v>
      </c>
      <c r="G3" s="16">
        <v>0.0</v>
      </c>
      <c r="H3" s="17">
        <v>3.0</v>
      </c>
      <c r="I3" s="17">
        <v>0.0</v>
      </c>
      <c r="J3" s="18" t="str">
        <f t="shared" si="1"/>
        <v>1-12</v>
      </c>
      <c r="K3" s="18" t="str">
        <f t="shared" si="2"/>
        <v>1-12</v>
      </c>
      <c r="L3" s="18" t="str">
        <f t="shared" si="3"/>
        <v>1-12</v>
      </c>
      <c r="M3" s="18" t="str">
        <f t="shared" si="4"/>
        <v>1-12</v>
      </c>
      <c r="N3" s="18" t="str">
        <f t="shared" si="5"/>
        <v>1-12</v>
      </c>
      <c r="O3" s="18" t="str">
        <f t="shared" si="6"/>
        <v>0</v>
      </c>
      <c r="P3" s="16"/>
      <c r="Q3" s="16"/>
      <c r="R3" s="16"/>
      <c r="S3" s="16"/>
      <c r="T3" s="16"/>
      <c r="U3" s="16"/>
      <c r="V3" s="16"/>
      <c r="W3" s="16"/>
      <c r="X3" s="16"/>
    </row>
    <row r="4">
      <c r="A4" s="10">
        <v>183586.0</v>
      </c>
      <c r="B4" s="11" t="s">
        <v>20</v>
      </c>
      <c r="C4" s="12" t="s">
        <v>21</v>
      </c>
      <c r="D4" s="13" t="s">
        <v>22</v>
      </c>
      <c r="E4" s="14" t="s">
        <v>18</v>
      </c>
      <c r="F4" s="19" t="s">
        <v>19</v>
      </c>
      <c r="G4" s="16">
        <v>0.0</v>
      </c>
      <c r="H4" s="17">
        <v>3.0</v>
      </c>
      <c r="I4" s="17">
        <v>0.0</v>
      </c>
      <c r="J4" s="18" t="str">
        <f t="shared" si="1"/>
        <v>1-12</v>
      </c>
      <c r="K4" s="18" t="str">
        <f t="shared" si="2"/>
        <v>1-12</v>
      </c>
      <c r="L4" s="18" t="str">
        <f t="shared" si="3"/>
        <v>1-12</v>
      </c>
      <c r="M4" s="18" t="str">
        <f t="shared" si="4"/>
        <v>1-12</v>
      </c>
      <c r="N4" s="18" t="str">
        <f t="shared" si="5"/>
        <v>1-12</v>
      </c>
      <c r="O4" s="18" t="str">
        <f t="shared" si="6"/>
        <v>0</v>
      </c>
      <c r="P4" s="16"/>
      <c r="Q4" s="16"/>
      <c r="R4" s="16"/>
      <c r="S4" s="16"/>
      <c r="T4" s="16"/>
      <c r="U4" s="16"/>
      <c r="V4" s="16"/>
      <c r="W4" s="16"/>
      <c r="X4" s="16"/>
    </row>
    <row r="5">
      <c r="A5" s="10">
        <v>182559.0</v>
      </c>
      <c r="B5" s="11" t="s">
        <v>23</v>
      </c>
      <c r="C5" s="12" t="s">
        <v>24</v>
      </c>
      <c r="D5" s="13" t="s">
        <v>25</v>
      </c>
      <c r="E5" s="14" t="s">
        <v>18</v>
      </c>
      <c r="F5" s="15" t="s">
        <v>19</v>
      </c>
      <c r="G5" s="16">
        <v>0.0</v>
      </c>
      <c r="H5" s="17">
        <v>4.0</v>
      </c>
      <c r="I5" s="17">
        <v>0.0</v>
      </c>
      <c r="J5" s="18" t="str">
        <f t="shared" si="1"/>
        <v>1-12</v>
      </c>
      <c r="K5" s="18" t="str">
        <f t="shared" si="2"/>
        <v>1-12</v>
      </c>
      <c r="L5" s="18" t="str">
        <f t="shared" si="3"/>
        <v>1-12</v>
      </c>
      <c r="M5" s="18" t="str">
        <f t="shared" si="4"/>
        <v>1-12</v>
      </c>
      <c r="N5" s="18" t="str">
        <f t="shared" si="5"/>
        <v>1-12</v>
      </c>
      <c r="O5" s="18" t="str">
        <f t="shared" si="6"/>
        <v>0</v>
      </c>
      <c r="P5" s="16"/>
      <c r="Q5" s="16"/>
      <c r="R5" s="16"/>
      <c r="S5" s="16"/>
      <c r="T5" s="16"/>
      <c r="U5" s="16"/>
      <c r="V5" s="16"/>
      <c r="W5" s="16"/>
      <c r="X5" s="16"/>
    </row>
    <row r="6">
      <c r="A6" s="10">
        <v>182558.0</v>
      </c>
      <c r="B6" s="11" t="s">
        <v>26</v>
      </c>
      <c r="C6" s="12" t="s">
        <v>27</v>
      </c>
      <c r="D6" s="13" t="s">
        <v>28</v>
      </c>
      <c r="E6" s="14" t="s">
        <v>18</v>
      </c>
      <c r="F6" s="15" t="s">
        <v>19</v>
      </c>
      <c r="G6" s="16">
        <v>0.0</v>
      </c>
      <c r="H6" s="17">
        <v>2.0</v>
      </c>
      <c r="I6" s="17">
        <v>0.0</v>
      </c>
      <c r="J6" s="18" t="str">
        <f t="shared" si="1"/>
        <v>1-12</v>
      </c>
      <c r="K6" s="18" t="str">
        <f t="shared" si="2"/>
        <v>1-12</v>
      </c>
      <c r="L6" s="18" t="str">
        <f t="shared" si="3"/>
        <v>1-12</v>
      </c>
      <c r="M6" s="18" t="str">
        <f t="shared" si="4"/>
        <v>1-12</v>
      </c>
      <c r="N6" s="18" t="str">
        <f t="shared" si="5"/>
        <v>1-12</v>
      </c>
      <c r="O6" s="18" t="str">
        <f t="shared" si="6"/>
        <v>0</v>
      </c>
      <c r="P6" s="16"/>
      <c r="Q6" s="16"/>
      <c r="R6" s="16"/>
      <c r="S6" s="16"/>
      <c r="T6" s="16"/>
      <c r="U6" s="16"/>
      <c r="V6" s="16"/>
      <c r="W6" s="16"/>
      <c r="X6" s="16"/>
    </row>
    <row r="7">
      <c r="A7" s="10">
        <v>182560.0</v>
      </c>
      <c r="B7" s="11" t="s">
        <v>29</v>
      </c>
      <c r="C7" s="12" t="s">
        <v>30</v>
      </c>
      <c r="D7" s="13" t="s">
        <v>31</v>
      </c>
      <c r="E7" s="14" t="s">
        <v>18</v>
      </c>
      <c r="F7" s="15" t="s">
        <v>19</v>
      </c>
      <c r="G7" s="16">
        <v>0.0</v>
      </c>
      <c r="H7" s="17">
        <v>2.0</v>
      </c>
      <c r="I7" s="17">
        <v>0.0</v>
      </c>
      <c r="J7" s="18" t="str">
        <f t="shared" si="1"/>
        <v>1-12</v>
      </c>
      <c r="K7" s="18" t="str">
        <f t="shared" si="2"/>
        <v>1-12</v>
      </c>
      <c r="L7" s="18" t="str">
        <f t="shared" si="3"/>
        <v>1-12</v>
      </c>
      <c r="M7" s="18" t="str">
        <f t="shared" si="4"/>
        <v>1-12</v>
      </c>
      <c r="N7" s="18" t="str">
        <f t="shared" si="5"/>
        <v>1-12</v>
      </c>
      <c r="O7" s="18" t="str">
        <f t="shared" si="6"/>
        <v>0</v>
      </c>
      <c r="P7" s="16"/>
      <c r="Q7" s="16"/>
      <c r="R7" s="16"/>
      <c r="S7" s="16"/>
      <c r="T7" s="16"/>
      <c r="U7" s="16"/>
      <c r="V7" s="16"/>
      <c r="W7" s="16"/>
      <c r="X7" s="16"/>
    </row>
    <row r="8">
      <c r="A8" s="10">
        <v>182561.0</v>
      </c>
      <c r="B8" s="11" t="s">
        <v>32</v>
      </c>
      <c r="C8" s="12" t="s">
        <v>33</v>
      </c>
      <c r="D8" s="13" t="s">
        <v>34</v>
      </c>
      <c r="E8" s="14" t="s">
        <v>18</v>
      </c>
      <c r="F8" s="15" t="s">
        <v>19</v>
      </c>
      <c r="G8" s="16">
        <v>0.0</v>
      </c>
      <c r="H8" s="17">
        <v>2.0</v>
      </c>
      <c r="I8" s="17">
        <v>0.0</v>
      </c>
      <c r="J8" s="18" t="str">
        <f t="shared" si="1"/>
        <v>1-12</v>
      </c>
      <c r="K8" s="18" t="str">
        <f t="shared" si="2"/>
        <v>1-12</v>
      </c>
      <c r="L8" s="18" t="str">
        <f t="shared" si="3"/>
        <v>1-12</v>
      </c>
      <c r="M8" s="18" t="str">
        <f t="shared" si="4"/>
        <v>1-12</v>
      </c>
      <c r="N8" s="18" t="str">
        <f t="shared" si="5"/>
        <v>1-12</v>
      </c>
      <c r="O8" s="18" t="str">
        <f t="shared" si="6"/>
        <v>0</v>
      </c>
      <c r="P8" s="16"/>
      <c r="Q8" s="16"/>
      <c r="R8" s="16"/>
      <c r="S8" s="16"/>
      <c r="T8" s="16"/>
      <c r="U8" s="16"/>
      <c r="V8" s="16"/>
      <c r="W8" s="16"/>
      <c r="X8" s="16"/>
    </row>
    <row r="9">
      <c r="A9" s="10">
        <v>182562.0</v>
      </c>
      <c r="B9" s="11" t="s">
        <v>35</v>
      </c>
      <c r="C9" s="12" t="s">
        <v>36</v>
      </c>
      <c r="D9" s="13" t="s">
        <v>37</v>
      </c>
      <c r="E9" s="14" t="s">
        <v>38</v>
      </c>
      <c r="F9" s="15" t="s">
        <v>19</v>
      </c>
      <c r="G9" s="16">
        <v>0.0</v>
      </c>
      <c r="H9" s="17">
        <v>4.0</v>
      </c>
      <c r="I9" s="17">
        <v>0.0</v>
      </c>
      <c r="J9" s="18" t="str">
        <f t="shared" si="1"/>
        <v>1-12</v>
      </c>
      <c r="K9" s="18" t="str">
        <f t="shared" si="2"/>
        <v>1-12</v>
      </c>
      <c r="L9" s="18" t="str">
        <f t="shared" si="3"/>
        <v>1-12</v>
      </c>
      <c r="M9" s="18" t="str">
        <f t="shared" si="4"/>
        <v>1-12</v>
      </c>
      <c r="N9" s="18" t="str">
        <f t="shared" si="5"/>
        <v>1-12</v>
      </c>
      <c r="O9" s="18" t="str">
        <f t="shared" si="6"/>
        <v>0</v>
      </c>
      <c r="P9" s="16"/>
      <c r="Q9" s="16"/>
      <c r="R9" s="16"/>
      <c r="S9" s="16"/>
      <c r="T9" s="16"/>
      <c r="U9" s="16"/>
      <c r="V9" s="16"/>
      <c r="W9" s="16"/>
      <c r="X9" s="16"/>
    </row>
    <row r="10">
      <c r="A10" s="10">
        <v>182563.0</v>
      </c>
      <c r="B10" s="11" t="s">
        <v>39</v>
      </c>
      <c r="C10" s="12" t="s">
        <v>40</v>
      </c>
      <c r="D10" s="13" t="s">
        <v>41</v>
      </c>
      <c r="E10" s="14" t="s">
        <v>38</v>
      </c>
      <c r="F10" s="15" t="s">
        <v>19</v>
      </c>
      <c r="G10" s="16">
        <v>0.0</v>
      </c>
      <c r="H10" s="17">
        <v>4.0</v>
      </c>
      <c r="I10" s="17">
        <v>0.0</v>
      </c>
      <c r="J10" s="18" t="str">
        <f t="shared" si="1"/>
        <v>1-12</v>
      </c>
      <c r="K10" s="18" t="str">
        <f t="shared" si="2"/>
        <v>1-12</v>
      </c>
      <c r="L10" s="18" t="str">
        <f t="shared" si="3"/>
        <v>1-12</v>
      </c>
      <c r="M10" s="18" t="str">
        <f t="shared" si="4"/>
        <v>1-12</v>
      </c>
      <c r="N10" s="18" t="str">
        <f t="shared" si="5"/>
        <v>1-12</v>
      </c>
      <c r="O10" s="18" t="str">
        <f t="shared" si="6"/>
        <v>0</v>
      </c>
      <c r="P10" s="16"/>
      <c r="Q10" s="16"/>
      <c r="R10" s="16"/>
      <c r="S10" s="16"/>
      <c r="T10" s="16"/>
      <c r="U10" s="16"/>
      <c r="V10" s="16"/>
      <c r="W10" s="16"/>
      <c r="X10" s="16"/>
    </row>
    <row r="11">
      <c r="A11" s="10">
        <v>182564.0</v>
      </c>
      <c r="B11" s="11" t="s">
        <v>42</v>
      </c>
      <c r="C11" s="12" t="s">
        <v>43</v>
      </c>
      <c r="D11" s="13" t="s">
        <v>44</v>
      </c>
      <c r="E11" s="14" t="s">
        <v>38</v>
      </c>
      <c r="F11" s="15" t="s">
        <v>19</v>
      </c>
      <c r="G11" s="16">
        <v>0.0</v>
      </c>
      <c r="H11" s="17">
        <v>4.0</v>
      </c>
      <c r="I11" s="17">
        <v>0.0</v>
      </c>
      <c r="J11" s="18" t="str">
        <f t="shared" si="1"/>
        <v>1-12</v>
      </c>
      <c r="K11" s="18" t="str">
        <f t="shared" si="2"/>
        <v>1-12</v>
      </c>
      <c r="L11" s="18" t="str">
        <f t="shared" si="3"/>
        <v>1-12</v>
      </c>
      <c r="M11" s="18" t="str">
        <f t="shared" si="4"/>
        <v>1-12</v>
      </c>
      <c r="N11" s="18" t="str">
        <f t="shared" si="5"/>
        <v>1-12</v>
      </c>
      <c r="O11" s="18" t="str">
        <f t="shared" si="6"/>
        <v>0</v>
      </c>
      <c r="P11" s="16"/>
      <c r="Q11" s="16"/>
      <c r="R11" s="16"/>
      <c r="S11" s="16"/>
      <c r="T11" s="16"/>
      <c r="U11" s="16"/>
      <c r="V11" s="16"/>
      <c r="W11" s="16"/>
      <c r="X11" s="16"/>
    </row>
    <row r="12">
      <c r="A12" s="10">
        <v>182565.0</v>
      </c>
      <c r="B12" s="11" t="s">
        <v>45</v>
      </c>
      <c r="C12" s="12" t="s">
        <v>46</v>
      </c>
      <c r="D12" s="13" t="s">
        <v>47</v>
      </c>
      <c r="E12" s="14" t="s">
        <v>38</v>
      </c>
      <c r="F12" s="15" t="s">
        <v>19</v>
      </c>
      <c r="G12" s="16">
        <v>0.0</v>
      </c>
      <c r="H12" s="17">
        <v>4.0</v>
      </c>
      <c r="I12" s="17">
        <v>0.0</v>
      </c>
      <c r="J12" s="18" t="str">
        <f t="shared" si="1"/>
        <v>1-12</v>
      </c>
      <c r="K12" s="18" t="str">
        <f t="shared" si="2"/>
        <v>1-12</v>
      </c>
      <c r="L12" s="18" t="str">
        <f t="shared" si="3"/>
        <v>1-12</v>
      </c>
      <c r="M12" s="18" t="str">
        <f t="shared" si="4"/>
        <v>1-12</v>
      </c>
      <c r="N12" s="18" t="str">
        <f t="shared" si="5"/>
        <v>1-12</v>
      </c>
      <c r="O12" s="18" t="str">
        <f t="shared" si="6"/>
        <v>0</v>
      </c>
      <c r="P12" s="16"/>
      <c r="Q12" s="16"/>
      <c r="R12" s="16"/>
      <c r="S12" s="16"/>
      <c r="T12" s="16"/>
      <c r="U12" s="16"/>
      <c r="V12" s="16"/>
      <c r="W12" s="16"/>
      <c r="X12" s="16"/>
    </row>
    <row r="13">
      <c r="A13" s="10">
        <v>182566.0</v>
      </c>
      <c r="B13" s="11" t="s">
        <v>48</v>
      </c>
      <c r="C13" s="12" t="s">
        <v>49</v>
      </c>
      <c r="D13" s="13" t="s">
        <v>50</v>
      </c>
      <c r="E13" s="14" t="s">
        <v>38</v>
      </c>
      <c r="F13" s="15" t="s">
        <v>19</v>
      </c>
      <c r="G13" s="16">
        <v>0.0</v>
      </c>
      <c r="H13" s="17">
        <v>2.0</v>
      </c>
      <c r="I13" s="17">
        <v>0.0</v>
      </c>
      <c r="J13" s="18" t="str">
        <f t="shared" si="1"/>
        <v>1-12</v>
      </c>
      <c r="K13" s="18" t="str">
        <f t="shared" si="2"/>
        <v>1-12</v>
      </c>
      <c r="L13" s="18" t="str">
        <f t="shared" si="3"/>
        <v>1-12</v>
      </c>
      <c r="M13" s="18" t="str">
        <f t="shared" si="4"/>
        <v>1-12</v>
      </c>
      <c r="N13" s="18" t="str">
        <f t="shared" si="5"/>
        <v>1-12</v>
      </c>
      <c r="O13" s="18" t="str">
        <f t="shared" si="6"/>
        <v>0</v>
      </c>
      <c r="P13" s="16"/>
      <c r="Q13" s="16"/>
      <c r="R13" s="16"/>
      <c r="S13" s="16"/>
      <c r="T13" s="16"/>
      <c r="U13" s="16"/>
      <c r="V13" s="16"/>
      <c r="W13" s="16"/>
      <c r="X13" s="16"/>
    </row>
    <row r="14">
      <c r="A14" s="10">
        <v>182567.0</v>
      </c>
      <c r="B14" s="11" t="s">
        <v>51</v>
      </c>
      <c r="C14" s="12" t="s">
        <v>52</v>
      </c>
      <c r="D14" s="13" t="s">
        <v>53</v>
      </c>
      <c r="E14" s="14" t="s">
        <v>54</v>
      </c>
      <c r="F14" s="15" t="s">
        <v>19</v>
      </c>
      <c r="G14" s="16">
        <v>0.0</v>
      </c>
      <c r="H14" s="17">
        <v>4.0</v>
      </c>
      <c r="I14" s="17">
        <v>0.0</v>
      </c>
      <c r="J14" s="18" t="str">
        <f t="shared" si="1"/>
        <v>1-12</v>
      </c>
      <c r="K14" s="18" t="str">
        <f t="shared" si="2"/>
        <v>1-12</v>
      </c>
      <c r="L14" s="18" t="str">
        <f t="shared" si="3"/>
        <v>1-12</v>
      </c>
      <c r="M14" s="18" t="str">
        <f t="shared" si="4"/>
        <v>1-12</v>
      </c>
      <c r="N14" s="18" t="str">
        <f t="shared" si="5"/>
        <v>1-12</v>
      </c>
      <c r="O14" s="18" t="str">
        <f t="shared" si="6"/>
        <v>0</v>
      </c>
      <c r="P14" s="16"/>
      <c r="Q14" s="16"/>
      <c r="R14" s="16"/>
      <c r="S14" s="16"/>
      <c r="T14" s="16"/>
      <c r="U14" s="16"/>
      <c r="V14" s="16"/>
      <c r="W14" s="16"/>
      <c r="X14" s="16"/>
    </row>
    <row r="15">
      <c r="A15" s="10">
        <v>182568.0</v>
      </c>
      <c r="B15" s="11" t="s">
        <v>55</v>
      </c>
      <c r="C15" s="12" t="s">
        <v>56</v>
      </c>
      <c r="D15" s="13" t="s">
        <v>57</v>
      </c>
      <c r="E15" s="14" t="s">
        <v>54</v>
      </c>
      <c r="F15" s="15" t="s">
        <v>19</v>
      </c>
      <c r="G15" s="16">
        <v>0.0</v>
      </c>
      <c r="H15" s="17">
        <v>2.0</v>
      </c>
      <c r="I15" s="17">
        <v>0.0</v>
      </c>
      <c r="J15" s="18" t="str">
        <f t="shared" si="1"/>
        <v>1-12</v>
      </c>
      <c r="K15" s="18" t="str">
        <f t="shared" si="2"/>
        <v>1-12</v>
      </c>
      <c r="L15" s="18" t="str">
        <f t="shared" si="3"/>
        <v>1-12</v>
      </c>
      <c r="M15" s="18" t="str">
        <f t="shared" si="4"/>
        <v>1-12</v>
      </c>
      <c r="N15" s="18" t="str">
        <f t="shared" si="5"/>
        <v>1-12</v>
      </c>
      <c r="O15" s="18" t="str">
        <f t="shared" si="6"/>
        <v>0</v>
      </c>
      <c r="P15" s="16"/>
      <c r="Q15" s="16"/>
      <c r="R15" s="16"/>
      <c r="S15" s="16"/>
      <c r="T15" s="16"/>
      <c r="U15" s="16"/>
      <c r="V15" s="16"/>
      <c r="W15" s="16"/>
      <c r="X15" s="16"/>
    </row>
    <row r="16">
      <c r="A16" s="10">
        <v>182569.0</v>
      </c>
      <c r="B16" s="11" t="s">
        <v>58</v>
      </c>
      <c r="C16" s="12" t="s">
        <v>59</v>
      </c>
      <c r="D16" s="13" t="s">
        <v>60</v>
      </c>
      <c r="E16" s="14" t="s">
        <v>54</v>
      </c>
      <c r="F16" s="15" t="s">
        <v>19</v>
      </c>
      <c r="G16" s="16">
        <v>0.0</v>
      </c>
      <c r="H16" s="17">
        <v>4.0</v>
      </c>
      <c r="I16" s="17">
        <v>0.0</v>
      </c>
      <c r="J16" s="18" t="str">
        <f t="shared" si="1"/>
        <v>1-12</v>
      </c>
      <c r="K16" s="18" t="str">
        <f t="shared" si="2"/>
        <v>1-12</v>
      </c>
      <c r="L16" s="18" t="str">
        <f t="shared" si="3"/>
        <v>1-12</v>
      </c>
      <c r="M16" s="18" t="str">
        <f t="shared" si="4"/>
        <v>1-12</v>
      </c>
      <c r="N16" s="18" t="str">
        <f t="shared" si="5"/>
        <v>1-12</v>
      </c>
      <c r="O16" s="18" t="str">
        <f t="shared" si="6"/>
        <v>0</v>
      </c>
      <c r="P16" s="16"/>
      <c r="Q16" s="16"/>
      <c r="R16" s="16"/>
      <c r="S16" s="16"/>
      <c r="T16" s="16"/>
      <c r="U16" s="16"/>
      <c r="V16" s="16"/>
      <c r="W16" s="16"/>
      <c r="X16" s="16"/>
    </row>
    <row r="17">
      <c r="A17" s="10">
        <v>182570.0</v>
      </c>
      <c r="B17" s="11" t="s">
        <v>61</v>
      </c>
      <c r="C17" s="12" t="s">
        <v>62</v>
      </c>
      <c r="D17" s="13" t="s">
        <v>28</v>
      </c>
      <c r="E17" s="14" t="s">
        <v>54</v>
      </c>
      <c r="F17" s="15" t="s">
        <v>19</v>
      </c>
      <c r="G17" s="16">
        <v>0.0</v>
      </c>
      <c r="H17" s="17">
        <v>4.0</v>
      </c>
      <c r="I17" s="17">
        <v>0.0</v>
      </c>
      <c r="J17" s="18" t="str">
        <f t="shared" si="1"/>
        <v>1-12</v>
      </c>
      <c r="K17" s="18" t="str">
        <f t="shared" si="2"/>
        <v>1-12</v>
      </c>
      <c r="L17" s="18" t="str">
        <f t="shared" si="3"/>
        <v>1-12</v>
      </c>
      <c r="M17" s="18" t="str">
        <f t="shared" si="4"/>
        <v>1-12</v>
      </c>
      <c r="N17" s="18" t="str">
        <f t="shared" si="5"/>
        <v>1-12</v>
      </c>
      <c r="O17" s="18" t="str">
        <f t="shared" si="6"/>
        <v>0</v>
      </c>
      <c r="P17" s="16"/>
      <c r="Q17" s="16"/>
      <c r="R17" s="16"/>
      <c r="S17" s="16"/>
      <c r="T17" s="16"/>
      <c r="U17" s="16"/>
      <c r="V17" s="16"/>
      <c r="W17" s="16"/>
      <c r="X17" s="16"/>
    </row>
    <row r="18">
      <c r="A18" s="10">
        <v>182572.0</v>
      </c>
      <c r="B18" s="11" t="s">
        <v>63</v>
      </c>
      <c r="C18" s="12" t="s">
        <v>64</v>
      </c>
      <c r="D18" s="13" t="s">
        <v>65</v>
      </c>
      <c r="E18" s="20" t="s">
        <v>54</v>
      </c>
      <c r="F18" s="15" t="s">
        <v>19</v>
      </c>
      <c r="G18" s="16">
        <v>0.0</v>
      </c>
      <c r="H18" s="17">
        <v>2.0</v>
      </c>
      <c r="I18" s="17">
        <v>0.0</v>
      </c>
      <c r="J18" s="18" t="str">
        <f t="shared" si="1"/>
        <v>1-12</v>
      </c>
      <c r="K18" s="18" t="str">
        <f t="shared" si="2"/>
        <v>1-12</v>
      </c>
      <c r="L18" s="18" t="str">
        <f t="shared" si="3"/>
        <v>1-12</v>
      </c>
      <c r="M18" s="18" t="str">
        <f t="shared" si="4"/>
        <v>1-12</v>
      </c>
      <c r="N18" s="18" t="str">
        <f t="shared" si="5"/>
        <v>1-12</v>
      </c>
      <c r="O18" s="18" t="str">
        <f t="shared" si="6"/>
        <v>0</v>
      </c>
      <c r="P18" s="16"/>
      <c r="Q18" s="16"/>
      <c r="R18" s="16"/>
      <c r="S18" s="16"/>
      <c r="T18" s="16"/>
      <c r="U18" s="16"/>
      <c r="V18" s="16"/>
      <c r="W18" s="16"/>
      <c r="X18" s="16"/>
    </row>
    <row r="19">
      <c r="A19" s="10">
        <v>182571.0</v>
      </c>
      <c r="B19" s="11" t="s">
        <v>66</v>
      </c>
      <c r="C19" s="12" t="s">
        <v>67</v>
      </c>
      <c r="D19" s="13" t="s">
        <v>68</v>
      </c>
      <c r="E19" s="20" t="s">
        <v>54</v>
      </c>
      <c r="F19" s="15" t="s">
        <v>19</v>
      </c>
      <c r="G19" s="16">
        <v>0.0</v>
      </c>
      <c r="H19" s="17">
        <v>4.0</v>
      </c>
      <c r="I19" s="17">
        <v>0.0</v>
      </c>
      <c r="J19" s="18" t="str">
        <f t="shared" si="1"/>
        <v>1-12</v>
      </c>
      <c r="K19" s="18" t="str">
        <f t="shared" si="2"/>
        <v>1-12</v>
      </c>
      <c r="L19" s="18" t="str">
        <f t="shared" si="3"/>
        <v>1-12</v>
      </c>
      <c r="M19" s="18" t="str">
        <f t="shared" si="4"/>
        <v>1-12</v>
      </c>
      <c r="N19" s="18" t="str">
        <f t="shared" si="5"/>
        <v>1-12</v>
      </c>
      <c r="O19" s="18" t="str">
        <f t="shared" si="6"/>
        <v>0</v>
      </c>
      <c r="P19" s="16"/>
      <c r="Q19" s="16"/>
      <c r="R19" s="16"/>
      <c r="S19" s="16"/>
      <c r="T19" s="16"/>
      <c r="U19" s="16"/>
      <c r="V19" s="16"/>
      <c r="W19" s="16"/>
      <c r="X19" s="16"/>
    </row>
    <row r="20">
      <c r="A20" s="10">
        <v>182573.0</v>
      </c>
      <c r="B20" s="11" t="s">
        <v>69</v>
      </c>
      <c r="C20" s="12" t="s">
        <v>70</v>
      </c>
      <c r="D20" s="13" t="s">
        <v>71</v>
      </c>
      <c r="E20" s="20" t="s">
        <v>72</v>
      </c>
      <c r="F20" s="15" t="s">
        <v>19</v>
      </c>
      <c r="G20" s="16">
        <v>0.0</v>
      </c>
      <c r="H20" s="17">
        <v>2.0</v>
      </c>
      <c r="I20" s="17">
        <v>0.0</v>
      </c>
      <c r="J20" s="18" t="str">
        <f t="shared" si="1"/>
        <v>1-12</v>
      </c>
      <c r="K20" s="18" t="str">
        <f t="shared" si="2"/>
        <v>1-12</v>
      </c>
      <c r="L20" s="18" t="str">
        <f t="shared" si="3"/>
        <v>1-12</v>
      </c>
      <c r="M20" s="18" t="str">
        <f t="shared" si="4"/>
        <v>1-12</v>
      </c>
      <c r="N20" s="18" t="str">
        <f t="shared" si="5"/>
        <v>1-12</v>
      </c>
      <c r="O20" s="18" t="str">
        <f t="shared" si="6"/>
        <v>0</v>
      </c>
      <c r="P20" s="16"/>
      <c r="Q20" s="16"/>
      <c r="R20" s="16"/>
      <c r="S20" s="16"/>
      <c r="T20" s="16"/>
      <c r="U20" s="16"/>
      <c r="V20" s="16"/>
      <c r="W20" s="16"/>
      <c r="X20" s="16"/>
    </row>
    <row r="21">
      <c r="A21" s="10">
        <v>182574.0</v>
      </c>
      <c r="B21" s="11" t="s">
        <v>73</v>
      </c>
      <c r="C21" s="12" t="s">
        <v>74</v>
      </c>
      <c r="D21" s="13" t="s">
        <v>75</v>
      </c>
      <c r="E21" s="20" t="s">
        <v>72</v>
      </c>
      <c r="F21" s="15" t="s">
        <v>19</v>
      </c>
      <c r="G21" s="16">
        <v>0.0</v>
      </c>
      <c r="H21" s="17">
        <v>2.0</v>
      </c>
      <c r="I21" s="17">
        <v>0.0</v>
      </c>
      <c r="J21" s="18" t="str">
        <f t="shared" si="1"/>
        <v>1-12</v>
      </c>
      <c r="K21" s="18" t="str">
        <f t="shared" si="2"/>
        <v>1-12</v>
      </c>
      <c r="L21" s="18" t="str">
        <f t="shared" si="3"/>
        <v>1-12</v>
      </c>
      <c r="M21" s="18" t="str">
        <f t="shared" si="4"/>
        <v>1-12</v>
      </c>
      <c r="N21" s="18" t="str">
        <f t="shared" si="5"/>
        <v>1-12</v>
      </c>
      <c r="O21" s="18" t="str">
        <f t="shared" si="6"/>
        <v>0</v>
      </c>
      <c r="P21" s="16"/>
      <c r="Q21" s="16"/>
      <c r="R21" s="16"/>
      <c r="S21" s="16"/>
      <c r="T21" s="16"/>
      <c r="U21" s="16"/>
      <c r="V21" s="16"/>
      <c r="W21" s="16"/>
      <c r="X21" s="16"/>
    </row>
    <row r="22">
      <c r="A22" s="10">
        <v>182575.0</v>
      </c>
      <c r="B22" s="11" t="s">
        <v>76</v>
      </c>
      <c r="C22" s="12" t="s">
        <v>77</v>
      </c>
      <c r="D22" s="13" t="s">
        <v>78</v>
      </c>
      <c r="E22" s="20" t="s">
        <v>72</v>
      </c>
      <c r="F22" s="15" t="s">
        <v>19</v>
      </c>
      <c r="G22" s="16">
        <v>0.0</v>
      </c>
      <c r="H22" s="17">
        <v>2.0</v>
      </c>
      <c r="I22" s="17">
        <v>0.0</v>
      </c>
      <c r="J22" s="18" t="str">
        <f t="shared" si="1"/>
        <v>1-12</v>
      </c>
      <c r="K22" s="18" t="str">
        <f t="shared" si="2"/>
        <v>1-12</v>
      </c>
      <c r="L22" s="18" t="str">
        <f t="shared" si="3"/>
        <v>1-12</v>
      </c>
      <c r="M22" s="18" t="str">
        <f t="shared" si="4"/>
        <v>1-12</v>
      </c>
      <c r="N22" s="18" t="str">
        <f t="shared" si="5"/>
        <v>1-12</v>
      </c>
      <c r="O22" s="18" t="str">
        <f t="shared" si="6"/>
        <v>0</v>
      </c>
      <c r="P22" s="16"/>
      <c r="Q22" s="16"/>
      <c r="R22" s="16"/>
      <c r="S22" s="16"/>
      <c r="T22" s="16"/>
      <c r="U22" s="16"/>
      <c r="V22" s="16"/>
      <c r="W22" s="16"/>
      <c r="X22" s="16"/>
    </row>
    <row r="23">
      <c r="A23" s="10">
        <v>182576.0</v>
      </c>
      <c r="B23" s="11" t="s">
        <v>79</v>
      </c>
      <c r="C23" s="12" t="s">
        <v>80</v>
      </c>
      <c r="D23" s="13" t="s">
        <v>81</v>
      </c>
      <c r="E23" s="20" t="s">
        <v>72</v>
      </c>
      <c r="F23" s="15" t="s">
        <v>19</v>
      </c>
      <c r="G23" s="16">
        <v>0.0</v>
      </c>
      <c r="H23" s="17">
        <v>4.0</v>
      </c>
      <c r="I23" s="17">
        <v>0.0</v>
      </c>
      <c r="J23" s="18" t="str">
        <f t="shared" si="1"/>
        <v>1-12</v>
      </c>
      <c r="K23" s="18" t="str">
        <f t="shared" si="2"/>
        <v>1-12</v>
      </c>
      <c r="L23" s="18" t="str">
        <f t="shared" si="3"/>
        <v>1-12</v>
      </c>
      <c r="M23" s="18" t="str">
        <f t="shared" si="4"/>
        <v>1-12</v>
      </c>
      <c r="N23" s="18" t="str">
        <f t="shared" si="5"/>
        <v>1-12</v>
      </c>
      <c r="O23" s="18" t="str">
        <f t="shared" si="6"/>
        <v>0</v>
      </c>
      <c r="P23" s="16"/>
      <c r="Q23" s="16"/>
      <c r="R23" s="16"/>
      <c r="S23" s="16"/>
      <c r="T23" s="16"/>
      <c r="U23" s="16"/>
      <c r="V23" s="16"/>
      <c r="W23" s="16"/>
      <c r="X23" s="16"/>
    </row>
    <row r="24">
      <c r="A24" s="10">
        <v>182577.0</v>
      </c>
      <c r="B24" s="11" t="s">
        <v>82</v>
      </c>
      <c r="C24" s="12" t="s">
        <v>83</v>
      </c>
      <c r="D24" s="13" t="s">
        <v>84</v>
      </c>
      <c r="E24" s="20" t="s">
        <v>72</v>
      </c>
      <c r="F24" s="15" t="s">
        <v>19</v>
      </c>
      <c r="G24" s="16">
        <v>0.0</v>
      </c>
      <c r="H24" s="17">
        <v>4.0</v>
      </c>
      <c r="I24" s="17">
        <v>0.0</v>
      </c>
      <c r="J24" s="18" t="str">
        <f t="shared" si="1"/>
        <v>1-12</v>
      </c>
      <c r="K24" s="18" t="str">
        <f t="shared" si="2"/>
        <v>1-12</v>
      </c>
      <c r="L24" s="18" t="str">
        <f t="shared" si="3"/>
        <v>1-12</v>
      </c>
      <c r="M24" s="18" t="str">
        <f t="shared" si="4"/>
        <v>1-12</v>
      </c>
      <c r="N24" s="18" t="str">
        <f t="shared" si="5"/>
        <v>1-12</v>
      </c>
      <c r="O24" s="18" t="str">
        <f t="shared" si="6"/>
        <v>0</v>
      </c>
      <c r="P24" s="16"/>
      <c r="Q24" s="16"/>
      <c r="R24" s="16"/>
      <c r="S24" s="16"/>
      <c r="T24" s="16"/>
      <c r="U24" s="16"/>
      <c r="V24" s="16"/>
      <c r="W24" s="16"/>
      <c r="X24" s="16"/>
    </row>
    <row r="25">
      <c r="A25" s="10">
        <v>182578.0</v>
      </c>
      <c r="B25" s="11" t="s">
        <v>85</v>
      </c>
      <c r="C25" s="12" t="s">
        <v>86</v>
      </c>
      <c r="D25" s="13" t="s">
        <v>65</v>
      </c>
      <c r="E25" s="20" t="s">
        <v>72</v>
      </c>
      <c r="F25" s="15" t="s">
        <v>19</v>
      </c>
      <c r="G25" s="16">
        <v>0.0</v>
      </c>
      <c r="H25" s="17">
        <v>2.0</v>
      </c>
      <c r="I25" s="17">
        <v>0.0</v>
      </c>
      <c r="J25" s="18" t="str">
        <f t="shared" si="1"/>
        <v>1-12</v>
      </c>
      <c r="K25" s="18" t="str">
        <f t="shared" si="2"/>
        <v>1-12</v>
      </c>
      <c r="L25" s="18" t="str">
        <f t="shared" si="3"/>
        <v>1-12</v>
      </c>
      <c r="M25" s="18" t="str">
        <f t="shared" si="4"/>
        <v>1-12</v>
      </c>
      <c r="N25" s="18" t="str">
        <f t="shared" si="5"/>
        <v>1-12</v>
      </c>
      <c r="O25" s="18" t="str">
        <f t="shared" si="6"/>
        <v>0</v>
      </c>
      <c r="P25" s="16"/>
      <c r="Q25" s="16"/>
      <c r="R25" s="16"/>
      <c r="S25" s="16"/>
      <c r="T25" s="16"/>
      <c r="U25" s="16"/>
      <c r="V25" s="16"/>
      <c r="W25" s="16"/>
      <c r="X25" s="16"/>
    </row>
    <row r="26">
      <c r="A26" s="10">
        <v>182579.0</v>
      </c>
      <c r="B26" s="11" t="s">
        <v>15</v>
      </c>
      <c r="C26" s="12" t="s">
        <v>16</v>
      </c>
      <c r="D26" s="13" t="s">
        <v>87</v>
      </c>
      <c r="E26" s="20" t="s">
        <v>88</v>
      </c>
      <c r="F26" s="15" t="s">
        <v>89</v>
      </c>
      <c r="G26" s="16">
        <v>0.0</v>
      </c>
      <c r="H26" s="17">
        <v>4.0</v>
      </c>
      <c r="I26" s="17">
        <v>0.0</v>
      </c>
      <c r="J26" s="18" t="str">
        <f t="shared" si="1"/>
        <v>1-6,13-16</v>
      </c>
      <c r="K26" s="18" t="str">
        <f t="shared" si="2"/>
        <v>1-6,13-16</v>
      </c>
      <c r="L26" s="18" t="str">
        <f t="shared" si="3"/>
        <v>1-6,13-16</v>
      </c>
      <c r="M26" s="18" t="str">
        <f t="shared" si="4"/>
        <v>1-6,13-16</v>
      </c>
      <c r="N26" s="18" t="str">
        <f t="shared" si="5"/>
        <v>1-6,13-16</v>
      </c>
      <c r="O26" s="18" t="str">
        <f t="shared" si="6"/>
        <v>1-16</v>
      </c>
      <c r="P26" s="16"/>
      <c r="Q26" s="16"/>
      <c r="R26" s="16"/>
      <c r="S26" s="16"/>
      <c r="T26" s="16"/>
      <c r="U26" s="16"/>
      <c r="V26" s="16"/>
      <c r="W26" s="16"/>
      <c r="X26" s="16"/>
    </row>
    <row r="27">
      <c r="A27" s="10">
        <v>182329.0</v>
      </c>
      <c r="B27" s="11" t="s">
        <v>20</v>
      </c>
      <c r="C27" s="12" t="s">
        <v>21</v>
      </c>
      <c r="D27" s="13" t="s">
        <v>22</v>
      </c>
      <c r="E27" s="20" t="s">
        <v>88</v>
      </c>
      <c r="F27" s="15" t="s">
        <v>89</v>
      </c>
      <c r="G27" s="21">
        <v>0.0</v>
      </c>
      <c r="H27" s="17">
        <v>3.0</v>
      </c>
      <c r="I27" s="17">
        <v>0.0</v>
      </c>
      <c r="J27" s="18" t="str">
        <f t="shared" si="1"/>
        <v>1-6,13-16</v>
      </c>
      <c r="K27" s="18" t="str">
        <f t="shared" si="2"/>
        <v>1-6,13-16</v>
      </c>
      <c r="L27" s="18" t="str">
        <f t="shared" si="3"/>
        <v>1-6,13-16</v>
      </c>
      <c r="M27" s="18" t="str">
        <f t="shared" si="4"/>
        <v>1-6,13-16</v>
      </c>
      <c r="N27" s="18" t="str">
        <f t="shared" si="5"/>
        <v>1-6,13-16</v>
      </c>
      <c r="O27" s="18" t="str">
        <f t="shared" si="6"/>
        <v>1-16</v>
      </c>
      <c r="P27" s="21"/>
      <c r="Q27" s="21"/>
      <c r="R27" s="21"/>
      <c r="S27" s="21"/>
      <c r="T27" s="21"/>
      <c r="U27" s="21"/>
      <c r="V27" s="21"/>
      <c r="W27" s="21"/>
      <c r="X27" s="21"/>
    </row>
    <row r="28">
      <c r="A28" s="10">
        <v>182331.0</v>
      </c>
      <c r="B28" s="11" t="s">
        <v>90</v>
      </c>
      <c r="C28" s="12" t="s">
        <v>91</v>
      </c>
      <c r="D28" s="13" t="s">
        <v>92</v>
      </c>
      <c r="E28" s="20" t="s">
        <v>88</v>
      </c>
      <c r="F28" s="15" t="s">
        <v>89</v>
      </c>
      <c r="G28" s="16">
        <v>0.0</v>
      </c>
      <c r="H28" s="17">
        <v>3.0</v>
      </c>
      <c r="I28" s="17">
        <v>0.0</v>
      </c>
      <c r="J28" s="18" t="str">
        <f t="shared" si="1"/>
        <v>1-6,13-16</v>
      </c>
      <c r="K28" s="18" t="str">
        <f t="shared" si="2"/>
        <v>1-6,13-16</v>
      </c>
      <c r="L28" s="18" t="str">
        <f t="shared" si="3"/>
        <v>1-6,13-16</v>
      </c>
      <c r="M28" s="18" t="str">
        <f t="shared" si="4"/>
        <v>1-6,13-16</v>
      </c>
      <c r="N28" s="18" t="str">
        <f t="shared" si="5"/>
        <v>1-6,13-16</v>
      </c>
      <c r="O28" s="18" t="str">
        <f t="shared" si="6"/>
        <v>1-16</v>
      </c>
      <c r="P28" s="16"/>
      <c r="Q28" s="16"/>
      <c r="R28" s="16"/>
      <c r="S28" s="16"/>
      <c r="T28" s="16"/>
      <c r="U28" s="16"/>
      <c r="V28" s="16"/>
      <c r="W28" s="16"/>
      <c r="X28" s="16"/>
    </row>
    <row r="29">
      <c r="A29" s="10">
        <v>182330.0</v>
      </c>
      <c r="B29" s="11" t="s">
        <v>93</v>
      </c>
      <c r="C29" s="12" t="s">
        <v>94</v>
      </c>
      <c r="D29" s="13" t="s">
        <v>25</v>
      </c>
      <c r="E29" s="20" t="s">
        <v>88</v>
      </c>
      <c r="F29" s="15" t="s">
        <v>89</v>
      </c>
      <c r="G29" s="16">
        <v>0.0</v>
      </c>
      <c r="H29" s="17">
        <v>2.0</v>
      </c>
      <c r="I29" s="17">
        <v>0.0</v>
      </c>
      <c r="J29" s="18" t="str">
        <f t="shared" si="1"/>
        <v>1-6,13-16</v>
      </c>
      <c r="K29" s="18" t="str">
        <f t="shared" si="2"/>
        <v>1-6,13-16</v>
      </c>
      <c r="L29" s="18" t="str">
        <f t="shared" si="3"/>
        <v>1-6,13-16</v>
      </c>
      <c r="M29" s="18" t="str">
        <f t="shared" si="4"/>
        <v>1-6,13-16</v>
      </c>
      <c r="N29" s="18" t="str">
        <f t="shared" si="5"/>
        <v>1-6,13-16</v>
      </c>
      <c r="O29" s="18" t="str">
        <f t="shared" si="6"/>
        <v>1-16</v>
      </c>
      <c r="P29" s="16"/>
      <c r="Q29" s="16"/>
      <c r="R29" s="16"/>
      <c r="S29" s="16"/>
      <c r="T29" s="16"/>
      <c r="U29" s="16"/>
      <c r="V29" s="16"/>
      <c r="W29" s="16"/>
      <c r="X29" s="16"/>
    </row>
    <row r="30">
      <c r="A30" s="10">
        <v>182332.0</v>
      </c>
      <c r="B30" s="11" t="s">
        <v>95</v>
      </c>
      <c r="C30" s="12" t="s">
        <v>96</v>
      </c>
      <c r="D30" s="13" t="s">
        <v>41</v>
      </c>
      <c r="E30" s="20" t="s">
        <v>88</v>
      </c>
      <c r="F30" s="15" t="s">
        <v>89</v>
      </c>
      <c r="G30" s="16">
        <v>0.0</v>
      </c>
      <c r="H30" s="17">
        <v>2.0</v>
      </c>
      <c r="I30" s="17">
        <v>0.0</v>
      </c>
      <c r="J30" s="18" t="str">
        <f t="shared" si="1"/>
        <v>1-6,13-16</v>
      </c>
      <c r="K30" s="18" t="str">
        <f t="shared" si="2"/>
        <v>1-6,13-16</v>
      </c>
      <c r="L30" s="18" t="str">
        <f t="shared" si="3"/>
        <v>1-6,13-16</v>
      </c>
      <c r="M30" s="18" t="str">
        <f t="shared" si="4"/>
        <v>1-6,13-16</v>
      </c>
      <c r="N30" s="18" t="str">
        <f t="shared" si="5"/>
        <v>1-6,13-16</v>
      </c>
      <c r="O30" s="18" t="str">
        <f t="shared" si="6"/>
        <v>1-16</v>
      </c>
      <c r="P30" s="16"/>
      <c r="Q30" s="16"/>
      <c r="R30" s="16"/>
      <c r="S30" s="16"/>
      <c r="T30" s="16"/>
      <c r="U30" s="16"/>
      <c r="V30" s="16"/>
      <c r="W30" s="16"/>
      <c r="X30" s="16"/>
    </row>
    <row r="31">
      <c r="A31" s="10">
        <v>182333.0</v>
      </c>
      <c r="B31" s="11" t="s">
        <v>29</v>
      </c>
      <c r="C31" s="12" t="s">
        <v>30</v>
      </c>
      <c r="D31" s="13" t="s">
        <v>97</v>
      </c>
      <c r="E31" s="20" t="s">
        <v>88</v>
      </c>
      <c r="F31" s="15" t="s">
        <v>89</v>
      </c>
      <c r="G31" s="16">
        <v>0.0</v>
      </c>
      <c r="H31" s="17">
        <v>3.0</v>
      </c>
      <c r="I31" s="17">
        <v>0.0</v>
      </c>
      <c r="J31" s="18" t="str">
        <f t="shared" si="1"/>
        <v>1-6,13-16</v>
      </c>
      <c r="K31" s="18" t="str">
        <f t="shared" si="2"/>
        <v>1-6,13-16</v>
      </c>
      <c r="L31" s="18" t="str">
        <f t="shared" si="3"/>
        <v>1-6,13-16</v>
      </c>
      <c r="M31" s="18" t="str">
        <f t="shared" si="4"/>
        <v>1-6,13-16</v>
      </c>
      <c r="N31" s="18" t="str">
        <f t="shared" si="5"/>
        <v>1-6,13-16</v>
      </c>
      <c r="O31" s="18" t="str">
        <f t="shared" si="6"/>
        <v>1-16</v>
      </c>
      <c r="P31" s="16"/>
      <c r="Q31" s="16"/>
      <c r="R31" s="16"/>
      <c r="S31" s="16"/>
      <c r="T31" s="16"/>
      <c r="U31" s="16"/>
      <c r="V31" s="16"/>
      <c r="W31" s="16"/>
      <c r="X31" s="16"/>
    </row>
    <row r="32">
      <c r="A32" s="10">
        <v>182334.0</v>
      </c>
      <c r="B32" s="11" t="s">
        <v>32</v>
      </c>
      <c r="C32" s="12" t="s">
        <v>33</v>
      </c>
      <c r="D32" s="13" t="s">
        <v>34</v>
      </c>
      <c r="E32" s="20" t="s">
        <v>88</v>
      </c>
      <c r="F32" s="15" t="s">
        <v>89</v>
      </c>
      <c r="G32" s="16">
        <v>0.0</v>
      </c>
      <c r="H32" s="17">
        <v>2.0</v>
      </c>
      <c r="I32" s="17">
        <v>0.0</v>
      </c>
      <c r="J32" s="18" t="str">
        <f t="shared" si="1"/>
        <v>1-6,13-16</v>
      </c>
      <c r="K32" s="18" t="str">
        <f t="shared" si="2"/>
        <v>1-6,13-16</v>
      </c>
      <c r="L32" s="18" t="str">
        <f t="shared" si="3"/>
        <v>1-6,13-16</v>
      </c>
      <c r="M32" s="18" t="str">
        <f t="shared" si="4"/>
        <v>1-6,13-16</v>
      </c>
      <c r="N32" s="18" t="str">
        <f t="shared" si="5"/>
        <v>1-6,13-16</v>
      </c>
      <c r="O32" s="18" t="str">
        <f t="shared" si="6"/>
        <v>1-16</v>
      </c>
      <c r="P32" s="16"/>
      <c r="Q32" s="16"/>
      <c r="R32" s="16"/>
      <c r="S32" s="16"/>
      <c r="T32" s="16"/>
      <c r="U32" s="16"/>
      <c r="V32" s="16"/>
      <c r="W32" s="16"/>
      <c r="X32" s="16"/>
    </row>
    <row r="33">
      <c r="A33" s="10">
        <v>182335.0</v>
      </c>
      <c r="B33" s="11" t="s">
        <v>98</v>
      </c>
      <c r="C33" s="12" t="s">
        <v>99</v>
      </c>
      <c r="D33" s="13" t="s">
        <v>97</v>
      </c>
      <c r="E33" s="20" t="s">
        <v>88</v>
      </c>
      <c r="F33" s="15" t="s">
        <v>89</v>
      </c>
      <c r="G33" s="16">
        <v>0.0</v>
      </c>
      <c r="H33" s="17">
        <v>4.0</v>
      </c>
      <c r="I33" s="17">
        <v>0.0</v>
      </c>
      <c r="J33" s="18" t="str">
        <f t="shared" si="1"/>
        <v>1-6,13-16</v>
      </c>
      <c r="K33" s="18" t="str">
        <f t="shared" si="2"/>
        <v>1-6,13-16</v>
      </c>
      <c r="L33" s="18" t="str">
        <f t="shared" si="3"/>
        <v>1-6,13-16</v>
      </c>
      <c r="M33" s="18" t="str">
        <f t="shared" si="4"/>
        <v>1-6,13-16</v>
      </c>
      <c r="N33" s="18" t="str">
        <f t="shared" si="5"/>
        <v>1-6,13-16</v>
      </c>
      <c r="O33" s="18" t="str">
        <f t="shared" si="6"/>
        <v>1-16</v>
      </c>
      <c r="P33" s="16"/>
      <c r="Q33" s="16"/>
      <c r="R33" s="16"/>
      <c r="S33" s="16"/>
      <c r="T33" s="16"/>
      <c r="U33" s="16"/>
      <c r="V33" s="16"/>
      <c r="W33" s="16"/>
      <c r="X33" s="16"/>
    </row>
    <row r="34">
      <c r="A34" s="10">
        <v>182336.0</v>
      </c>
      <c r="B34" s="11" t="s">
        <v>100</v>
      </c>
      <c r="C34" s="12" t="s">
        <v>101</v>
      </c>
      <c r="D34" s="13" t="s">
        <v>102</v>
      </c>
      <c r="E34" s="20" t="s">
        <v>103</v>
      </c>
      <c r="F34" s="15" t="s">
        <v>104</v>
      </c>
      <c r="G34" s="16">
        <v>0.0</v>
      </c>
      <c r="H34" s="17">
        <v>2.0</v>
      </c>
      <c r="I34" s="17">
        <v>0.0</v>
      </c>
      <c r="J34" s="18" t="str">
        <f t="shared" si="1"/>
        <v>7-16</v>
      </c>
      <c r="K34" s="18" t="str">
        <f t="shared" si="2"/>
        <v>7-16</v>
      </c>
      <c r="L34" s="18" t="str">
        <f t="shared" si="3"/>
        <v>7-16</v>
      </c>
      <c r="M34" s="18" t="str">
        <f t="shared" si="4"/>
        <v>7-16</v>
      </c>
      <c r="N34" s="18" t="str">
        <f t="shared" si="5"/>
        <v>7-16</v>
      </c>
      <c r="O34" s="18" t="str">
        <f t="shared" si="6"/>
        <v>1-16</v>
      </c>
      <c r="P34" s="16"/>
      <c r="Q34" s="16"/>
      <c r="R34" s="16"/>
      <c r="S34" s="16"/>
      <c r="T34" s="16"/>
      <c r="U34" s="16"/>
      <c r="V34" s="16"/>
      <c r="W34" s="16"/>
      <c r="X34" s="16"/>
    </row>
    <row r="35">
      <c r="A35" s="10">
        <v>182337.0</v>
      </c>
      <c r="B35" s="11" t="s">
        <v>105</v>
      </c>
      <c r="C35" s="12" t="s">
        <v>106</v>
      </c>
      <c r="D35" s="13" t="s">
        <v>107</v>
      </c>
      <c r="E35" s="20" t="s">
        <v>103</v>
      </c>
      <c r="F35" s="15" t="s">
        <v>104</v>
      </c>
      <c r="G35" s="16">
        <v>0.0</v>
      </c>
      <c r="H35" s="17">
        <v>3.0</v>
      </c>
      <c r="I35" s="17">
        <v>0.0</v>
      </c>
      <c r="J35" s="18" t="str">
        <f t="shared" si="1"/>
        <v>7-16</v>
      </c>
      <c r="K35" s="18" t="str">
        <f t="shared" si="2"/>
        <v>7-16</v>
      </c>
      <c r="L35" s="18" t="str">
        <f t="shared" si="3"/>
        <v>7-16</v>
      </c>
      <c r="M35" s="18" t="str">
        <f t="shared" si="4"/>
        <v>7-16</v>
      </c>
      <c r="N35" s="18" t="str">
        <f t="shared" si="5"/>
        <v>7-16</v>
      </c>
      <c r="O35" s="18" t="str">
        <f t="shared" si="6"/>
        <v>1-16</v>
      </c>
      <c r="P35" s="16"/>
      <c r="Q35" s="16"/>
      <c r="R35" s="16"/>
      <c r="S35" s="16"/>
      <c r="T35" s="16"/>
      <c r="U35" s="16"/>
      <c r="V35" s="16"/>
      <c r="W35" s="16"/>
      <c r="X35" s="16"/>
    </row>
    <row r="36">
      <c r="A36" s="10">
        <v>182338.0</v>
      </c>
      <c r="B36" s="11" t="s">
        <v>42</v>
      </c>
      <c r="C36" s="12" t="s">
        <v>43</v>
      </c>
      <c r="D36" s="13" t="s">
        <v>44</v>
      </c>
      <c r="E36" s="20" t="s">
        <v>103</v>
      </c>
      <c r="F36" s="15" t="s">
        <v>104</v>
      </c>
      <c r="G36" s="16">
        <v>0.0</v>
      </c>
      <c r="H36" s="17">
        <v>2.0</v>
      </c>
      <c r="I36" s="17">
        <v>0.0</v>
      </c>
      <c r="J36" s="18" t="str">
        <f t="shared" si="1"/>
        <v>7-16</v>
      </c>
      <c r="K36" s="18" t="str">
        <f t="shared" si="2"/>
        <v>7-16</v>
      </c>
      <c r="L36" s="18" t="str">
        <f t="shared" si="3"/>
        <v>7-16</v>
      </c>
      <c r="M36" s="18" t="str">
        <f t="shared" si="4"/>
        <v>7-16</v>
      </c>
      <c r="N36" s="18" t="str">
        <f t="shared" si="5"/>
        <v>7-16</v>
      </c>
      <c r="O36" s="18" t="str">
        <f t="shared" si="6"/>
        <v>1-16</v>
      </c>
      <c r="P36" s="16"/>
      <c r="Q36" s="16"/>
      <c r="R36" s="16"/>
      <c r="S36" s="16"/>
      <c r="T36" s="16"/>
      <c r="U36" s="16"/>
      <c r="V36" s="16"/>
      <c r="W36" s="16"/>
      <c r="X36" s="16"/>
    </row>
    <row r="37">
      <c r="A37" s="10">
        <v>182340.0</v>
      </c>
      <c r="B37" s="11" t="s">
        <v>108</v>
      </c>
      <c r="C37" s="12" t="s">
        <v>109</v>
      </c>
      <c r="D37" s="13" t="s">
        <v>110</v>
      </c>
      <c r="E37" s="20" t="s">
        <v>103</v>
      </c>
      <c r="F37" s="15" t="s">
        <v>104</v>
      </c>
      <c r="G37" s="16">
        <v>0.0</v>
      </c>
      <c r="H37" s="17">
        <v>3.0</v>
      </c>
      <c r="I37" s="17">
        <v>0.0</v>
      </c>
      <c r="J37" s="18" t="str">
        <f t="shared" si="1"/>
        <v>7-16</v>
      </c>
      <c r="K37" s="18" t="str">
        <f t="shared" si="2"/>
        <v>7-16</v>
      </c>
      <c r="L37" s="18" t="str">
        <f t="shared" si="3"/>
        <v>7-16</v>
      </c>
      <c r="M37" s="18" t="str">
        <f t="shared" si="4"/>
        <v>7-16</v>
      </c>
      <c r="N37" s="18" t="str">
        <f t="shared" si="5"/>
        <v>7-16</v>
      </c>
      <c r="O37" s="18" t="str">
        <f t="shared" si="6"/>
        <v>1-16</v>
      </c>
      <c r="P37" s="16"/>
      <c r="Q37" s="16"/>
      <c r="R37" s="16"/>
      <c r="S37" s="16"/>
      <c r="T37" s="16"/>
      <c r="U37" s="16"/>
      <c r="V37" s="16"/>
      <c r="W37" s="16"/>
      <c r="X37" s="16"/>
    </row>
    <row r="38">
      <c r="A38" s="10">
        <v>182341.0</v>
      </c>
      <c r="B38" s="11" t="s">
        <v>111</v>
      </c>
      <c r="C38" s="12" t="s">
        <v>49</v>
      </c>
      <c r="D38" s="13" t="s">
        <v>50</v>
      </c>
      <c r="E38" s="14" t="s">
        <v>103</v>
      </c>
      <c r="F38" s="15" t="s">
        <v>104</v>
      </c>
      <c r="G38" s="16">
        <v>0.0</v>
      </c>
      <c r="H38" s="17">
        <v>3.0</v>
      </c>
      <c r="I38" s="17">
        <v>0.0</v>
      </c>
      <c r="J38" s="18" t="str">
        <f t="shared" si="1"/>
        <v>7-16</v>
      </c>
      <c r="K38" s="18" t="str">
        <f t="shared" si="2"/>
        <v>7-16</v>
      </c>
      <c r="L38" s="18" t="str">
        <f t="shared" si="3"/>
        <v>7-16</v>
      </c>
      <c r="M38" s="18" t="str">
        <f t="shared" si="4"/>
        <v>7-16</v>
      </c>
      <c r="N38" s="18" t="str">
        <f t="shared" si="5"/>
        <v>7-16</v>
      </c>
      <c r="O38" s="18" t="str">
        <f t="shared" si="6"/>
        <v>1-16</v>
      </c>
      <c r="P38" s="16"/>
      <c r="Q38" s="16"/>
      <c r="R38" s="16"/>
      <c r="S38" s="16"/>
      <c r="T38" s="16"/>
      <c r="U38" s="16"/>
      <c r="V38" s="16"/>
      <c r="W38" s="16"/>
      <c r="X38" s="16"/>
    </row>
    <row r="39">
      <c r="A39" s="10">
        <v>182342.0</v>
      </c>
      <c r="B39" s="11" t="s">
        <v>112</v>
      </c>
      <c r="C39" s="12" t="s">
        <v>113</v>
      </c>
      <c r="D39" s="13" t="s">
        <v>53</v>
      </c>
      <c r="E39" s="14" t="s">
        <v>114</v>
      </c>
      <c r="F39" s="15" t="s">
        <v>89</v>
      </c>
      <c r="G39" s="16">
        <v>0.0</v>
      </c>
      <c r="H39" s="17">
        <v>3.0</v>
      </c>
      <c r="I39" s="17">
        <v>0.0</v>
      </c>
      <c r="J39" s="18" t="str">
        <f t="shared" si="1"/>
        <v>1-6,13-16</v>
      </c>
      <c r="K39" s="18" t="str">
        <f t="shared" si="2"/>
        <v>1-6,13-16</v>
      </c>
      <c r="L39" s="18" t="str">
        <f t="shared" si="3"/>
        <v>1-6,13-16</v>
      </c>
      <c r="M39" s="18" t="str">
        <f t="shared" si="4"/>
        <v>1-6,13-16</v>
      </c>
      <c r="N39" s="18" t="str">
        <f t="shared" si="5"/>
        <v>1-6,13-16</v>
      </c>
      <c r="O39" s="18" t="str">
        <f t="shared" si="6"/>
        <v>1-16</v>
      </c>
      <c r="P39" s="16"/>
      <c r="Q39" s="16"/>
      <c r="R39" s="16"/>
      <c r="S39" s="16"/>
      <c r="T39" s="16"/>
      <c r="U39" s="16"/>
      <c r="V39" s="16"/>
      <c r="W39" s="16"/>
      <c r="X39" s="16"/>
    </row>
    <row r="40">
      <c r="A40" s="10">
        <v>182343.0</v>
      </c>
      <c r="B40" s="11" t="s">
        <v>115</v>
      </c>
      <c r="C40" s="12" t="s">
        <v>116</v>
      </c>
      <c r="D40" s="13" t="s">
        <v>117</v>
      </c>
      <c r="E40" s="14" t="s">
        <v>114</v>
      </c>
      <c r="F40" s="15" t="s">
        <v>89</v>
      </c>
      <c r="G40" s="16">
        <v>0.0</v>
      </c>
      <c r="H40" s="17">
        <v>2.0</v>
      </c>
      <c r="I40" s="17">
        <v>0.0</v>
      </c>
      <c r="J40" s="18" t="str">
        <f t="shared" si="1"/>
        <v>1-6,13-16</v>
      </c>
      <c r="K40" s="18" t="str">
        <f t="shared" si="2"/>
        <v>1-6,13-16</v>
      </c>
      <c r="L40" s="18" t="str">
        <f t="shared" si="3"/>
        <v>1-6,13-16</v>
      </c>
      <c r="M40" s="18" t="str">
        <f t="shared" si="4"/>
        <v>1-6,13-16</v>
      </c>
      <c r="N40" s="18" t="str">
        <f t="shared" si="5"/>
        <v>1-6,13-16</v>
      </c>
      <c r="O40" s="18" t="str">
        <f t="shared" si="6"/>
        <v>1-16</v>
      </c>
      <c r="P40" s="16"/>
      <c r="Q40" s="16"/>
      <c r="R40" s="16"/>
      <c r="S40" s="16"/>
      <c r="T40" s="16"/>
      <c r="U40" s="16"/>
      <c r="V40" s="16"/>
      <c r="W40" s="16"/>
      <c r="X40" s="16"/>
    </row>
    <row r="41">
      <c r="A41" s="10">
        <v>182344.0</v>
      </c>
      <c r="B41" s="11" t="s">
        <v>118</v>
      </c>
      <c r="C41" s="12" t="s">
        <v>77</v>
      </c>
      <c r="D41" s="13" t="s">
        <v>44</v>
      </c>
      <c r="E41" s="14" t="s">
        <v>114</v>
      </c>
      <c r="F41" s="15" t="s">
        <v>89</v>
      </c>
      <c r="G41" s="16">
        <v>0.0</v>
      </c>
      <c r="H41" s="17">
        <v>2.0</v>
      </c>
      <c r="I41" s="17">
        <v>0.0</v>
      </c>
      <c r="J41" s="18" t="str">
        <f t="shared" si="1"/>
        <v>1-6,13-16</v>
      </c>
      <c r="K41" s="18" t="str">
        <f t="shared" si="2"/>
        <v>1-6,13-16</v>
      </c>
      <c r="L41" s="18" t="str">
        <f t="shared" si="3"/>
        <v>1-6,13-16</v>
      </c>
      <c r="M41" s="18" t="str">
        <f t="shared" si="4"/>
        <v>1-6,13-16</v>
      </c>
      <c r="N41" s="18" t="str">
        <f t="shared" si="5"/>
        <v>1-6,13-16</v>
      </c>
      <c r="O41" s="18" t="str">
        <f t="shared" si="6"/>
        <v>1-16</v>
      </c>
      <c r="P41" s="16"/>
      <c r="Q41" s="16"/>
      <c r="R41" s="16"/>
      <c r="S41" s="16"/>
      <c r="T41" s="16"/>
      <c r="U41" s="16"/>
      <c r="V41" s="16"/>
      <c r="W41" s="16"/>
      <c r="X41" s="16"/>
    </row>
    <row r="42">
      <c r="A42" s="10">
        <v>182345.0</v>
      </c>
      <c r="B42" s="11" t="s">
        <v>82</v>
      </c>
      <c r="C42" s="12" t="s">
        <v>83</v>
      </c>
      <c r="D42" s="13" t="s">
        <v>84</v>
      </c>
      <c r="E42" s="14" t="s">
        <v>114</v>
      </c>
      <c r="F42" s="15" t="s">
        <v>89</v>
      </c>
      <c r="G42" s="16">
        <v>0.0</v>
      </c>
      <c r="H42" s="17">
        <v>2.0</v>
      </c>
      <c r="I42" s="17">
        <v>0.0</v>
      </c>
      <c r="J42" s="18" t="str">
        <f t="shared" si="1"/>
        <v>1-6,13-16</v>
      </c>
      <c r="K42" s="18" t="str">
        <f t="shared" si="2"/>
        <v>1-6,13-16</v>
      </c>
      <c r="L42" s="18" t="str">
        <f t="shared" si="3"/>
        <v>1-6,13-16</v>
      </c>
      <c r="M42" s="18" t="str">
        <f t="shared" si="4"/>
        <v>1-6,13-16</v>
      </c>
      <c r="N42" s="18" t="str">
        <f t="shared" si="5"/>
        <v>1-6,13-16</v>
      </c>
      <c r="O42" s="18" t="str">
        <f t="shared" si="6"/>
        <v>1-16</v>
      </c>
      <c r="P42" s="16"/>
      <c r="Q42" s="16"/>
      <c r="R42" s="16"/>
      <c r="S42" s="16"/>
      <c r="T42" s="16"/>
      <c r="U42" s="16"/>
      <c r="V42" s="16"/>
      <c r="W42" s="16"/>
      <c r="X42" s="16"/>
    </row>
    <row r="43">
      <c r="A43" s="10">
        <v>182346.0</v>
      </c>
      <c r="B43" s="11" t="s">
        <v>119</v>
      </c>
      <c r="C43" s="12" t="s">
        <v>120</v>
      </c>
      <c r="D43" s="13" t="s">
        <v>121</v>
      </c>
      <c r="E43" s="14" t="s">
        <v>114</v>
      </c>
      <c r="F43" s="15" t="s">
        <v>89</v>
      </c>
      <c r="G43" s="16">
        <v>0.0</v>
      </c>
      <c r="H43" s="17">
        <v>3.0</v>
      </c>
      <c r="I43" s="17">
        <v>0.0</v>
      </c>
      <c r="J43" s="18" t="str">
        <f t="shared" si="1"/>
        <v>1-6,13-16</v>
      </c>
      <c r="K43" s="18" t="str">
        <f t="shared" si="2"/>
        <v>1-6,13-16</v>
      </c>
      <c r="L43" s="18" t="str">
        <f t="shared" si="3"/>
        <v>1-6,13-16</v>
      </c>
      <c r="M43" s="18" t="str">
        <f t="shared" si="4"/>
        <v>1-6,13-16</v>
      </c>
      <c r="N43" s="18" t="str">
        <f t="shared" si="5"/>
        <v>1-6,13-16</v>
      </c>
      <c r="O43" s="18" t="str">
        <f t="shared" si="6"/>
        <v>1-16</v>
      </c>
      <c r="P43" s="16"/>
      <c r="Q43" s="16"/>
      <c r="R43" s="16"/>
      <c r="S43" s="16"/>
      <c r="T43" s="16"/>
      <c r="U43" s="16"/>
      <c r="V43" s="16"/>
      <c r="W43" s="16"/>
      <c r="X43" s="16"/>
    </row>
    <row r="44">
      <c r="A44" s="10">
        <v>182347.0</v>
      </c>
      <c r="B44" s="11" t="s">
        <v>122</v>
      </c>
      <c r="C44" s="12" t="s">
        <v>123</v>
      </c>
      <c r="D44" s="13" t="s">
        <v>107</v>
      </c>
      <c r="E44" s="14" t="s">
        <v>114</v>
      </c>
      <c r="F44" s="15" t="s">
        <v>89</v>
      </c>
      <c r="G44" s="16">
        <v>0.0</v>
      </c>
      <c r="H44" s="17">
        <v>2.0</v>
      </c>
      <c r="I44" s="17">
        <v>0.0</v>
      </c>
      <c r="J44" s="18" t="str">
        <f t="shared" si="1"/>
        <v>1-6,13-16</v>
      </c>
      <c r="K44" s="18" t="str">
        <f t="shared" si="2"/>
        <v>1-6,13-16</v>
      </c>
      <c r="L44" s="18" t="str">
        <f t="shared" si="3"/>
        <v>1-6,13-16</v>
      </c>
      <c r="M44" s="18" t="str">
        <f t="shared" si="4"/>
        <v>1-6,13-16</v>
      </c>
      <c r="N44" s="18" t="str">
        <f t="shared" si="5"/>
        <v>1-6,13-16</v>
      </c>
      <c r="O44" s="18" t="str">
        <f t="shared" si="6"/>
        <v>1-16</v>
      </c>
      <c r="P44" s="16"/>
      <c r="Q44" s="16"/>
      <c r="R44" s="16"/>
      <c r="S44" s="16"/>
      <c r="T44" s="16"/>
      <c r="U44" s="16"/>
      <c r="V44" s="16"/>
      <c r="W44" s="16"/>
      <c r="X44" s="16"/>
    </row>
    <row r="45">
      <c r="A45" s="10">
        <v>182348.0</v>
      </c>
      <c r="B45" s="11" t="s">
        <v>124</v>
      </c>
      <c r="C45" s="12" t="s">
        <v>125</v>
      </c>
      <c r="D45" s="13" t="s">
        <v>60</v>
      </c>
      <c r="E45" s="14" t="s">
        <v>114</v>
      </c>
      <c r="F45" s="15" t="s">
        <v>89</v>
      </c>
      <c r="G45" s="16">
        <v>0.0</v>
      </c>
      <c r="H45" s="17">
        <v>3.0</v>
      </c>
      <c r="I45" s="17">
        <v>0.0</v>
      </c>
      <c r="J45" s="18" t="str">
        <f t="shared" si="1"/>
        <v>1-6,13-16</v>
      </c>
      <c r="K45" s="18" t="str">
        <f t="shared" si="2"/>
        <v>1-6,13-16</v>
      </c>
      <c r="L45" s="18" t="str">
        <f t="shared" si="3"/>
        <v>1-6,13-16</v>
      </c>
      <c r="M45" s="18" t="str">
        <f t="shared" si="4"/>
        <v>1-6,13-16</v>
      </c>
      <c r="N45" s="18" t="str">
        <f t="shared" si="5"/>
        <v>1-6,13-16</v>
      </c>
      <c r="O45" s="18" t="str">
        <f t="shared" si="6"/>
        <v>1-16</v>
      </c>
      <c r="P45" s="16"/>
      <c r="Q45" s="16"/>
      <c r="R45" s="16"/>
      <c r="S45" s="16"/>
      <c r="T45" s="16"/>
      <c r="U45" s="16"/>
      <c r="V45" s="16"/>
      <c r="W45" s="16"/>
      <c r="X45" s="16"/>
    </row>
    <row r="46">
      <c r="A46" s="10">
        <v>182349.0</v>
      </c>
      <c r="B46" s="11" t="s">
        <v>126</v>
      </c>
      <c r="C46" s="12" t="s">
        <v>127</v>
      </c>
      <c r="D46" s="13" t="s">
        <v>78</v>
      </c>
      <c r="E46" s="14" t="s">
        <v>114</v>
      </c>
      <c r="F46" s="15" t="s">
        <v>89</v>
      </c>
      <c r="G46" s="16">
        <v>0.0</v>
      </c>
      <c r="H46" s="17">
        <v>4.0</v>
      </c>
      <c r="I46" s="17">
        <v>0.0</v>
      </c>
      <c r="J46" s="18" t="str">
        <f t="shared" si="1"/>
        <v>1-6,13-16</v>
      </c>
      <c r="K46" s="18" t="str">
        <f t="shared" si="2"/>
        <v>1-6,13-16</v>
      </c>
      <c r="L46" s="18" t="str">
        <f t="shared" si="3"/>
        <v>1-6,13-16</v>
      </c>
      <c r="M46" s="18" t="str">
        <f t="shared" si="4"/>
        <v>1-6,13-16</v>
      </c>
      <c r="N46" s="18" t="str">
        <f t="shared" si="5"/>
        <v>1-6,13-16</v>
      </c>
      <c r="O46" s="18" t="str">
        <f t="shared" si="6"/>
        <v>1-16</v>
      </c>
      <c r="P46" s="16"/>
      <c r="Q46" s="16"/>
      <c r="R46" s="16"/>
      <c r="S46" s="16"/>
      <c r="T46" s="16"/>
      <c r="U46" s="16"/>
      <c r="V46" s="16"/>
      <c r="W46" s="16"/>
      <c r="X46" s="16"/>
    </row>
    <row r="47">
      <c r="A47" s="10">
        <v>182350.0</v>
      </c>
      <c r="B47" s="11" t="s">
        <v>128</v>
      </c>
      <c r="C47" s="12" t="s">
        <v>129</v>
      </c>
      <c r="D47" s="13" t="s">
        <v>130</v>
      </c>
      <c r="E47" s="14" t="s">
        <v>131</v>
      </c>
      <c r="F47" s="15" t="s">
        <v>104</v>
      </c>
      <c r="G47" s="16">
        <v>23.0</v>
      </c>
      <c r="H47" s="17">
        <v>3.0</v>
      </c>
      <c r="I47" s="17">
        <v>0.0</v>
      </c>
      <c r="J47" s="18" t="str">
        <f t="shared" si="1"/>
        <v>7-16</v>
      </c>
      <c r="K47" s="18" t="str">
        <f t="shared" si="2"/>
        <v>7-16</v>
      </c>
      <c r="L47" s="18" t="str">
        <f t="shared" si="3"/>
        <v>7-16</v>
      </c>
      <c r="M47" s="18" t="str">
        <f t="shared" si="4"/>
        <v>7-16</v>
      </c>
      <c r="N47" s="18" t="str">
        <f t="shared" si="5"/>
        <v>7-16</v>
      </c>
      <c r="O47" s="18" t="str">
        <f t="shared" si="6"/>
        <v>1-16</v>
      </c>
      <c r="P47" s="16"/>
      <c r="Q47" s="16"/>
      <c r="R47" s="16"/>
      <c r="S47" s="16"/>
      <c r="T47" s="16"/>
      <c r="U47" s="16"/>
      <c r="V47" s="16"/>
      <c r="W47" s="16"/>
      <c r="X47" s="16"/>
    </row>
    <row r="48">
      <c r="A48" s="10">
        <v>182351.0</v>
      </c>
      <c r="B48" s="11" t="s">
        <v>73</v>
      </c>
      <c r="C48" s="12" t="s">
        <v>74</v>
      </c>
      <c r="D48" s="13" t="s">
        <v>75</v>
      </c>
      <c r="E48" s="14" t="s">
        <v>131</v>
      </c>
      <c r="F48" s="15" t="s">
        <v>104</v>
      </c>
      <c r="G48" s="16">
        <v>0.0</v>
      </c>
      <c r="H48" s="17">
        <v>3.0</v>
      </c>
      <c r="I48" s="17">
        <v>0.0</v>
      </c>
      <c r="J48" s="18" t="str">
        <f t="shared" si="1"/>
        <v>7-16</v>
      </c>
      <c r="K48" s="18" t="str">
        <f t="shared" si="2"/>
        <v>7-16</v>
      </c>
      <c r="L48" s="18" t="str">
        <f t="shared" si="3"/>
        <v>7-16</v>
      </c>
      <c r="M48" s="18" t="str">
        <f t="shared" si="4"/>
        <v>7-16</v>
      </c>
      <c r="N48" s="18" t="str">
        <f t="shared" si="5"/>
        <v>7-16</v>
      </c>
      <c r="O48" s="18" t="str">
        <f t="shared" si="6"/>
        <v>1-16</v>
      </c>
      <c r="P48" s="16"/>
      <c r="Q48" s="16"/>
      <c r="R48" s="16"/>
      <c r="S48" s="16"/>
      <c r="T48" s="16"/>
      <c r="U48" s="16"/>
      <c r="V48" s="16"/>
      <c r="W48" s="16"/>
      <c r="X48" s="16"/>
    </row>
    <row r="49">
      <c r="A49" s="10">
        <v>182352.0</v>
      </c>
      <c r="B49" s="11" t="s">
        <v>132</v>
      </c>
      <c r="C49" s="12" t="s">
        <v>133</v>
      </c>
      <c r="D49" s="13" t="s">
        <v>53</v>
      </c>
      <c r="E49" s="14" t="s">
        <v>131</v>
      </c>
      <c r="F49" s="15" t="s">
        <v>104</v>
      </c>
      <c r="G49" s="16">
        <v>0.0</v>
      </c>
      <c r="H49" s="17">
        <v>2.0</v>
      </c>
      <c r="I49" s="17">
        <v>0.0</v>
      </c>
      <c r="J49" s="18" t="str">
        <f t="shared" si="1"/>
        <v>7-16</v>
      </c>
      <c r="K49" s="18" t="str">
        <f t="shared" si="2"/>
        <v>7-16</v>
      </c>
      <c r="L49" s="18" t="str">
        <f t="shared" si="3"/>
        <v>7-16</v>
      </c>
      <c r="M49" s="18" t="str">
        <f t="shared" si="4"/>
        <v>7-16</v>
      </c>
      <c r="N49" s="18" t="str">
        <f t="shared" si="5"/>
        <v>7-16</v>
      </c>
      <c r="O49" s="18" t="str">
        <f t="shared" si="6"/>
        <v>1-16</v>
      </c>
      <c r="P49" s="16"/>
      <c r="Q49" s="16"/>
      <c r="R49" s="16"/>
      <c r="S49" s="16"/>
      <c r="T49" s="16"/>
      <c r="U49" s="16"/>
      <c r="V49" s="16"/>
      <c r="W49" s="16"/>
      <c r="X49" s="16"/>
    </row>
    <row r="50">
      <c r="A50" s="10">
        <v>182353.0</v>
      </c>
      <c r="B50" s="11" t="s">
        <v>134</v>
      </c>
      <c r="C50" s="12" t="s">
        <v>135</v>
      </c>
      <c r="D50" s="13" t="s">
        <v>136</v>
      </c>
      <c r="E50" s="14" t="s">
        <v>131</v>
      </c>
      <c r="F50" s="15" t="s">
        <v>104</v>
      </c>
      <c r="G50" s="16">
        <v>0.0</v>
      </c>
      <c r="H50" s="17">
        <v>4.0</v>
      </c>
      <c r="I50" s="17">
        <v>0.0</v>
      </c>
      <c r="J50" s="18" t="str">
        <f t="shared" si="1"/>
        <v>7-16</v>
      </c>
      <c r="K50" s="18" t="str">
        <f t="shared" si="2"/>
        <v>7-16</v>
      </c>
      <c r="L50" s="18" t="str">
        <f t="shared" si="3"/>
        <v>7-16</v>
      </c>
      <c r="M50" s="18" t="str">
        <f t="shared" si="4"/>
        <v>7-16</v>
      </c>
      <c r="N50" s="18" t="str">
        <f t="shared" si="5"/>
        <v>7-16</v>
      </c>
      <c r="O50" s="18" t="str">
        <f t="shared" si="6"/>
        <v>1-16</v>
      </c>
      <c r="P50" s="16"/>
      <c r="Q50" s="16"/>
      <c r="R50" s="16"/>
      <c r="S50" s="16"/>
      <c r="T50" s="16"/>
      <c r="U50" s="16"/>
      <c r="V50" s="16"/>
      <c r="W50" s="16"/>
      <c r="X50" s="16"/>
    </row>
    <row r="51">
      <c r="A51" s="10">
        <v>182354.0</v>
      </c>
      <c r="B51" s="11" t="s">
        <v>137</v>
      </c>
      <c r="C51" s="12" t="s">
        <v>138</v>
      </c>
      <c r="D51" s="13" t="s">
        <v>139</v>
      </c>
      <c r="E51" s="14" t="s">
        <v>131</v>
      </c>
      <c r="F51" s="15" t="s">
        <v>104</v>
      </c>
      <c r="G51" s="16">
        <v>0.0</v>
      </c>
      <c r="H51" s="17">
        <v>3.0</v>
      </c>
      <c r="I51" s="17">
        <v>0.0</v>
      </c>
      <c r="J51" s="18" t="str">
        <f t="shared" si="1"/>
        <v>7-16</v>
      </c>
      <c r="K51" s="18" t="str">
        <f t="shared" si="2"/>
        <v>7-16</v>
      </c>
      <c r="L51" s="18" t="str">
        <f t="shared" si="3"/>
        <v>7-16</v>
      </c>
      <c r="M51" s="18" t="str">
        <f t="shared" si="4"/>
        <v>7-16</v>
      </c>
      <c r="N51" s="18" t="str">
        <f t="shared" si="5"/>
        <v>7-16</v>
      </c>
      <c r="O51" s="18" t="str">
        <f t="shared" si="6"/>
        <v>1-16</v>
      </c>
      <c r="P51" s="16"/>
      <c r="Q51" s="16"/>
      <c r="R51" s="16"/>
      <c r="S51" s="16"/>
      <c r="T51" s="16"/>
      <c r="U51" s="16"/>
      <c r="V51" s="16"/>
      <c r="W51" s="16"/>
      <c r="X51" s="16"/>
    </row>
    <row r="52">
      <c r="A52" s="10">
        <v>182355.0</v>
      </c>
      <c r="B52" s="11" t="s">
        <v>140</v>
      </c>
      <c r="C52" s="12" t="s">
        <v>141</v>
      </c>
      <c r="D52" s="13" t="s">
        <v>17</v>
      </c>
      <c r="E52" s="14" t="s">
        <v>142</v>
      </c>
      <c r="F52" s="15" t="s">
        <v>89</v>
      </c>
      <c r="G52" s="16">
        <v>0.0</v>
      </c>
      <c r="H52" s="17">
        <v>4.0</v>
      </c>
      <c r="I52" s="17">
        <v>0.0</v>
      </c>
      <c r="J52" s="18" t="str">
        <f t="shared" si="1"/>
        <v>1-6,13-16</v>
      </c>
      <c r="K52" s="18" t="str">
        <f t="shared" si="2"/>
        <v>1-6,13-16</v>
      </c>
      <c r="L52" s="18" t="str">
        <f t="shared" si="3"/>
        <v>1-6,13-16</v>
      </c>
      <c r="M52" s="18" t="str">
        <f t="shared" si="4"/>
        <v>1-6,13-16</v>
      </c>
      <c r="N52" s="18" t="str">
        <f t="shared" si="5"/>
        <v>1-6,13-16</v>
      </c>
      <c r="O52" s="18" t="str">
        <f t="shared" si="6"/>
        <v>1-16</v>
      </c>
      <c r="P52" s="16"/>
      <c r="Q52" s="16"/>
      <c r="R52" s="16"/>
      <c r="S52" s="16"/>
      <c r="T52" s="16"/>
      <c r="U52" s="16"/>
      <c r="V52" s="16"/>
      <c r="W52" s="16"/>
      <c r="X52" s="16"/>
    </row>
    <row r="53">
      <c r="A53" s="10">
        <v>183865.0</v>
      </c>
      <c r="B53" s="11" t="s">
        <v>143</v>
      </c>
      <c r="C53" s="12" t="s">
        <v>144</v>
      </c>
      <c r="D53" s="13" t="s">
        <v>145</v>
      </c>
      <c r="E53" s="14" t="s">
        <v>142</v>
      </c>
      <c r="F53" s="15" t="s">
        <v>89</v>
      </c>
      <c r="G53" s="16">
        <v>0.0</v>
      </c>
      <c r="H53" s="17">
        <v>2.0</v>
      </c>
      <c r="I53" s="17">
        <v>0.0</v>
      </c>
      <c r="J53" s="18" t="str">
        <f t="shared" si="1"/>
        <v>1-6,13-16</v>
      </c>
      <c r="K53" s="18" t="str">
        <f t="shared" si="2"/>
        <v>1-6,13-16</v>
      </c>
      <c r="L53" s="18" t="str">
        <f t="shared" si="3"/>
        <v>1-6,13-16</v>
      </c>
      <c r="M53" s="18" t="str">
        <f t="shared" si="4"/>
        <v>1-6,13-16</v>
      </c>
      <c r="N53" s="18" t="str">
        <f t="shared" si="5"/>
        <v>1-6,13-16</v>
      </c>
      <c r="O53" s="18" t="str">
        <f t="shared" si="6"/>
        <v>1-16</v>
      </c>
      <c r="P53" s="16"/>
      <c r="Q53" s="16"/>
      <c r="R53" s="16"/>
      <c r="S53" s="16"/>
      <c r="T53" s="16"/>
      <c r="U53" s="16"/>
      <c r="V53" s="16"/>
      <c r="W53" s="16"/>
      <c r="X53" s="16"/>
    </row>
    <row r="54">
      <c r="A54" s="10">
        <v>183863.0</v>
      </c>
      <c r="B54" s="11" t="s">
        <v>146</v>
      </c>
      <c r="C54" s="12" t="s">
        <v>147</v>
      </c>
      <c r="D54" s="13" t="s">
        <v>148</v>
      </c>
      <c r="E54" s="14" t="s">
        <v>142</v>
      </c>
      <c r="F54" s="15" t="s">
        <v>89</v>
      </c>
      <c r="G54" s="16">
        <v>0.0</v>
      </c>
      <c r="H54" s="17">
        <v>2.0</v>
      </c>
      <c r="I54" s="17">
        <v>0.0</v>
      </c>
      <c r="J54" s="18" t="str">
        <f t="shared" si="1"/>
        <v>1-6,13-16</v>
      </c>
      <c r="K54" s="18" t="str">
        <f t="shared" si="2"/>
        <v>1-6,13-16</v>
      </c>
      <c r="L54" s="18" t="str">
        <f t="shared" si="3"/>
        <v>1-6,13-16</v>
      </c>
      <c r="M54" s="18" t="str">
        <f t="shared" si="4"/>
        <v>1-6,13-16</v>
      </c>
      <c r="N54" s="18" t="str">
        <f t="shared" si="5"/>
        <v>1-6,13-16</v>
      </c>
      <c r="O54" s="18" t="str">
        <f t="shared" si="6"/>
        <v>1-16</v>
      </c>
      <c r="P54" s="16"/>
      <c r="Q54" s="16"/>
      <c r="R54" s="16"/>
      <c r="S54" s="16"/>
      <c r="T54" s="16"/>
      <c r="U54" s="16"/>
      <c r="V54" s="16"/>
      <c r="W54" s="16"/>
      <c r="X54" s="16"/>
    </row>
    <row r="55">
      <c r="A55" s="10">
        <v>183864.0</v>
      </c>
      <c r="B55" s="11" t="s">
        <v>149</v>
      </c>
      <c r="C55" s="12" t="s">
        <v>16</v>
      </c>
      <c r="D55" s="13" t="s">
        <v>81</v>
      </c>
      <c r="E55" s="14" t="s">
        <v>150</v>
      </c>
      <c r="F55" s="15" t="s">
        <v>19</v>
      </c>
      <c r="G55" s="16">
        <v>0.0</v>
      </c>
      <c r="H55" s="17">
        <v>2.0</v>
      </c>
      <c r="I55" s="17">
        <v>0.0</v>
      </c>
      <c r="J55" s="18" t="str">
        <f t="shared" si="1"/>
        <v>1-12</v>
      </c>
      <c r="K55" s="18" t="str">
        <f t="shared" si="2"/>
        <v>1-12</v>
      </c>
      <c r="L55" s="18" t="str">
        <f t="shared" si="3"/>
        <v>1-12</v>
      </c>
      <c r="M55" s="18" t="str">
        <f t="shared" si="4"/>
        <v>1-12</v>
      </c>
      <c r="N55" s="18" t="str">
        <f t="shared" si="5"/>
        <v>1-12</v>
      </c>
      <c r="O55" s="18" t="str">
        <f t="shared" si="6"/>
        <v>0</v>
      </c>
      <c r="P55" s="16"/>
      <c r="Q55" s="16"/>
      <c r="R55" s="16"/>
      <c r="S55" s="16"/>
      <c r="T55" s="16"/>
      <c r="U55" s="16"/>
      <c r="V55" s="16"/>
      <c r="W55" s="16"/>
      <c r="X55" s="16"/>
    </row>
    <row r="56">
      <c r="A56" s="10">
        <v>183486.0</v>
      </c>
      <c r="B56" s="11" t="s">
        <v>151</v>
      </c>
      <c r="C56" s="12" t="s">
        <v>152</v>
      </c>
      <c r="D56" s="13" t="s">
        <v>153</v>
      </c>
      <c r="E56" s="14" t="s">
        <v>150</v>
      </c>
      <c r="F56" s="15" t="s">
        <v>19</v>
      </c>
      <c r="G56" s="16">
        <v>0.0</v>
      </c>
      <c r="H56" s="17">
        <v>4.0</v>
      </c>
      <c r="I56" s="17">
        <v>0.0</v>
      </c>
      <c r="J56" s="18" t="str">
        <f t="shared" si="1"/>
        <v>1-12</v>
      </c>
      <c r="K56" s="18" t="str">
        <f t="shared" si="2"/>
        <v>1-12</v>
      </c>
      <c r="L56" s="18" t="str">
        <f t="shared" si="3"/>
        <v>1-12</v>
      </c>
      <c r="M56" s="18" t="str">
        <f t="shared" si="4"/>
        <v>1-12</v>
      </c>
      <c r="N56" s="18" t="str">
        <f t="shared" si="5"/>
        <v>1-12</v>
      </c>
      <c r="O56" s="18" t="str">
        <f t="shared" si="6"/>
        <v>0</v>
      </c>
      <c r="P56" s="16"/>
      <c r="Q56" s="16"/>
      <c r="R56" s="16"/>
      <c r="S56" s="16"/>
      <c r="T56" s="16"/>
      <c r="U56" s="16"/>
      <c r="V56" s="16"/>
      <c r="W56" s="16"/>
      <c r="X56" s="16"/>
    </row>
    <row r="57">
      <c r="A57" s="10">
        <v>183490.0</v>
      </c>
      <c r="B57" s="11" t="s">
        <v>154</v>
      </c>
      <c r="C57" s="12" t="s">
        <v>155</v>
      </c>
      <c r="D57" s="13" t="s">
        <v>156</v>
      </c>
      <c r="E57" s="14" t="s">
        <v>150</v>
      </c>
      <c r="F57" s="15" t="s">
        <v>19</v>
      </c>
      <c r="G57" s="16">
        <v>0.0</v>
      </c>
      <c r="H57" s="17">
        <v>2.0</v>
      </c>
      <c r="I57" s="17">
        <v>0.0</v>
      </c>
      <c r="J57" s="18" t="str">
        <f t="shared" si="1"/>
        <v>1-12</v>
      </c>
      <c r="K57" s="18" t="str">
        <f t="shared" si="2"/>
        <v>1-12</v>
      </c>
      <c r="L57" s="18" t="str">
        <f t="shared" si="3"/>
        <v>1-12</v>
      </c>
      <c r="M57" s="18" t="str">
        <f t="shared" si="4"/>
        <v>1-12</v>
      </c>
      <c r="N57" s="18" t="str">
        <f t="shared" si="5"/>
        <v>1-12</v>
      </c>
      <c r="O57" s="18" t="str">
        <f t="shared" si="6"/>
        <v>0</v>
      </c>
      <c r="P57" s="16"/>
      <c r="Q57" s="16"/>
      <c r="R57" s="16"/>
      <c r="S57" s="16"/>
      <c r="T57" s="16"/>
      <c r="U57" s="16"/>
      <c r="V57" s="16"/>
      <c r="W57" s="16"/>
      <c r="X57" s="16"/>
    </row>
    <row r="58">
      <c r="A58" s="10">
        <v>183487.0</v>
      </c>
      <c r="B58" s="11" t="s">
        <v>157</v>
      </c>
      <c r="C58" s="12" t="s">
        <v>33</v>
      </c>
      <c r="D58" s="22" t="s">
        <v>158</v>
      </c>
      <c r="E58" s="14" t="s">
        <v>150</v>
      </c>
      <c r="F58" s="15" t="s">
        <v>19</v>
      </c>
      <c r="G58" s="16">
        <v>0.0</v>
      </c>
      <c r="H58" s="17">
        <v>2.0</v>
      </c>
      <c r="I58" s="17">
        <v>0.0</v>
      </c>
      <c r="J58" s="18" t="str">
        <f t="shared" si="1"/>
        <v>1-12</v>
      </c>
      <c r="K58" s="18" t="str">
        <f t="shared" si="2"/>
        <v>1-12</v>
      </c>
      <c r="L58" s="18" t="str">
        <f t="shared" si="3"/>
        <v>1-12</v>
      </c>
      <c r="M58" s="18" t="str">
        <f t="shared" si="4"/>
        <v>1-12</v>
      </c>
      <c r="N58" s="18" t="str">
        <f t="shared" si="5"/>
        <v>1-12</v>
      </c>
      <c r="O58" s="18" t="str">
        <f t="shared" si="6"/>
        <v>0</v>
      </c>
      <c r="P58" s="16"/>
      <c r="Q58" s="16"/>
      <c r="R58" s="16"/>
      <c r="S58" s="16"/>
      <c r="T58" s="16"/>
      <c r="U58" s="16"/>
      <c r="V58" s="16"/>
      <c r="W58" s="16"/>
      <c r="X58" s="16"/>
    </row>
    <row r="59">
      <c r="A59" s="10">
        <v>183491.0</v>
      </c>
      <c r="B59" s="11" t="s">
        <v>159</v>
      </c>
      <c r="C59" s="12" t="s">
        <v>160</v>
      </c>
      <c r="D59" s="13" t="s">
        <v>161</v>
      </c>
      <c r="E59" s="14" t="s">
        <v>150</v>
      </c>
      <c r="F59" s="15" t="s">
        <v>19</v>
      </c>
      <c r="G59" s="16">
        <v>0.0</v>
      </c>
      <c r="H59" s="17">
        <v>4.0</v>
      </c>
      <c r="I59" s="17">
        <v>0.0</v>
      </c>
      <c r="J59" s="18" t="str">
        <f t="shared" si="1"/>
        <v>1-12</v>
      </c>
      <c r="K59" s="18" t="str">
        <f t="shared" si="2"/>
        <v>1-12</v>
      </c>
      <c r="L59" s="18" t="str">
        <f t="shared" si="3"/>
        <v>1-12</v>
      </c>
      <c r="M59" s="18" t="str">
        <f t="shared" si="4"/>
        <v>1-12</v>
      </c>
      <c r="N59" s="18" t="str">
        <f t="shared" si="5"/>
        <v>1-12</v>
      </c>
      <c r="O59" s="18" t="str">
        <f t="shared" si="6"/>
        <v>0</v>
      </c>
      <c r="P59" s="16"/>
      <c r="Q59" s="16"/>
      <c r="R59" s="16"/>
      <c r="S59" s="16"/>
      <c r="T59" s="16"/>
      <c r="U59" s="16"/>
      <c r="V59" s="16"/>
      <c r="W59" s="16"/>
      <c r="X59" s="16"/>
    </row>
    <row r="60">
      <c r="A60" s="10">
        <v>183489.0</v>
      </c>
      <c r="B60" s="11" t="s">
        <v>162</v>
      </c>
      <c r="C60" s="12" t="s">
        <v>163</v>
      </c>
      <c r="D60" s="13" t="s">
        <v>164</v>
      </c>
      <c r="E60" s="14" t="s">
        <v>150</v>
      </c>
      <c r="F60" s="15" t="s">
        <v>19</v>
      </c>
      <c r="G60" s="16">
        <v>0.0</v>
      </c>
      <c r="H60" s="17">
        <v>4.0</v>
      </c>
      <c r="I60" s="17">
        <v>0.0</v>
      </c>
      <c r="J60" s="18" t="str">
        <f t="shared" si="1"/>
        <v>1-12</v>
      </c>
      <c r="K60" s="18" t="str">
        <f t="shared" si="2"/>
        <v>1-12</v>
      </c>
      <c r="L60" s="18" t="str">
        <f t="shared" si="3"/>
        <v>1-12</v>
      </c>
      <c r="M60" s="18" t="str">
        <f t="shared" si="4"/>
        <v>1-12</v>
      </c>
      <c r="N60" s="18" t="str">
        <f t="shared" si="5"/>
        <v>1-12</v>
      </c>
      <c r="O60" s="18" t="str">
        <f t="shared" si="6"/>
        <v>0</v>
      </c>
      <c r="P60" s="16"/>
      <c r="Q60" s="16"/>
      <c r="R60" s="16"/>
      <c r="S60" s="16"/>
      <c r="T60" s="16"/>
      <c r="U60" s="16"/>
      <c r="V60" s="16"/>
      <c r="W60" s="16"/>
      <c r="X60" s="16"/>
    </row>
    <row r="61">
      <c r="A61" s="10">
        <v>183488.0</v>
      </c>
      <c r="B61" s="11" t="s">
        <v>165</v>
      </c>
      <c r="C61" s="12" t="s">
        <v>166</v>
      </c>
      <c r="D61" s="13" t="s">
        <v>121</v>
      </c>
      <c r="E61" s="14" t="s">
        <v>167</v>
      </c>
      <c r="F61" s="15" t="s">
        <v>19</v>
      </c>
      <c r="G61" s="16">
        <v>0.0</v>
      </c>
      <c r="H61" s="17">
        <v>2.0</v>
      </c>
      <c r="I61" s="17">
        <v>0.0</v>
      </c>
      <c r="J61" s="18" t="str">
        <f t="shared" si="1"/>
        <v>1-12</v>
      </c>
      <c r="K61" s="18" t="str">
        <f t="shared" si="2"/>
        <v>1-12</v>
      </c>
      <c r="L61" s="18" t="str">
        <f t="shared" si="3"/>
        <v>1-12</v>
      </c>
      <c r="M61" s="18" t="str">
        <f t="shared" si="4"/>
        <v>1-12</v>
      </c>
      <c r="N61" s="18" t="str">
        <f t="shared" si="5"/>
        <v>1-12</v>
      </c>
      <c r="O61" s="18" t="str">
        <f t="shared" si="6"/>
        <v>0</v>
      </c>
      <c r="P61" s="16"/>
      <c r="Q61" s="16"/>
      <c r="R61" s="16"/>
      <c r="S61" s="16"/>
      <c r="T61" s="16"/>
      <c r="U61" s="16"/>
      <c r="V61" s="16"/>
      <c r="W61" s="16"/>
      <c r="X61" s="16"/>
    </row>
    <row r="62">
      <c r="A62" s="10">
        <v>183495.0</v>
      </c>
      <c r="B62" s="11" t="s">
        <v>168</v>
      </c>
      <c r="C62" s="12" t="s">
        <v>169</v>
      </c>
      <c r="D62" s="13" t="s">
        <v>107</v>
      </c>
      <c r="E62" s="14" t="s">
        <v>167</v>
      </c>
      <c r="F62" s="15" t="s">
        <v>19</v>
      </c>
      <c r="G62" s="16">
        <v>0.0</v>
      </c>
      <c r="H62" s="17">
        <v>4.0</v>
      </c>
      <c r="I62" s="17">
        <v>0.0</v>
      </c>
      <c r="J62" s="18" t="str">
        <f t="shared" si="1"/>
        <v>1-12</v>
      </c>
      <c r="K62" s="18" t="str">
        <f t="shared" si="2"/>
        <v>1-12</v>
      </c>
      <c r="L62" s="18" t="str">
        <f t="shared" si="3"/>
        <v>1-12</v>
      </c>
      <c r="M62" s="18" t="str">
        <f t="shared" si="4"/>
        <v>1-12</v>
      </c>
      <c r="N62" s="18" t="str">
        <f t="shared" si="5"/>
        <v>1-12</v>
      </c>
      <c r="O62" s="18" t="str">
        <f t="shared" si="6"/>
        <v>0</v>
      </c>
      <c r="P62" s="16"/>
      <c r="Q62" s="16"/>
      <c r="R62" s="16"/>
      <c r="S62" s="16"/>
      <c r="T62" s="16"/>
      <c r="U62" s="16"/>
      <c r="V62" s="16"/>
      <c r="W62" s="16"/>
      <c r="X62" s="16"/>
    </row>
    <row r="63">
      <c r="A63" s="10">
        <v>183496.0</v>
      </c>
      <c r="B63" s="11" t="s">
        <v>170</v>
      </c>
      <c r="C63" s="12" t="s">
        <v>171</v>
      </c>
      <c r="D63" s="13" t="s">
        <v>172</v>
      </c>
      <c r="E63" s="14" t="s">
        <v>167</v>
      </c>
      <c r="F63" s="15" t="s">
        <v>19</v>
      </c>
      <c r="G63" s="16">
        <v>0.0</v>
      </c>
      <c r="H63" s="17">
        <v>4.0</v>
      </c>
      <c r="I63" s="17">
        <v>0.0</v>
      </c>
      <c r="J63" s="18" t="str">
        <f t="shared" si="1"/>
        <v>1-12</v>
      </c>
      <c r="K63" s="18" t="str">
        <f t="shared" si="2"/>
        <v>1-12</v>
      </c>
      <c r="L63" s="18" t="str">
        <f t="shared" si="3"/>
        <v>1-12</v>
      </c>
      <c r="M63" s="18" t="str">
        <f t="shared" si="4"/>
        <v>1-12</v>
      </c>
      <c r="N63" s="18" t="str">
        <f t="shared" si="5"/>
        <v>1-12</v>
      </c>
      <c r="O63" s="18" t="str">
        <f t="shared" si="6"/>
        <v>0</v>
      </c>
      <c r="P63" s="16"/>
      <c r="Q63" s="16"/>
      <c r="R63" s="16"/>
      <c r="S63" s="16"/>
      <c r="T63" s="16"/>
      <c r="U63" s="16"/>
      <c r="V63" s="16"/>
      <c r="W63" s="16"/>
      <c r="X63" s="16"/>
    </row>
    <row r="64">
      <c r="A64" s="10">
        <v>183493.0</v>
      </c>
      <c r="B64" s="11" t="s">
        <v>173</v>
      </c>
      <c r="C64" s="12" t="s">
        <v>174</v>
      </c>
      <c r="D64" s="13" t="s">
        <v>175</v>
      </c>
      <c r="E64" s="14" t="s">
        <v>167</v>
      </c>
      <c r="F64" s="15" t="s">
        <v>19</v>
      </c>
      <c r="G64" s="16">
        <v>0.0</v>
      </c>
      <c r="H64" s="17">
        <v>4.0</v>
      </c>
      <c r="I64" s="17">
        <v>0.0</v>
      </c>
      <c r="J64" s="18" t="str">
        <f t="shared" si="1"/>
        <v>1-12</v>
      </c>
      <c r="K64" s="18" t="str">
        <f t="shared" si="2"/>
        <v>1-12</v>
      </c>
      <c r="L64" s="18" t="str">
        <f t="shared" si="3"/>
        <v>1-12</v>
      </c>
      <c r="M64" s="18" t="str">
        <f t="shared" si="4"/>
        <v>1-12</v>
      </c>
      <c r="N64" s="18" t="str">
        <f t="shared" si="5"/>
        <v>1-12</v>
      </c>
      <c r="O64" s="18" t="str">
        <f t="shared" si="6"/>
        <v>0</v>
      </c>
      <c r="P64" s="16"/>
      <c r="Q64" s="16"/>
      <c r="R64" s="16"/>
      <c r="S64" s="16"/>
      <c r="T64" s="16"/>
      <c r="U64" s="16"/>
      <c r="V64" s="16"/>
      <c r="W64" s="16"/>
      <c r="X64" s="16"/>
    </row>
    <row r="65">
      <c r="A65" s="10">
        <v>183492.0</v>
      </c>
      <c r="B65" s="11" t="s">
        <v>176</v>
      </c>
      <c r="C65" s="12" t="s">
        <v>177</v>
      </c>
      <c r="D65" s="13" t="s">
        <v>175</v>
      </c>
      <c r="E65" s="14" t="s">
        <v>167</v>
      </c>
      <c r="F65" s="15" t="s">
        <v>19</v>
      </c>
      <c r="G65" s="16">
        <v>0.0</v>
      </c>
      <c r="H65" s="17">
        <v>2.0</v>
      </c>
      <c r="I65" s="17">
        <v>0.0</v>
      </c>
      <c r="J65" s="18" t="str">
        <f t="shared" si="1"/>
        <v>1-12</v>
      </c>
      <c r="K65" s="18" t="str">
        <f t="shared" si="2"/>
        <v>1-12</v>
      </c>
      <c r="L65" s="18" t="str">
        <f t="shared" si="3"/>
        <v>1-12</v>
      </c>
      <c r="M65" s="18" t="str">
        <f t="shared" si="4"/>
        <v>1-12</v>
      </c>
      <c r="N65" s="18" t="str">
        <f t="shared" si="5"/>
        <v>1-12</v>
      </c>
      <c r="O65" s="18" t="str">
        <f t="shared" si="6"/>
        <v>0</v>
      </c>
      <c r="P65" s="16"/>
      <c r="Q65" s="16"/>
      <c r="R65" s="16"/>
      <c r="S65" s="16"/>
      <c r="T65" s="16"/>
      <c r="U65" s="16"/>
      <c r="V65" s="16"/>
      <c r="W65" s="16"/>
      <c r="X65" s="16"/>
    </row>
    <row r="66">
      <c r="A66" s="23">
        <v>183675.0</v>
      </c>
      <c r="B66" s="24" t="s">
        <v>178</v>
      </c>
      <c r="C66" s="25" t="s">
        <v>179</v>
      </c>
      <c r="D66" s="26" t="s">
        <v>180</v>
      </c>
      <c r="E66" s="27" t="s">
        <v>181</v>
      </c>
      <c r="F66" s="28" t="s">
        <v>19</v>
      </c>
      <c r="G66" s="9">
        <v>0.0</v>
      </c>
      <c r="H66" s="29">
        <v>4.0</v>
      </c>
      <c r="I66" s="29">
        <v>0.0</v>
      </c>
      <c r="J66" s="30" t="str">
        <f t="shared" si="1"/>
        <v>1-12</v>
      </c>
      <c r="K66" s="30" t="str">
        <f t="shared" si="2"/>
        <v>1-12</v>
      </c>
      <c r="L66" s="30" t="str">
        <f t="shared" si="3"/>
        <v>1-12</v>
      </c>
      <c r="M66" s="30" t="str">
        <f t="shared" si="4"/>
        <v>1-12</v>
      </c>
      <c r="N66" s="30" t="str">
        <f t="shared" si="5"/>
        <v>1-12</v>
      </c>
      <c r="O66" s="30" t="str">
        <f t="shared" si="6"/>
        <v>0</v>
      </c>
      <c r="P66" s="9"/>
      <c r="Q66" s="9"/>
      <c r="R66" s="9"/>
      <c r="S66" s="9"/>
      <c r="T66" s="9"/>
      <c r="U66" s="9"/>
      <c r="V66" s="9"/>
      <c r="W66" s="9"/>
      <c r="X66" s="9"/>
    </row>
    <row r="67">
      <c r="A67" s="10">
        <v>183522.0</v>
      </c>
      <c r="B67" s="11" t="s">
        <v>182</v>
      </c>
      <c r="C67" s="12" t="s">
        <v>163</v>
      </c>
      <c r="D67" s="13" t="s">
        <v>164</v>
      </c>
      <c r="E67" s="20" t="s">
        <v>181</v>
      </c>
      <c r="F67" s="15" t="s">
        <v>19</v>
      </c>
      <c r="G67" s="16">
        <v>0.0</v>
      </c>
      <c r="H67" s="17">
        <v>4.0</v>
      </c>
      <c r="I67" s="17">
        <v>0.0</v>
      </c>
      <c r="J67" s="18" t="str">
        <f t="shared" si="1"/>
        <v>1-12</v>
      </c>
      <c r="K67" s="18" t="str">
        <f t="shared" si="2"/>
        <v>1-12</v>
      </c>
      <c r="L67" s="18" t="str">
        <f t="shared" si="3"/>
        <v>1-12</v>
      </c>
      <c r="M67" s="18" t="str">
        <f t="shared" si="4"/>
        <v>1-12</v>
      </c>
      <c r="N67" s="18" t="str">
        <f t="shared" si="5"/>
        <v>1-12</v>
      </c>
      <c r="O67" s="18" t="str">
        <f t="shared" si="6"/>
        <v>0</v>
      </c>
      <c r="P67" s="16"/>
      <c r="Q67" s="16"/>
      <c r="R67" s="16"/>
      <c r="S67" s="16"/>
      <c r="T67" s="16"/>
      <c r="U67" s="16"/>
      <c r="V67" s="16"/>
      <c r="W67" s="16"/>
      <c r="X67" s="16"/>
    </row>
    <row r="68">
      <c r="A68" s="10">
        <v>183519.0</v>
      </c>
      <c r="B68" s="11" t="s">
        <v>183</v>
      </c>
      <c r="C68" s="12" t="s">
        <v>184</v>
      </c>
      <c r="D68" s="13" t="s">
        <v>185</v>
      </c>
      <c r="E68" s="14" t="s">
        <v>181</v>
      </c>
      <c r="F68" s="15" t="s">
        <v>19</v>
      </c>
      <c r="G68" s="21">
        <v>0.0</v>
      </c>
      <c r="H68" s="17">
        <v>4.0</v>
      </c>
      <c r="I68" s="17">
        <v>0.0</v>
      </c>
      <c r="J68" s="18" t="str">
        <f t="shared" si="1"/>
        <v>1-12</v>
      </c>
      <c r="K68" s="18" t="str">
        <f t="shared" si="2"/>
        <v>1-12</v>
      </c>
      <c r="L68" s="18" t="str">
        <f t="shared" si="3"/>
        <v>1-12</v>
      </c>
      <c r="M68" s="18" t="str">
        <f t="shared" si="4"/>
        <v>1-12</v>
      </c>
      <c r="N68" s="18" t="str">
        <f t="shared" si="5"/>
        <v>1-12</v>
      </c>
      <c r="O68" s="18" t="str">
        <f t="shared" si="6"/>
        <v>0</v>
      </c>
      <c r="P68" s="21"/>
      <c r="Q68" s="21"/>
      <c r="R68" s="21"/>
      <c r="S68" s="21"/>
      <c r="T68" s="21"/>
      <c r="U68" s="21"/>
      <c r="V68" s="21"/>
      <c r="W68" s="21"/>
      <c r="X68" s="21"/>
    </row>
    <row r="69">
      <c r="A69" s="10">
        <v>183524.0</v>
      </c>
      <c r="B69" s="11" t="s">
        <v>186</v>
      </c>
      <c r="C69" s="12" t="s">
        <v>187</v>
      </c>
      <c r="D69" s="13" t="s">
        <v>188</v>
      </c>
      <c r="E69" s="20" t="s">
        <v>181</v>
      </c>
      <c r="F69" s="15" t="s">
        <v>19</v>
      </c>
      <c r="G69" s="16">
        <v>0.0</v>
      </c>
      <c r="H69" s="17">
        <v>4.0</v>
      </c>
      <c r="I69" s="17">
        <v>0.0</v>
      </c>
      <c r="J69" s="18" t="str">
        <f t="shared" si="1"/>
        <v>1-12</v>
      </c>
      <c r="K69" s="18" t="str">
        <f t="shared" si="2"/>
        <v>1-12</v>
      </c>
      <c r="L69" s="18" t="str">
        <f t="shared" si="3"/>
        <v>1-12</v>
      </c>
      <c r="M69" s="18" t="str">
        <f t="shared" si="4"/>
        <v>1-12</v>
      </c>
      <c r="N69" s="18" t="str">
        <f t="shared" si="5"/>
        <v>1-12</v>
      </c>
      <c r="O69" s="18" t="str">
        <f t="shared" si="6"/>
        <v>0</v>
      </c>
      <c r="P69" s="16"/>
      <c r="Q69" s="16"/>
      <c r="R69" s="16"/>
      <c r="S69" s="16"/>
      <c r="T69" s="16"/>
      <c r="U69" s="16"/>
      <c r="V69" s="16"/>
      <c r="W69" s="16"/>
      <c r="X69" s="16"/>
    </row>
    <row r="70">
      <c r="A70" s="10">
        <v>183521.0</v>
      </c>
      <c r="B70" s="11" t="s">
        <v>189</v>
      </c>
      <c r="C70" s="12" t="s">
        <v>190</v>
      </c>
      <c r="D70" s="13" t="s">
        <v>191</v>
      </c>
      <c r="E70" s="20" t="s">
        <v>181</v>
      </c>
      <c r="F70" s="15" t="s">
        <v>19</v>
      </c>
      <c r="G70" s="16">
        <v>0.0</v>
      </c>
      <c r="H70" s="17">
        <v>1.0</v>
      </c>
      <c r="I70" s="17">
        <v>0.0</v>
      </c>
      <c r="J70" s="18" t="str">
        <f t="shared" si="1"/>
        <v>1-12</v>
      </c>
      <c r="K70" s="18" t="str">
        <f t="shared" si="2"/>
        <v>1-12</v>
      </c>
      <c r="L70" s="18" t="str">
        <f t="shared" si="3"/>
        <v>1-12</v>
      </c>
      <c r="M70" s="18" t="str">
        <f t="shared" si="4"/>
        <v>1-12</v>
      </c>
      <c r="N70" s="18" t="str">
        <f t="shared" si="5"/>
        <v>1-12</v>
      </c>
      <c r="O70" s="18" t="str">
        <f t="shared" si="6"/>
        <v>0</v>
      </c>
      <c r="P70" s="16"/>
      <c r="Q70" s="16"/>
      <c r="R70" s="16"/>
      <c r="S70" s="16"/>
      <c r="T70" s="16"/>
      <c r="U70" s="16"/>
      <c r="V70" s="16"/>
      <c r="W70" s="16"/>
      <c r="X70" s="16"/>
    </row>
    <row r="71">
      <c r="A71" s="10">
        <v>183523.0</v>
      </c>
      <c r="B71" s="11" t="s">
        <v>192</v>
      </c>
      <c r="C71" s="12" t="s">
        <v>193</v>
      </c>
      <c r="D71" s="13" t="s">
        <v>194</v>
      </c>
      <c r="E71" s="20" t="s">
        <v>181</v>
      </c>
      <c r="F71" s="15" t="s">
        <v>19</v>
      </c>
      <c r="G71" s="16">
        <v>0.0</v>
      </c>
      <c r="H71" s="17">
        <v>4.0</v>
      </c>
      <c r="I71" s="17">
        <v>0.0</v>
      </c>
      <c r="J71" s="18" t="str">
        <f t="shared" si="1"/>
        <v>1-12</v>
      </c>
      <c r="K71" s="18" t="str">
        <f t="shared" si="2"/>
        <v>1-12</v>
      </c>
      <c r="L71" s="18" t="str">
        <f t="shared" si="3"/>
        <v>1-12</v>
      </c>
      <c r="M71" s="18" t="str">
        <f t="shared" si="4"/>
        <v>1-12</v>
      </c>
      <c r="N71" s="18" t="str">
        <f t="shared" si="5"/>
        <v>1-12</v>
      </c>
      <c r="O71" s="18" t="str">
        <f t="shared" si="6"/>
        <v>0</v>
      </c>
      <c r="P71" s="16"/>
      <c r="Q71" s="16"/>
      <c r="R71" s="16"/>
      <c r="S71" s="16"/>
      <c r="T71" s="16"/>
      <c r="U71" s="16"/>
      <c r="V71" s="16"/>
      <c r="W71" s="16"/>
      <c r="X71" s="16"/>
    </row>
    <row r="72">
      <c r="A72" s="10">
        <v>183525.0</v>
      </c>
      <c r="B72" s="11" t="s">
        <v>195</v>
      </c>
      <c r="C72" s="12" t="s">
        <v>196</v>
      </c>
      <c r="D72" s="13" t="s">
        <v>188</v>
      </c>
      <c r="E72" s="20" t="s">
        <v>181</v>
      </c>
      <c r="F72" s="15" t="s">
        <v>19</v>
      </c>
      <c r="G72" s="16">
        <v>0.0</v>
      </c>
      <c r="H72" s="17">
        <v>2.0</v>
      </c>
      <c r="I72" s="17">
        <v>0.0</v>
      </c>
      <c r="J72" s="18" t="str">
        <f t="shared" si="1"/>
        <v>1-12</v>
      </c>
      <c r="K72" s="18" t="str">
        <f t="shared" si="2"/>
        <v>1-12</v>
      </c>
      <c r="L72" s="18" t="str">
        <f t="shared" si="3"/>
        <v>1-12</v>
      </c>
      <c r="M72" s="18" t="str">
        <f t="shared" si="4"/>
        <v>1-12</v>
      </c>
      <c r="N72" s="18" t="str">
        <f t="shared" si="5"/>
        <v>1-12</v>
      </c>
      <c r="O72" s="18" t="str">
        <f t="shared" si="6"/>
        <v>0</v>
      </c>
      <c r="P72" s="16"/>
      <c r="Q72" s="16"/>
      <c r="R72" s="16"/>
      <c r="S72" s="16"/>
      <c r="T72" s="16"/>
      <c r="U72" s="16"/>
      <c r="V72" s="16"/>
      <c r="W72" s="16"/>
      <c r="X72" s="16"/>
    </row>
    <row r="73">
      <c r="A73" s="10">
        <v>183520.0</v>
      </c>
      <c r="B73" s="11" t="s">
        <v>197</v>
      </c>
      <c r="C73" s="12" t="s">
        <v>198</v>
      </c>
      <c r="D73" s="13" t="s">
        <v>199</v>
      </c>
      <c r="E73" s="20" t="s">
        <v>200</v>
      </c>
      <c r="F73" s="15" t="s">
        <v>19</v>
      </c>
      <c r="G73" s="16">
        <v>26.0</v>
      </c>
      <c r="H73" s="17">
        <v>1.0</v>
      </c>
      <c r="I73" s="17">
        <v>0.0</v>
      </c>
      <c r="J73" s="18" t="str">
        <f t="shared" si="1"/>
        <v>1-12</v>
      </c>
      <c r="K73" s="18" t="str">
        <f t="shared" si="2"/>
        <v>1-12</v>
      </c>
      <c r="L73" s="18" t="str">
        <f t="shared" si="3"/>
        <v>1-12</v>
      </c>
      <c r="M73" s="18" t="str">
        <f t="shared" si="4"/>
        <v>1-12</v>
      </c>
      <c r="N73" s="18" t="str">
        <f t="shared" si="5"/>
        <v>1-12</v>
      </c>
      <c r="O73" s="18" t="str">
        <f t="shared" si="6"/>
        <v>0</v>
      </c>
      <c r="P73" s="16"/>
      <c r="Q73" s="16"/>
      <c r="R73" s="16"/>
      <c r="S73" s="16"/>
      <c r="T73" s="16"/>
      <c r="U73" s="16"/>
      <c r="V73" s="16"/>
      <c r="W73" s="16"/>
      <c r="X73" s="16"/>
    </row>
    <row r="74">
      <c r="A74" s="10">
        <v>183528.0</v>
      </c>
      <c r="B74" s="11" t="s">
        <v>201</v>
      </c>
      <c r="C74" s="12" t="s">
        <v>202</v>
      </c>
      <c r="D74" s="13" t="s">
        <v>203</v>
      </c>
      <c r="E74" s="20" t="s">
        <v>200</v>
      </c>
      <c r="F74" s="15" t="s">
        <v>19</v>
      </c>
      <c r="G74" s="16">
        <v>0.0</v>
      </c>
      <c r="H74" s="17">
        <v>3.0</v>
      </c>
      <c r="I74" s="17">
        <v>0.0</v>
      </c>
      <c r="J74" s="18" t="str">
        <f t="shared" si="1"/>
        <v>1-12</v>
      </c>
      <c r="K74" s="18" t="str">
        <f t="shared" si="2"/>
        <v>1-12</v>
      </c>
      <c r="L74" s="18" t="str">
        <f t="shared" si="3"/>
        <v>1-12</v>
      </c>
      <c r="M74" s="18" t="str">
        <f t="shared" si="4"/>
        <v>1-12</v>
      </c>
      <c r="N74" s="18" t="str">
        <f t="shared" si="5"/>
        <v>1-12</v>
      </c>
      <c r="O74" s="18" t="str">
        <f t="shared" si="6"/>
        <v>0</v>
      </c>
      <c r="P74" s="16"/>
      <c r="Q74" s="16"/>
      <c r="R74" s="16"/>
      <c r="S74" s="16"/>
      <c r="T74" s="16"/>
      <c r="U74" s="16"/>
      <c r="V74" s="16"/>
      <c r="W74" s="16"/>
      <c r="X74" s="16"/>
    </row>
    <row r="75">
      <c r="A75" s="10">
        <v>183531.0</v>
      </c>
      <c r="B75" s="11" t="s">
        <v>204</v>
      </c>
      <c r="C75" s="12" t="s">
        <v>205</v>
      </c>
      <c r="D75" s="13" t="s">
        <v>185</v>
      </c>
      <c r="E75" s="20" t="s">
        <v>200</v>
      </c>
      <c r="F75" s="15" t="s">
        <v>19</v>
      </c>
      <c r="G75" s="16">
        <v>0.0</v>
      </c>
      <c r="H75" s="17">
        <v>4.0</v>
      </c>
      <c r="I75" s="17">
        <v>0.0</v>
      </c>
      <c r="J75" s="18" t="str">
        <f t="shared" si="1"/>
        <v>1-12</v>
      </c>
      <c r="K75" s="18" t="str">
        <f t="shared" si="2"/>
        <v>1-12</v>
      </c>
      <c r="L75" s="18" t="str">
        <f t="shared" si="3"/>
        <v>1-12</v>
      </c>
      <c r="M75" s="18" t="str">
        <f t="shared" si="4"/>
        <v>1-12</v>
      </c>
      <c r="N75" s="18" t="str">
        <f t="shared" si="5"/>
        <v>1-12</v>
      </c>
      <c r="O75" s="18" t="str">
        <f t="shared" si="6"/>
        <v>0</v>
      </c>
      <c r="P75" s="16"/>
      <c r="Q75" s="16"/>
      <c r="R75" s="16"/>
      <c r="S75" s="16"/>
      <c r="T75" s="16"/>
      <c r="U75" s="16"/>
      <c r="V75" s="16"/>
      <c r="W75" s="16"/>
      <c r="X75" s="16"/>
    </row>
    <row r="76">
      <c r="A76" s="10">
        <v>183532.0</v>
      </c>
      <c r="B76" s="11" t="s">
        <v>206</v>
      </c>
      <c r="C76" s="12" t="s">
        <v>207</v>
      </c>
      <c r="D76" s="13" t="s">
        <v>208</v>
      </c>
      <c r="E76" s="20" t="s">
        <v>200</v>
      </c>
      <c r="F76" s="15" t="s">
        <v>19</v>
      </c>
      <c r="G76" s="16">
        <v>0.0</v>
      </c>
      <c r="H76" s="17">
        <v>4.0</v>
      </c>
      <c r="I76" s="17">
        <v>0.0</v>
      </c>
      <c r="J76" s="18" t="str">
        <f t="shared" si="1"/>
        <v>1-12</v>
      </c>
      <c r="K76" s="18" t="str">
        <f t="shared" si="2"/>
        <v>1-12</v>
      </c>
      <c r="L76" s="18" t="str">
        <f t="shared" si="3"/>
        <v>1-12</v>
      </c>
      <c r="M76" s="18" t="str">
        <f t="shared" si="4"/>
        <v>1-12</v>
      </c>
      <c r="N76" s="18" t="str">
        <f t="shared" si="5"/>
        <v>1-12</v>
      </c>
      <c r="O76" s="18" t="str">
        <f t="shared" si="6"/>
        <v>0</v>
      </c>
      <c r="P76" s="16"/>
      <c r="Q76" s="16"/>
      <c r="R76" s="16"/>
      <c r="S76" s="16"/>
      <c r="T76" s="16"/>
      <c r="U76" s="16"/>
      <c r="V76" s="16"/>
      <c r="W76" s="16"/>
      <c r="X76" s="16"/>
    </row>
    <row r="77">
      <c r="A77" s="10">
        <v>183529.0</v>
      </c>
      <c r="B77" s="11" t="s">
        <v>209</v>
      </c>
      <c r="C77" s="12" t="s">
        <v>210</v>
      </c>
      <c r="D77" s="13" t="s">
        <v>203</v>
      </c>
      <c r="E77" s="20" t="s">
        <v>200</v>
      </c>
      <c r="F77" s="15" t="s">
        <v>19</v>
      </c>
      <c r="G77" s="16">
        <v>0.0</v>
      </c>
      <c r="H77" s="17">
        <v>4.0</v>
      </c>
      <c r="I77" s="17">
        <v>0.0</v>
      </c>
      <c r="J77" s="18" t="str">
        <f t="shared" si="1"/>
        <v>1-12</v>
      </c>
      <c r="K77" s="18" t="str">
        <f t="shared" si="2"/>
        <v>1-12</v>
      </c>
      <c r="L77" s="18" t="str">
        <f t="shared" si="3"/>
        <v>1-12</v>
      </c>
      <c r="M77" s="18" t="str">
        <f t="shared" si="4"/>
        <v>1-12</v>
      </c>
      <c r="N77" s="18" t="str">
        <f t="shared" si="5"/>
        <v>1-12</v>
      </c>
      <c r="O77" s="18" t="str">
        <f t="shared" si="6"/>
        <v>0</v>
      </c>
      <c r="P77" s="16"/>
      <c r="Q77" s="16"/>
      <c r="R77" s="16"/>
      <c r="S77" s="16"/>
      <c r="T77" s="16"/>
      <c r="U77" s="16"/>
      <c r="V77" s="16"/>
      <c r="W77" s="16"/>
      <c r="X77" s="16"/>
    </row>
    <row r="78">
      <c r="A78" s="10">
        <v>183526.0</v>
      </c>
      <c r="B78" s="11" t="s">
        <v>211</v>
      </c>
      <c r="C78" s="12" t="s">
        <v>212</v>
      </c>
      <c r="D78" s="13" t="s">
        <v>213</v>
      </c>
      <c r="E78" s="20" t="s">
        <v>200</v>
      </c>
      <c r="F78" s="15" t="s">
        <v>19</v>
      </c>
      <c r="G78" s="16">
        <v>0.0</v>
      </c>
      <c r="H78" s="17">
        <v>4.0</v>
      </c>
      <c r="I78" s="17">
        <v>0.0</v>
      </c>
      <c r="J78" s="18" t="str">
        <f t="shared" si="1"/>
        <v>1-12</v>
      </c>
      <c r="K78" s="18" t="str">
        <f t="shared" si="2"/>
        <v>1-12</v>
      </c>
      <c r="L78" s="18" t="str">
        <f t="shared" si="3"/>
        <v>1-12</v>
      </c>
      <c r="M78" s="18" t="str">
        <f t="shared" si="4"/>
        <v>1-12</v>
      </c>
      <c r="N78" s="18" t="str">
        <f t="shared" si="5"/>
        <v>1-12</v>
      </c>
      <c r="O78" s="18" t="str">
        <f t="shared" si="6"/>
        <v>0</v>
      </c>
      <c r="P78" s="16"/>
      <c r="Q78" s="16"/>
      <c r="R78" s="16"/>
      <c r="S78" s="16"/>
      <c r="T78" s="16"/>
      <c r="U78" s="16"/>
      <c r="V78" s="16"/>
      <c r="W78" s="16"/>
      <c r="X78" s="16"/>
    </row>
    <row r="79">
      <c r="A79" s="10">
        <v>183530.0</v>
      </c>
      <c r="B79" s="11" t="s">
        <v>214</v>
      </c>
      <c r="C79" s="12" t="s">
        <v>215</v>
      </c>
      <c r="D79" s="13" t="s">
        <v>216</v>
      </c>
      <c r="E79" s="20" t="s">
        <v>200</v>
      </c>
      <c r="F79" s="15" t="s">
        <v>19</v>
      </c>
      <c r="G79" s="16">
        <v>0.0</v>
      </c>
      <c r="H79" s="17">
        <v>4.0</v>
      </c>
      <c r="I79" s="17">
        <v>0.0</v>
      </c>
      <c r="J79" s="18" t="str">
        <f t="shared" si="1"/>
        <v>1-12</v>
      </c>
      <c r="K79" s="18" t="str">
        <f t="shared" si="2"/>
        <v>1-12</v>
      </c>
      <c r="L79" s="18" t="str">
        <f t="shared" si="3"/>
        <v>1-12</v>
      </c>
      <c r="M79" s="18" t="str">
        <f t="shared" si="4"/>
        <v>1-12</v>
      </c>
      <c r="N79" s="18" t="str">
        <f t="shared" si="5"/>
        <v>1-12</v>
      </c>
      <c r="O79" s="18" t="str">
        <f t="shared" si="6"/>
        <v>0</v>
      </c>
      <c r="P79" s="16"/>
      <c r="Q79" s="16"/>
      <c r="R79" s="16"/>
      <c r="S79" s="16"/>
      <c r="T79" s="16"/>
      <c r="U79" s="16"/>
      <c r="V79" s="16"/>
      <c r="W79" s="16"/>
      <c r="X79" s="16"/>
    </row>
    <row r="80">
      <c r="A80" s="10">
        <v>183527.0</v>
      </c>
      <c r="B80" s="11" t="s">
        <v>20</v>
      </c>
      <c r="C80" s="12" t="s">
        <v>21</v>
      </c>
      <c r="D80" s="13" t="s">
        <v>180</v>
      </c>
      <c r="E80" s="20" t="s">
        <v>217</v>
      </c>
      <c r="F80" s="15" t="s">
        <v>19</v>
      </c>
      <c r="G80" s="16">
        <v>0.0</v>
      </c>
      <c r="H80" s="17">
        <v>3.0</v>
      </c>
      <c r="I80" s="17">
        <v>0.0</v>
      </c>
      <c r="J80" s="18" t="str">
        <f t="shared" si="1"/>
        <v>1-12</v>
      </c>
      <c r="K80" s="18" t="str">
        <f t="shared" si="2"/>
        <v>1-12</v>
      </c>
      <c r="L80" s="18" t="str">
        <f t="shared" si="3"/>
        <v>1-12</v>
      </c>
      <c r="M80" s="18" t="str">
        <f t="shared" si="4"/>
        <v>1-12</v>
      </c>
      <c r="N80" s="18" t="str">
        <f t="shared" si="5"/>
        <v>1-12</v>
      </c>
      <c r="O80" s="18" t="str">
        <f t="shared" si="6"/>
        <v>0</v>
      </c>
      <c r="P80" s="16"/>
      <c r="Q80" s="16"/>
      <c r="R80" s="16"/>
      <c r="S80" s="16"/>
      <c r="T80" s="16"/>
      <c r="U80" s="16"/>
      <c r="V80" s="16"/>
      <c r="W80" s="16"/>
      <c r="X80" s="16"/>
    </row>
    <row r="81">
      <c r="A81" s="10">
        <v>182580.0</v>
      </c>
      <c r="B81" s="11" t="s">
        <v>26</v>
      </c>
      <c r="C81" s="12" t="s">
        <v>27</v>
      </c>
      <c r="D81" s="13" t="s">
        <v>28</v>
      </c>
      <c r="E81" s="20" t="s">
        <v>217</v>
      </c>
      <c r="F81" s="15" t="s">
        <v>19</v>
      </c>
      <c r="G81" s="16">
        <v>0.0</v>
      </c>
      <c r="H81" s="17">
        <v>4.0</v>
      </c>
      <c r="I81" s="17">
        <v>0.0</v>
      </c>
      <c r="J81" s="18" t="str">
        <f t="shared" si="1"/>
        <v>1-12</v>
      </c>
      <c r="K81" s="18" t="str">
        <f t="shared" si="2"/>
        <v>1-12</v>
      </c>
      <c r="L81" s="18" t="str">
        <f t="shared" si="3"/>
        <v>1-12</v>
      </c>
      <c r="M81" s="18" t="str">
        <f t="shared" si="4"/>
        <v>1-12</v>
      </c>
      <c r="N81" s="18" t="str">
        <f t="shared" si="5"/>
        <v>1-12</v>
      </c>
      <c r="O81" s="18" t="str">
        <f t="shared" si="6"/>
        <v>0</v>
      </c>
      <c r="P81" s="16"/>
      <c r="Q81" s="16"/>
      <c r="R81" s="16"/>
      <c r="S81" s="16"/>
      <c r="T81" s="16"/>
      <c r="U81" s="16"/>
      <c r="V81" s="16"/>
      <c r="W81" s="16"/>
      <c r="X81" s="16"/>
    </row>
    <row r="82">
      <c r="A82" s="10">
        <v>182581.0</v>
      </c>
      <c r="B82" s="11" t="s">
        <v>218</v>
      </c>
      <c r="C82" s="12" t="s">
        <v>219</v>
      </c>
      <c r="D82" s="13" t="s">
        <v>194</v>
      </c>
      <c r="E82" s="20" t="s">
        <v>217</v>
      </c>
      <c r="F82" s="15" t="s">
        <v>19</v>
      </c>
      <c r="G82" s="16">
        <v>0.0</v>
      </c>
      <c r="H82" s="17">
        <v>2.0</v>
      </c>
      <c r="I82" s="17">
        <v>0.0</v>
      </c>
      <c r="J82" s="18" t="str">
        <f t="shared" si="1"/>
        <v>1-12</v>
      </c>
      <c r="K82" s="18" t="str">
        <f t="shared" si="2"/>
        <v>1-12</v>
      </c>
      <c r="L82" s="18" t="str">
        <f t="shared" si="3"/>
        <v>1-12</v>
      </c>
      <c r="M82" s="18" t="str">
        <f t="shared" si="4"/>
        <v>1-12</v>
      </c>
      <c r="N82" s="18" t="str">
        <f t="shared" si="5"/>
        <v>1-12</v>
      </c>
      <c r="O82" s="18" t="str">
        <f t="shared" si="6"/>
        <v>0</v>
      </c>
      <c r="P82" s="16"/>
      <c r="Q82" s="16"/>
      <c r="R82" s="16"/>
      <c r="S82" s="16"/>
      <c r="T82" s="16"/>
      <c r="U82" s="16"/>
      <c r="V82" s="16"/>
      <c r="W82" s="16"/>
      <c r="X82" s="16"/>
    </row>
    <row r="83">
      <c r="A83" s="10">
        <v>182582.0</v>
      </c>
      <c r="B83" s="11" t="s">
        <v>29</v>
      </c>
      <c r="C83" s="12" t="s">
        <v>30</v>
      </c>
      <c r="D83" s="13" t="s">
        <v>31</v>
      </c>
      <c r="E83" s="20" t="s">
        <v>217</v>
      </c>
      <c r="F83" s="15" t="s">
        <v>19</v>
      </c>
      <c r="G83" s="16">
        <v>0.0</v>
      </c>
      <c r="H83" s="17">
        <v>2.0</v>
      </c>
      <c r="I83" s="17">
        <v>0.0</v>
      </c>
      <c r="J83" s="18" t="str">
        <f t="shared" si="1"/>
        <v>1-12</v>
      </c>
      <c r="K83" s="18" t="str">
        <f t="shared" si="2"/>
        <v>1-12</v>
      </c>
      <c r="L83" s="18" t="str">
        <f t="shared" si="3"/>
        <v>1-12</v>
      </c>
      <c r="M83" s="18" t="str">
        <f t="shared" si="4"/>
        <v>1-12</v>
      </c>
      <c r="N83" s="18" t="str">
        <f t="shared" si="5"/>
        <v>1-12</v>
      </c>
      <c r="O83" s="18" t="str">
        <f t="shared" si="6"/>
        <v>0</v>
      </c>
      <c r="P83" s="16"/>
      <c r="Q83" s="16"/>
      <c r="R83" s="16"/>
      <c r="S83" s="16"/>
      <c r="T83" s="16"/>
      <c r="U83" s="16"/>
      <c r="V83" s="16"/>
      <c r="W83" s="16"/>
      <c r="X83" s="16"/>
    </row>
    <row r="84">
      <c r="A84" s="10">
        <v>182583.0</v>
      </c>
      <c r="B84" s="11" t="s">
        <v>220</v>
      </c>
      <c r="C84" s="12" t="s">
        <v>221</v>
      </c>
      <c r="D84" s="13" t="s">
        <v>222</v>
      </c>
      <c r="E84" s="20" t="s">
        <v>217</v>
      </c>
      <c r="F84" s="15" t="s">
        <v>19</v>
      </c>
      <c r="G84" s="16">
        <v>0.0</v>
      </c>
      <c r="H84" s="17">
        <v>2.0</v>
      </c>
      <c r="I84" s="17">
        <v>0.0</v>
      </c>
      <c r="J84" s="18" t="str">
        <f t="shared" si="1"/>
        <v>1-12</v>
      </c>
      <c r="K84" s="18" t="str">
        <f t="shared" si="2"/>
        <v>1-12</v>
      </c>
      <c r="L84" s="18" t="str">
        <f t="shared" si="3"/>
        <v>1-12</v>
      </c>
      <c r="M84" s="18" t="str">
        <f t="shared" si="4"/>
        <v>1-12</v>
      </c>
      <c r="N84" s="18" t="str">
        <f t="shared" si="5"/>
        <v>1-12</v>
      </c>
      <c r="O84" s="18" t="str">
        <f t="shared" si="6"/>
        <v>0</v>
      </c>
      <c r="P84" s="16"/>
      <c r="Q84" s="16"/>
      <c r="R84" s="16"/>
      <c r="S84" s="16"/>
      <c r="T84" s="16"/>
      <c r="U84" s="16"/>
      <c r="V84" s="16"/>
      <c r="W84" s="16"/>
      <c r="X84" s="16"/>
    </row>
    <row r="85">
      <c r="A85" s="10">
        <v>182584.0</v>
      </c>
      <c r="B85" s="11" t="s">
        <v>223</v>
      </c>
      <c r="C85" s="12" t="s">
        <v>224</v>
      </c>
      <c r="D85" s="13" t="s">
        <v>194</v>
      </c>
      <c r="E85" s="20" t="s">
        <v>217</v>
      </c>
      <c r="F85" s="15" t="s">
        <v>19</v>
      </c>
      <c r="G85" s="16">
        <v>0.0</v>
      </c>
      <c r="H85" s="17">
        <v>4.0</v>
      </c>
      <c r="I85" s="17">
        <v>0.0</v>
      </c>
      <c r="J85" s="18" t="str">
        <f t="shared" si="1"/>
        <v>1-12</v>
      </c>
      <c r="K85" s="18" t="str">
        <f t="shared" si="2"/>
        <v>1-12</v>
      </c>
      <c r="L85" s="18" t="str">
        <f t="shared" si="3"/>
        <v>1-12</v>
      </c>
      <c r="M85" s="18" t="str">
        <f t="shared" si="4"/>
        <v>1-12</v>
      </c>
      <c r="N85" s="18" t="str">
        <f t="shared" si="5"/>
        <v>1-12</v>
      </c>
      <c r="O85" s="18" t="str">
        <f t="shared" si="6"/>
        <v>0</v>
      </c>
      <c r="P85" s="16"/>
      <c r="Q85" s="16"/>
      <c r="R85" s="16"/>
      <c r="S85" s="16"/>
      <c r="T85" s="16"/>
      <c r="U85" s="16"/>
      <c r="V85" s="16"/>
      <c r="W85" s="16"/>
      <c r="X85" s="16"/>
    </row>
    <row r="86">
      <c r="A86" s="10">
        <v>182585.0</v>
      </c>
      <c r="B86" s="11" t="s">
        <v>225</v>
      </c>
      <c r="C86" s="12" t="s">
        <v>226</v>
      </c>
      <c r="D86" s="13" t="s">
        <v>227</v>
      </c>
      <c r="E86" s="20" t="s">
        <v>228</v>
      </c>
      <c r="F86" s="15" t="s">
        <v>19</v>
      </c>
      <c r="G86" s="16">
        <v>0.0</v>
      </c>
      <c r="H86" s="17">
        <v>4.0</v>
      </c>
      <c r="I86" s="17">
        <v>0.0</v>
      </c>
      <c r="J86" s="18" t="str">
        <f t="shared" si="1"/>
        <v>1-12</v>
      </c>
      <c r="K86" s="18" t="str">
        <f t="shared" si="2"/>
        <v>1-12</v>
      </c>
      <c r="L86" s="18" t="str">
        <f t="shared" si="3"/>
        <v>1-12</v>
      </c>
      <c r="M86" s="18" t="str">
        <f t="shared" si="4"/>
        <v>1-12</v>
      </c>
      <c r="N86" s="18" t="str">
        <f t="shared" si="5"/>
        <v>1-12</v>
      </c>
      <c r="O86" s="18" t="str">
        <f t="shared" si="6"/>
        <v>0</v>
      </c>
      <c r="P86" s="16"/>
      <c r="Q86" s="16"/>
      <c r="R86" s="16"/>
      <c r="S86" s="16"/>
      <c r="T86" s="16"/>
      <c r="U86" s="16"/>
      <c r="V86" s="16"/>
      <c r="W86" s="16"/>
      <c r="X86" s="16"/>
    </row>
    <row r="87">
      <c r="A87" s="10">
        <v>182586.0</v>
      </c>
      <c r="B87" s="11" t="s">
        <v>229</v>
      </c>
      <c r="C87" s="12" t="s">
        <v>230</v>
      </c>
      <c r="D87" s="13" t="s">
        <v>208</v>
      </c>
      <c r="E87" s="20" t="s">
        <v>228</v>
      </c>
      <c r="F87" s="15" t="s">
        <v>19</v>
      </c>
      <c r="G87" s="16">
        <v>0.0</v>
      </c>
      <c r="H87" s="17">
        <v>4.0</v>
      </c>
      <c r="I87" s="17">
        <v>0.0</v>
      </c>
      <c r="J87" s="18" t="str">
        <f t="shared" si="1"/>
        <v>1-12</v>
      </c>
      <c r="K87" s="18" t="str">
        <f t="shared" si="2"/>
        <v>1-12</v>
      </c>
      <c r="L87" s="18" t="str">
        <f t="shared" si="3"/>
        <v>1-12</v>
      </c>
      <c r="M87" s="18" t="str">
        <f t="shared" si="4"/>
        <v>1-12</v>
      </c>
      <c r="N87" s="18" t="str">
        <f t="shared" si="5"/>
        <v>1-12</v>
      </c>
      <c r="O87" s="18" t="str">
        <f t="shared" si="6"/>
        <v>0</v>
      </c>
      <c r="P87" s="16"/>
      <c r="Q87" s="16"/>
      <c r="R87" s="16"/>
      <c r="S87" s="16"/>
      <c r="T87" s="16"/>
      <c r="U87" s="16"/>
      <c r="V87" s="16"/>
      <c r="W87" s="16"/>
      <c r="X87" s="16"/>
    </row>
    <row r="88">
      <c r="A88" s="10">
        <v>182587.0</v>
      </c>
      <c r="B88" s="11" t="s">
        <v>231</v>
      </c>
      <c r="C88" s="12" t="s">
        <v>232</v>
      </c>
      <c r="D88" s="13" t="s">
        <v>208</v>
      </c>
      <c r="E88" s="20" t="s">
        <v>228</v>
      </c>
      <c r="F88" s="15" t="s">
        <v>19</v>
      </c>
      <c r="G88" s="16">
        <v>0.0</v>
      </c>
      <c r="H88" s="17">
        <v>2.0</v>
      </c>
      <c r="I88" s="17">
        <v>0.0</v>
      </c>
      <c r="J88" s="18" t="str">
        <f t="shared" si="1"/>
        <v>1-12</v>
      </c>
      <c r="K88" s="18" t="str">
        <f t="shared" si="2"/>
        <v>1-12</v>
      </c>
      <c r="L88" s="18" t="str">
        <f t="shared" si="3"/>
        <v>1-12</v>
      </c>
      <c r="M88" s="18" t="str">
        <f t="shared" si="4"/>
        <v>1-12</v>
      </c>
      <c r="N88" s="18" t="str">
        <f t="shared" si="5"/>
        <v>1-12</v>
      </c>
      <c r="O88" s="18" t="str">
        <f t="shared" si="6"/>
        <v>0</v>
      </c>
      <c r="P88" s="16"/>
      <c r="Q88" s="16"/>
      <c r="R88" s="16"/>
      <c r="S88" s="16"/>
      <c r="T88" s="16"/>
      <c r="U88" s="16"/>
      <c r="V88" s="16"/>
      <c r="W88" s="16"/>
      <c r="X88" s="16"/>
    </row>
    <row r="89">
      <c r="A89" s="10">
        <v>182588.0</v>
      </c>
      <c r="B89" s="11" t="s">
        <v>233</v>
      </c>
      <c r="C89" s="12" t="s">
        <v>234</v>
      </c>
      <c r="D89" s="13" t="s">
        <v>203</v>
      </c>
      <c r="E89" s="20" t="s">
        <v>228</v>
      </c>
      <c r="F89" s="15" t="s">
        <v>19</v>
      </c>
      <c r="G89" s="16">
        <v>0.0</v>
      </c>
      <c r="H89" s="17">
        <v>2.0</v>
      </c>
      <c r="I89" s="17">
        <v>0.0</v>
      </c>
      <c r="J89" s="18" t="str">
        <f t="shared" si="1"/>
        <v>1-12</v>
      </c>
      <c r="K89" s="18" t="str">
        <f t="shared" si="2"/>
        <v>1-12</v>
      </c>
      <c r="L89" s="18" t="str">
        <f t="shared" si="3"/>
        <v>1-12</v>
      </c>
      <c r="M89" s="18" t="str">
        <f t="shared" si="4"/>
        <v>1-12</v>
      </c>
      <c r="N89" s="18" t="str">
        <f t="shared" si="5"/>
        <v>1-12</v>
      </c>
      <c r="O89" s="18" t="str">
        <f t="shared" si="6"/>
        <v>0</v>
      </c>
      <c r="P89" s="16"/>
      <c r="Q89" s="16"/>
      <c r="R89" s="16"/>
      <c r="S89" s="16"/>
      <c r="T89" s="16"/>
      <c r="U89" s="16"/>
      <c r="V89" s="16"/>
      <c r="W89" s="16"/>
      <c r="X89" s="16"/>
    </row>
    <row r="90">
      <c r="A90" s="10">
        <v>182589.0</v>
      </c>
      <c r="B90" s="11" t="s">
        <v>235</v>
      </c>
      <c r="C90" s="12" t="s">
        <v>205</v>
      </c>
      <c r="D90" s="13" t="s">
        <v>236</v>
      </c>
      <c r="E90" s="20" t="s">
        <v>228</v>
      </c>
      <c r="F90" s="15" t="s">
        <v>19</v>
      </c>
      <c r="G90" s="16">
        <v>0.0</v>
      </c>
      <c r="H90" s="17">
        <v>2.0</v>
      </c>
      <c r="I90" s="17">
        <v>0.0</v>
      </c>
      <c r="J90" s="18" t="str">
        <f t="shared" si="1"/>
        <v>1-12</v>
      </c>
      <c r="K90" s="18" t="str">
        <f t="shared" si="2"/>
        <v>1-12</v>
      </c>
      <c r="L90" s="18" t="str">
        <f t="shared" si="3"/>
        <v>1-12</v>
      </c>
      <c r="M90" s="18" t="str">
        <f t="shared" si="4"/>
        <v>1-12</v>
      </c>
      <c r="N90" s="18" t="str">
        <f t="shared" si="5"/>
        <v>1-12</v>
      </c>
      <c r="O90" s="18" t="str">
        <f t="shared" si="6"/>
        <v>0</v>
      </c>
      <c r="P90" s="16"/>
      <c r="Q90" s="16"/>
      <c r="R90" s="16"/>
      <c r="S90" s="16"/>
      <c r="T90" s="16"/>
      <c r="U90" s="16"/>
      <c r="V90" s="16"/>
      <c r="W90" s="16"/>
      <c r="X90" s="16"/>
    </row>
    <row r="91">
      <c r="A91" s="10">
        <v>182591.0</v>
      </c>
      <c r="B91" s="11" t="s">
        <v>237</v>
      </c>
      <c r="C91" s="12" t="s">
        <v>238</v>
      </c>
      <c r="D91" s="13" t="s">
        <v>239</v>
      </c>
      <c r="E91" s="20" t="s">
        <v>240</v>
      </c>
      <c r="F91" s="15" t="s">
        <v>19</v>
      </c>
      <c r="G91" s="16">
        <v>0.0</v>
      </c>
      <c r="H91" s="17">
        <v>4.0</v>
      </c>
      <c r="I91" s="17">
        <v>0.0</v>
      </c>
      <c r="J91" s="18" t="str">
        <f t="shared" si="1"/>
        <v>1-12</v>
      </c>
      <c r="K91" s="18" t="str">
        <f t="shared" si="2"/>
        <v>1-12</v>
      </c>
      <c r="L91" s="18" t="str">
        <f t="shared" si="3"/>
        <v>1-12</v>
      </c>
      <c r="M91" s="18" t="str">
        <f t="shared" si="4"/>
        <v>1-12</v>
      </c>
      <c r="N91" s="18" t="str">
        <f t="shared" si="5"/>
        <v>1-12</v>
      </c>
      <c r="O91" s="18" t="str">
        <f t="shared" si="6"/>
        <v>0</v>
      </c>
      <c r="P91" s="16"/>
      <c r="Q91" s="16"/>
      <c r="R91" s="16"/>
      <c r="S91" s="16"/>
      <c r="T91" s="16"/>
      <c r="U91" s="16"/>
      <c r="V91" s="16"/>
      <c r="W91" s="16"/>
      <c r="X91" s="16"/>
    </row>
    <row r="92">
      <c r="A92" s="10">
        <v>182592.0</v>
      </c>
      <c r="B92" s="11" t="s">
        <v>241</v>
      </c>
      <c r="C92" s="12" t="s">
        <v>83</v>
      </c>
      <c r="D92" s="13" t="s">
        <v>84</v>
      </c>
      <c r="E92" s="20" t="s">
        <v>240</v>
      </c>
      <c r="F92" s="15" t="s">
        <v>19</v>
      </c>
      <c r="G92" s="16">
        <v>0.0</v>
      </c>
      <c r="H92" s="17">
        <v>2.0</v>
      </c>
      <c r="I92" s="17">
        <v>0.0</v>
      </c>
      <c r="J92" s="18" t="str">
        <f t="shared" si="1"/>
        <v>1-12</v>
      </c>
      <c r="K92" s="18" t="str">
        <f t="shared" si="2"/>
        <v>1-12</v>
      </c>
      <c r="L92" s="18" t="str">
        <f t="shared" si="3"/>
        <v>1-12</v>
      </c>
      <c r="M92" s="18" t="str">
        <f t="shared" si="4"/>
        <v>1-12</v>
      </c>
      <c r="N92" s="18" t="str">
        <f t="shared" si="5"/>
        <v>1-12</v>
      </c>
      <c r="O92" s="18" t="str">
        <f t="shared" si="6"/>
        <v>0</v>
      </c>
      <c r="P92" s="16"/>
      <c r="Q92" s="16"/>
      <c r="R92" s="16"/>
      <c r="S92" s="16"/>
      <c r="T92" s="16"/>
      <c r="U92" s="16"/>
      <c r="V92" s="16"/>
      <c r="W92" s="16"/>
      <c r="X92" s="16"/>
    </row>
    <row r="93">
      <c r="A93" s="10">
        <v>182593.0</v>
      </c>
      <c r="B93" s="11" t="s">
        <v>242</v>
      </c>
      <c r="C93" s="12" t="s">
        <v>243</v>
      </c>
      <c r="D93" s="13" t="s">
        <v>236</v>
      </c>
      <c r="E93" s="20" t="s">
        <v>240</v>
      </c>
      <c r="F93" s="15" t="s">
        <v>19</v>
      </c>
      <c r="G93" s="16">
        <v>0.0</v>
      </c>
      <c r="H93" s="17">
        <v>2.0</v>
      </c>
      <c r="I93" s="17">
        <v>0.0</v>
      </c>
      <c r="J93" s="18" t="str">
        <f t="shared" si="1"/>
        <v>1-12</v>
      </c>
      <c r="K93" s="18" t="str">
        <f t="shared" si="2"/>
        <v>1-12</v>
      </c>
      <c r="L93" s="18" t="str">
        <f t="shared" si="3"/>
        <v>1-12</v>
      </c>
      <c r="M93" s="18" t="str">
        <f t="shared" si="4"/>
        <v>1-12</v>
      </c>
      <c r="N93" s="18" t="str">
        <f t="shared" si="5"/>
        <v>1-12</v>
      </c>
      <c r="O93" s="18" t="str">
        <f t="shared" si="6"/>
        <v>0</v>
      </c>
      <c r="P93" s="16"/>
      <c r="Q93" s="16"/>
      <c r="R93" s="16"/>
      <c r="S93" s="16"/>
      <c r="T93" s="16"/>
      <c r="U93" s="16"/>
      <c r="V93" s="16"/>
      <c r="W93" s="16"/>
      <c r="X93" s="16"/>
    </row>
    <row r="94">
      <c r="A94" s="10">
        <v>182595.0</v>
      </c>
      <c r="B94" s="11" t="s">
        <v>244</v>
      </c>
      <c r="C94" s="12" t="s">
        <v>245</v>
      </c>
      <c r="D94" s="13" t="s">
        <v>246</v>
      </c>
      <c r="E94" s="20" t="s">
        <v>240</v>
      </c>
      <c r="F94" s="15" t="s">
        <v>19</v>
      </c>
      <c r="G94" s="16">
        <v>0.0</v>
      </c>
      <c r="H94" s="17">
        <v>2.0</v>
      </c>
      <c r="I94" s="17">
        <v>0.0</v>
      </c>
      <c r="J94" s="18" t="str">
        <f t="shared" si="1"/>
        <v>1-12</v>
      </c>
      <c r="K94" s="18" t="str">
        <f t="shared" si="2"/>
        <v>1-12</v>
      </c>
      <c r="L94" s="18" t="str">
        <f t="shared" si="3"/>
        <v>1-12</v>
      </c>
      <c r="M94" s="18" t="str">
        <f t="shared" si="4"/>
        <v>1-12</v>
      </c>
      <c r="N94" s="18" t="str">
        <f t="shared" si="5"/>
        <v>1-12</v>
      </c>
      <c r="O94" s="18" t="str">
        <f t="shared" si="6"/>
        <v>0</v>
      </c>
      <c r="P94" s="16"/>
      <c r="Q94" s="16"/>
      <c r="R94" s="16"/>
      <c r="S94" s="16"/>
      <c r="T94" s="16"/>
      <c r="U94" s="16"/>
      <c r="V94" s="16"/>
      <c r="W94" s="16"/>
      <c r="X94" s="16"/>
    </row>
    <row r="95">
      <c r="A95" s="10">
        <v>182597.0</v>
      </c>
      <c r="B95" s="11" t="s">
        <v>247</v>
      </c>
      <c r="C95" s="12" t="s">
        <v>40</v>
      </c>
      <c r="D95" s="13" t="s">
        <v>248</v>
      </c>
      <c r="E95" s="20" t="s">
        <v>249</v>
      </c>
      <c r="F95" s="15" t="s">
        <v>19</v>
      </c>
      <c r="G95" s="16">
        <v>0.0</v>
      </c>
      <c r="H95" s="17">
        <v>4.0</v>
      </c>
      <c r="I95" s="17">
        <v>0.0</v>
      </c>
      <c r="J95" s="18" t="str">
        <f t="shared" si="1"/>
        <v>1-12</v>
      </c>
      <c r="K95" s="18" t="str">
        <f t="shared" si="2"/>
        <v>1-12</v>
      </c>
      <c r="L95" s="18" t="str">
        <f t="shared" si="3"/>
        <v>1-12</v>
      </c>
      <c r="M95" s="18" t="str">
        <f t="shared" si="4"/>
        <v>1-12</v>
      </c>
      <c r="N95" s="18" t="str">
        <f t="shared" si="5"/>
        <v>1-12</v>
      </c>
      <c r="O95" s="18" t="str">
        <f t="shared" si="6"/>
        <v>0</v>
      </c>
      <c r="P95" s="16"/>
      <c r="Q95" s="16"/>
      <c r="R95" s="16"/>
      <c r="S95" s="16"/>
      <c r="T95" s="16"/>
      <c r="U95" s="16"/>
      <c r="V95" s="16"/>
      <c r="W95" s="16"/>
      <c r="X95" s="16"/>
    </row>
    <row r="96">
      <c r="A96" s="10">
        <v>182598.0</v>
      </c>
      <c r="B96" s="11" t="s">
        <v>250</v>
      </c>
      <c r="C96" s="12" t="s">
        <v>251</v>
      </c>
      <c r="D96" s="13" t="s">
        <v>252</v>
      </c>
      <c r="E96" s="20" t="s">
        <v>249</v>
      </c>
      <c r="F96" s="15" t="s">
        <v>19</v>
      </c>
      <c r="G96" s="16">
        <v>0.0</v>
      </c>
      <c r="H96" s="17">
        <v>4.0</v>
      </c>
      <c r="I96" s="17">
        <v>0.0</v>
      </c>
      <c r="J96" s="18" t="str">
        <f t="shared" si="1"/>
        <v>1-12</v>
      </c>
      <c r="K96" s="18" t="str">
        <f t="shared" si="2"/>
        <v>1-12</v>
      </c>
      <c r="L96" s="18" t="str">
        <f t="shared" si="3"/>
        <v>1-12</v>
      </c>
      <c r="M96" s="18" t="str">
        <f t="shared" si="4"/>
        <v>1-12</v>
      </c>
      <c r="N96" s="18" t="str">
        <f t="shared" si="5"/>
        <v>1-12</v>
      </c>
      <c r="O96" s="18" t="str">
        <f t="shared" si="6"/>
        <v>0</v>
      </c>
      <c r="P96" s="16"/>
      <c r="Q96" s="16"/>
      <c r="R96" s="16"/>
      <c r="S96" s="16"/>
      <c r="T96" s="16"/>
      <c r="U96" s="16"/>
      <c r="V96" s="16"/>
      <c r="W96" s="16"/>
      <c r="X96" s="16"/>
    </row>
    <row r="97">
      <c r="A97" s="10">
        <v>182601.0</v>
      </c>
      <c r="B97" s="11" t="s">
        <v>253</v>
      </c>
      <c r="C97" s="12" t="s">
        <v>254</v>
      </c>
      <c r="D97" s="13" t="s">
        <v>255</v>
      </c>
      <c r="E97" s="20" t="s">
        <v>249</v>
      </c>
      <c r="F97" s="15" t="s">
        <v>19</v>
      </c>
      <c r="G97" s="16">
        <v>0.0</v>
      </c>
      <c r="H97" s="17">
        <v>2.0</v>
      </c>
      <c r="I97" s="17">
        <v>0.0</v>
      </c>
      <c r="J97" s="18" t="str">
        <f t="shared" si="1"/>
        <v>1-12</v>
      </c>
      <c r="K97" s="18" t="str">
        <f t="shared" si="2"/>
        <v>1-12</v>
      </c>
      <c r="L97" s="18" t="str">
        <f t="shared" si="3"/>
        <v>1-12</v>
      </c>
      <c r="M97" s="18" t="str">
        <f t="shared" si="4"/>
        <v>1-12</v>
      </c>
      <c r="N97" s="18" t="str">
        <f t="shared" si="5"/>
        <v>1-12</v>
      </c>
      <c r="O97" s="18" t="str">
        <f t="shared" si="6"/>
        <v>0</v>
      </c>
      <c r="P97" s="16"/>
      <c r="Q97" s="16"/>
      <c r="R97" s="16"/>
      <c r="S97" s="16"/>
      <c r="T97" s="16"/>
      <c r="U97" s="16"/>
      <c r="V97" s="16"/>
      <c r="W97" s="16"/>
      <c r="X97" s="16"/>
    </row>
    <row r="98">
      <c r="A98" s="10">
        <v>182602.0</v>
      </c>
      <c r="B98" s="11" t="s">
        <v>256</v>
      </c>
      <c r="C98" s="12" t="s">
        <v>257</v>
      </c>
      <c r="D98" s="13" t="s">
        <v>255</v>
      </c>
      <c r="E98" s="20" t="s">
        <v>249</v>
      </c>
      <c r="F98" s="15" t="s">
        <v>19</v>
      </c>
      <c r="G98" s="16">
        <v>0.0</v>
      </c>
      <c r="H98" s="17">
        <v>4.0</v>
      </c>
      <c r="I98" s="17">
        <v>0.0</v>
      </c>
      <c r="J98" s="18" t="str">
        <f t="shared" si="1"/>
        <v>1-12</v>
      </c>
      <c r="K98" s="18" t="str">
        <f t="shared" si="2"/>
        <v>1-12</v>
      </c>
      <c r="L98" s="18" t="str">
        <f t="shared" si="3"/>
        <v>1-12</v>
      </c>
      <c r="M98" s="18" t="str">
        <f t="shared" si="4"/>
        <v>1-12</v>
      </c>
      <c r="N98" s="18" t="str">
        <f t="shared" si="5"/>
        <v>1-12</v>
      </c>
      <c r="O98" s="18" t="str">
        <f t="shared" si="6"/>
        <v>0</v>
      </c>
      <c r="P98" s="16"/>
      <c r="Q98" s="16"/>
      <c r="R98" s="16"/>
      <c r="S98" s="16"/>
      <c r="T98" s="16"/>
      <c r="U98" s="16"/>
      <c r="V98" s="16"/>
      <c r="W98" s="16"/>
      <c r="X98" s="16"/>
    </row>
    <row r="99">
      <c r="A99" s="23">
        <v>183744.0</v>
      </c>
      <c r="B99" s="24" t="s">
        <v>258</v>
      </c>
      <c r="C99" s="25" t="s">
        <v>259</v>
      </c>
      <c r="D99" s="26" t="s">
        <v>260</v>
      </c>
      <c r="E99" s="31" t="s">
        <v>261</v>
      </c>
      <c r="F99" s="28" t="s">
        <v>89</v>
      </c>
      <c r="G99" s="9">
        <v>0.0</v>
      </c>
      <c r="H99" s="29">
        <v>2.0</v>
      </c>
      <c r="I99" s="29">
        <v>0.0</v>
      </c>
      <c r="J99" s="30" t="str">
        <f t="shared" si="1"/>
        <v>1-6,13-16</v>
      </c>
      <c r="K99" s="30" t="str">
        <f t="shared" si="2"/>
        <v>1-6,13-16</v>
      </c>
      <c r="L99" s="30" t="str">
        <f t="shared" si="3"/>
        <v>1-6,13-16</v>
      </c>
      <c r="M99" s="30" t="str">
        <f t="shared" si="4"/>
        <v>1-6,13-16</v>
      </c>
      <c r="N99" s="30" t="str">
        <f t="shared" si="5"/>
        <v>1-6,13-16</v>
      </c>
      <c r="O99" s="30" t="str">
        <f t="shared" si="6"/>
        <v>1-16</v>
      </c>
      <c r="P99" s="9"/>
      <c r="Q99" s="9"/>
      <c r="R99" s="9"/>
      <c r="S99" s="9"/>
      <c r="T99" s="9"/>
      <c r="U99" s="9"/>
      <c r="V99" s="9"/>
      <c r="W99" s="9"/>
      <c r="X99" s="9"/>
    </row>
    <row r="100">
      <c r="A100" s="10">
        <v>182483.0</v>
      </c>
      <c r="B100" s="11" t="s">
        <v>262</v>
      </c>
      <c r="C100" s="12" t="s">
        <v>263</v>
      </c>
      <c r="D100" s="13" t="s">
        <v>25</v>
      </c>
      <c r="E100" s="14" t="s">
        <v>261</v>
      </c>
      <c r="F100" s="15" t="s">
        <v>89</v>
      </c>
      <c r="G100" s="16">
        <v>0.0</v>
      </c>
      <c r="H100" s="17">
        <v>4.0</v>
      </c>
      <c r="I100" s="17">
        <v>0.0</v>
      </c>
      <c r="J100" s="18" t="str">
        <f t="shared" si="1"/>
        <v>1-6,13-16</v>
      </c>
      <c r="K100" s="18" t="str">
        <f t="shared" si="2"/>
        <v>1-6,13-16</v>
      </c>
      <c r="L100" s="18" t="str">
        <f t="shared" si="3"/>
        <v>1-6,13-16</v>
      </c>
      <c r="M100" s="18" t="str">
        <f t="shared" si="4"/>
        <v>1-6,13-16</v>
      </c>
      <c r="N100" s="18" t="str">
        <f t="shared" si="5"/>
        <v>1-6,13-16</v>
      </c>
      <c r="O100" s="18" t="str">
        <f t="shared" si="6"/>
        <v>1-16</v>
      </c>
      <c r="P100" s="16"/>
      <c r="Q100" s="16"/>
      <c r="R100" s="16"/>
      <c r="S100" s="16"/>
      <c r="T100" s="16"/>
      <c r="U100" s="16"/>
      <c r="V100" s="16"/>
      <c r="W100" s="16"/>
      <c r="X100" s="16"/>
    </row>
    <row r="101">
      <c r="A101" s="10">
        <v>182484.0</v>
      </c>
      <c r="B101" s="11" t="s">
        <v>264</v>
      </c>
      <c r="C101" s="12" t="s">
        <v>265</v>
      </c>
      <c r="D101" s="13" t="s">
        <v>25</v>
      </c>
      <c r="E101" s="14" t="s">
        <v>261</v>
      </c>
      <c r="F101" s="15" t="s">
        <v>89</v>
      </c>
      <c r="G101" s="21">
        <v>0.0</v>
      </c>
      <c r="H101" s="17">
        <v>2.0</v>
      </c>
      <c r="I101" s="17">
        <v>0.0</v>
      </c>
      <c r="J101" s="18" t="str">
        <f t="shared" si="1"/>
        <v>1-6,13-16</v>
      </c>
      <c r="K101" s="18" t="str">
        <f t="shared" si="2"/>
        <v>1-6,13-16</v>
      </c>
      <c r="L101" s="18" t="str">
        <f t="shared" si="3"/>
        <v>1-6,13-16</v>
      </c>
      <c r="M101" s="18" t="str">
        <f t="shared" si="4"/>
        <v>1-6,13-16</v>
      </c>
      <c r="N101" s="18" t="str">
        <f t="shared" si="5"/>
        <v>1-6,13-16</v>
      </c>
      <c r="O101" s="18" t="str">
        <f t="shared" si="6"/>
        <v>1-16</v>
      </c>
      <c r="P101" s="21"/>
      <c r="Q101" s="21"/>
      <c r="R101" s="21"/>
      <c r="S101" s="21"/>
      <c r="T101" s="21"/>
      <c r="U101" s="21"/>
      <c r="V101" s="21"/>
      <c r="W101" s="21"/>
      <c r="X101" s="21"/>
    </row>
    <row r="102">
      <c r="A102" s="10">
        <v>182485.0</v>
      </c>
      <c r="B102" s="11" t="s">
        <v>266</v>
      </c>
      <c r="C102" s="12" t="s">
        <v>267</v>
      </c>
      <c r="D102" s="13" t="s">
        <v>22</v>
      </c>
      <c r="E102" s="14" t="s">
        <v>261</v>
      </c>
      <c r="F102" s="15" t="s">
        <v>89</v>
      </c>
      <c r="G102" s="16">
        <v>0.0</v>
      </c>
      <c r="H102" s="17">
        <v>4.0</v>
      </c>
      <c r="I102" s="17">
        <v>0.0</v>
      </c>
      <c r="J102" s="18" t="str">
        <f t="shared" si="1"/>
        <v>1-6,13-16</v>
      </c>
      <c r="K102" s="18" t="str">
        <f t="shared" si="2"/>
        <v>1-6,13-16</v>
      </c>
      <c r="L102" s="18" t="str">
        <f t="shared" si="3"/>
        <v>1-6,13-16</v>
      </c>
      <c r="M102" s="18" t="str">
        <f t="shared" si="4"/>
        <v>1-6,13-16</v>
      </c>
      <c r="N102" s="18" t="str">
        <f t="shared" si="5"/>
        <v>1-6,13-16</v>
      </c>
      <c r="O102" s="18" t="str">
        <f t="shared" si="6"/>
        <v>1-16</v>
      </c>
      <c r="P102" s="16"/>
      <c r="Q102" s="16"/>
      <c r="R102" s="16"/>
      <c r="S102" s="16"/>
      <c r="T102" s="16"/>
      <c r="U102" s="16"/>
      <c r="V102" s="16"/>
      <c r="W102" s="16"/>
      <c r="X102" s="16"/>
    </row>
    <row r="103">
      <c r="A103" s="10">
        <v>182486.0</v>
      </c>
      <c r="B103" s="11" t="s">
        <v>268</v>
      </c>
      <c r="C103" s="12" t="s">
        <v>269</v>
      </c>
      <c r="D103" s="13" t="s">
        <v>270</v>
      </c>
      <c r="E103" s="14" t="s">
        <v>261</v>
      </c>
      <c r="F103" s="15" t="s">
        <v>89</v>
      </c>
      <c r="G103" s="16">
        <v>0.0</v>
      </c>
      <c r="H103" s="17">
        <v>4.0</v>
      </c>
      <c r="I103" s="17">
        <v>0.0</v>
      </c>
      <c r="J103" s="18" t="str">
        <f t="shared" si="1"/>
        <v>1-6,13-16</v>
      </c>
      <c r="K103" s="18" t="str">
        <f t="shared" si="2"/>
        <v>1-6,13-16</v>
      </c>
      <c r="L103" s="18" t="str">
        <f t="shared" si="3"/>
        <v>1-6,13-16</v>
      </c>
      <c r="M103" s="18" t="str">
        <f t="shared" si="4"/>
        <v>1-6,13-16</v>
      </c>
      <c r="N103" s="18" t="str">
        <f t="shared" si="5"/>
        <v>1-6,13-16</v>
      </c>
      <c r="O103" s="18" t="str">
        <f t="shared" si="6"/>
        <v>1-16</v>
      </c>
      <c r="P103" s="16"/>
      <c r="Q103" s="16"/>
      <c r="R103" s="16"/>
      <c r="S103" s="16"/>
      <c r="T103" s="16"/>
      <c r="U103" s="16"/>
      <c r="V103" s="16"/>
      <c r="W103" s="16"/>
      <c r="X103" s="16"/>
    </row>
    <row r="104">
      <c r="A104" s="10">
        <v>182487.0</v>
      </c>
      <c r="B104" s="11" t="s">
        <v>271</v>
      </c>
      <c r="C104" s="12" t="s">
        <v>272</v>
      </c>
      <c r="D104" s="22" t="s">
        <v>158</v>
      </c>
      <c r="E104" s="14" t="s">
        <v>261</v>
      </c>
      <c r="F104" s="15" t="s">
        <v>89</v>
      </c>
      <c r="G104" s="16">
        <v>0.0</v>
      </c>
      <c r="H104" s="17">
        <v>2.0</v>
      </c>
      <c r="I104" s="17">
        <v>0.0</v>
      </c>
      <c r="J104" s="18" t="str">
        <f t="shared" si="1"/>
        <v>1-6,13-16</v>
      </c>
      <c r="K104" s="18" t="str">
        <f t="shared" si="2"/>
        <v>1-6,13-16</v>
      </c>
      <c r="L104" s="18" t="str">
        <f t="shared" si="3"/>
        <v>1-6,13-16</v>
      </c>
      <c r="M104" s="18" t="str">
        <f t="shared" si="4"/>
        <v>1-6,13-16</v>
      </c>
      <c r="N104" s="18" t="str">
        <f t="shared" si="5"/>
        <v>1-6,13-16</v>
      </c>
      <c r="O104" s="18" t="str">
        <f t="shared" si="6"/>
        <v>1-16</v>
      </c>
      <c r="P104" s="16"/>
      <c r="Q104" s="16"/>
      <c r="R104" s="16"/>
      <c r="S104" s="16"/>
      <c r="T104" s="16"/>
      <c r="U104" s="16"/>
      <c r="V104" s="16"/>
      <c r="W104" s="16"/>
      <c r="X104" s="16"/>
    </row>
    <row r="105">
      <c r="A105" s="10">
        <v>182488.0</v>
      </c>
      <c r="B105" s="11" t="s">
        <v>273</v>
      </c>
      <c r="C105" s="12" t="s">
        <v>184</v>
      </c>
      <c r="D105" s="13" t="s">
        <v>203</v>
      </c>
      <c r="E105" s="14" t="s">
        <v>261</v>
      </c>
      <c r="F105" s="15" t="s">
        <v>89</v>
      </c>
      <c r="G105" s="16">
        <v>0.0</v>
      </c>
      <c r="H105" s="17">
        <v>2.0</v>
      </c>
      <c r="I105" s="17">
        <v>0.0</v>
      </c>
      <c r="J105" s="18" t="str">
        <f t="shared" si="1"/>
        <v>1-6,13-16</v>
      </c>
      <c r="K105" s="18" t="str">
        <f t="shared" si="2"/>
        <v>1-6,13-16</v>
      </c>
      <c r="L105" s="18" t="str">
        <f t="shared" si="3"/>
        <v>1-6,13-16</v>
      </c>
      <c r="M105" s="18" t="str">
        <f t="shared" si="4"/>
        <v>1-6,13-16</v>
      </c>
      <c r="N105" s="18" t="str">
        <f t="shared" si="5"/>
        <v>1-6,13-16</v>
      </c>
      <c r="O105" s="18" t="str">
        <f t="shared" si="6"/>
        <v>1-16</v>
      </c>
      <c r="P105" s="16"/>
      <c r="Q105" s="16"/>
      <c r="R105" s="16"/>
      <c r="S105" s="16"/>
      <c r="T105" s="16"/>
      <c r="U105" s="16"/>
      <c r="V105" s="16"/>
      <c r="W105" s="16"/>
      <c r="X105" s="16"/>
    </row>
    <row r="106">
      <c r="A106" s="10">
        <v>182489.0</v>
      </c>
      <c r="B106" s="11" t="s">
        <v>274</v>
      </c>
      <c r="C106" s="12" t="s">
        <v>275</v>
      </c>
      <c r="D106" s="13" t="s">
        <v>227</v>
      </c>
      <c r="E106" s="14" t="s">
        <v>276</v>
      </c>
      <c r="F106" s="15" t="s">
        <v>104</v>
      </c>
      <c r="G106" s="16">
        <v>0.0</v>
      </c>
      <c r="H106" s="17">
        <v>3.0</v>
      </c>
      <c r="I106" s="17">
        <v>0.0</v>
      </c>
      <c r="J106" s="18" t="str">
        <f t="shared" si="1"/>
        <v>7-16</v>
      </c>
      <c r="K106" s="18" t="str">
        <f t="shared" si="2"/>
        <v>7-16</v>
      </c>
      <c r="L106" s="18" t="str">
        <f t="shared" si="3"/>
        <v>7-16</v>
      </c>
      <c r="M106" s="18" t="str">
        <f t="shared" si="4"/>
        <v>7-16</v>
      </c>
      <c r="N106" s="18" t="str">
        <f t="shared" si="5"/>
        <v>7-16</v>
      </c>
      <c r="O106" s="18" t="str">
        <f t="shared" si="6"/>
        <v>1-16</v>
      </c>
      <c r="P106" s="16"/>
      <c r="Q106" s="16"/>
      <c r="R106" s="16"/>
      <c r="S106" s="16"/>
      <c r="T106" s="16"/>
      <c r="U106" s="16"/>
      <c r="V106" s="16"/>
      <c r="W106" s="16"/>
      <c r="X106" s="16"/>
    </row>
    <row r="107">
      <c r="A107" s="10">
        <v>182492.0</v>
      </c>
      <c r="B107" s="11" t="s">
        <v>277</v>
      </c>
      <c r="C107" s="12" t="s">
        <v>278</v>
      </c>
      <c r="D107" s="13" t="s">
        <v>227</v>
      </c>
      <c r="E107" s="14" t="s">
        <v>276</v>
      </c>
      <c r="F107" s="15" t="s">
        <v>104</v>
      </c>
      <c r="G107" s="16">
        <v>0.0</v>
      </c>
      <c r="H107" s="17">
        <v>2.0</v>
      </c>
      <c r="I107" s="17">
        <v>0.0</v>
      </c>
      <c r="J107" s="18" t="str">
        <f t="shared" si="1"/>
        <v>7-16</v>
      </c>
      <c r="K107" s="18" t="str">
        <f t="shared" si="2"/>
        <v>7-16</v>
      </c>
      <c r="L107" s="18" t="str">
        <f t="shared" si="3"/>
        <v>7-16</v>
      </c>
      <c r="M107" s="18" t="str">
        <f t="shared" si="4"/>
        <v>7-16</v>
      </c>
      <c r="N107" s="18" t="str">
        <f t="shared" si="5"/>
        <v>7-16</v>
      </c>
      <c r="O107" s="18" t="str">
        <f t="shared" si="6"/>
        <v>1-16</v>
      </c>
      <c r="P107" s="16"/>
      <c r="Q107" s="16"/>
      <c r="R107" s="16"/>
      <c r="S107" s="16"/>
      <c r="T107" s="16"/>
      <c r="U107" s="16"/>
      <c r="V107" s="16"/>
      <c r="W107" s="16"/>
      <c r="X107" s="16"/>
    </row>
    <row r="108">
      <c r="A108" s="10">
        <v>182493.0</v>
      </c>
      <c r="B108" s="11" t="s">
        <v>279</v>
      </c>
      <c r="C108" s="12" t="s">
        <v>280</v>
      </c>
      <c r="D108" s="13" t="s">
        <v>270</v>
      </c>
      <c r="E108" s="14" t="s">
        <v>276</v>
      </c>
      <c r="F108" s="15" t="s">
        <v>104</v>
      </c>
      <c r="G108" s="16">
        <v>0.0</v>
      </c>
      <c r="H108" s="17">
        <v>4.0</v>
      </c>
      <c r="I108" s="17">
        <v>0.0</v>
      </c>
      <c r="J108" s="18" t="str">
        <f t="shared" si="1"/>
        <v>7-16</v>
      </c>
      <c r="K108" s="18" t="str">
        <f t="shared" si="2"/>
        <v>7-16</v>
      </c>
      <c r="L108" s="18" t="str">
        <f t="shared" si="3"/>
        <v>7-16</v>
      </c>
      <c r="M108" s="18" t="str">
        <f t="shared" si="4"/>
        <v>7-16</v>
      </c>
      <c r="N108" s="18" t="str">
        <f t="shared" si="5"/>
        <v>7-16</v>
      </c>
      <c r="O108" s="18" t="str">
        <f t="shared" si="6"/>
        <v>1-16</v>
      </c>
      <c r="P108" s="16"/>
      <c r="Q108" s="16"/>
      <c r="R108" s="16"/>
      <c r="S108" s="16"/>
      <c r="T108" s="16"/>
      <c r="U108" s="16"/>
      <c r="V108" s="16"/>
      <c r="W108" s="16"/>
      <c r="X108" s="16"/>
    </row>
    <row r="109">
      <c r="A109" s="10">
        <v>182494.0</v>
      </c>
      <c r="B109" s="11" t="s">
        <v>281</v>
      </c>
      <c r="C109" s="12" t="s">
        <v>205</v>
      </c>
      <c r="D109" s="13" t="s">
        <v>236</v>
      </c>
      <c r="E109" s="14" t="s">
        <v>276</v>
      </c>
      <c r="F109" s="15" t="s">
        <v>104</v>
      </c>
      <c r="G109" s="16">
        <v>0.0</v>
      </c>
      <c r="H109" s="17">
        <v>4.0</v>
      </c>
      <c r="I109" s="17">
        <v>0.0</v>
      </c>
      <c r="J109" s="18" t="str">
        <f t="shared" si="1"/>
        <v>7-16</v>
      </c>
      <c r="K109" s="18" t="str">
        <f t="shared" si="2"/>
        <v>7-16</v>
      </c>
      <c r="L109" s="18" t="str">
        <f t="shared" si="3"/>
        <v>7-16</v>
      </c>
      <c r="M109" s="18" t="str">
        <f t="shared" si="4"/>
        <v>7-16</v>
      </c>
      <c r="N109" s="18" t="str">
        <f t="shared" si="5"/>
        <v>7-16</v>
      </c>
      <c r="O109" s="18" t="str">
        <f t="shared" si="6"/>
        <v>1-16</v>
      </c>
      <c r="P109" s="16"/>
      <c r="Q109" s="16"/>
      <c r="R109" s="16"/>
      <c r="S109" s="16"/>
      <c r="T109" s="16"/>
      <c r="U109" s="16"/>
      <c r="V109" s="16"/>
      <c r="W109" s="16"/>
      <c r="X109" s="16"/>
    </row>
    <row r="110">
      <c r="A110" s="10">
        <v>182495.0</v>
      </c>
      <c r="B110" s="11" t="s">
        <v>282</v>
      </c>
      <c r="C110" s="12" t="s">
        <v>40</v>
      </c>
      <c r="D110" s="13" t="s">
        <v>283</v>
      </c>
      <c r="E110" s="20" t="s">
        <v>284</v>
      </c>
      <c r="F110" s="15" t="s">
        <v>89</v>
      </c>
      <c r="G110" s="16">
        <v>0.0</v>
      </c>
      <c r="H110" s="17">
        <v>3.0</v>
      </c>
      <c r="I110" s="17">
        <v>0.0</v>
      </c>
      <c r="J110" s="18" t="str">
        <f t="shared" si="1"/>
        <v>1-6,13-16</v>
      </c>
      <c r="K110" s="18" t="str">
        <f t="shared" si="2"/>
        <v>1-6,13-16</v>
      </c>
      <c r="L110" s="18" t="str">
        <f t="shared" si="3"/>
        <v>1-6,13-16</v>
      </c>
      <c r="M110" s="18" t="str">
        <f t="shared" si="4"/>
        <v>1-6,13-16</v>
      </c>
      <c r="N110" s="18" t="str">
        <f t="shared" si="5"/>
        <v>1-6,13-16</v>
      </c>
      <c r="O110" s="18" t="str">
        <f t="shared" si="6"/>
        <v>1-16</v>
      </c>
      <c r="P110" s="16"/>
      <c r="Q110" s="16"/>
      <c r="R110" s="16"/>
      <c r="S110" s="16"/>
      <c r="T110" s="16"/>
      <c r="U110" s="16"/>
      <c r="V110" s="16"/>
      <c r="W110" s="16"/>
      <c r="X110" s="16"/>
    </row>
    <row r="111">
      <c r="A111" s="10">
        <v>182497.0</v>
      </c>
      <c r="B111" s="11" t="s">
        <v>285</v>
      </c>
      <c r="C111" s="12" t="s">
        <v>230</v>
      </c>
      <c r="D111" s="13" t="s">
        <v>239</v>
      </c>
      <c r="E111" s="20" t="s">
        <v>284</v>
      </c>
      <c r="F111" s="15" t="s">
        <v>89</v>
      </c>
      <c r="G111" s="16">
        <v>0.0</v>
      </c>
      <c r="H111" s="17">
        <v>4.0</v>
      </c>
      <c r="I111" s="17">
        <v>0.0</v>
      </c>
      <c r="J111" s="18" t="str">
        <f t="shared" si="1"/>
        <v>1-6,13-16</v>
      </c>
      <c r="K111" s="18" t="str">
        <f t="shared" si="2"/>
        <v>1-6,13-16</v>
      </c>
      <c r="L111" s="18" t="str">
        <f t="shared" si="3"/>
        <v>1-6,13-16</v>
      </c>
      <c r="M111" s="18" t="str">
        <f t="shared" si="4"/>
        <v>1-6,13-16</v>
      </c>
      <c r="N111" s="18" t="str">
        <f t="shared" si="5"/>
        <v>1-6,13-16</v>
      </c>
      <c r="O111" s="18" t="str">
        <f t="shared" si="6"/>
        <v>1-16</v>
      </c>
      <c r="P111" s="16"/>
      <c r="Q111" s="16"/>
      <c r="R111" s="16"/>
      <c r="S111" s="16"/>
      <c r="T111" s="16"/>
      <c r="U111" s="16"/>
      <c r="V111" s="16"/>
      <c r="W111" s="16"/>
      <c r="X111" s="16"/>
    </row>
    <row r="112">
      <c r="A112" s="10">
        <v>182499.0</v>
      </c>
      <c r="B112" s="11" t="s">
        <v>286</v>
      </c>
      <c r="C112" s="12" t="s">
        <v>287</v>
      </c>
      <c r="D112" s="13" t="s">
        <v>288</v>
      </c>
      <c r="E112" s="20" t="s">
        <v>284</v>
      </c>
      <c r="F112" s="15" t="s">
        <v>89</v>
      </c>
      <c r="G112" s="16">
        <v>0.0</v>
      </c>
      <c r="H112" s="17">
        <v>2.0</v>
      </c>
      <c r="I112" s="17">
        <v>0.0</v>
      </c>
      <c r="J112" s="18" t="str">
        <f t="shared" si="1"/>
        <v>1-6,13-16</v>
      </c>
      <c r="K112" s="18" t="str">
        <f t="shared" si="2"/>
        <v>1-6,13-16</v>
      </c>
      <c r="L112" s="18" t="str">
        <f t="shared" si="3"/>
        <v>1-6,13-16</v>
      </c>
      <c r="M112" s="18" t="str">
        <f t="shared" si="4"/>
        <v>1-6,13-16</v>
      </c>
      <c r="N112" s="18" t="str">
        <f t="shared" si="5"/>
        <v>1-6,13-16</v>
      </c>
      <c r="O112" s="18" t="str">
        <f t="shared" si="6"/>
        <v>1-16</v>
      </c>
      <c r="P112" s="16"/>
      <c r="Q112" s="16"/>
      <c r="R112" s="16"/>
      <c r="S112" s="16"/>
      <c r="T112" s="16"/>
      <c r="U112" s="16"/>
      <c r="V112" s="16"/>
      <c r="W112" s="16"/>
      <c r="X112" s="16"/>
    </row>
    <row r="113">
      <c r="A113" s="10">
        <v>182498.0</v>
      </c>
      <c r="B113" s="11" t="s">
        <v>289</v>
      </c>
      <c r="C113" s="12" t="s">
        <v>290</v>
      </c>
      <c r="D113" s="13" t="s">
        <v>291</v>
      </c>
      <c r="E113" s="20" t="s">
        <v>284</v>
      </c>
      <c r="F113" s="15" t="s">
        <v>89</v>
      </c>
      <c r="G113" s="16">
        <v>0.0</v>
      </c>
      <c r="H113" s="17">
        <v>3.0</v>
      </c>
      <c r="I113" s="17">
        <v>0.0</v>
      </c>
      <c r="J113" s="18" t="str">
        <f t="shared" si="1"/>
        <v>1-6,13-16</v>
      </c>
      <c r="K113" s="18" t="str">
        <f t="shared" si="2"/>
        <v>1-6,13-16</v>
      </c>
      <c r="L113" s="18" t="str">
        <f t="shared" si="3"/>
        <v>1-6,13-16</v>
      </c>
      <c r="M113" s="18" t="str">
        <f t="shared" si="4"/>
        <v>1-6,13-16</v>
      </c>
      <c r="N113" s="18" t="str">
        <f t="shared" si="5"/>
        <v>1-6,13-16</v>
      </c>
      <c r="O113" s="18" t="str">
        <f t="shared" si="6"/>
        <v>1-16</v>
      </c>
      <c r="P113" s="16"/>
      <c r="Q113" s="16"/>
      <c r="R113" s="16"/>
      <c r="S113" s="16"/>
      <c r="T113" s="16"/>
      <c r="U113" s="16"/>
      <c r="V113" s="16"/>
      <c r="W113" s="16"/>
      <c r="X113" s="16"/>
    </row>
    <row r="114">
      <c r="A114" s="10">
        <v>182500.0</v>
      </c>
      <c r="B114" s="11" t="s">
        <v>292</v>
      </c>
      <c r="C114" s="12" t="s">
        <v>293</v>
      </c>
      <c r="D114" s="13" t="s">
        <v>294</v>
      </c>
      <c r="E114" s="20" t="s">
        <v>284</v>
      </c>
      <c r="F114" s="15" t="s">
        <v>89</v>
      </c>
      <c r="G114" s="16">
        <v>0.0</v>
      </c>
      <c r="H114" s="17">
        <v>3.0</v>
      </c>
      <c r="I114" s="17">
        <v>0.0</v>
      </c>
      <c r="J114" s="18" t="str">
        <f t="shared" si="1"/>
        <v>1-6,13-16</v>
      </c>
      <c r="K114" s="18" t="str">
        <f t="shared" si="2"/>
        <v>1-6,13-16</v>
      </c>
      <c r="L114" s="18" t="str">
        <f t="shared" si="3"/>
        <v>1-6,13-16</v>
      </c>
      <c r="M114" s="18" t="str">
        <f t="shared" si="4"/>
        <v>1-6,13-16</v>
      </c>
      <c r="N114" s="18" t="str">
        <f t="shared" si="5"/>
        <v>1-6,13-16</v>
      </c>
      <c r="O114" s="18" t="str">
        <f t="shared" si="6"/>
        <v>1-16</v>
      </c>
      <c r="P114" s="16"/>
      <c r="Q114" s="16"/>
      <c r="R114" s="16"/>
      <c r="S114" s="16"/>
      <c r="T114" s="16"/>
      <c r="U114" s="16"/>
      <c r="V114" s="16"/>
      <c r="W114" s="16"/>
      <c r="X114" s="16"/>
    </row>
    <row r="115">
      <c r="A115" s="10">
        <v>182501.0</v>
      </c>
      <c r="B115" s="11" t="s">
        <v>295</v>
      </c>
      <c r="C115" s="12" t="s">
        <v>296</v>
      </c>
      <c r="D115" s="13" t="s">
        <v>297</v>
      </c>
      <c r="E115" s="20" t="s">
        <v>284</v>
      </c>
      <c r="F115" s="15" t="s">
        <v>89</v>
      </c>
      <c r="G115" s="16">
        <v>0.0</v>
      </c>
      <c r="H115" s="17">
        <v>2.0</v>
      </c>
      <c r="I115" s="17">
        <v>0.0</v>
      </c>
      <c r="J115" s="18" t="str">
        <f t="shared" si="1"/>
        <v>1-6,13-16</v>
      </c>
      <c r="K115" s="18" t="str">
        <f t="shared" si="2"/>
        <v>1-6,13-16</v>
      </c>
      <c r="L115" s="18" t="str">
        <f t="shared" si="3"/>
        <v>1-6,13-16</v>
      </c>
      <c r="M115" s="18" t="str">
        <f t="shared" si="4"/>
        <v>1-6,13-16</v>
      </c>
      <c r="N115" s="18" t="str">
        <f t="shared" si="5"/>
        <v>1-6,13-16</v>
      </c>
      <c r="O115" s="18" t="str">
        <f t="shared" si="6"/>
        <v>1-16</v>
      </c>
      <c r="P115" s="16"/>
      <c r="Q115" s="16"/>
      <c r="R115" s="16"/>
      <c r="S115" s="16"/>
      <c r="T115" s="16"/>
      <c r="U115" s="16"/>
      <c r="V115" s="16"/>
      <c r="W115" s="16"/>
      <c r="X115" s="16"/>
    </row>
    <row r="116">
      <c r="A116" s="10">
        <v>182502.0</v>
      </c>
      <c r="B116" s="11" t="s">
        <v>298</v>
      </c>
      <c r="C116" s="12" t="s">
        <v>299</v>
      </c>
      <c r="D116" s="13" t="s">
        <v>255</v>
      </c>
      <c r="E116" s="14" t="s">
        <v>300</v>
      </c>
      <c r="F116" s="15" t="s">
        <v>104</v>
      </c>
      <c r="G116" s="21">
        <v>0.0</v>
      </c>
      <c r="H116" s="17">
        <v>4.0</v>
      </c>
      <c r="I116" s="17">
        <v>0.0</v>
      </c>
      <c r="J116" s="18" t="str">
        <f t="shared" si="1"/>
        <v>7-16</v>
      </c>
      <c r="K116" s="18" t="str">
        <f t="shared" si="2"/>
        <v>7-16</v>
      </c>
      <c r="L116" s="18" t="str">
        <f t="shared" si="3"/>
        <v>7-16</v>
      </c>
      <c r="M116" s="18" t="str">
        <f t="shared" si="4"/>
        <v>7-16</v>
      </c>
      <c r="N116" s="18" t="str">
        <f t="shared" si="5"/>
        <v>7-16</v>
      </c>
      <c r="O116" s="18" t="str">
        <f t="shared" si="6"/>
        <v>1-16</v>
      </c>
      <c r="P116" s="21"/>
      <c r="Q116" s="21"/>
      <c r="R116" s="21"/>
      <c r="S116" s="21"/>
      <c r="T116" s="21"/>
      <c r="U116" s="21"/>
      <c r="V116" s="21"/>
      <c r="W116" s="21"/>
      <c r="X116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0</v>
      </c>
      <c r="B1" s="6" t="s">
        <v>301</v>
      </c>
      <c r="C1" s="4" t="s">
        <v>2</v>
      </c>
      <c r="D1" s="33" t="s">
        <v>9</v>
      </c>
      <c r="E1" s="33" t="s">
        <v>10</v>
      </c>
      <c r="F1" s="33" t="s">
        <v>11</v>
      </c>
      <c r="G1" s="33" t="s">
        <v>12</v>
      </c>
      <c r="H1" s="33" t="s">
        <v>13</v>
      </c>
      <c r="I1" s="33" t="s">
        <v>14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302</v>
      </c>
      <c r="B2" s="15" t="s">
        <v>75</v>
      </c>
      <c r="C2" s="36" t="str">
        <f>IFERROR(__xludf.DUMMYFUNCTION("JOIN("","",FILTER(Disciplinas!A:A, regexmatch(Disciplinas!D:D, B2)))"),"182574,182351")</f>
        <v>182574,182351</v>
      </c>
      <c r="D2" s="37" t="s">
        <v>303</v>
      </c>
      <c r="E2" s="37" t="s">
        <v>303</v>
      </c>
      <c r="F2" s="37" t="s">
        <v>303</v>
      </c>
      <c r="G2" s="37" t="s">
        <v>303</v>
      </c>
      <c r="H2" s="37" t="s">
        <v>303</v>
      </c>
      <c r="I2" s="37" t="s">
        <v>303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5" t="s">
        <v>304</v>
      </c>
      <c r="B3" s="15" t="s">
        <v>305</v>
      </c>
      <c r="C3" s="36" t="str">
        <f>IFERROR(__xludf.DUMMYFUNCTION("JOIN("","",FILTER(Disciplinas!A:A, regexmatch(Disciplinas!D:D, B3)))"),"#N/A")</f>
        <v>#N/A</v>
      </c>
      <c r="D3" s="37" t="s">
        <v>303</v>
      </c>
      <c r="E3" s="37" t="s">
        <v>303</v>
      </c>
      <c r="F3" s="37" t="s">
        <v>303</v>
      </c>
      <c r="G3" s="37" t="s">
        <v>303</v>
      </c>
      <c r="H3" s="37" t="s">
        <v>303</v>
      </c>
      <c r="I3" s="37" t="s">
        <v>303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306</v>
      </c>
      <c r="B4" s="15" t="s">
        <v>307</v>
      </c>
      <c r="C4" s="36" t="str">
        <f>IFERROR(__xludf.DUMMYFUNCTION("JOIN("","",FILTER(Disciplinas!A:A, regexmatch(Disciplinas!D:D, B4)))"),"#N/A")</f>
        <v>#N/A</v>
      </c>
      <c r="D4" s="37" t="s">
        <v>303</v>
      </c>
      <c r="E4" s="37" t="s">
        <v>303</v>
      </c>
      <c r="F4" s="37" t="s">
        <v>303</v>
      </c>
      <c r="G4" s="37" t="s">
        <v>303</v>
      </c>
      <c r="H4" s="37" t="s">
        <v>303</v>
      </c>
      <c r="I4" s="37" t="s">
        <v>303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5" t="s">
        <v>308</v>
      </c>
      <c r="B5" s="16" t="s">
        <v>68</v>
      </c>
      <c r="C5" s="36" t="str">
        <f>IFERROR(__xludf.DUMMYFUNCTION("JOIN("","",FILTER(Disciplinas!A:A, regexmatch(Disciplinas!D:D, B5)))"),"182571")</f>
        <v>182571</v>
      </c>
      <c r="D5" s="37" t="s">
        <v>303</v>
      </c>
      <c r="E5" s="37" t="s">
        <v>303</v>
      </c>
      <c r="F5" s="37" t="s">
        <v>303</v>
      </c>
      <c r="G5" s="37" t="s">
        <v>303</v>
      </c>
      <c r="H5" s="37" t="s">
        <v>303</v>
      </c>
      <c r="I5" s="37" t="s">
        <v>303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309</v>
      </c>
      <c r="B6" s="16" t="s">
        <v>310</v>
      </c>
      <c r="C6" s="36" t="str">
        <f>IFERROR(__xludf.DUMMYFUNCTION("JOIN("","",FILTER(Disciplinas!A:A, regexmatch(Disciplinas!D:D, B6)))"),"#N/A")</f>
        <v>#N/A</v>
      </c>
      <c r="D6" s="37" t="s">
        <v>303</v>
      </c>
      <c r="E6" s="37" t="s">
        <v>303</v>
      </c>
      <c r="F6" s="37" t="s">
        <v>303</v>
      </c>
      <c r="G6" s="37" t="s">
        <v>303</v>
      </c>
      <c r="H6" s="37" t="s">
        <v>303</v>
      </c>
      <c r="I6" s="37" t="s">
        <v>303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5" t="s">
        <v>311</v>
      </c>
      <c r="B7" s="16" t="s">
        <v>312</v>
      </c>
      <c r="C7" s="36" t="str">
        <f>IFERROR(__xludf.DUMMYFUNCTION("JOIN("","",FILTER(Disciplinas!A:A, regexmatch(Disciplinas!D:D, B7)))"),"#N/A")</f>
        <v>#N/A</v>
      </c>
      <c r="D7" s="37" t="s">
        <v>303</v>
      </c>
      <c r="E7" s="37" t="s">
        <v>303</v>
      </c>
      <c r="F7" s="37" t="s">
        <v>303</v>
      </c>
      <c r="G7" s="37" t="s">
        <v>303</v>
      </c>
      <c r="H7" s="37" t="s">
        <v>303</v>
      </c>
      <c r="I7" s="37" t="s">
        <v>303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313</v>
      </c>
      <c r="B8" s="16" t="s">
        <v>314</v>
      </c>
      <c r="C8" s="36" t="str">
        <f>IFERROR(__xludf.DUMMYFUNCTION("JOIN("","",FILTER(Disciplinas!A:A, regexmatch(Disciplinas!D:D, B8)))"),"#N/A")</f>
        <v>#N/A</v>
      </c>
      <c r="D8" s="37" t="s">
        <v>303</v>
      </c>
      <c r="E8" s="37" t="s">
        <v>303</v>
      </c>
      <c r="F8" s="37" t="s">
        <v>303</v>
      </c>
      <c r="G8" s="37" t="s">
        <v>303</v>
      </c>
      <c r="H8" s="37" t="s">
        <v>303</v>
      </c>
      <c r="I8" s="37" t="s">
        <v>303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5" t="s">
        <v>315</v>
      </c>
      <c r="B9" s="16" t="s">
        <v>316</v>
      </c>
      <c r="C9" s="36" t="str">
        <f>IFERROR(__xludf.DUMMYFUNCTION("JOIN("","",FILTER(Disciplinas!A:A, regexmatch(Disciplinas!D:D, B9)))"),"#N/A")</f>
        <v>#N/A</v>
      </c>
      <c r="D9" s="37" t="s">
        <v>303</v>
      </c>
      <c r="E9" s="37" t="s">
        <v>303</v>
      </c>
      <c r="F9" s="37" t="s">
        <v>303</v>
      </c>
      <c r="G9" s="37" t="s">
        <v>303</v>
      </c>
      <c r="H9" s="37" t="s">
        <v>303</v>
      </c>
      <c r="I9" s="37" t="s">
        <v>303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317</v>
      </c>
      <c r="B10" s="16" t="s">
        <v>318</v>
      </c>
      <c r="C10" s="36" t="str">
        <f>IFERROR(__xludf.DUMMYFUNCTION("JOIN("","",FILTER(Disciplinas!A:A, regexmatch(Disciplinas!D:D, B10)))"),"#N/A")</f>
        <v>#N/A</v>
      </c>
      <c r="D10" s="37" t="s">
        <v>303</v>
      </c>
      <c r="E10" s="37" t="s">
        <v>303</v>
      </c>
      <c r="F10" s="37" t="s">
        <v>303</v>
      </c>
      <c r="G10" s="37" t="s">
        <v>303</v>
      </c>
      <c r="H10" s="37" t="s">
        <v>303</v>
      </c>
      <c r="I10" s="37" t="s">
        <v>303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5" t="s">
        <v>319</v>
      </c>
      <c r="B11" s="16" t="s">
        <v>216</v>
      </c>
      <c r="C11" s="36" t="str">
        <f>IFERROR(__xludf.DUMMYFUNCTION("JOIN("","",FILTER(Disciplinas!A:A, regexmatch(Disciplinas!D:D, B11)))"),"183530")</f>
        <v>183530</v>
      </c>
      <c r="D11" s="37" t="s">
        <v>303</v>
      </c>
      <c r="E11" s="37" t="s">
        <v>303</v>
      </c>
      <c r="F11" s="37" t="s">
        <v>303</v>
      </c>
      <c r="G11" s="37" t="s">
        <v>303</v>
      </c>
      <c r="H11" s="37" t="s">
        <v>303</v>
      </c>
      <c r="I11" s="37" t="s">
        <v>303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320</v>
      </c>
      <c r="B12" s="16" t="s">
        <v>321</v>
      </c>
      <c r="C12" s="36" t="str">
        <f>IFERROR(__xludf.DUMMYFUNCTION("JOIN("","",FILTER(Disciplinas!A:A, regexmatch(Disciplinas!D:D, B12)))"),"#N/A")</f>
        <v>#N/A</v>
      </c>
      <c r="D12" s="37" t="s">
        <v>303</v>
      </c>
      <c r="E12" s="37" t="s">
        <v>303</v>
      </c>
      <c r="F12" s="37" t="s">
        <v>303</v>
      </c>
      <c r="G12" s="37" t="s">
        <v>303</v>
      </c>
      <c r="H12" s="37" t="s">
        <v>303</v>
      </c>
      <c r="I12" s="37" t="s">
        <v>303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5" t="s">
        <v>322</v>
      </c>
      <c r="B13" s="16" t="s">
        <v>92</v>
      </c>
      <c r="C13" s="36" t="str">
        <f>IFERROR(__xludf.DUMMYFUNCTION("JOIN("","",FILTER(Disciplinas!A:A, regexmatch(Disciplinas!D:D, B13)))"),"182331")</f>
        <v>182331</v>
      </c>
      <c r="D13" s="37" t="s">
        <v>303</v>
      </c>
      <c r="E13" s="37" t="s">
        <v>303</v>
      </c>
      <c r="F13" s="37" t="s">
        <v>303</v>
      </c>
      <c r="G13" s="37" t="s">
        <v>303</v>
      </c>
      <c r="H13" s="37" t="s">
        <v>303</v>
      </c>
      <c r="I13" s="37" t="s">
        <v>303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323</v>
      </c>
      <c r="B14" s="16" t="s">
        <v>164</v>
      </c>
      <c r="C14" s="36" t="str">
        <f>IFERROR(__xludf.DUMMYFUNCTION("JOIN("","",FILTER(Disciplinas!A:A, regexmatch(Disciplinas!D:D, B14)))"),"183489,183522")</f>
        <v>183489,183522</v>
      </c>
      <c r="D14" s="37" t="s">
        <v>303</v>
      </c>
      <c r="E14" s="37" t="s">
        <v>303</v>
      </c>
      <c r="F14" s="37" t="s">
        <v>303</v>
      </c>
      <c r="G14" s="37" t="s">
        <v>303</v>
      </c>
      <c r="H14" s="37" t="s">
        <v>303</v>
      </c>
      <c r="I14" s="37" t="s">
        <v>303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5" t="s">
        <v>324</v>
      </c>
      <c r="B15" s="16" t="s">
        <v>188</v>
      </c>
      <c r="C15" s="36" t="str">
        <f>IFERROR(__xludf.DUMMYFUNCTION("JOIN("","",FILTER(Disciplinas!A:A, regexmatch(Disciplinas!D:D, B15)))"),"183524,183525")</f>
        <v>183524,183525</v>
      </c>
      <c r="D15" s="37" t="s">
        <v>303</v>
      </c>
      <c r="E15" s="37" t="s">
        <v>303</v>
      </c>
      <c r="F15" s="37" t="s">
        <v>303</v>
      </c>
      <c r="G15" s="37" t="s">
        <v>303</v>
      </c>
      <c r="H15" s="37" t="s">
        <v>303</v>
      </c>
      <c r="I15" s="37" t="s">
        <v>303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325</v>
      </c>
      <c r="B16" s="16" t="s">
        <v>185</v>
      </c>
      <c r="C16" s="36" t="str">
        <f>IFERROR(__xludf.DUMMYFUNCTION("JOIN("","",FILTER(Disciplinas!A:A, regexmatch(Disciplinas!D:D, B16)))"),"183519,183531")</f>
        <v>183519,183531</v>
      </c>
      <c r="D16" s="37" t="s">
        <v>303</v>
      </c>
      <c r="E16" s="37" t="s">
        <v>303</v>
      </c>
      <c r="F16" s="37" t="s">
        <v>303</v>
      </c>
      <c r="G16" s="37" t="s">
        <v>303</v>
      </c>
      <c r="H16" s="37" t="s">
        <v>303</v>
      </c>
      <c r="I16" s="37" t="s">
        <v>303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5" t="s">
        <v>326</v>
      </c>
      <c r="B17" s="16" t="s">
        <v>327</v>
      </c>
      <c r="C17" s="36" t="str">
        <f>IFERROR(__xludf.DUMMYFUNCTION("JOIN("","",FILTER(Disciplinas!A:A, regexmatch(Disciplinas!D:D, B17)))"),"#N/A")</f>
        <v>#N/A</v>
      </c>
      <c r="D17" s="37" t="s">
        <v>303</v>
      </c>
      <c r="E17" s="37" t="s">
        <v>303</v>
      </c>
      <c r="F17" s="37" t="s">
        <v>303</v>
      </c>
      <c r="G17" s="37" t="s">
        <v>303</v>
      </c>
      <c r="H17" s="37" t="s">
        <v>303</v>
      </c>
      <c r="I17" s="37" t="s">
        <v>303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328</v>
      </c>
      <c r="B18" s="16" t="s">
        <v>329</v>
      </c>
      <c r="C18" s="36" t="str">
        <f>IFERROR(__xludf.DUMMYFUNCTION("JOIN("","",FILTER(Disciplinas!A:A, regexmatch(Disciplinas!D:D, B18)))"),"#N/A")</f>
        <v>#N/A</v>
      </c>
      <c r="D18" s="37" t="s">
        <v>303</v>
      </c>
      <c r="E18" s="37" t="s">
        <v>303</v>
      </c>
      <c r="F18" s="37" t="s">
        <v>303</v>
      </c>
      <c r="G18" s="37" t="s">
        <v>303</v>
      </c>
      <c r="H18" s="37" t="s">
        <v>303</v>
      </c>
      <c r="I18" s="37" t="s">
        <v>303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5" t="s">
        <v>330</v>
      </c>
      <c r="B19" s="16" t="s">
        <v>331</v>
      </c>
      <c r="C19" s="36" t="str">
        <f>IFERROR(__xludf.DUMMYFUNCTION("JOIN("","",FILTER(Disciplinas!A:A, regexmatch(Disciplinas!D:D, B19)))"),"#N/A")</f>
        <v>#N/A</v>
      </c>
      <c r="D19" s="37" t="s">
        <v>303</v>
      </c>
      <c r="E19" s="37" t="s">
        <v>303</v>
      </c>
      <c r="F19" s="37" t="s">
        <v>303</v>
      </c>
      <c r="G19" s="37" t="s">
        <v>303</v>
      </c>
      <c r="H19" s="37" t="s">
        <v>303</v>
      </c>
      <c r="I19" s="37" t="s">
        <v>303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332</v>
      </c>
      <c r="B20" s="16" t="s">
        <v>333</v>
      </c>
      <c r="C20" s="36" t="str">
        <f>IFERROR(__xludf.DUMMYFUNCTION("JOIN("","",FILTER(Disciplinas!A:A, regexmatch(Disciplinas!D:D, B20)))"),"#N/A")</f>
        <v>#N/A</v>
      </c>
      <c r="D20" s="37" t="s">
        <v>303</v>
      </c>
      <c r="E20" s="37" t="s">
        <v>303</v>
      </c>
      <c r="F20" s="37" t="s">
        <v>303</v>
      </c>
      <c r="G20" s="37" t="s">
        <v>303</v>
      </c>
      <c r="H20" s="37" t="s">
        <v>303</v>
      </c>
      <c r="I20" s="37" t="s">
        <v>303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5" t="s">
        <v>334</v>
      </c>
      <c r="B21" s="16" t="s">
        <v>335</v>
      </c>
      <c r="C21" s="36" t="str">
        <f>IFERROR(__xludf.DUMMYFUNCTION("JOIN("","",FILTER(Disciplinas!A:A, regexmatch(Disciplinas!D:D, B21)))"),"#N/A")</f>
        <v>#N/A</v>
      </c>
      <c r="D21" s="37" t="s">
        <v>303</v>
      </c>
      <c r="E21" s="37" t="s">
        <v>303</v>
      </c>
      <c r="F21" s="37" t="s">
        <v>303</v>
      </c>
      <c r="G21" s="37" t="s">
        <v>303</v>
      </c>
      <c r="H21" s="37" t="s">
        <v>303</v>
      </c>
      <c r="I21" s="37" t="s">
        <v>303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336</v>
      </c>
      <c r="B22" s="16" t="s">
        <v>337</v>
      </c>
      <c r="C22" s="36" t="str">
        <f>IFERROR(__xludf.DUMMYFUNCTION("JOIN("","",FILTER(Disciplinas!A:A, regexmatch(Disciplinas!D:D, B22)))"),"#N/A")</f>
        <v>#N/A</v>
      </c>
      <c r="D22" s="37" t="s">
        <v>303</v>
      </c>
      <c r="E22" s="37" t="s">
        <v>303</v>
      </c>
      <c r="F22" s="37" t="s">
        <v>303</v>
      </c>
      <c r="G22" s="37" t="s">
        <v>303</v>
      </c>
      <c r="H22" s="37" t="s">
        <v>303</v>
      </c>
      <c r="I22" s="37" t="s">
        <v>303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5" t="s">
        <v>338</v>
      </c>
      <c r="B23" s="16" t="s">
        <v>339</v>
      </c>
      <c r="C23" s="36" t="str">
        <f>IFERROR(__xludf.DUMMYFUNCTION("JOIN("","",FILTER(Disciplinas!A:A, regexmatch(Disciplinas!D:D, B23)))"),"#N/A")</f>
        <v>#N/A</v>
      </c>
      <c r="D23" s="37" t="s">
        <v>303</v>
      </c>
      <c r="E23" s="37" t="s">
        <v>303</v>
      </c>
      <c r="F23" s="37" t="s">
        <v>303</v>
      </c>
      <c r="G23" s="37" t="s">
        <v>303</v>
      </c>
      <c r="H23" s="37" t="s">
        <v>303</v>
      </c>
      <c r="I23" s="37" t="s">
        <v>303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340</v>
      </c>
      <c r="B24" s="16" t="s">
        <v>341</v>
      </c>
      <c r="C24" s="36" t="str">
        <f>IFERROR(__xludf.DUMMYFUNCTION("JOIN("","",FILTER(Disciplinas!A:A, regexmatch(Disciplinas!D:D, B24)))"),"#N/A")</f>
        <v>#N/A</v>
      </c>
      <c r="D24" s="37" t="s">
        <v>303</v>
      </c>
      <c r="E24" s="37" t="s">
        <v>303</v>
      </c>
      <c r="F24" s="37" t="s">
        <v>303</v>
      </c>
      <c r="G24" s="37" t="s">
        <v>303</v>
      </c>
      <c r="H24" s="37" t="s">
        <v>303</v>
      </c>
      <c r="I24" s="37" t="s">
        <v>303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5" t="s">
        <v>342</v>
      </c>
      <c r="B25" s="16" t="s">
        <v>260</v>
      </c>
      <c r="C25" s="36" t="str">
        <f>IFERROR(__xludf.DUMMYFUNCTION("JOIN("","",FILTER(Disciplinas!A:A, regexmatch(Disciplinas!D:D, B25)))"),"183744")</f>
        <v>183744</v>
      </c>
      <c r="D25" s="37" t="s">
        <v>303</v>
      </c>
      <c r="E25" s="37" t="s">
        <v>303</v>
      </c>
      <c r="F25" s="37" t="s">
        <v>303</v>
      </c>
      <c r="G25" s="37" t="s">
        <v>303</v>
      </c>
      <c r="H25" s="37" t="s">
        <v>303</v>
      </c>
      <c r="I25" s="37" t="s">
        <v>303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343</v>
      </c>
      <c r="B26" s="16" t="s">
        <v>344</v>
      </c>
      <c r="C26" s="36" t="str">
        <f>IFERROR(__xludf.DUMMYFUNCTION("JOIN("","",FILTER(Disciplinas!A:A, regexmatch(Disciplinas!D:D, B26)))"),"#N/A")</f>
        <v>#N/A</v>
      </c>
      <c r="D26" s="37" t="s">
        <v>303</v>
      </c>
      <c r="E26" s="37" t="s">
        <v>303</v>
      </c>
      <c r="F26" s="37" t="s">
        <v>303</v>
      </c>
      <c r="G26" s="37" t="s">
        <v>303</v>
      </c>
      <c r="H26" s="37" t="s">
        <v>303</v>
      </c>
      <c r="I26" s="37" t="s">
        <v>303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5" t="s">
        <v>345</v>
      </c>
      <c r="B27" s="16" t="s">
        <v>346</v>
      </c>
      <c r="C27" s="36" t="str">
        <f>IFERROR(__xludf.DUMMYFUNCTION("JOIN("","",FILTER(Disciplinas!A:A, regexmatch(Disciplinas!D:D, B27)))"),"#N/A")</f>
        <v>#N/A</v>
      </c>
      <c r="D27" s="37" t="s">
        <v>303</v>
      </c>
      <c r="E27" s="37" t="s">
        <v>303</v>
      </c>
      <c r="F27" s="37" t="s">
        <v>303</v>
      </c>
      <c r="G27" s="37" t="s">
        <v>303</v>
      </c>
      <c r="H27" s="37" t="s">
        <v>303</v>
      </c>
      <c r="I27" s="37" t="s">
        <v>303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347</v>
      </c>
      <c r="B28" s="16" t="s">
        <v>199</v>
      </c>
      <c r="C28" s="36" t="str">
        <f>IFERROR(__xludf.DUMMYFUNCTION("JOIN("","",FILTER(Disciplinas!A:A, regexmatch(Disciplinas!D:D, B28)))"),"183520")</f>
        <v>183520</v>
      </c>
      <c r="D28" s="37" t="s">
        <v>303</v>
      </c>
      <c r="E28" s="37" t="s">
        <v>303</v>
      </c>
      <c r="F28" s="37" t="s">
        <v>303</v>
      </c>
      <c r="G28" s="37" t="s">
        <v>303</v>
      </c>
      <c r="H28" s="37" t="s">
        <v>303</v>
      </c>
      <c r="I28" s="37" t="s">
        <v>303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5" t="s">
        <v>348</v>
      </c>
      <c r="B29" s="16" t="s">
        <v>349</v>
      </c>
      <c r="C29" s="36" t="str">
        <f>IFERROR(__xludf.DUMMYFUNCTION("JOIN("","",FILTER(Disciplinas!A:A, regexmatch(Disciplinas!D:D, B29)))"),"#N/A")</f>
        <v>#N/A</v>
      </c>
      <c r="D29" s="37" t="s">
        <v>303</v>
      </c>
      <c r="E29" s="37" t="s">
        <v>303</v>
      </c>
      <c r="F29" s="37" t="s">
        <v>303</v>
      </c>
      <c r="G29" s="37" t="s">
        <v>303</v>
      </c>
      <c r="H29" s="37" t="s">
        <v>303</v>
      </c>
      <c r="I29" s="37" t="s">
        <v>303</v>
      </c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350</v>
      </c>
      <c r="B30" s="16" t="s">
        <v>351</v>
      </c>
      <c r="C30" s="36" t="str">
        <f>IFERROR(__xludf.DUMMYFUNCTION("JOIN("","",FILTER(Disciplinas!A:A, regexmatch(Disciplinas!D:D, B30)))"),"#N/A")</f>
        <v>#N/A</v>
      </c>
      <c r="D30" s="37" t="s">
        <v>303</v>
      </c>
      <c r="E30" s="37" t="s">
        <v>303</v>
      </c>
      <c r="F30" s="37" t="s">
        <v>303</v>
      </c>
      <c r="G30" s="37" t="s">
        <v>303</v>
      </c>
      <c r="H30" s="37" t="s">
        <v>303</v>
      </c>
      <c r="I30" s="37" t="s">
        <v>303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5" t="s">
        <v>352</v>
      </c>
      <c r="B31" s="16" t="s">
        <v>353</v>
      </c>
      <c r="C31" s="36" t="str">
        <f>IFERROR(__xludf.DUMMYFUNCTION("JOIN("","",FILTER(Disciplinas!A:A, regexmatch(Disciplinas!D:D, B31)))"),"#N/A")</f>
        <v>#N/A</v>
      </c>
      <c r="D31" s="37" t="s">
        <v>303</v>
      </c>
      <c r="E31" s="37" t="s">
        <v>303</v>
      </c>
      <c r="F31" s="37" t="s">
        <v>303</v>
      </c>
      <c r="G31" s="37" t="s">
        <v>303</v>
      </c>
      <c r="H31" s="37" t="s">
        <v>303</v>
      </c>
      <c r="I31" s="37" t="s">
        <v>303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354</v>
      </c>
      <c r="B32" s="16" t="s">
        <v>355</v>
      </c>
      <c r="C32" s="36" t="str">
        <f>IFERROR(__xludf.DUMMYFUNCTION("JOIN("","",FILTER(Disciplinas!A:A, regexmatch(Disciplinas!D:D, B32)))"),"#N/A")</f>
        <v>#N/A</v>
      </c>
      <c r="D32" s="37" t="s">
        <v>303</v>
      </c>
      <c r="E32" s="37" t="s">
        <v>303</v>
      </c>
      <c r="F32" s="37" t="s">
        <v>303</v>
      </c>
      <c r="G32" s="37" t="s">
        <v>303</v>
      </c>
      <c r="H32" s="37" t="s">
        <v>303</v>
      </c>
      <c r="I32" s="37" t="s">
        <v>303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5" t="s">
        <v>356</v>
      </c>
      <c r="B33" s="16" t="s">
        <v>357</v>
      </c>
      <c r="C33" s="36" t="str">
        <f>IFERROR(__xludf.DUMMYFUNCTION("JOIN("","",FILTER(Disciplinas!A:A, regexmatch(Disciplinas!D:D, B33)))"),"182353")</f>
        <v>182353</v>
      </c>
      <c r="D33" s="37" t="s">
        <v>303</v>
      </c>
      <c r="E33" s="37" t="s">
        <v>303</v>
      </c>
      <c r="F33" s="37" t="s">
        <v>303</v>
      </c>
      <c r="G33" s="37" t="s">
        <v>303</v>
      </c>
      <c r="H33" s="37" t="s">
        <v>303</v>
      </c>
      <c r="I33" s="37" t="s">
        <v>303</v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358</v>
      </c>
      <c r="B34" s="16" t="s">
        <v>359</v>
      </c>
      <c r="C34" s="36" t="str">
        <f>IFERROR(__xludf.DUMMYFUNCTION("JOIN("","",FILTER(Disciplinas!A:A, regexmatch(Disciplinas!D:D, B34)))"),"#N/A")</f>
        <v>#N/A</v>
      </c>
      <c r="D34" s="37" t="s">
        <v>303</v>
      </c>
      <c r="E34" s="37" t="s">
        <v>303</v>
      </c>
      <c r="F34" s="37" t="s">
        <v>303</v>
      </c>
      <c r="G34" s="37" t="s">
        <v>303</v>
      </c>
      <c r="H34" s="37" t="s">
        <v>303</v>
      </c>
      <c r="I34" s="37" t="s">
        <v>303</v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5" t="s">
        <v>360</v>
      </c>
      <c r="B35" s="16" t="s">
        <v>361</v>
      </c>
      <c r="C35" s="36" t="str">
        <f>IFERROR(__xludf.DUMMYFUNCTION("JOIN("","",FILTER(Disciplinas!A:A, regexmatch(Disciplinas!D:D, B35)))"),"#N/A")</f>
        <v>#N/A</v>
      </c>
      <c r="D35" s="37" t="s">
        <v>303</v>
      </c>
      <c r="E35" s="37" t="s">
        <v>303</v>
      </c>
      <c r="F35" s="37" t="s">
        <v>303</v>
      </c>
      <c r="G35" s="37" t="s">
        <v>303</v>
      </c>
      <c r="H35" s="37" t="s">
        <v>303</v>
      </c>
      <c r="I35" s="37" t="s">
        <v>303</v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362</v>
      </c>
      <c r="B36" s="16" t="s">
        <v>363</v>
      </c>
      <c r="C36" s="36" t="str">
        <f>IFERROR(__xludf.DUMMYFUNCTION("JOIN("","",FILTER(Disciplinas!A:A, regexmatch(Disciplinas!D:D, B36)))"),"#N/A")</f>
        <v>#N/A</v>
      </c>
      <c r="D36" s="37" t="s">
        <v>303</v>
      </c>
      <c r="E36" s="37" t="s">
        <v>303</v>
      </c>
      <c r="F36" s="37" t="s">
        <v>303</v>
      </c>
      <c r="G36" s="37" t="s">
        <v>303</v>
      </c>
      <c r="H36" s="37" t="s">
        <v>303</v>
      </c>
      <c r="I36" s="37" t="s">
        <v>303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5" t="s">
        <v>364</v>
      </c>
      <c r="B37" s="16" t="s">
        <v>365</v>
      </c>
      <c r="C37" s="36" t="str">
        <f>IFERROR(__xludf.DUMMYFUNCTION("JOIN("","",FILTER(Disciplinas!A:A, regexmatch(Disciplinas!D:D, B37)))"),"#N/A")</f>
        <v>#N/A</v>
      </c>
      <c r="D37" s="37" t="s">
        <v>303</v>
      </c>
      <c r="E37" s="37" t="s">
        <v>303</v>
      </c>
      <c r="F37" s="37" t="s">
        <v>303</v>
      </c>
      <c r="G37" s="37" t="s">
        <v>303</v>
      </c>
      <c r="H37" s="37" t="s">
        <v>303</v>
      </c>
      <c r="I37" s="37" t="s">
        <v>303</v>
      </c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366</v>
      </c>
      <c r="B38" s="16" t="s">
        <v>367</v>
      </c>
      <c r="C38" s="36" t="str">
        <f>IFERROR(__xludf.DUMMYFUNCTION("JOIN("","",FILTER(Disciplinas!A:A, regexmatch(Disciplinas!D:D, B38)))"),"#N/A")</f>
        <v>#N/A</v>
      </c>
      <c r="D38" s="37" t="s">
        <v>303</v>
      </c>
      <c r="E38" s="37" t="s">
        <v>303</v>
      </c>
      <c r="F38" s="37" t="s">
        <v>303</v>
      </c>
      <c r="G38" s="37" t="s">
        <v>303</v>
      </c>
      <c r="H38" s="37" t="s">
        <v>303</v>
      </c>
      <c r="I38" s="37" t="s">
        <v>303</v>
      </c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5" t="s">
        <v>368</v>
      </c>
      <c r="B39" s="16" t="s">
        <v>153</v>
      </c>
      <c r="C39" s="36" t="str">
        <f>IFERROR(__xludf.DUMMYFUNCTION("JOIN("","",FILTER(Disciplinas!A:A, regexmatch(Disciplinas!D:D, B39)))"),"183486")</f>
        <v>183486</v>
      </c>
      <c r="D39" s="37" t="s">
        <v>303</v>
      </c>
      <c r="E39" s="37" t="s">
        <v>303</v>
      </c>
      <c r="F39" s="37" t="s">
        <v>303</v>
      </c>
      <c r="G39" s="37" t="s">
        <v>303</v>
      </c>
      <c r="H39" s="37" t="s">
        <v>303</v>
      </c>
      <c r="I39" s="37" t="s">
        <v>303</v>
      </c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369</v>
      </c>
      <c r="B40" s="16" t="s">
        <v>370</v>
      </c>
      <c r="C40" s="36" t="str">
        <f>IFERROR(__xludf.DUMMYFUNCTION("JOIN("","",FILTER(Disciplinas!A:A, regexmatch(Disciplinas!D:D, B40)))"),"#N/A")</f>
        <v>#N/A</v>
      </c>
      <c r="D40" s="37" t="s">
        <v>303</v>
      </c>
      <c r="E40" s="37" t="s">
        <v>303</v>
      </c>
      <c r="F40" s="37" t="s">
        <v>303</v>
      </c>
      <c r="G40" s="37" t="s">
        <v>303</v>
      </c>
      <c r="H40" s="37" t="s">
        <v>303</v>
      </c>
      <c r="I40" s="37" t="s">
        <v>303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5" t="s">
        <v>371</v>
      </c>
      <c r="B41" s="16" t="s">
        <v>372</v>
      </c>
      <c r="C41" s="36" t="str">
        <f>IFERROR(__xludf.DUMMYFUNCTION("JOIN("","",FILTER(Disciplinas!A:A, regexmatch(Disciplinas!D:D, B41)))"),"182573")</f>
        <v>182573</v>
      </c>
      <c r="D41" s="37" t="s">
        <v>303</v>
      </c>
      <c r="E41" s="37" t="s">
        <v>303</v>
      </c>
      <c r="F41" s="37" t="s">
        <v>303</v>
      </c>
      <c r="G41" s="37" t="s">
        <v>303</v>
      </c>
      <c r="H41" s="37" t="s">
        <v>303</v>
      </c>
      <c r="I41" s="37" t="s">
        <v>303</v>
      </c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373</v>
      </c>
      <c r="B42" s="16" t="s">
        <v>374</v>
      </c>
      <c r="C42" s="36" t="str">
        <f>IFERROR(__xludf.DUMMYFUNCTION("JOIN("","",FILTER(Disciplinas!A:A, regexmatch(Disciplinas!D:D, B42)))"),"#N/A")</f>
        <v>#N/A</v>
      </c>
      <c r="D42" s="37" t="s">
        <v>303</v>
      </c>
      <c r="E42" s="37" t="s">
        <v>303</v>
      </c>
      <c r="F42" s="37" t="s">
        <v>303</v>
      </c>
      <c r="G42" s="37" t="s">
        <v>303</v>
      </c>
      <c r="H42" s="37" t="s">
        <v>303</v>
      </c>
      <c r="I42" s="37" t="s">
        <v>303</v>
      </c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5" t="s">
        <v>375</v>
      </c>
      <c r="B43" s="16" t="s">
        <v>376</v>
      </c>
      <c r="C43" s="36" t="str">
        <f>IFERROR(__xludf.DUMMYFUNCTION("JOIN("","",FILTER(Disciplinas!A:A, regexmatch(Disciplinas!D:D, B43)))"),"#N/A")</f>
        <v>#N/A</v>
      </c>
      <c r="D43" s="37" t="s">
        <v>303</v>
      </c>
      <c r="E43" s="37" t="s">
        <v>303</v>
      </c>
      <c r="F43" s="37" t="s">
        <v>303</v>
      </c>
      <c r="G43" s="37" t="s">
        <v>303</v>
      </c>
      <c r="H43" s="37" t="s">
        <v>303</v>
      </c>
      <c r="I43" s="37" t="s">
        <v>303</v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377</v>
      </c>
      <c r="B44" s="16" t="s">
        <v>378</v>
      </c>
      <c r="C44" s="36" t="str">
        <f>IFERROR(__xludf.DUMMYFUNCTION("JOIN("","",FILTER(Disciplinas!A:A, regexmatch(Disciplinas!D:D, B44)))"),"#N/A")</f>
        <v>#N/A</v>
      </c>
      <c r="D44" s="37" t="s">
        <v>303</v>
      </c>
      <c r="E44" s="37" t="s">
        <v>303</v>
      </c>
      <c r="F44" s="37" t="s">
        <v>303</v>
      </c>
      <c r="G44" s="37" t="s">
        <v>303</v>
      </c>
      <c r="H44" s="37" t="s">
        <v>303</v>
      </c>
      <c r="I44" s="37" t="s">
        <v>303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5" t="s">
        <v>379</v>
      </c>
      <c r="B45" s="16" t="s">
        <v>380</v>
      </c>
      <c r="C45" s="36" t="str">
        <f>IFERROR(__xludf.DUMMYFUNCTION("JOIN("","",FILTER(Disciplinas!A:A, regexmatch(Disciplinas!D:D, B45)))"),"#N/A")</f>
        <v>#N/A</v>
      </c>
      <c r="D45" s="37" t="s">
        <v>303</v>
      </c>
      <c r="E45" s="37" t="s">
        <v>303</v>
      </c>
      <c r="F45" s="37" t="s">
        <v>303</v>
      </c>
      <c r="G45" s="37" t="s">
        <v>303</v>
      </c>
      <c r="H45" s="37" t="s">
        <v>303</v>
      </c>
      <c r="I45" s="37" t="s">
        <v>303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381</v>
      </c>
      <c r="B46" s="16" t="s">
        <v>60</v>
      </c>
      <c r="C46" s="36" t="str">
        <f>IFERROR(__xludf.DUMMYFUNCTION("JOIN("","",FILTER(Disciplinas!A:A, regexmatch(Disciplinas!D:D, B46)))"),"182569,182348,182354")</f>
        <v>182569,182348,182354</v>
      </c>
      <c r="D46" s="37" t="s">
        <v>303</v>
      </c>
      <c r="E46" s="37" t="s">
        <v>303</v>
      </c>
      <c r="F46" s="37" t="s">
        <v>303</v>
      </c>
      <c r="G46" s="37" t="s">
        <v>303</v>
      </c>
      <c r="H46" s="37" t="s">
        <v>303</v>
      </c>
      <c r="I46" s="37" t="s">
        <v>303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5" t="s">
        <v>382</v>
      </c>
      <c r="B47" s="16" t="s">
        <v>252</v>
      </c>
      <c r="C47" s="36" t="str">
        <f>IFERROR(__xludf.DUMMYFUNCTION("JOIN("","",FILTER(Disciplinas!A:A, regexmatch(Disciplinas!D:D, B47)))"),"182598")</f>
        <v>182598</v>
      </c>
      <c r="D47" s="37" t="s">
        <v>303</v>
      </c>
      <c r="E47" s="37" t="s">
        <v>303</v>
      </c>
      <c r="F47" s="37" t="s">
        <v>303</v>
      </c>
      <c r="G47" s="37" t="s">
        <v>303</v>
      </c>
      <c r="H47" s="37" t="s">
        <v>303</v>
      </c>
      <c r="I47" s="37" t="s">
        <v>303</v>
      </c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383</v>
      </c>
      <c r="B48" s="16" t="s">
        <v>17</v>
      </c>
      <c r="C48" s="36" t="str">
        <f>IFERROR(__xludf.DUMMYFUNCTION("JOIN("","",FILTER(Disciplinas!A:A, regexmatch(Disciplinas!D:D, B48)))"),"183888,182557,182579,182355")</f>
        <v>183888,182557,182579,182355</v>
      </c>
      <c r="D48" s="37" t="s">
        <v>303</v>
      </c>
      <c r="E48" s="37" t="s">
        <v>303</v>
      </c>
      <c r="F48" s="37" t="s">
        <v>303</v>
      </c>
      <c r="G48" s="37" t="s">
        <v>303</v>
      </c>
      <c r="H48" s="37" t="s">
        <v>303</v>
      </c>
      <c r="I48" s="37" t="s">
        <v>303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5" t="s">
        <v>384</v>
      </c>
      <c r="B49" s="16" t="s">
        <v>385</v>
      </c>
      <c r="C49" s="36" t="str">
        <f>IFERROR(__xludf.DUMMYFUNCTION("JOIN("","",FILTER(Disciplinas!A:A, regexmatch(Disciplinas!D:D, B49)))"),"#N/A")</f>
        <v>#N/A</v>
      </c>
      <c r="D49" s="37" t="s">
        <v>303</v>
      </c>
      <c r="E49" s="37" t="s">
        <v>303</v>
      </c>
      <c r="F49" s="37" t="s">
        <v>303</v>
      </c>
      <c r="G49" s="37" t="s">
        <v>303</v>
      </c>
      <c r="H49" s="37" t="s">
        <v>303</v>
      </c>
      <c r="I49" s="37" t="s">
        <v>303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386</v>
      </c>
      <c r="B50" s="16" t="s">
        <v>97</v>
      </c>
      <c r="C50" s="36" t="str">
        <f>IFERROR(__xludf.DUMMYFUNCTION("JOIN("","",FILTER(Disciplinas!A:A, regexmatch(Disciplinas!D:D, B50)))"),"182333,182335")</f>
        <v>182333,182335</v>
      </c>
      <c r="D50" s="37" t="s">
        <v>303</v>
      </c>
      <c r="E50" s="37" t="s">
        <v>303</v>
      </c>
      <c r="F50" s="37" t="s">
        <v>303</v>
      </c>
      <c r="G50" s="37" t="s">
        <v>303</v>
      </c>
      <c r="H50" s="37" t="s">
        <v>303</v>
      </c>
      <c r="I50" s="37" t="s">
        <v>303</v>
      </c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5" t="s">
        <v>387</v>
      </c>
      <c r="B51" s="16" t="s">
        <v>388</v>
      </c>
      <c r="C51" s="36" t="str">
        <f>IFERROR(__xludf.DUMMYFUNCTION("JOIN("","",FILTER(Disciplinas!A:A, regexmatch(Disciplinas!D:D, B51)))"),"#N/A")</f>
        <v>#N/A</v>
      </c>
      <c r="D51" s="37" t="s">
        <v>303</v>
      </c>
      <c r="E51" s="37" t="s">
        <v>303</v>
      </c>
      <c r="F51" s="37" t="s">
        <v>303</v>
      </c>
      <c r="G51" s="37" t="s">
        <v>303</v>
      </c>
      <c r="H51" s="37" t="s">
        <v>303</v>
      </c>
      <c r="I51" s="37" t="s">
        <v>303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389</v>
      </c>
      <c r="B52" s="16" t="s">
        <v>41</v>
      </c>
      <c r="C52" s="36" t="str">
        <f>IFERROR(__xludf.DUMMYFUNCTION("JOIN("","",FILTER(Disciplinas!A:A, regexmatch(Disciplinas!D:D, B52)))"),"182563,182332,183521,182495")</f>
        <v>182563,182332,183521,182495</v>
      </c>
      <c r="D52" s="37" t="s">
        <v>303</v>
      </c>
      <c r="E52" s="37" t="s">
        <v>303</v>
      </c>
      <c r="F52" s="37" t="s">
        <v>303</v>
      </c>
      <c r="G52" s="37" t="s">
        <v>303</v>
      </c>
      <c r="H52" s="37" t="s">
        <v>303</v>
      </c>
      <c r="I52" s="37" t="s">
        <v>303</v>
      </c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5" t="s">
        <v>390</v>
      </c>
      <c r="B53" s="16" t="s">
        <v>391</v>
      </c>
      <c r="C53" s="36" t="str">
        <f>IFERROR(__xludf.DUMMYFUNCTION("JOIN("","",FILTER(Disciplinas!A:A, regexmatch(Disciplinas!D:D, B53)))"),"#N/A")</f>
        <v>#N/A</v>
      </c>
      <c r="D53" s="37" t="s">
        <v>303</v>
      </c>
      <c r="E53" s="37" t="s">
        <v>303</v>
      </c>
      <c r="F53" s="37" t="s">
        <v>303</v>
      </c>
      <c r="G53" s="37" t="s">
        <v>303</v>
      </c>
      <c r="H53" s="37" t="s">
        <v>303</v>
      </c>
      <c r="I53" s="37" t="s">
        <v>303</v>
      </c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392</v>
      </c>
      <c r="B54" s="16" t="s">
        <v>393</v>
      </c>
      <c r="C54" s="36" t="str">
        <f>IFERROR(__xludf.DUMMYFUNCTION("JOIN("","",FILTER(Disciplinas!A:A, regexmatch(Disciplinas!D:D, B54)))"),"#N/A")</f>
        <v>#N/A</v>
      </c>
      <c r="D54" s="37" t="s">
        <v>303</v>
      </c>
      <c r="E54" s="37" t="s">
        <v>303</v>
      </c>
      <c r="F54" s="37" t="s">
        <v>303</v>
      </c>
      <c r="G54" s="37" t="s">
        <v>303</v>
      </c>
      <c r="H54" s="37" t="s">
        <v>303</v>
      </c>
      <c r="I54" s="37" t="s">
        <v>303</v>
      </c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5" t="s">
        <v>394</v>
      </c>
      <c r="B55" s="16" t="s">
        <v>395</v>
      </c>
      <c r="C55" s="36" t="str">
        <f>IFERROR(__xludf.DUMMYFUNCTION("JOIN("","",FILTER(Disciplinas!A:A, regexmatch(Disciplinas!D:D, B55)))"),"183496")</f>
        <v>183496</v>
      </c>
      <c r="D55" s="37" t="s">
        <v>303</v>
      </c>
      <c r="E55" s="37" t="s">
        <v>303</v>
      </c>
      <c r="F55" s="37" t="s">
        <v>303</v>
      </c>
      <c r="G55" s="37" t="s">
        <v>303</v>
      </c>
      <c r="H55" s="37" t="s">
        <v>303</v>
      </c>
      <c r="I55" s="37" t="s">
        <v>303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396</v>
      </c>
      <c r="B56" s="16" t="s">
        <v>397</v>
      </c>
      <c r="C56" s="36" t="str">
        <f>IFERROR(__xludf.DUMMYFUNCTION("JOIN("","",FILTER(Disciplinas!A:A, regexmatch(Disciplinas!D:D, B56)))"),"#N/A")</f>
        <v>#N/A</v>
      </c>
      <c r="D56" s="37" t="s">
        <v>303</v>
      </c>
      <c r="E56" s="37" t="s">
        <v>303</v>
      </c>
      <c r="F56" s="37" t="s">
        <v>303</v>
      </c>
      <c r="G56" s="37" t="s">
        <v>303</v>
      </c>
      <c r="H56" s="37" t="s">
        <v>303</v>
      </c>
      <c r="I56" s="37" t="s">
        <v>303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5" t="s">
        <v>398</v>
      </c>
      <c r="B57" s="16" t="s">
        <v>110</v>
      </c>
      <c r="C57" s="36" t="str">
        <f>IFERROR(__xludf.DUMMYFUNCTION("JOIN("","",FILTER(Disciplinas!A:A, regexmatch(Disciplinas!D:D, B57)))"),"182568,182340")</f>
        <v>182568,182340</v>
      </c>
      <c r="D57" s="37" t="s">
        <v>303</v>
      </c>
      <c r="E57" s="37" t="s">
        <v>303</v>
      </c>
      <c r="F57" s="37" t="s">
        <v>303</v>
      </c>
      <c r="G57" s="37" t="s">
        <v>303</v>
      </c>
      <c r="H57" s="37" t="s">
        <v>303</v>
      </c>
      <c r="I57" s="37" t="s">
        <v>303</v>
      </c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399</v>
      </c>
      <c r="B58" s="16" t="s">
        <v>400</v>
      </c>
      <c r="C58" s="36" t="str">
        <f>IFERROR(__xludf.DUMMYFUNCTION("JOIN("","",FILTER(Disciplinas!A:A, regexmatch(Disciplinas!D:D, B58)))"),"#N/A")</f>
        <v>#N/A</v>
      </c>
      <c r="D58" s="37" t="s">
        <v>303</v>
      </c>
      <c r="E58" s="37" t="s">
        <v>303</v>
      </c>
      <c r="F58" s="37" t="s">
        <v>303</v>
      </c>
      <c r="G58" s="37" t="s">
        <v>303</v>
      </c>
      <c r="H58" s="37" t="s">
        <v>303</v>
      </c>
      <c r="I58" s="37" t="s">
        <v>303</v>
      </c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5" t="s">
        <v>401</v>
      </c>
      <c r="B59" s="16" t="s">
        <v>402</v>
      </c>
      <c r="C59" s="36" t="str">
        <f>IFERROR(__xludf.DUMMYFUNCTION("JOIN("","",FILTER(Disciplinas!A:A, regexmatch(Disciplinas!D:D, B59)))"),"#N/A")</f>
        <v>#N/A</v>
      </c>
      <c r="D59" s="37" t="s">
        <v>303</v>
      </c>
      <c r="E59" s="37" t="s">
        <v>303</v>
      </c>
      <c r="F59" s="37" t="s">
        <v>303</v>
      </c>
      <c r="G59" s="37" t="s">
        <v>303</v>
      </c>
      <c r="H59" s="37" t="s">
        <v>303</v>
      </c>
      <c r="I59" s="37" t="s">
        <v>303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403</v>
      </c>
      <c r="B60" s="16" t="s">
        <v>404</v>
      </c>
      <c r="C60" s="36" t="str">
        <f>IFERROR(__xludf.DUMMYFUNCTION("JOIN("","",FILTER(Disciplinas!A:A, regexmatch(Disciplinas!D:D, B60)))"),"#N/A")</f>
        <v>#N/A</v>
      </c>
      <c r="D60" s="37" t="s">
        <v>303</v>
      </c>
      <c r="E60" s="37" t="s">
        <v>303</v>
      </c>
      <c r="F60" s="37" t="s">
        <v>303</v>
      </c>
      <c r="G60" s="37" t="s">
        <v>303</v>
      </c>
      <c r="H60" s="37" t="s">
        <v>303</v>
      </c>
      <c r="I60" s="37" t="s">
        <v>303</v>
      </c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5" t="s">
        <v>405</v>
      </c>
      <c r="B61" s="16" t="s">
        <v>406</v>
      </c>
      <c r="C61" s="36" t="str">
        <f>IFERROR(__xludf.DUMMYFUNCTION("JOIN("","",FILTER(Disciplinas!A:A, regexmatch(Disciplinas!D:D, B61)))"),"#N/A")</f>
        <v>#N/A</v>
      </c>
      <c r="D61" s="37" t="s">
        <v>303</v>
      </c>
      <c r="E61" s="37" t="s">
        <v>303</v>
      </c>
      <c r="F61" s="37" t="s">
        <v>303</v>
      </c>
      <c r="G61" s="37" t="s">
        <v>303</v>
      </c>
      <c r="H61" s="37" t="s">
        <v>303</v>
      </c>
      <c r="I61" s="37" t="s">
        <v>303</v>
      </c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407</v>
      </c>
      <c r="B62" s="16" t="s">
        <v>117</v>
      </c>
      <c r="C62" s="36" t="str">
        <f>IFERROR(__xludf.DUMMYFUNCTION("JOIN("","",FILTER(Disciplinas!A:A, regexmatch(Disciplinas!D:D, B62)))"),"182343")</f>
        <v>182343</v>
      </c>
      <c r="D62" s="37" t="s">
        <v>303</v>
      </c>
      <c r="E62" s="37" t="s">
        <v>303</v>
      </c>
      <c r="F62" s="37" t="s">
        <v>303</v>
      </c>
      <c r="G62" s="37" t="s">
        <v>303</v>
      </c>
      <c r="H62" s="37" t="s">
        <v>303</v>
      </c>
      <c r="I62" s="37" t="s">
        <v>303</v>
      </c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5" t="s">
        <v>408</v>
      </c>
      <c r="B63" s="16" t="s">
        <v>409</v>
      </c>
      <c r="C63" s="36" t="str">
        <f>IFERROR(__xludf.DUMMYFUNCTION("JOIN("","",FILTER(Disciplinas!A:A, regexmatch(Disciplinas!D:D, B63)))"),"183496")</f>
        <v>183496</v>
      </c>
      <c r="D63" s="37" t="s">
        <v>303</v>
      </c>
      <c r="E63" s="37" t="s">
        <v>303</v>
      </c>
      <c r="F63" s="37" t="s">
        <v>303</v>
      </c>
      <c r="G63" s="37" t="s">
        <v>303</v>
      </c>
      <c r="H63" s="37" t="s">
        <v>303</v>
      </c>
      <c r="I63" s="37" t="s">
        <v>303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410</v>
      </c>
      <c r="B64" s="16" t="s">
        <v>156</v>
      </c>
      <c r="C64" s="36" t="str">
        <f>IFERROR(__xludf.DUMMYFUNCTION("JOIN("","",FILTER(Disciplinas!A:A, regexmatch(Disciplinas!D:D, B64)))"),"183490")</f>
        <v>183490</v>
      </c>
      <c r="D64" s="37" t="s">
        <v>303</v>
      </c>
      <c r="E64" s="37" t="s">
        <v>303</v>
      </c>
      <c r="F64" s="37" t="s">
        <v>303</v>
      </c>
      <c r="G64" s="37" t="s">
        <v>303</v>
      </c>
      <c r="H64" s="37" t="s">
        <v>303</v>
      </c>
      <c r="I64" s="37" t="s">
        <v>303</v>
      </c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5" t="s">
        <v>411</v>
      </c>
      <c r="B65" s="16" t="s">
        <v>412</v>
      </c>
      <c r="C65" s="36" t="str">
        <f>IFERROR(__xludf.DUMMYFUNCTION("JOIN("","",FILTER(Disciplinas!A:A, regexmatch(Disciplinas!D:D, B65)))"),"#N/A")</f>
        <v>#N/A</v>
      </c>
      <c r="D65" s="37" t="s">
        <v>303</v>
      </c>
      <c r="E65" s="37" t="s">
        <v>303</v>
      </c>
      <c r="F65" s="37" t="s">
        <v>303</v>
      </c>
      <c r="G65" s="37" t="s">
        <v>303</v>
      </c>
      <c r="H65" s="37" t="s">
        <v>303</v>
      </c>
      <c r="I65" s="37" t="s">
        <v>303</v>
      </c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413</v>
      </c>
      <c r="B66" s="16" t="s">
        <v>44</v>
      </c>
      <c r="C66" s="36" t="str">
        <f>IFERROR(__xludf.DUMMYFUNCTION("JOIN("","",FILTER(Disciplinas!A:A, regexmatch(Disciplinas!D:D, B66)))"),"182564,182338,182344")</f>
        <v>182564,182338,182344</v>
      </c>
      <c r="D66" s="37" t="s">
        <v>303</v>
      </c>
      <c r="E66" s="37" t="s">
        <v>303</v>
      </c>
      <c r="F66" s="37" t="s">
        <v>303</v>
      </c>
      <c r="G66" s="37" t="s">
        <v>303</v>
      </c>
      <c r="H66" s="37" t="s">
        <v>303</v>
      </c>
      <c r="I66" s="37" t="s">
        <v>303</v>
      </c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5" t="s">
        <v>414</v>
      </c>
      <c r="B67" s="16" t="s">
        <v>415</v>
      </c>
      <c r="C67" s="36" t="str">
        <f>IFERROR(__xludf.DUMMYFUNCTION("JOIN("","",FILTER(Disciplinas!A:A, regexmatch(Disciplinas!D:D, B67)))"),"#N/A")</f>
        <v>#N/A</v>
      </c>
      <c r="D67" s="37" t="s">
        <v>303</v>
      </c>
      <c r="E67" s="37" t="s">
        <v>303</v>
      </c>
      <c r="F67" s="37" t="s">
        <v>303</v>
      </c>
      <c r="G67" s="37" t="s">
        <v>303</v>
      </c>
      <c r="H67" s="37" t="s">
        <v>303</v>
      </c>
      <c r="I67" s="37" t="s">
        <v>303</v>
      </c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416</v>
      </c>
      <c r="B68" s="16" t="s">
        <v>180</v>
      </c>
      <c r="C68" s="36" t="str">
        <f>IFERROR(__xludf.DUMMYFUNCTION("JOIN("","",FILTER(Disciplinas!A:A, regexmatch(Disciplinas!D:D, B68)))"),"183675,183527")</f>
        <v>183675,183527</v>
      </c>
      <c r="D68" s="37" t="s">
        <v>303</v>
      </c>
      <c r="E68" s="37" t="s">
        <v>303</v>
      </c>
      <c r="F68" s="37" t="s">
        <v>303</v>
      </c>
      <c r="G68" s="37" t="s">
        <v>303</v>
      </c>
      <c r="H68" s="37" t="s">
        <v>303</v>
      </c>
      <c r="I68" s="37" t="s">
        <v>303</v>
      </c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5" t="s">
        <v>417</v>
      </c>
      <c r="B69" s="16" t="s">
        <v>418</v>
      </c>
      <c r="C69" s="36" t="str">
        <f>IFERROR(__xludf.DUMMYFUNCTION("JOIN("","",FILTER(Disciplinas!A:A, regexmatch(Disciplinas!D:D, B69)))"),"#N/A")</f>
        <v>#N/A</v>
      </c>
      <c r="D69" s="37" t="s">
        <v>303</v>
      </c>
      <c r="E69" s="37" t="s">
        <v>303</v>
      </c>
      <c r="F69" s="37" t="s">
        <v>303</v>
      </c>
      <c r="G69" s="37" t="s">
        <v>303</v>
      </c>
      <c r="H69" s="37" t="s">
        <v>303</v>
      </c>
      <c r="I69" s="37" t="s">
        <v>303</v>
      </c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419</v>
      </c>
      <c r="B70" s="16" t="s">
        <v>420</v>
      </c>
      <c r="C70" s="36" t="str">
        <f>IFERROR(__xludf.DUMMYFUNCTION("JOIN("","",FILTER(Disciplinas!A:A, regexmatch(Disciplinas!D:D, B70)))"),"#N/A")</f>
        <v>#N/A</v>
      </c>
      <c r="D70" s="37" t="s">
        <v>303</v>
      </c>
      <c r="E70" s="37" t="s">
        <v>303</v>
      </c>
      <c r="F70" s="37" t="s">
        <v>303</v>
      </c>
      <c r="G70" s="37" t="s">
        <v>303</v>
      </c>
      <c r="H70" s="37" t="s">
        <v>303</v>
      </c>
      <c r="I70" s="37" t="s">
        <v>303</v>
      </c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5" t="s">
        <v>421</v>
      </c>
      <c r="B71" s="16" t="s">
        <v>422</v>
      </c>
      <c r="C71" s="36" t="str">
        <f>IFERROR(__xludf.DUMMYFUNCTION("JOIN("","",FILTER(Disciplinas!A:A, regexmatch(Disciplinas!D:D, B71)))"),"#N/A")</f>
        <v>#N/A</v>
      </c>
      <c r="D71" s="37" t="s">
        <v>303</v>
      </c>
      <c r="E71" s="37" t="s">
        <v>303</v>
      </c>
      <c r="F71" s="37" t="s">
        <v>303</v>
      </c>
      <c r="G71" s="37" t="s">
        <v>303</v>
      </c>
      <c r="H71" s="37" t="s">
        <v>303</v>
      </c>
      <c r="I71" s="37" t="s">
        <v>303</v>
      </c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423</v>
      </c>
      <c r="B72" s="16" t="s">
        <v>424</v>
      </c>
      <c r="C72" s="36" t="str">
        <f>IFERROR(__xludf.DUMMYFUNCTION("JOIN("","",FILTER(Disciplinas!A:A, regexmatch(Disciplinas!D:D, B72)))"),"#N/A")</f>
        <v>#N/A</v>
      </c>
      <c r="D72" s="37" t="s">
        <v>303</v>
      </c>
      <c r="E72" s="37" t="s">
        <v>303</v>
      </c>
      <c r="F72" s="37" t="s">
        <v>303</v>
      </c>
      <c r="G72" s="37" t="s">
        <v>303</v>
      </c>
      <c r="H72" s="37" t="s">
        <v>303</v>
      </c>
      <c r="I72" s="37" t="s">
        <v>303</v>
      </c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5" t="s">
        <v>425</v>
      </c>
      <c r="B73" s="16" t="s">
        <v>426</v>
      </c>
      <c r="C73" s="36" t="str">
        <f>IFERROR(__xludf.DUMMYFUNCTION("JOIN("","",FILTER(Disciplinas!A:A, regexmatch(Disciplinas!D:D, B73)))"),"#N/A")</f>
        <v>#N/A</v>
      </c>
      <c r="D73" s="37" t="s">
        <v>303</v>
      </c>
      <c r="E73" s="37" t="s">
        <v>303</v>
      </c>
      <c r="F73" s="37" t="s">
        <v>303</v>
      </c>
      <c r="G73" s="37" t="s">
        <v>303</v>
      </c>
      <c r="H73" s="37" t="s">
        <v>303</v>
      </c>
      <c r="I73" s="37" t="s">
        <v>303</v>
      </c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427</v>
      </c>
      <c r="B74" s="16" t="s">
        <v>161</v>
      </c>
      <c r="C74" s="36" t="str">
        <f>IFERROR(__xludf.DUMMYFUNCTION("JOIN("","",FILTER(Disciplinas!A:A, regexmatch(Disciplinas!D:D, B74)))"),"183491")</f>
        <v>183491</v>
      </c>
      <c r="D74" s="37" t="s">
        <v>303</v>
      </c>
      <c r="E74" s="37" t="s">
        <v>303</v>
      </c>
      <c r="F74" s="37" t="s">
        <v>303</v>
      </c>
      <c r="G74" s="37" t="s">
        <v>303</v>
      </c>
      <c r="H74" s="37" t="s">
        <v>303</v>
      </c>
      <c r="I74" s="37" t="s">
        <v>303</v>
      </c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5" t="s">
        <v>428</v>
      </c>
      <c r="B75" s="16" t="s">
        <v>102</v>
      </c>
      <c r="C75" s="36" t="str">
        <f>IFERROR(__xludf.DUMMYFUNCTION("JOIN("","",FILTER(Disciplinas!A:A, regexmatch(Disciplinas!D:D, B75)))"),"182579,182336")</f>
        <v>182579,182336</v>
      </c>
      <c r="D75" s="37" t="s">
        <v>303</v>
      </c>
      <c r="E75" s="37" t="s">
        <v>303</v>
      </c>
      <c r="F75" s="37" t="s">
        <v>303</v>
      </c>
      <c r="G75" s="37" t="s">
        <v>303</v>
      </c>
      <c r="H75" s="37" t="s">
        <v>303</v>
      </c>
      <c r="I75" s="37" t="s">
        <v>303</v>
      </c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429</v>
      </c>
      <c r="B76" s="16" t="s">
        <v>430</v>
      </c>
      <c r="C76" s="36" t="str">
        <f>IFERROR(__xludf.DUMMYFUNCTION("JOIN("","",FILTER(Disciplinas!A:A, regexmatch(Disciplinas!D:D, B76)))"),"#N/A")</f>
        <v>#N/A</v>
      </c>
      <c r="D76" s="37" t="s">
        <v>303</v>
      </c>
      <c r="E76" s="37" t="s">
        <v>303</v>
      </c>
      <c r="F76" s="37" t="s">
        <v>303</v>
      </c>
      <c r="G76" s="37" t="s">
        <v>303</v>
      </c>
      <c r="H76" s="37" t="s">
        <v>303</v>
      </c>
      <c r="I76" s="37" t="s">
        <v>303</v>
      </c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5" t="s">
        <v>431</v>
      </c>
      <c r="B77" s="16" t="s">
        <v>432</v>
      </c>
      <c r="C77" s="36" t="str">
        <f>IFERROR(__xludf.DUMMYFUNCTION("JOIN("","",FILTER(Disciplinas!A:A, regexmatch(Disciplinas!D:D, B77)))"),"#N/A")</f>
        <v>#N/A</v>
      </c>
      <c r="D77" s="37" t="s">
        <v>303</v>
      </c>
      <c r="E77" s="37" t="s">
        <v>303</v>
      </c>
      <c r="F77" s="37" t="s">
        <v>303</v>
      </c>
      <c r="G77" s="37" t="s">
        <v>303</v>
      </c>
      <c r="H77" s="37" t="s">
        <v>303</v>
      </c>
      <c r="I77" s="37" t="s">
        <v>303</v>
      </c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433</v>
      </c>
      <c r="B78" s="16" t="s">
        <v>239</v>
      </c>
      <c r="C78" s="36" t="str">
        <f>IFERROR(__xludf.DUMMYFUNCTION("JOIN("","",FILTER(Disciplinas!A:A, regexmatch(Disciplinas!D:D, B78)))"),"182591,182497")</f>
        <v>182591,182497</v>
      </c>
      <c r="D78" s="37" t="s">
        <v>303</v>
      </c>
      <c r="E78" s="37" t="s">
        <v>303</v>
      </c>
      <c r="F78" s="37" t="s">
        <v>303</v>
      </c>
      <c r="G78" s="37" t="s">
        <v>303</v>
      </c>
      <c r="H78" s="37" t="s">
        <v>303</v>
      </c>
      <c r="I78" s="37" t="s">
        <v>303</v>
      </c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5" t="s">
        <v>434</v>
      </c>
      <c r="B79" s="16" t="s">
        <v>270</v>
      </c>
      <c r="C79" s="36" t="str">
        <f>IFERROR(__xludf.DUMMYFUNCTION("JOIN("","",FILTER(Disciplinas!A:A, regexmatch(Disciplinas!D:D, B79)))"),"182486,182493")</f>
        <v>182486,182493</v>
      </c>
      <c r="D79" s="37" t="s">
        <v>303</v>
      </c>
      <c r="E79" s="37" t="s">
        <v>303</v>
      </c>
      <c r="F79" s="37" t="s">
        <v>303</v>
      </c>
      <c r="G79" s="37" t="s">
        <v>303</v>
      </c>
      <c r="H79" s="37" t="s">
        <v>303</v>
      </c>
      <c r="I79" s="37" t="s">
        <v>303</v>
      </c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435</v>
      </c>
      <c r="B80" s="16" t="s">
        <v>436</v>
      </c>
      <c r="C80" s="36" t="str">
        <f>IFERROR(__xludf.DUMMYFUNCTION("JOIN("","",FILTER(Disciplinas!A:A, regexmatch(Disciplinas!D:D, B80)))"),"#N/A")</f>
        <v>#N/A</v>
      </c>
      <c r="D80" s="37" t="s">
        <v>303</v>
      </c>
      <c r="E80" s="37" t="s">
        <v>303</v>
      </c>
      <c r="F80" s="37" t="s">
        <v>303</v>
      </c>
      <c r="G80" s="37" t="s">
        <v>303</v>
      </c>
      <c r="H80" s="37" t="s">
        <v>303</v>
      </c>
      <c r="I80" s="37" t="s">
        <v>303</v>
      </c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5" t="s">
        <v>437</v>
      </c>
      <c r="B81" s="16" t="s">
        <v>288</v>
      </c>
      <c r="C81" s="36" t="str">
        <f>IFERROR(__xludf.DUMMYFUNCTION("JOIN("","",FILTER(Disciplinas!A:A, regexmatch(Disciplinas!D:D, B81)))"),"182499")</f>
        <v>182499</v>
      </c>
      <c r="D81" s="37" t="s">
        <v>303</v>
      </c>
      <c r="E81" s="37" t="s">
        <v>303</v>
      </c>
      <c r="F81" s="37" t="s">
        <v>303</v>
      </c>
      <c r="G81" s="37" t="s">
        <v>303</v>
      </c>
      <c r="H81" s="37" t="s">
        <v>303</v>
      </c>
      <c r="I81" s="37" t="s">
        <v>303</v>
      </c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438</v>
      </c>
      <c r="B82" s="16" t="s">
        <v>297</v>
      </c>
      <c r="C82" s="36" t="str">
        <f>IFERROR(__xludf.DUMMYFUNCTION("JOIN("","",FILTER(Disciplinas!A:A, regexmatch(Disciplinas!D:D, B82)))"),"182501")</f>
        <v>182501</v>
      </c>
      <c r="D82" s="37" t="s">
        <v>303</v>
      </c>
      <c r="E82" s="37" t="s">
        <v>303</v>
      </c>
      <c r="F82" s="37" t="s">
        <v>303</v>
      </c>
      <c r="G82" s="37" t="s">
        <v>303</v>
      </c>
      <c r="H82" s="37" t="s">
        <v>303</v>
      </c>
      <c r="I82" s="37" t="s">
        <v>303</v>
      </c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5" t="s">
        <v>439</v>
      </c>
      <c r="B83" s="16" t="s">
        <v>440</v>
      </c>
      <c r="C83" s="36" t="str">
        <f>IFERROR(__xludf.DUMMYFUNCTION("JOIN("","",FILTER(Disciplinas!A:A, regexmatch(Disciplinas!D:D, B83)))"),"#N/A")</f>
        <v>#N/A</v>
      </c>
      <c r="D83" s="37" t="s">
        <v>303</v>
      </c>
      <c r="E83" s="37" t="s">
        <v>303</v>
      </c>
      <c r="F83" s="37" t="s">
        <v>303</v>
      </c>
      <c r="G83" s="37" t="s">
        <v>303</v>
      </c>
      <c r="H83" s="37" t="s">
        <v>303</v>
      </c>
      <c r="I83" s="37" t="s">
        <v>303</v>
      </c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441</v>
      </c>
      <c r="B84" s="16" t="s">
        <v>442</v>
      </c>
      <c r="C84" s="36" t="str">
        <f>IFERROR(__xludf.DUMMYFUNCTION("JOIN("","",FILTER(Disciplinas!A:A, regexmatch(Disciplinas!D:D, B84)))"),"#N/A")</f>
        <v>#N/A</v>
      </c>
      <c r="D84" s="37" t="s">
        <v>303</v>
      </c>
      <c r="E84" s="37" t="s">
        <v>303</v>
      </c>
      <c r="F84" s="37" t="s">
        <v>303</v>
      </c>
      <c r="G84" s="37" t="s">
        <v>303</v>
      </c>
      <c r="H84" s="37" t="s">
        <v>303</v>
      </c>
      <c r="I84" s="37" t="s">
        <v>303</v>
      </c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5" t="s">
        <v>443</v>
      </c>
      <c r="B85" s="16" t="s">
        <v>255</v>
      </c>
      <c r="C85" s="36" t="str">
        <f>IFERROR(__xludf.DUMMYFUNCTION("JOIN("","",FILTER(Disciplinas!A:A, regexmatch(Disciplinas!D:D, B85)))"),"182601,182602,182502")</f>
        <v>182601,182602,182502</v>
      </c>
      <c r="D85" s="37" t="s">
        <v>303</v>
      </c>
      <c r="E85" s="37" t="s">
        <v>303</v>
      </c>
      <c r="F85" s="37" t="s">
        <v>303</v>
      </c>
      <c r="G85" s="37" t="s">
        <v>303</v>
      </c>
      <c r="H85" s="37" t="s">
        <v>303</v>
      </c>
      <c r="I85" s="37" t="s">
        <v>303</v>
      </c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444</v>
      </c>
      <c r="B86" s="16" t="s">
        <v>22</v>
      </c>
      <c r="C86" s="36" t="str">
        <f>IFERROR(__xludf.DUMMYFUNCTION("JOIN("","",FILTER(Disciplinas!A:A, regexmatch(Disciplinas!D:D, B86)))"),"183586,182329,182485")</f>
        <v>183586,182329,182485</v>
      </c>
      <c r="D86" s="37" t="s">
        <v>303</v>
      </c>
      <c r="E86" s="37" t="s">
        <v>303</v>
      </c>
      <c r="F86" s="37" t="s">
        <v>303</v>
      </c>
      <c r="G86" s="37" t="s">
        <v>303</v>
      </c>
      <c r="H86" s="37" t="s">
        <v>303</v>
      </c>
      <c r="I86" s="37" t="s">
        <v>303</v>
      </c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5" t="s">
        <v>445</v>
      </c>
      <c r="B87" s="16" t="s">
        <v>25</v>
      </c>
      <c r="C87" s="36" t="str">
        <f>IFERROR(__xludf.DUMMYFUNCTION("JOIN("","",FILTER(Disciplinas!A:A, regexmatch(Disciplinas!D:D, B87)))"),"182559,182330,182483,182484")</f>
        <v>182559,182330,182483,182484</v>
      </c>
      <c r="D87" s="37" t="s">
        <v>303</v>
      </c>
      <c r="E87" s="37" t="s">
        <v>303</v>
      </c>
      <c r="F87" s="37" t="s">
        <v>303</v>
      </c>
      <c r="G87" s="37" t="s">
        <v>303</v>
      </c>
      <c r="H87" s="37" t="s">
        <v>303</v>
      </c>
      <c r="I87" s="37" t="s">
        <v>303</v>
      </c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446</v>
      </c>
      <c r="B88" s="16" t="s">
        <v>28</v>
      </c>
      <c r="C88" s="36" t="str">
        <f>IFERROR(__xludf.DUMMYFUNCTION("JOIN("","",FILTER(Disciplinas!A:A, regexmatch(Disciplinas!D:D, B88)))"),"182558,182570,182580")</f>
        <v>182558,182570,182580</v>
      </c>
      <c r="D88" s="37" t="s">
        <v>303</v>
      </c>
      <c r="E88" s="37" t="s">
        <v>303</v>
      </c>
      <c r="F88" s="37" t="s">
        <v>303</v>
      </c>
      <c r="G88" s="37" t="s">
        <v>303</v>
      </c>
      <c r="H88" s="37" t="s">
        <v>303</v>
      </c>
      <c r="I88" s="37" t="s">
        <v>303</v>
      </c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5" t="s">
        <v>447</v>
      </c>
      <c r="B89" s="16" t="s">
        <v>31</v>
      </c>
      <c r="C89" s="36" t="str">
        <f>IFERROR(__xludf.DUMMYFUNCTION("JOIN("","",FILTER(Disciplinas!A:A, regexmatch(Disciplinas!D:D, B89)))"),"182560,182582")</f>
        <v>182560,182582</v>
      </c>
      <c r="D89" s="37" t="s">
        <v>303</v>
      </c>
      <c r="E89" s="37" t="s">
        <v>303</v>
      </c>
      <c r="F89" s="37" t="s">
        <v>303</v>
      </c>
      <c r="G89" s="37" t="s">
        <v>303</v>
      </c>
      <c r="H89" s="37" t="s">
        <v>303</v>
      </c>
      <c r="I89" s="37" t="s">
        <v>303</v>
      </c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448</v>
      </c>
      <c r="B90" s="16" t="s">
        <v>34</v>
      </c>
      <c r="C90" s="36" t="str">
        <f>IFERROR(__xludf.DUMMYFUNCTION("JOIN("","",FILTER(Disciplinas!A:A, regexmatch(Disciplinas!D:D, B90)))"),"182561,182334")</f>
        <v>182561,182334</v>
      </c>
      <c r="D90" s="37" t="s">
        <v>303</v>
      </c>
      <c r="E90" s="37" t="s">
        <v>303</v>
      </c>
      <c r="F90" s="37" t="s">
        <v>303</v>
      </c>
      <c r="G90" s="37" t="s">
        <v>303</v>
      </c>
      <c r="H90" s="37" t="s">
        <v>303</v>
      </c>
      <c r="I90" s="37" t="s">
        <v>303</v>
      </c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5" t="s">
        <v>449</v>
      </c>
      <c r="B91" s="16" t="s">
        <v>37</v>
      </c>
      <c r="C91" s="36" t="str">
        <f>IFERROR(__xludf.DUMMYFUNCTION("JOIN("","",FILTER(Disciplinas!A:A, regexmatch(Disciplinas!D:D, B91)))"),"182562")</f>
        <v>182562</v>
      </c>
      <c r="D91" s="37" t="s">
        <v>303</v>
      </c>
      <c r="E91" s="37" t="s">
        <v>303</v>
      </c>
      <c r="F91" s="37" t="s">
        <v>303</v>
      </c>
      <c r="G91" s="37" t="s">
        <v>303</v>
      </c>
      <c r="H91" s="37" t="s">
        <v>303</v>
      </c>
      <c r="I91" s="37" t="s">
        <v>303</v>
      </c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450</v>
      </c>
      <c r="B92" s="16" t="s">
        <v>47</v>
      </c>
      <c r="C92" s="36" t="str">
        <f>IFERROR(__xludf.DUMMYFUNCTION("JOIN("","",FILTER(Disciplinas!A:A, regexmatch(Disciplinas!D:D, B92)))"),"182565")</f>
        <v>182565</v>
      </c>
      <c r="D92" s="37" t="s">
        <v>303</v>
      </c>
      <c r="E92" s="37" t="s">
        <v>303</v>
      </c>
      <c r="F92" s="37" t="s">
        <v>303</v>
      </c>
      <c r="G92" s="37" t="s">
        <v>303</v>
      </c>
      <c r="H92" s="37" t="s">
        <v>303</v>
      </c>
      <c r="I92" s="37" t="s">
        <v>303</v>
      </c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5" t="s">
        <v>451</v>
      </c>
      <c r="B93" s="16" t="s">
        <v>50</v>
      </c>
      <c r="C93" s="36" t="str">
        <f>IFERROR(__xludf.DUMMYFUNCTION("JOIN("","",FILTER(Disciplinas!A:A, regexmatch(Disciplinas!D:D, B93)))"),"182566,182341")</f>
        <v>182566,182341</v>
      </c>
      <c r="D93" s="37" t="s">
        <v>303</v>
      </c>
      <c r="E93" s="37" t="s">
        <v>303</v>
      </c>
      <c r="F93" s="37" t="s">
        <v>303</v>
      </c>
      <c r="G93" s="37" t="s">
        <v>303</v>
      </c>
      <c r="H93" s="37" t="s">
        <v>303</v>
      </c>
      <c r="I93" s="37" t="s">
        <v>303</v>
      </c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452</v>
      </c>
      <c r="B94" s="16" t="s">
        <v>53</v>
      </c>
      <c r="C94" s="36" t="str">
        <f>IFERROR(__xludf.DUMMYFUNCTION("JOIN("","",FILTER(Disciplinas!A:A, regexmatch(Disciplinas!D:D, B94)))"),"182567,182342,182352")</f>
        <v>182567,182342,182352</v>
      </c>
      <c r="D94" s="37" t="s">
        <v>303</v>
      </c>
      <c r="E94" s="37" t="s">
        <v>303</v>
      </c>
      <c r="F94" s="37" t="s">
        <v>303</v>
      </c>
      <c r="G94" s="37" t="s">
        <v>303</v>
      </c>
      <c r="H94" s="37" t="s">
        <v>303</v>
      </c>
      <c r="I94" s="37" t="s">
        <v>303</v>
      </c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5" t="s">
        <v>453</v>
      </c>
      <c r="B95" s="16" t="s">
        <v>57</v>
      </c>
      <c r="C95" s="36" t="str">
        <f>IFERROR(__xludf.DUMMYFUNCTION("JOIN("","",FILTER(Disciplinas!A:A, regexmatch(Disciplinas!D:D, B95)))"),"182568")</f>
        <v>182568</v>
      </c>
      <c r="D95" s="37" t="s">
        <v>303</v>
      </c>
      <c r="E95" s="37" t="s">
        <v>303</v>
      </c>
      <c r="F95" s="37" t="s">
        <v>303</v>
      </c>
      <c r="G95" s="37" t="s">
        <v>303</v>
      </c>
      <c r="H95" s="37" t="s">
        <v>303</v>
      </c>
      <c r="I95" s="37" t="s">
        <v>303</v>
      </c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454</v>
      </c>
      <c r="B96" s="16" t="s">
        <v>65</v>
      </c>
      <c r="C96" s="36" t="str">
        <f>IFERROR(__xludf.DUMMYFUNCTION("JOIN("","",FILTER(Disciplinas!A:A, regexmatch(Disciplinas!D:D, B96)))"),"182572,182578")</f>
        <v>182572,182578</v>
      </c>
      <c r="D96" s="37" t="s">
        <v>303</v>
      </c>
      <c r="E96" s="37" t="s">
        <v>303</v>
      </c>
      <c r="F96" s="37" t="s">
        <v>303</v>
      </c>
      <c r="G96" s="37" t="s">
        <v>303</v>
      </c>
      <c r="H96" s="37" t="s">
        <v>303</v>
      </c>
      <c r="I96" s="37" t="s">
        <v>303</v>
      </c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5" t="s">
        <v>455</v>
      </c>
      <c r="B97" s="16" t="s">
        <v>71</v>
      </c>
      <c r="C97" s="36" t="str">
        <f>IFERROR(__xludf.DUMMYFUNCTION("JOIN("","",FILTER(Disciplinas!A:A, regexmatch(Disciplinas!D:D, B97)))"),"182573")</f>
        <v>182573</v>
      </c>
      <c r="D97" s="37" t="s">
        <v>303</v>
      </c>
      <c r="E97" s="37" t="s">
        <v>303</v>
      </c>
      <c r="F97" s="37" t="s">
        <v>303</v>
      </c>
      <c r="G97" s="37" t="s">
        <v>303</v>
      </c>
      <c r="H97" s="37" t="s">
        <v>303</v>
      </c>
      <c r="I97" s="37" t="s">
        <v>303</v>
      </c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456</v>
      </c>
      <c r="B98" s="16" t="s">
        <v>78</v>
      </c>
      <c r="C98" s="36" t="str">
        <f>IFERROR(__xludf.DUMMYFUNCTION("JOIN("","",FILTER(Disciplinas!A:A, regexmatch(Disciplinas!D:D, B98)))"),"182575,182349,182353,182354")</f>
        <v>182575,182349,182353,182354</v>
      </c>
      <c r="D98" s="37" t="s">
        <v>303</v>
      </c>
      <c r="E98" s="37" t="s">
        <v>303</v>
      </c>
      <c r="F98" s="37" t="s">
        <v>303</v>
      </c>
      <c r="G98" s="37" t="s">
        <v>303</v>
      </c>
      <c r="H98" s="37" t="s">
        <v>303</v>
      </c>
      <c r="I98" s="37" t="s">
        <v>303</v>
      </c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5" t="s">
        <v>457</v>
      </c>
      <c r="B99" s="16" t="s">
        <v>81</v>
      </c>
      <c r="C99" s="36" t="str">
        <f>IFERROR(__xludf.DUMMYFUNCTION("JOIN("","",FILTER(Disciplinas!A:A, regexmatch(Disciplinas!D:D, B99)))"),"182568,182576,183864")</f>
        <v>182568,182576,183864</v>
      </c>
      <c r="D99" s="37" t="s">
        <v>303</v>
      </c>
      <c r="E99" s="37" t="s">
        <v>303</v>
      </c>
      <c r="F99" s="37" t="s">
        <v>303</v>
      </c>
      <c r="G99" s="37" t="s">
        <v>303</v>
      </c>
      <c r="H99" s="37" t="s">
        <v>303</v>
      </c>
      <c r="I99" s="37" t="s">
        <v>303</v>
      </c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458</v>
      </c>
      <c r="B100" s="16" t="s">
        <v>84</v>
      </c>
      <c r="C100" s="36" t="str">
        <f>IFERROR(__xludf.DUMMYFUNCTION("JOIN("","",FILTER(Disciplinas!A:A, regexmatch(Disciplinas!D:D, B100)))"),"182577,182345,182592")</f>
        <v>182577,182345,182592</v>
      </c>
      <c r="D100" s="37" t="s">
        <v>303</v>
      </c>
      <c r="E100" s="37" t="s">
        <v>303</v>
      </c>
      <c r="F100" s="37" t="s">
        <v>303</v>
      </c>
      <c r="G100" s="37" t="s">
        <v>303</v>
      </c>
      <c r="H100" s="37" t="s">
        <v>303</v>
      </c>
      <c r="I100" s="37" t="s">
        <v>303</v>
      </c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5" t="s">
        <v>459</v>
      </c>
      <c r="B101" s="16" t="s">
        <v>87</v>
      </c>
      <c r="C101" s="36" t="str">
        <f>IFERROR(__xludf.DUMMYFUNCTION("JOIN("","",FILTER(Disciplinas!A:A, regexmatch(Disciplinas!D:D, B101)))"),"182579")</f>
        <v>182579</v>
      </c>
      <c r="D101" s="37" t="s">
        <v>303</v>
      </c>
      <c r="E101" s="37" t="s">
        <v>303</v>
      </c>
      <c r="F101" s="37" t="s">
        <v>303</v>
      </c>
      <c r="G101" s="37" t="s">
        <v>303</v>
      </c>
      <c r="H101" s="37" t="s">
        <v>303</v>
      </c>
      <c r="I101" s="37" t="s">
        <v>303</v>
      </c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460</v>
      </c>
      <c r="B102" s="16" t="s">
        <v>107</v>
      </c>
      <c r="C102" s="36" t="str">
        <f>IFERROR(__xludf.DUMMYFUNCTION("JOIN("","",FILTER(Disciplinas!A:A, regexmatch(Disciplinas!D:D, B102)))"),"182337,182347,183495,182495")</f>
        <v>182337,182347,183495,182495</v>
      </c>
      <c r="D102" s="37" t="s">
        <v>303</v>
      </c>
      <c r="E102" s="37" t="s">
        <v>303</v>
      </c>
      <c r="F102" s="37" t="s">
        <v>303</v>
      </c>
      <c r="G102" s="37" t="s">
        <v>303</v>
      </c>
      <c r="H102" s="37" t="s">
        <v>303</v>
      </c>
      <c r="I102" s="37" t="s">
        <v>303</v>
      </c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5" t="s">
        <v>461</v>
      </c>
      <c r="B103" s="16" t="s">
        <v>121</v>
      </c>
      <c r="C103" s="36" t="str">
        <f>IFERROR(__xludf.DUMMYFUNCTION("JOIN("","",FILTER(Disciplinas!A:A, regexmatch(Disciplinas!D:D, B103)))"),"182346,183488,183521")</f>
        <v>182346,183488,183521</v>
      </c>
      <c r="D103" s="37" t="s">
        <v>303</v>
      </c>
      <c r="E103" s="37" t="s">
        <v>303</v>
      </c>
      <c r="F103" s="37" t="s">
        <v>303</v>
      </c>
      <c r="G103" s="37" t="s">
        <v>303</v>
      </c>
      <c r="H103" s="37" t="s">
        <v>303</v>
      </c>
      <c r="I103" s="37" t="s">
        <v>303</v>
      </c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462</v>
      </c>
      <c r="B104" s="16" t="s">
        <v>130</v>
      </c>
      <c r="C104" s="36" t="str">
        <f>IFERROR(__xludf.DUMMYFUNCTION("JOIN("","",FILTER(Disciplinas!A:A, regexmatch(Disciplinas!D:D, B104)))"),"182350")</f>
        <v>182350</v>
      </c>
      <c r="D104" s="37" t="s">
        <v>303</v>
      </c>
      <c r="E104" s="37" t="s">
        <v>303</v>
      </c>
      <c r="F104" s="37" t="s">
        <v>303</v>
      </c>
      <c r="G104" s="37" t="s">
        <v>303</v>
      </c>
      <c r="H104" s="37" t="s">
        <v>303</v>
      </c>
      <c r="I104" s="37" t="s">
        <v>303</v>
      </c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5" t="s">
        <v>463</v>
      </c>
      <c r="B105" s="16" t="s">
        <v>136</v>
      </c>
      <c r="C105" s="36" t="str">
        <f>IFERROR(__xludf.DUMMYFUNCTION("JOIN("","",FILTER(Disciplinas!A:A, regexmatch(Disciplinas!D:D, B105)))"),"182353")</f>
        <v>182353</v>
      </c>
      <c r="D105" s="37" t="s">
        <v>303</v>
      </c>
      <c r="E105" s="37" t="s">
        <v>303</v>
      </c>
      <c r="F105" s="37" t="s">
        <v>303</v>
      </c>
      <c r="G105" s="37" t="s">
        <v>303</v>
      </c>
      <c r="H105" s="37" t="s">
        <v>303</v>
      </c>
      <c r="I105" s="37" t="s">
        <v>303</v>
      </c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464</v>
      </c>
      <c r="B106" s="16" t="s">
        <v>139</v>
      </c>
      <c r="C106" s="36" t="str">
        <f>IFERROR(__xludf.DUMMYFUNCTION("JOIN("","",FILTER(Disciplinas!A:A, regexmatch(Disciplinas!D:D, B106)))"),"182354")</f>
        <v>182354</v>
      </c>
      <c r="D106" s="37" t="s">
        <v>303</v>
      </c>
      <c r="E106" s="37" t="s">
        <v>303</v>
      </c>
      <c r="F106" s="37" t="s">
        <v>303</v>
      </c>
      <c r="G106" s="37" t="s">
        <v>303</v>
      </c>
      <c r="H106" s="37" t="s">
        <v>303</v>
      </c>
      <c r="I106" s="37" t="s">
        <v>303</v>
      </c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5" t="s">
        <v>465</v>
      </c>
      <c r="B107" s="16" t="s">
        <v>145</v>
      </c>
      <c r="C107" s="36" t="str">
        <f>IFERROR(__xludf.DUMMYFUNCTION("JOIN("","",FILTER(Disciplinas!A:A, regexmatch(Disciplinas!D:D, B107)))"),"183865")</f>
        <v>183865</v>
      </c>
      <c r="D107" s="37" t="s">
        <v>303</v>
      </c>
      <c r="E107" s="37" t="s">
        <v>303</v>
      </c>
      <c r="F107" s="37" t="s">
        <v>303</v>
      </c>
      <c r="G107" s="37" t="s">
        <v>303</v>
      </c>
      <c r="H107" s="37" t="s">
        <v>303</v>
      </c>
      <c r="I107" s="37" t="s">
        <v>303</v>
      </c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466</v>
      </c>
      <c r="B108" s="16" t="s">
        <v>148</v>
      </c>
      <c r="C108" s="36" t="str">
        <f>IFERROR(__xludf.DUMMYFUNCTION("JOIN("","",FILTER(Disciplinas!A:A, regexmatch(Disciplinas!D:D, B108)))"),"182566,182341,183863")</f>
        <v>182566,182341,183863</v>
      </c>
      <c r="D108" s="37" t="s">
        <v>303</v>
      </c>
      <c r="E108" s="37" t="s">
        <v>303</v>
      </c>
      <c r="F108" s="37" t="s">
        <v>303</v>
      </c>
      <c r="G108" s="37" t="s">
        <v>303</v>
      </c>
      <c r="H108" s="37" t="s">
        <v>303</v>
      </c>
      <c r="I108" s="37" t="s">
        <v>303</v>
      </c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5" t="s">
        <v>467</v>
      </c>
      <c r="B109" s="16" t="s">
        <v>172</v>
      </c>
      <c r="C109" s="36" t="str">
        <f>IFERROR(__xludf.DUMMYFUNCTION("JOIN("","",FILTER(Disciplinas!A:A, regexmatch(Disciplinas!D:D, B109)))"),"183496")</f>
        <v>183496</v>
      </c>
      <c r="D109" s="37" t="s">
        <v>303</v>
      </c>
      <c r="E109" s="37" t="s">
        <v>303</v>
      </c>
      <c r="F109" s="37" t="s">
        <v>303</v>
      </c>
      <c r="G109" s="37" t="s">
        <v>303</v>
      </c>
      <c r="H109" s="37" t="s">
        <v>303</v>
      </c>
      <c r="I109" s="37" t="s">
        <v>303</v>
      </c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468</v>
      </c>
      <c r="B110" s="16" t="s">
        <v>175</v>
      </c>
      <c r="C110" s="36" t="str">
        <f>IFERROR(__xludf.DUMMYFUNCTION("JOIN("","",FILTER(Disciplinas!A:A, regexmatch(Disciplinas!D:D, B110)))"),"183493,183492")</f>
        <v>183493,183492</v>
      </c>
      <c r="D110" s="37" t="s">
        <v>303</v>
      </c>
      <c r="E110" s="37" t="s">
        <v>303</v>
      </c>
      <c r="F110" s="37" t="s">
        <v>303</v>
      </c>
      <c r="G110" s="37" t="s">
        <v>303</v>
      </c>
      <c r="H110" s="37" t="s">
        <v>303</v>
      </c>
      <c r="I110" s="37" t="s">
        <v>303</v>
      </c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5" t="s">
        <v>469</v>
      </c>
      <c r="B111" s="16" t="s">
        <v>470</v>
      </c>
      <c r="C111" s="36" t="str">
        <f>IFERROR(__xludf.DUMMYFUNCTION("JOIN("","",FILTER(Disciplinas!A:A, regexmatch(Disciplinas!D:D, B111)))"),"#N/A")</f>
        <v>#N/A</v>
      </c>
      <c r="D111" s="37" t="s">
        <v>303</v>
      </c>
      <c r="E111" s="37" t="s">
        <v>303</v>
      </c>
      <c r="F111" s="37" t="s">
        <v>303</v>
      </c>
      <c r="G111" s="37" t="s">
        <v>303</v>
      </c>
      <c r="H111" s="37" t="s">
        <v>303</v>
      </c>
      <c r="I111" s="37" t="s">
        <v>303</v>
      </c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471</v>
      </c>
      <c r="B112" s="16" t="s">
        <v>472</v>
      </c>
      <c r="C112" s="36" t="str">
        <f>IFERROR(__xludf.DUMMYFUNCTION("JOIN("","",FILTER(Disciplinas!A:A, regexmatch(Disciplinas!D:D, B112)))"),"#N/A")</f>
        <v>#N/A</v>
      </c>
      <c r="D112" s="37" t="s">
        <v>303</v>
      </c>
      <c r="E112" s="37" t="s">
        <v>303</v>
      </c>
      <c r="F112" s="37" t="s">
        <v>303</v>
      </c>
      <c r="G112" s="37" t="s">
        <v>303</v>
      </c>
      <c r="H112" s="37" t="s">
        <v>303</v>
      </c>
      <c r="I112" s="37" t="s">
        <v>303</v>
      </c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5" t="s">
        <v>473</v>
      </c>
      <c r="B113" s="16" t="s">
        <v>474</v>
      </c>
      <c r="C113" s="36" t="str">
        <f>IFERROR(__xludf.DUMMYFUNCTION("JOIN("","",FILTER(Disciplinas!A:A, regexmatch(Disciplinas!D:D, B113)))"),"#N/A")</f>
        <v>#N/A</v>
      </c>
      <c r="D113" s="37" t="s">
        <v>303</v>
      </c>
      <c r="E113" s="37" t="s">
        <v>303</v>
      </c>
      <c r="F113" s="37" t="s">
        <v>303</v>
      </c>
      <c r="G113" s="37" t="s">
        <v>303</v>
      </c>
      <c r="H113" s="37" t="s">
        <v>303</v>
      </c>
      <c r="I113" s="37" t="s">
        <v>303</v>
      </c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475</v>
      </c>
      <c r="B114" s="16" t="s">
        <v>476</v>
      </c>
      <c r="C114" s="36" t="str">
        <f>IFERROR(__xludf.DUMMYFUNCTION("JOIN("","",FILTER(Disciplinas!A:A, regexmatch(Disciplinas!D:D, B114)))"),"#N/A")</f>
        <v>#N/A</v>
      </c>
      <c r="D114" s="37" t="s">
        <v>303</v>
      </c>
      <c r="E114" s="37" t="s">
        <v>303</v>
      </c>
      <c r="F114" s="37" t="s">
        <v>303</v>
      </c>
      <c r="G114" s="37" t="s">
        <v>303</v>
      </c>
      <c r="H114" s="37" t="s">
        <v>303</v>
      </c>
      <c r="I114" s="37" t="s">
        <v>303</v>
      </c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5" t="s">
        <v>477</v>
      </c>
      <c r="B115" s="16" t="s">
        <v>478</v>
      </c>
      <c r="C115" s="36" t="str">
        <f>IFERROR(__xludf.DUMMYFUNCTION("JOIN("","",FILTER(Disciplinas!A:A, regexmatch(Disciplinas!D:D, B115)))"),"#N/A")</f>
        <v>#N/A</v>
      </c>
      <c r="D115" s="37" t="s">
        <v>303</v>
      </c>
      <c r="E115" s="37" t="s">
        <v>303</v>
      </c>
      <c r="F115" s="37" t="s">
        <v>303</v>
      </c>
      <c r="G115" s="37" t="s">
        <v>303</v>
      </c>
      <c r="H115" s="37" t="s">
        <v>303</v>
      </c>
      <c r="I115" s="37" t="s">
        <v>303</v>
      </c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479</v>
      </c>
      <c r="B116" s="16" t="s">
        <v>480</v>
      </c>
      <c r="C116" s="36" t="str">
        <f>IFERROR(__xludf.DUMMYFUNCTION("JOIN("","",FILTER(Disciplinas!A:A, regexmatch(Disciplinas!D:D, B116)))"),"#N/A")</f>
        <v>#N/A</v>
      </c>
      <c r="D116" s="37" t="s">
        <v>303</v>
      </c>
      <c r="E116" s="37" t="s">
        <v>303</v>
      </c>
      <c r="F116" s="37" t="s">
        <v>303</v>
      </c>
      <c r="G116" s="37" t="s">
        <v>303</v>
      </c>
      <c r="H116" s="37" t="s">
        <v>303</v>
      </c>
      <c r="I116" s="37" t="s">
        <v>303</v>
      </c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5" t="s">
        <v>481</v>
      </c>
      <c r="B117" s="16" t="s">
        <v>482</v>
      </c>
      <c r="C117" s="36" t="str">
        <f>IFERROR(__xludf.DUMMYFUNCTION("JOIN("","",FILTER(Disciplinas!A:A, regexmatch(Disciplinas!D:D, B117)))"),"#N/A")</f>
        <v>#N/A</v>
      </c>
      <c r="D117" s="37" t="s">
        <v>303</v>
      </c>
      <c r="E117" s="37" t="s">
        <v>303</v>
      </c>
      <c r="F117" s="37" t="s">
        <v>303</v>
      </c>
      <c r="G117" s="37" t="s">
        <v>303</v>
      </c>
      <c r="H117" s="37" t="s">
        <v>303</v>
      </c>
      <c r="I117" s="37" t="s">
        <v>303</v>
      </c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483</v>
      </c>
      <c r="B118" s="16" t="s">
        <v>291</v>
      </c>
      <c r="C118" s="36" t="str">
        <f>IFERROR(__xludf.DUMMYFUNCTION("JOIN("","",FILTER(Disciplinas!A:A, regexmatch(Disciplinas!D:D, B118)))"),"182498")</f>
        <v>182498</v>
      </c>
      <c r="D118" s="37" t="s">
        <v>303</v>
      </c>
      <c r="E118" s="37" t="s">
        <v>303</v>
      </c>
      <c r="F118" s="37" t="s">
        <v>303</v>
      </c>
      <c r="G118" s="37" t="s">
        <v>303</v>
      </c>
      <c r="H118" s="37" t="s">
        <v>303</v>
      </c>
      <c r="I118" s="37" t="s">
        <v>303</v>
      </c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5" t="s">
        <v>484</v>
      </c>
      <c r="B119" s="16" t="s">
        <v>485</v>
      </c>
      <c r="C119" s="36" t="str">
        <f>IFERROR(__xludf.DUMMYFUNCTION("JOIN("","",FILTER(Disciplinas!A:A, regexmatch(Disciplinas!D:D, B119)))"),"#N/A")</f>
        <v>#N/A</v>
      </c>
      <c r="D119" s="37" t="s">
        <v>303</v>
      </c>
      <c r="E119" s="37" t="s">
        <v>303</v>
      </c>
      <c r="F119" s="37" t="s">
        <v>303</v>
      </c>
      <c r="G119" s="37" t="s">
        <v>303</v>
      </c>
      <c r="H119" s="37" t="s">
        <v>303</v>
      </c>
      <c r="I119" s="37" t="s">
        <v>303</v>
      </c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486</v>
      </c>
      <c r="B120" s="16" t="s">
        <v>487</v>
      </c>
      <c r="C120" s="36" t="str">
        <f>IFERROR(__xludf.DUMMYFUNCTION("JOIN("","",FILTER(Disciplinas!A:A, regexmatch(Disciplinas!D:D, B120)))"),"#N/A")</f>
        <v>#N/A</v>
      </c>
      <c r="D120" s="37" t="s">
        <v>303</v>
      </c>
      <c r="E120" s="37" t="s">
        <v>303</v>
      </c>
      <c r="F120" s="37" t="s">
        <v>303</v>
      </c>
      <c r="G120" s="37" t="s">
        <v>303</v>
      </c>
      <c r="H120" s="37" t="s">
        <v>303</v>
      </c>
      <c r="I120" s="37" t="s">
        <v>303</v>
      </c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5" t="s">
        <v>488</v>
      </c>
      <c r="B121" s="16" t="s">
        <v>489</v>
      </c>
      <c r="C121" s="36" t="str">
        <f>IFERROR(__xludf.DUMMYFUNCTION("JOIN("","",FILTER(Disciplinas!A:A, regexmatch(Disciplinas!D:D, B121)))"),"#N/A")</f>
        <v>#N/A</v>
      </c>
      <c r="D121" s="37" t="s">
        <v>303</v>
      </c>
      <c r="E121" s="37" t="s">
        <v>303</v>
      </c>
      <c r="F121" s="37" t="s">
        <v>303</v>
      </c>
      <c r="G121" s="37" t="s">
        <v>303</v>
      </c>
      <c r="H121" s="37" t="s">
        <v>303</v>
      </c>
      <c r="I121" s="37" t="s">
        <v>303</v>
      </c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490</v>
      </c>
      <c r="B122" s="16" t="s">
        <v>491</v>
      </c>
      <c r="C122" s="36" t="str">
        <f>IFERROR(__xludf.DUMMYFUNCTION("JOIN("","",FILTER(Disciplinas!A:A, regexmatch(Disciplinas!D:D, B122)))"),"#N/A")</f>
        <v>#N/A</v>
      </c>
      <c r="D122" s="37" t="s">
        <v>303</v>
      </c>
      <c r="E122" s="37" t="s">
        <v>303</v>
      </c>
      <c r="F122" s="37" t="s">
        <v>303</v>
      </c>
      <c r="G122" s="37" t="s">
        <v>303</v>
      </c>
      <c r="H122" s="37" t="s">
        <v>303</v>
      </c>
      <c r="I122" s="37" t="s">
        <v>303</v>
      </c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5" t="s">
        <v>492</v>
      </c>
      <c r="B123" s="16" t="s">
        <v>493</v>
      </c>
      <c r="C123" s="36" t="str">
        <f>IFERROR(__xludf.DUMMYFUNCTION("JOIN("","",FILTER(Disciplinas!A:A, regexmatch(Disciplinas!D:D, B123)))"),"#N/A")</f>
        <v>#N/A</v>
      </c>
      <c r="D123" s="37" t="s">
        <v>303</v>
      </c>
      <c r="E123" s="37" t="s">
        <v>303</v>
      </c>
      <c r="F123" s="37" t="s">
        <v>303</v>
      </c>
      <c r="G123" s="37" t="s">
        <v>303</v>
      </c>
      <c r="H123" s="37" t="s">
        <v>303</v>
      </c>
      <c r="I123" s="37" t="s">
        <v>303</v>
      </c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494</v>
      </c>
      <c r="B124" s="16" t="s">
        <v>246</v>
      </c>
      <c r="C124" s="36" t="str">
        <f>IFERROR(__xludf.DUMMYFUNCTION("JOIN("","",FILTER(Disciplinas!A:A, regexmatch(Disciplinas!D:D, B124)))"),"182595,182500")</f>
        <v>182595,182500</v>
      </c>
      <c r="D124" s="37" t="s">
        <v>303</v>
      </c>
      <c r="E124" s="37" t="s">
        <v>303</v>
      </c>
      <c r="F124" s="37" t="s">
        <v>303</v>
      </c>
      <c r="G124" s="37" t="s">
        <v>303</v>
      </c>
      <c r="H124" s="37" t="s">
        <v>303</v>
      </c>
      <c r="I124" s="37" t="s">
        <v>303</v>
      </c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5" t="s">
        <v>495</v>
      </c>
      <c r="B125" s="16" t="s">
        <v>227</v>
      </c>
      <c r="C125" s="36" t="str">
        <f>IFERROR(__xludf.DUMMYFUNCTION("JOIN("","",FILTER(Disciplinas!A:A, regexmatch(Disciplinas!D:D, B125)))"),"182585,182489,182492")</f>
        <v>182585,182489,182492</v>
      </c>
      <c r="D125" s="37" t="s">
        <v>303</v>
      </c>
      <c r="E125" s="37" t="s">
        <v>303</v>
      </c>
      <c r="F125" s="37" t="s">
        <v>303</v>
      </c>
      <c r="G125" s="37" t="s">
        <v>303</v>
      </c>
      <c r="H125" s="37" t="s">
        <v>303</v>
      </c>
      <c r="I125" s="37" t="s">
        <v>303</v>
      </c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496</v>
      </c>
      <c r="B126" s="16" t="s">
        <v>497</v>
      </c>
      <c r="C126" s="36" t="str">
        <f>IFERROR(__xludf.DUMMYFUNCTION("JOIN("","",FILTER(Disciplinas!A:A, regexmatch(Disciplinas!D:D, B126)))"),"#N/A")</f>
        <v>#N/A</v>
      </c>
      <c r="D126" s="37" t="s">
        <v>303</v>
      </c>
      <c r="E126" s="37" t="s">
        <v>303</v>
      </c>
      <c r="F126" s="37" t="s">
        <v>303</v>
      </c>
      <c r="G126" s="37" t="s">
        <v>303</v>
      </c>
      <c r="H126" s="37" t="s">
        <v>303</v>
      </c>
      <c r="I126" s="37" t="s">
        <v>303</v>
      </c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5" t="s">
        <v>498</v>
      </c>
      <c r="B127" s="16" t="s">
        <v>499</v>
      </c>
      <c r="C127" s="36" t="str">
        <f>IFERROR(__xludf.DUMMYFUNCTION("JOIN("","",FILTER(Disciplinas!A:A, regexmatch(Disciplinas!D:D, B127)))"),"#N/A")</f>
        <v>#N/A</v>
      </c>
      <c r="D127" s="37" t="s">
        <v>303</v>
      </c>
      <c r="E127" s="37" t="s">
        <v>303</v>
      </c>
      <c r="F127" s="37" t="s">
        <v>303</v>
      </c>
      <c r="G127" s="37" t="s">
        <v>303</v>
      </c>
      <c r="H127" s="37" t="s">
        <v>303</v>
      </c>
      <c r="I127" s="37" t="s">
        <v>303</v>
      </c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500</v>
      </c>
      <c r="B128" s="16" t="s">
        <v>501</v>
      </c>
      <c r="C128" s="36" t="str">
        <f>IFERROR(__xludf.DUMMYFUNCTION("JOIN("","",FILTER(Disciplinas!A:A, regexmatch(Disciplinas!D:D, B128)))"),"#N/A")</f>
        <v>#N/A</v>
      </c>
      <c r="D128" s="37" t="s">
        <v>303</v>
      </c>
      <c r="E128" s="37" t="s">
        <v>303</v>
      </c>
      <c r="F128" s="37" t="s">
        <v>303</v>
      </c>
      <c r="G128" s="37" t="s">
        <v>303</v>
      </c>
      <c r="H128" s="37" t="s">
        <v>303</v>
      </c>
      <c r="I128" s="37" t="s">
        <v>303</v>
      </c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5" t="s">
        <v>502</v>
      </c>
      <c r="B129" s="16" t="s">
        <v>503</v>
      </c>
      <c r="C129" s="36" t="str">
        <f>IFERROR(__xludf.DUMMYFUNCTION("JOIN("","",FILTER(Disciplinas!A:A, regexmatch(Disciplinas!D:D, B129)))"),"#N/A")</f>
        <v>#N/A</v>
      </c>
      <c r="D129" s="37" t="s">
        <v>303</v>
      </c>
      <c r="E129" s="37" t="s">
        <v>303</v>
      </c>
      <c r="F129" s="37" t="s">
        <v>303</v>
      </c>
      <c r="G129" s="37" t="s">
        <v>303</v>
      </c>
      <c r="H129" s="37" t="s">
        <v>303</v>
      </c>
      <c r="I129" s="37" t="s">
        <v>303</v>
      </c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504</v>
      </c>
      <c r="B130" s="16" t="s">
        <v>505</v>
      </c>
      <c r="C130" s="36" t="str">
        <f>IFERROR(__xludf.DUMMYFUNCTION("JOIN("","",FILTER(Disciplinas!A:A, regexmatch(Disciplinas!D:D, B130)))"),"#N/A")</f>
        <v>#N/A</v>
      </c>
      <c r="D130" s="37" t="s">
        <v>303</v>
      </c>
      <c r="E130" s="37" t="s">
        <v>303</v>
      </c>
      <c r="F130" s="37" t="s">
        <v>303</v>
      </c>
      <c r="G130" s="37" t="s">
        <v>303</v>
      </c>
      <c r="H130" s="37" t="s">
        <v>303</v>
      </c>
      <c r="I130" s="37" t="s">
        <v>303</v>
      </c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5" t="s">
        <v>506</v>
      </c>
      <c r="B131" s="16" t="s">
        <v>507</v>
      </c>
      <c r="C131" s="36" t="str">
        <f>IFERROR(__xludf.DUMMYFUNCTION("JOIN("","",FILTER(Disciplinas!A:A, regexmatch(Disciplinas!D:D, B131)))"),"#N/A")</f>
        <v>#N/A</v>
      </c>
      <c r="D131" s="37" t="s">
        <v>303</v>
      </c>
      <c r="E131" s="37" t="s">
        <v>303</v>
      </c>
      <c r="F131" s="37" t="s">
        <v>303</v>
      </c>
      <c r="G131" s="37" t="s">
        <v>303</v>
      </c>
      <c r="H131" s="37" t="s">
        <v>303</v>
      </c>
      <c r="I131" s="37" t="s">
        <v>303</v>
      </c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508</v>
      </c>
      <c r="B132" s="16" t="s">
        <v>509</v>
      </c>
      <c r="C132" s="36" t="str">
        <f>IFERROR(__xludf.DUMMYFUNCTION("JOIN("","",FILTER(Disciplinas!A:A, regexmatch(Disciplinas!D:D, B132)))"),"#N/A")</f>
        <v>#N/A</v>
      </c>
      <c r="D132" s="37" t="s">
        <v>303</v>
      </c>
      <c r="E132" s="37" t="s">
        <v>303</v>
      </c>
      <c r="F132" s="37" t="s">
        <v>303</v>
      </c>
      <c r="G132" s="37" t="s">
        <v>303</v>
      </c>
      <c r="H132" s="37" t="s">
        <v>303</v>
      </c>
      <c r="I132" s="37" t="s">
        <v>303</v>
      </c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5" t="s">
        <v>510</v>
      </c>
      <c r="B133" s="16" t="s">
        <v>511</v>
      </c>
      <c r="C133" s="36" t="str">
        <f>IFERROR(__xludf.DUMMYFUNCTION("JOIN("","",FILTER(Disciplinas!A:A, regexmatch(Disciplinas!D:D, B133)))"),"#N/A")</f>
        <v>#N/A</v>
      </c>
      <c r="D133" s="37" t="s">
        <v>303</v>
      </c>
      <c r="E133" s="37" t="s">
        <v>303</v>
      </c>
      <c r="F133" s="37" t="s">
        <v>303</v>
      </c>
      <c r="G133" s="37" t="s">
        <v>303</v>
      </c>
      <c r="H133" s="37" t="s">
        <v>303</v>
      </c>
      <c r="I133" s="37" t="s">
        <v>303</v>
      </c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512</v>
      </c>
      <c r="B134" s="16" t="s">
        <v>513</v>
      </c>
      <c r="C134" s="36" t="str">
        <f>IFERROR(__xludf.DUMMYFUNCTION("JOIN("","",FILTER(Disciplinas!A:A, regexmatch(Disciplinas!D:D, B134)))"),"#N/A")</f>
        <v>#N/A</v>
      </c>
      <c r="D134" s="37" t="s">
        <v>303</v>
      </c>
      <c r="E134" s="37" t="s">
        <v>303</v>
      </c>
      <c r="F134" s="37" t="s">
        <v>303</v>
      </c>
      <c r="G134" s="37" t="s">
        <v>303</v>
      </c>
      <c r="H134" s="37" t="s">
        <v>303</v>
      </c>
      <c r="I134" s="37" t="s">
        <v>303</v>
      </c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5" t="s">
        <v>514</v>
      </c>
      <c r="B135" s="16" t="s">
        <v>515</v>
      </c>
      <c r="C135" s="36" t="str">
        <f>IFERROR(__xludf.DUMMYFUNCTION("JOIN("","",FILTER(Disciplinas!A:A, regexmatch(Disciplinas!D:D, B135)))"),"#N/A")</f>
        <v>#N/A</v>
      </c>
      <c r="D135" s="37" t="s">
        <v>303</v>
      </c>
      <c r="E135" s="37" t="s">
        <v>303</v>
      </c>
      <c r="F135" s="37" t="s">
        <v>303</v>
      </c>
      <c r="G135" s="37" t="s">
        <v>303</v>
      </c>
      <c r="H135" s="37" t="s">
        <v>303</v>
      </c>
      <c r="I135" s="37" t="s">
        <v>303</v>
      </c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516</v>
      </c>
      <c r="B136" s="16" t="s">
        <v>517</v>
      </c>
      <c r="C136" s="36" t="str">
        <f>IFERROR(__xludf.DUMMYFUNCTION("JOIN("","",FILTER(Disciplinas!A:A, regexmatch(Disciplinas!D:D, B136)))"),"#N/A")</f>
        <v>#N/A</v>
      </c>
      <c r="D136" s="37" t="s">
        <v>303</v>
      </c>
      <c r="E136" s="37" t="s">
        <v>303</v>
      </c>
      <c r="F136" s="37" t="s">
        <v>303</v>
      </c>
      <c r="G136" s="37" t="s">
        <v>303</v>
      </c>
      <c r="H136" s="37" t="s">
        <v>303</v>
      </c>
      <c r="I136" s="37" t="s">
        <v>303</v>
      </c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5" t="s">
        <v>518</v>
      </c>
      <c r="B137" s="16" t="s">
        <v>213</v>
      </c>
      <c r="C137" s="36" t="str">
        <f>IFERROR(__xludf.DUMMYFUNCTION("JOIN("","",FILTER(Disciplinas!A:A, regexmatch(Disciplinas!D:D, B137)))"),"182573,183526")</f>
        <v>182573,183526</v>
      </c>
      <c r="D137" s="37" t="s">
        <v>303</v>
      </c>
      <c r="E137" s="37" t="s">
        <v>303</v>
      </c>
      <c r="F137" s="37" t="s">
        <v>303</v>
      </c>
      <c r="G137" s="37" t="s">
        <v>303</v>
      </c>
      <c r="H137" s="37" t="s">
        <v>303</v>
      </c>
      <c r="I137" s="37" t="s">
        <v>303</v>
      </c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519</v>
      </c>
      <c r="B138" s="16" t="s">
        <v>520</v>
      </c>
      <c r="C138" s="36" t="str">
        <f>IFERROR(__xludf.DUMMYFUNCTION("JOIN("","",FILTER(Disciplinas!A:A, regexmatch(Disciplinas!D:D, B138)))"),"#N/A")</f>
        <v>#N/A</v>
      </c>
      <c r="D138" s="37" t="s">
        <v>303</v>
      </c>
      <c r="E138" s="37" t="s">
        <v>303</v>
      </c>
      <c r="F138" s="37" t="s">
        <v>303</v>
      </c>
      <c r="G138" s="37" t="s">
        <v>303</v>
      </c>
      <c r="H138" s="37" t="s">
        <v>303</v>
      </c>
      <c r="I138" s="37" t="s">
        <v>303</v>
      </c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5" t="s">
        <v>521</v>
      </c>
      <c r="B139" s="16" t="s">
        <v>522</v>
      </c>
      <c r="C139" s="36" t="str">
        <f>IFERROR(__xludf.DUMMYFUNCTION("JOIN("","",FILTER(Disciplinas!A:A, regexmatch(Disciplinas!D:D, B139)))"),"#N/A")</f>
        <v>#N/A</v>
      </c>
      <c r="D139" s="37" t="s">
        <v>303</v>
      </c>
      <c r="E139" s="37" t="s">
        <v>303</v>
      </c>
      <c r="F139" s="37" t="s">
        <v>303</v>
      </c>
      <c r="G139" s="37" t="s">
        <v>303</v>
      </c>
      <c r="H139" s="37" t="s">
        <v>303</v>
      </c>
      <c r="I139" s="37" t="s">
        <v>303</v>
      </c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523</v>
      </c>
      <c r="B140" s="16" t="s">
        <v>524</v>
      </c>
      <c r="C140" s="36" t="str">
        <f>IFERROR(__xludf.DUMMYFUNCTION("JOIN("","",FILTER(Disciplinas!A:A, regexmatch(Disciplinas!D:D, B140)))"),"#N/A")</f>
        <v>#N/A</v>
      </c>
      <c r="D140" s="37" t="s">
        <v>303</v>
      </c>
      <c r="E140" s="37" t="s">
        <v>303</v>
      </c>
      <c r="F140" s="37" t="s">
        <v>303</v>
      </c>
      <c r="G140" s="37" t="s">
        <v>303</v>
      </c>
      <c r="H140" s="37" t="s">
        <v>303</v>
      </c>
      <c r="I140" s="37" t="s">
        <v>303</v>
      </c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5" t="s">
        <v>525</v>
      </c>
      <c r="B141" s="16" t="s">
        <v>526</v>
      </c>
      <c r="C141" s="36" t="str">
        <f>IFERROR(__xludf.DUMMYFUNCTION("JOIN("","",FILTER(Disciplinas!A:A, regexmatch(Disciplinas!D:D, B141)))"),"#N/A")</f>
        <v>#N/A</v>
      </c>
      <c r="D141" s="37" t="s">
        <v>303</v>
      </c>
      <c r="E141" s="37" t="s">
        <v>303</v>
      </c>
      <c r="F141" s="37" t="s">
        <v>303</v>
      </c>
      <c r="G141" s="37" t="s">
        <v>303</v>
      </c>
      <c r="H141" s="37" t="s">
        <v>303</v>
      </c>
      <c r="I141" s="37" t="s">
        <v>303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527</v>
      </c>
      <c r="B142" s="16" t="s">
        <v>528</v>
      </c>
      <c r="C142" s="36" t="str">
        <f>IFERROR(__xludf.DUMMYFUNCTION("JOIN("","",FILTER(Disciplinas!A:A, regexmatch(Disciplinas!D:D, B142)))"),"#N/A")</f>
        <v>#N/A</v>
      </c>
      <c r="D142" s="37" t="s">
        <v>303</v>
      </c>
      <c r="E142" s="37" t="s">
        <v>303</v>
      </c>
      <c r="F142" s="37" t="s">
        <v>303</v>
      </c>
      <c r="G142" s="37" t="s">
        <v>303</v>
      </c>
      <c r="H142" s="37" t="s">
        <v>303</v>
      </c>
      <c r="I142" s="37" t="s">
        <v>303</v>
      </c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5" t="s">
        <v>529</v>
      </c>
      <c r="B143" s="16" t="s">
        <v>248</v>
      </c>
      <c r="C143" s="36" t="str">
        <f>IFERROR(__xludf.DUMMYFUNCTION("JOIN("","",FILTER(Disciplinas!A:A, regexmatch(Disciplinas!D:D, B143)))"),"182597")</f>
        <v>182597</v>
      </c>
      <c r="D143" s="37" t="s">
        <v>303</v>
      </c>
      <c r="E143" s="37" t="s">
        <v>303</v>
      </c>
      <c r="F143" s="37" t="s">
        <v>303</v>
      </c>
      <c r="G143" s="37" t="s">
        <v>303</v>
      </c>
      <c r="H143" s="37" t="s">
        <v>303</v>
      </c>
      <c r="I143" s="37" t="s">
        <v>303</v>
      </c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530</v>
      </c>
      <c r="B144" s="16" t="s">
        <v>203</v>
      </c>
      <c r="C144" s="36" t="str">
        <f>IFERROR(__xludf.DUMMYFUNCTION("JOIN("","",FILTER(Disciplinas!A:A, regexmatch(Disciplinas!D:D, B144)))"),"183528,183529,182588,182488,182500")</f>
        <v>183528,183529,182588,182488,182500</v>
      </c>
      <c r="D144" s="37" t="s">
        <v>303</v>
      </c>
      <c r="E144" s="37" t="s">
        <v>303</v>
      </c>
      <c r="F144" s="37" t="s">
        <v>303</v>
      </c>
      <c r="G144" s="37" t="s">
        <v>303</v>
      </c>
      <c r="H144" s="37" t="s">
        <v>303</v>
      </c>
      <c r="I144" s="37" t="s">
        <v>303</v>
      </c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5" t="s">
        <v>531</v>
      </c>
      <c r="B145" s="16" t="s">
        <v>236</v>
      </c>
      <c r="C145" s="36" t="str">
        <f>IFERROR(__xludf.DUMMYFUNCTION("JOIN("","",FILTER(Disciplinas!A:A, regexmatch(Disciplinas!D:D, B145)))"),"182589,182593,182494")</f>
        <v>182589,182593,182494</v>
      </c>
      <c r="D145" s="37" t="s">
        <v>303</v>
      </c>
      <c r="E145" s="37" t="s">
        <v>303</v>
      </c>
      <c r="F145" s="37" t="s">
        <v>303</v>
      </c>
      <c r="G145" s="37" t="s">
        <v>303</v>
      </c>
      <c r="H145" s="37" t="s">
        <v>303</v>
      </c>
      <c r="I145" s="37" t="s">
        <v>303</v>
      </c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532</v>
      </c>
      <c r="B146" s="16" t="s">
        <v>283</v>
      </c>
      <c r="C146" s="36" t="str">
        <f>IFERROR(__xludf.DUMMYFUNCTION("JOIN("","",FILTER(Disciplinas!A:A, regexmatch(Disciplinas!D:D, B146)))"),"182495")</f>
        <v>182495</v>
      </c>
      <c r="D146" s="37" t="s">
        <v>303</v>
      </c>
      <c r="E146" s="37" t="s">
        <v>303</v>
      </c>
      <c r="F146" s="37" t="s">
        <v>303</v>
      </c>
      <c r="G146" s="37" t="s">
        <v>303</v>
      </c>
      <c r="H146" s="37" t="s">
        <v>303</v>
      </c>
      <c r="I146" s="37" t="s">
        <v>303</v>
      </c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5" t="s">
        <v>533</v>
      </c>
      <c r="B147" s="16" t="s">
        <v>294</v>
      </c>
      <c r="C147" s="36" t="str">
        <f>IFERROR(__xludf.DUMMYFUNCTION("JOIN("","",FILTER(Disciplinas!A:A, regexmatch(Disciplinas!D:D, B147)))"),"182500")</f>
        <v>182500</v>
      </c>
      <c r="D147" s="37" t="s">
        <v>303</v>
      </c>
      <c r="E147" s="37" t="s">
        <v>303</v>
      </c>
      <c r="F147" s="37" t="s">
        <v>303</v>
      </c>
      <c r="G147" s="37" t="s">
        <v>303</v>
      </c>
      <c r="H147" s="37" t="s">
        <v>303</v>
      </c>
      <c r="I147" s="37" t="s">
        <v>303</v>
      </c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534</v>
      </c>
      <c r="B148" s="16" t="s">
        <v>191</v>
      </c>
      <c r="C148" s="36" t="str">
        <f>IFERROR(__xludf.DUMMYFUNCTION("JOIN("","",FILTER(Disciplinas!A:A, regexmatch(Disciplinas!D:D, B148)))"),"183521")</f>
        <v>183521</v>
      </c>
      <c r="D148" s="37" t="s">
        <v>303</v>
      </c>
      <c r="E148" s="37" t="s">
        <v>303</v>
      </c>
      <c r="F148" s="37" t="s">
        <v>303</v>
      </c>
      <c r="G148" s="37" t="s">
        <v>303</v>
      </c>
      <c r="H148" s="37" t="s">
        <v>303</v>
      </c>
      <c r="I148" s="37" t="s">
        <v>303</v>
      </c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5" t="s">
        <v>535</v>
      </c>
      <c r="B149" s="16" t="s">
        <v>194</v>
      </c>
      <c r="C149" s="36" t="str">
        <f>IFERROR(__xludf.DUMMYFUNCTION("JOIN("","",FILTER(Disciplinas!A:A, regexmatch(Disciplinas!D:D, B149)))"),"183523,182581,182584")</f>
        <v>183523,182581,182584</v>
      </c>
      <c r="D149" s="37" t="s">
        <v>303</v>
      </c>
      <c r="E149" s="37" t="s">
        <v>303</v>
      </c>
      <c r="F149" s="37" t="s">
        <v>303</v>
      </c>
      <c r="G149" s="37" t="s">
        <v>303</v>
      </c>
      <c r="H149" s="37" t="s">
        <v>303</v>
      </c>
      <c r="I149" s="37" t="s">
        <v>303</v>
      </c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536</v>
      </c>
      <c r="B150" s="16" t="s">
        <v>208</v>
      </c>
      <c r="C150" s="36" t="str">
        <f>IFERROR(__xludf.DUMMYFUNCTION("JOIN("","",FILTER(Disciplinas!A:A, regexmatch(Disciplinas!D:D, B150)))"),"183532,182586,182587")</f>
        <v>183532,182586,182587</v>
      </c>
      <c r="D150" s="37" t="s">
        <v>303</v>
      </c>
      <c r="E150" s="37" t="s">
        <v>303</v>
      </c>
      <c r="F150" s="37" t="s">
        <v>303</v>
      </c>
      <c r="G150" s="37" t="s">
        <v>303</v>
      </c>
      <c r="H150" s="37" t="s">
        <v>303</v>
      </c>
      <c r="I150" s="37" t="s">
        <v>303</v>
      </c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5" t="s">
        <v>537</v>
      </c>
      <c r="B151" s="16" t="s">
        <v>222</v>
      </c>
      <c r="C151" s="36" t="str">
        <f>IFERROR(__xludf.DUMMYFUNCTION("JOIN("","",FILTER(Disciplinas!A:A, regexmatch(Disciplinas!D:D, B151)))"),"182583")</f>
        <v>182583</v>
      </c>
      <c r="D151" s="37" t="s">
        <v>303</v>
      </c>
      <c r="E151" s="37" t="s">
        <v>303</v>
      </c>
      <c r="F151" s="37" t="s">
        <v>303</v>
      </c>
      <c r="G151" s="37" t="s">
        <v>303</v>
      </c>
      <c r="H151" s="37" t="s">
        <v>303</v>
      </c>
      <c r="I151" s="37" t="s">
        <v>303</v>
      </c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538</v>
      </c>
      <c r="B152" s="16" t="s">
        <v>539</v>
      </c>
      <c r="C152" s="36" t="str">
        <f>IFERROR(__xludf.DUMMYFUNCTION("JOIN("","",FILTER(Disciplinas!A:A, regexmatch(Disciplinas!D:D, B152)))"),"#N/A")</f>
        <v>#N/A</v>
      </c>
      <c r="D152" s="37" t="s">
        <v>303</v>
      </c>
      <c r="E152" s="37" t="s">
        <v>303</v>
      </c>
      <c r="F152" s="37" t="s">
        <v>303</v>
      </c>
      <c r="G152" s="37" t="s">
        <v>303</v>
      </c>
      <c r="H152" s="37" t="s">
        <v>303</v>
      </c>
      <c r="I152" s="37" t="s">
        <v>303</v>
      </c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5" t="s">
        <v>540</v>
      </c>
      <c r="B153" s="16" t="s">
        <v>541</v>
      </c>
      <c r="C153" s="36" t="str">
        <f>IFERROR(__xludf.DUMMYFUNCTION("JOIN("","",FILTER(Disciplinas!A:A, regexmatch(Disciplinas!D:D, B153)))"),"#N/A")</f>
        <v>#N/A</v>
      </c>
      <c r="D153" s="37" t="s">
        <v>303</v>
      </c>
      <c r="E153" s="37" t="s">
        <v>303</v>
      </c>
      <c r="F153" s="37" t="s">
        <v>303</v>
      </c>
      <c r="G153" s="37" t="s">
        <v>303</v>
      </c>
      <c r="H153" s="37" t="s">
        <v>303</v>
      </c>
      <c r="I153" s="37" t="s">
        <v>303</v>
      </c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542</v>
      </c>
      <c r="B154" s="16" t="s">
        <v>543</v>
      </c>
      <c r="C154" s="36" t="str">
        <f>IFERROR(__xludf.DUMMYFUNCTION("JOIN("","",FILTER(Disciplinas!A:A, regexmatch(Disciplinas!D:D, B154)))"),"#N/A")</f>
        <v>#N/A</v>
      </c>
      <c r="D154" s="37" t="s">
        <v>303</v>
      </c>
      <c r="E154" s="37" t="s">
        <v>303</v>
      </c>
      <c r="F154" s="37" t="s">
        <v>303</v>
      </c>
      <c r="G154" s="37" t="s">
        <v>303</v>
      </c>
      <c r="H154" s="37" t="s">
        <v>303</v>
      </c>
      <c r="I154" s="37" t="s">
        <v>303</v>
      </c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5" t="s">
        <v>544</v>
      </c>
      <c r="B155" s="16" t="s">
        <v>545</v>
      </c>
      <c r="C155" s="36" t="str">
        <f>IFERROR(__xludf.DUMMYFUNCTION("JOIN("","",FILTER(Disciplinas!A:A, regexmatch(Disciplinas!D:D, B155)))"),"#N/A")</f>
        <v>#N/A</v>
      </c>
      <c r="D155" s="37" t="s">
        <v>303</v>
      </c>
      <c r="E155" s="37" t="s">
        <v>303</v>
      </c>
      <c r="F155" s="37" t="s">
        <v>303</v>
      </c>
      <c r="G155" s="37" t="s">
        <v>303</v>
      </c>
      <c r="H155" s="37" t="s">
        <v>303</v>
      </c>
      <c r="I155" s="37" t="s">
        <v>303</v>
      </c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546</v>
      </c>
      <c r="B156" s="16" t="s">
        <v>547</v>
      </c>
      <c r="C156" s="36" t="str">
        <f>IFERROR(__xludf.DUMMYFUNCTION("JOIN("","",FILTER(Disciplinas!A:A, regexmatch(Disciplinas!D:D, B156)))"),"#N/A")</f>
        <v>#N/A</v>
      </c>
      <c r="D156" s="37" t="s">
        <v>303</v>
      </c>
      <c r="E156" s="37" t="s">
        <v>303</v>
      </c>
      <c r="F156" s="37" t="s">
        <v>303</v>
      </c>
      <c r="G156" s="37" t="s">
        <v>303</v>
      </c>
      <c r="H156" s="37" t="s">
        <v>303</v>
      </c>
      <c r="I156" s="37" t="s">
        <v>303</v>
      </c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5" t="s">
        <v>548</v>
      </c>
      <c r="B157" s="16" t="s">
        <v>549</v>
      </c>
      <c r="C157" s="36" t="str">
        <f>IFERROR(__xludf.DUMMYFUNCTION("JOIN("","",FILTER(Disciplinas!A:A, regexmatch(Disciplinas!D:D, B157)))"),"#N/A")</f>
        <v>#N/A</v>
      </c>
      <c r="D157" s="37" t="s">
        <v>303</v>
      </c>
      <c r="E157" s="37" t="s">
        <v>303</v>
      </c>
      <c r="F157" s="37" t="s">
        <v>303</v>
      </c>
      <c r="G157" s="37" t="s">
        <v>303</v>
      </c>
      <c r="H157" s="37" t="s">
        <v>303</v>
      </c>
      <c r="I157" s="37" t="s">
        <v>303</v>
      </c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550</v>
      </c>
      <c r="B158" s="16" t="s">
        <v>551</v>
      </c>
      <c r="C158" s="36" t="str">
        <f>IFERROR(__xludf.DUMMYFUNCTION("JOIN("","",FILTER(Disciplinas!A:A, regexmatch(Disciplinas!D:D, B158)))"),"#N/A")</f>
        <v>#N/A</v>
      </c>
      <c r="D158" s="37" t="s">
        <v>303</v>
      </c>
      <c r="E158" s="37" t="s">
        <v>303</v>
      </c>
      <c r="F158" s="37" t="s">
        <v>303</v>
      </c>
      <c r="G158" s="37" t="s">
        <v>303</v>
      </c>
      <c r="H158" s="37" t="s">
        <v>303</v>
      </c>
      <c r="I158" s="37" t="s">
        <v>303</v>
      </c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5" t="s">
        <v>552</v>
      </c>
      <c r="B159" s="16" t="s">
        <v>158</v>
      </c>
      <c r="C159" s="36" t="str">
        <f>IFERROR(__xludf.DUMMYFUNCTION("JOIN("","",FILTER(Disciplinas!A:A, regexmatch(Disciplinas!D:D, B159)))"),"183487,182487")</f>
        <v>183487,182487</v>
      </c>
      <c r="D159" s="37" t="s">
        <v>303</v>
      </c>
      <c r="E159" s="37" t="s">
        <v>303</v>
      </c>
      <c r="F159" s="37" t="s">
        <v>303</v>
      </c>
      <c r="G159" s="37" t="s">
        <v>303</v>
      </c>
      <c r="H159" s="37" t="s">
        <v>303</v>
      </c>
      <c r="I159" s="37" t="s">
        <v>303</v>
      </c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6.63"/>
    <col customWidth="1" min="3" max="3" width="38.25"/>
    <col customWidth="1" min="5" max="5" width="49.13"/>
  </cols>
  <sheetData>
    <row r="1">
      <c r="A1" s="38" t="s">
        <v>0</v>
      </c>
      <c r="B1" s="39" t="s">
        <v>553</v>
      </c>
      <c r="C1" s="39" t="s">
        <v>554</v>
      </c>
      <c r="D1" s="40" t="s">
        <v>555</v>
      </c>
      <c r="E1" s="41" t="s">
        <v>2</v>
      </c>
      <c r="F1" s="33" t="s">
        <v>9</v>
      </c>
      <c r="G1" s="33" t="s">
        <v>10</v>
      </c>
      <c r="H1" s="33" t="s">
        <v>11</v>
      </c>
      <c r="I1" s="33" t="s">
        <v>12</v>
      </c>
      <c r="J1" s="33" t="s">
        <v>13</v>
      </c>
      <c r="K1" s="33" t="s">
        <v>14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18</v>
      </c>
      <c r="B2" s="44" t="s">
        <v>556</v>
      </c>
      <c r="C2" s="45" t="s">
        <v>557</v>
      </c>
      <c r="D2" s="15" t="s">
        <v>19</v>
      </c>
      <c r="E2" s="36" t="str">
        <f>IFERROR(__xludf.DUMMYFUNCTION("JOIN("","",FILTER(Disciplinas!A:A, regexmatch(Disciplinas!E:E, A2)))"),"183888,182557,183586,182559,182558,182560,182561")</f>
        <v>183888,182557,183586,182559,182558,182560,182561</v>
      </c>
      <c r="F2" s="37" t="str">
        <f t="shared" ref="F2:F22" si="1">ifs(D2 = "Manhã", "7-16", D2 = "Tarde", "1-6,13-16", D2 = "Noite", "1-12", D2 = "Integral", "13-16")</f>
        <v>1-12</v>
      </c>
      <c r="G2" s="37" t="str">
        <f t="shared" ref="G2:G22" si="2">ifs(D2 = "Manhã", "7-16", D2 = "Tarde", "1-6,13-16", D2 = "Noite", "1-12", D2 = "Integral", "13-16")</f>
        <v>1-12</v>
      </c>
      <c r="H2" s="37" t="str">
        <f t="shared" ref="H2:H22" si="3">ifs(D2 = "Manhã", "7-16", D2 = "Tarde", "1-6,13-16", D2 = "Noite", "1-12", D2 = "Integral", "13-16")</f>
        <v>1-12</v>
      </c>
      <c r="I2" s="37" t="str">
        <f t="shared" ref="I2:I22" si="4">ifs(D2 = "Manhã", "7-16", D2 = "Tarde", "1-6,13-16", D2 = "Noite", "1-12", D2 = "Integral", "13-16")</f>
        <v>1-12</v>
      </c>
      <c r="J2" s="37" t="str">
        <f t="shared" ref="J2:J22" si="5">ifs(D2 = "Manhã", "7-16", D2 = "Tarde", "1-6,13-16", D2 = "Noite", "1-12", D2 = "Integral", "13-16")</f>
        <v>1-12</v>
      </c>
      <c r="K2" s="37" t="str">
        <f t="shared" ref="K2:K22" si="6">ifs(D2 = "Manhã", "1-16", D2 = "Tarde", "1-16", D2 = "Noite", "12-16", D2 = "Integral", "1-16")</f>
        <v>12-16</v>
      </c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3" t="s">
        <v>38</v>
      </c>
      <c r="B3" s="44" t="s">
        <v>556</v>
      </c>
      <c r="C3" s="45" t="s">
        <v>558</v>
      </c>
      <c r="D3" s="15" t="s">
        <v>19</v>
      </c>
      <c r="E3" s="36" t="str">
        <f>IFERROR(__xludf.DUMMYFUNCTION("JOIN("","",FILTER(Disciplinas!A:A, regexmatch(Disciplinas!E:E, A3)))"),"182562,182563,182564,182565,182566")</f>
        <v>182562,182563,182564,182565,182566</v>
      </c>
      <c r="F3" s="37" t="str">
        <f t="shared" si="1"/>
        <v>1-12</v>
      </c>
      <c r="G3" s="37" t="str">
        <f t="shared" si="2"/>
        <v>1-12</v>
      </c>
      <c r="H3" s="37" t="str">
        <f t="shared" si="3"/>
        <v>1-12</v>
      </c>
      <c r="I3" s="37" t="str">
        <f t="shared" si="4"/>
        <v>1-12</v>
      </c>
      <c r="J3" s="37" t="str">
        <f t="shared" si="5"/>
        <v>1-12</v>
      </c>
      <c r="K3" s="37" t="str">
        <f t="shared" si="6"/>
        <v>12-16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54</v>
      </c>
      <c r="B4" s="44" t="s">
        <v>556</v>
      </c>
      <c r="C4" s="45" t="s">
        <v>559</v>
      </c>
      <c r="D4" s="15" t="s">
        <v>19</v>
      </c>
      <c r="E4" s="36" t="str">
        <f>IFERROR(__xludf.DUMMYFUNCTION("JOIN("","",FILTER(Disciplinas!A:A, regexmatch(Disciplinas!E:E, A4)))"),"182567,182568,182569,182570,182572,182571")</f>
        <v>182567,182568,182569,182570,182572,182571</v>
      </c>
      <c r="F4" s="37" t="str">
        <f t="shared" si="1"/>
        <v>1-12</v>
      </c>
      <c r="G4" s="37" t="str">
        <f t="shared" si="2"/>
        <v>1-12</v>
      </c>
      <c r="H4" s="37" t="str">
        <f t="shared" si="3"/>
        <v>1-12</v>
      </c>
      <c r="I4" s="37" t="str">
        <f t="shared" si="4"/>
        <v>1-12</v>
      </c>
      <c r="J4" s="37" t="str">
        <f t="shared" si="5"/>
        <v>1-12</v>
      </c>
      <c r="K4" s="37" t="str">
        <f t="shared" si="6"/>
        <v>12-16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3" t="s">
        <v>72</v>
      </c>
      <c r="B5" s="44" t="s">
        <v>556</v>
      </c>
      <c r="C5" s="45" t="s">
        <v>560</v>
      </c>
      <c r="D5" s="15" t="s">
        <v>19</v>
      </c>
      <c r="E5" s="36" t="str">
        <f>IFERROR(__xludf.DUMMYFUNCTION("JOIN("","",FILTER(Disciplinas!A:A, regexmatch(Disciplinas!E:E, A5)))"),"182573,182574,182575,182576,182577,182578")</f>
        <v>182573,182574,182575,182576,182577,182578</v>
      </c>
      <c r="F5" s="37" t="str">
        <f t="shared" si="1"/>
        <v>1-12</v>
      </c>
      <c r="G5" s="37" t="str">
        <f t="shared" si="2"/>
        <v>1-12</v>
      </c>
      <c r="H5" s="37" t="str">
        <f t="shared" si="3"/>
        <v>1-12</v>
      </c>
      <c r="I5" s="37" t="str">
        <f t="shared" si="4"/>
        <v>1-12</v>
      </c>
      <c r="J5" s="37" t="str">
        <f t="shared" si="5"/>
        <v>1-12</v>
      </c>
      <c r="K5" s="37" t="str">
        <f t="shared" si="6"/>
        <v>12-16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88</v>
      </c>
      <c r="B6" s="44" t="s">
        <v>561</v>
      </c>
      <c r="C6" s="45" t="s">
        <v>562</v>
      </c>
      <c r="D6" s="15" t="s">
        <v>89</v>
      </c>
      <c r="E6" s="36" t="str">
        <f>IFERROR(__xludf.DUMMYFUNCTION("JOIN("","",FILTER(Disciplinas!A:A, regexmatch(Disciplinas!E:E, A6)))"),"182579,182329,182331,182330,182332,182333,182334,182335")</f>
        <v>182579,182329,182331,182330,182332,182333,182334,182335</v>
      </c>
      <c r="F6" s="37" t="str">
        <f t="shared" si="1"/>
        <v>1-6,13-16</v>
      </c>
      <c r="G6" s="37" t="str">
        <f t="shared" si="2"/>
        <v>1-6,13-16</v>
      </c>
      <c r="H6" s="37" t="str">
        <f t="shared" si="3"/>
        <v>1-6,13-16</v>
      </c>
      <c r="I6" s="37" t="str">
        <f t="shared" si="4"/>
        <v>1-6,13-16</v>
      </c>
      <c r="J6" s="37" t="str">
        <f t="shared" si="5"/>
        <v>1-6,13-16</v>
      </c>
      <c r="K6" s="37" t="str">
        <f t="shared" si="6"/>
        <v>1-16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3" t="s">
        <v>103</v>
      </c>
      <c r="B7" s="44" t="s">
        <v>561</v>
      </c>
      <c r="C7" s="45" t="s">
        <v>563</v>
      </c>
      <c r="D7" s="15" t="s">
        <v>104</v>
      </c>
      <c r="E7" s="36" t="str">
        <f>IFERROR(__xludf.DUMMYFUNCTION("JOIN("","",FILTER(Disciplinas!A:A, regexmatch(Disciplinas!E:E, A7)))"),"182336,182337,182338,182340,182341")</f>
        <v>182336,182337,182338,182340,182341</v>
      </c>
      <c r="F7" s="37" t="str">
        <f t="shared" si="1"/>
        <v>7-16</v>
      </c>
      <c r="G7" s="37" t="str">
        <f t="shared" si="2"/>
        <v>7-16</v>
      </c>
      <c r="H7" s="37" t="str">
        <f t="shared" si="3"/>
        <v>7-16</v>
      </c>
      <c r="I7" s="37" t="str">
        <f t="shared" si="4"/>
        <v>7-16</v>
      </c>
      <c r="J7" s="37" t="str">
        <f t="shared" si="5"/>
        <v>7-16</v>
      </c>
      <c r="K7" s="37" t="str">
        <f t="shared" si="6"/>
        <v>1-16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114</v>
      </c>
      <c r="B8" s="44" t="s">
        <v>561</v>
      </c>
      <c r="C8" s="45" t="s">
        <v>564</v>
      </c>
      <c r="D8" s="15" t="s">
        <v>89</v>
      </c>
      <c r="E8" s="36" t="str">
        <f>IFERROR(__xludf.DUMMYFUNCTION("JOIN("","",FILTER(Disciplinas!A:A, regexmatch(Disciplinas!E:E, A8)))"),"182342,182343,182344,182345,182346,182347,182348,182349")</f>
        <v>182342,182343,182344,182345,182346,182347,182348,182349</v>
      </c>
      <c r="F8" s="37" t="str">
        <f t="shared" si="1"/>
        <v>1-6,13-16</v>
      </c>
      <c r="G8" s="37" t="str">
        <f t="shared" si="2"/>
        <v>1-6,13-16</v>
      </c>
      <c r="H8" s="37" t="str">
        <f t="shared" si="3"/>
        <v>1-6,13-16</v>
      </c>
      <c r="I8" s="37" t="str">
        <f t="shared" si="4"/>
        <v>1-6,13-16</v>
      </c>
      <c r="J8" s="37" t="str">
        <f t="shared" si="5"/>
        <v>1-6,13-16</v>
      </c>
      <c r="K8" s="37" t="str">
        <f t="shared" si="6"/>
        <v>1-16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3" t="s">
        <v>131</v>
      </c>
      <c r="B9" s="44" t="s">
        <v>561</v>
      </c>
      <c r="C9" s="45" t="s">
        <v>565</v>
      </c>
      <c r="D9" s="15" t="s">
        <v>104</v>
      </c>
      <c r="E9" s="36" t="str">
        <f>IFERROR(__xludf.DUMMYFUNCTION("JOIN("","",FILTER(Disciplinas!A:A, regexmatch(Disciplinas!E:E, A9)))"),"182350,182351,182352,182353,182354")</f>
        <v>182350,182351,182352,182353,182354</v>
      </c>
      <c r="F9" s="37" t="str">
        <f t="shared" si="1"/>
        <v>7-16</v>
      </c>
      <c r="G9" s="37" t="str">
        <f t="shared" si="2"/>
        <v>7-16</v>
      </c>
      <c r="H9" s="37" t="str">
        <f t="shared" si="3"/>
        <v>7-16</v>
      </c>
      <c r="I9" s="37" t="str">
        <f t="shared" si="4"/>
        <v>7-16</v>
      </c>
      <c r="J9" s="37" t="str">
        <f t="shared" si="5"/>
        <v>7-16</v>
      </c>
      <c r="K9" s="37" t="str">
        <f t="shared" si="6"/>
        <v>1-16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142</v>
      </c>
      <c r="B10" s="44" t="s">
        <v>561</v>
      </c>
      <c r="C10" s="45" t="s">
        <v>566</v>
      </c>
      <c r="D10" s="15" t="s">
        <v>89</v>
      </c>
      <c r="E10" s="36" t="str">
        <f>IFERROR(__xludf.DUMMYFUNCTION("JOIN("","",FILTER(Disciplinas!A:A, regexmatch(Disciplinas!E:E, A10)))"),"182355,183865,183863")</f>
        <v>182355,183865,183863</v>
      </c>
      <c r="F10" s="37" t="str">
        <f t="shared" si="1"/>
        <v>1-6,13-16</v>
      </c>
      <c r="G10" s="37" t="str">
        <f t="shared" si="2"/>
        <v>1-6,13-16</v>
      </c>
      <c r="H10" s="37" t="str">
        <f t="shared" si="3"/>
        <v>1-6,13-16</v>
      </c>
      <c r="I10" s="37" t="str">
        <f t="shared" si="4"/>
        <v>1-6,13-16</v>
      </c>
      <c r="J10" s="37" t="str">
        <f t="shared" si="5"/>
        <v>1-6,13-16</v>
      </c>
      <c r="K10" s="37" t="str">
        <f t="shared" si="6"/>
        <v>1-16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3" t="s">
        <v>150</v>
      </c>
      <c r="B11" s="44" t="s">
        <v>567</v>
      </c>
      <c r="C11" s="45" t="s">
        <v>568</v>
      </c>
      <c r="D11" s="15" t="s">
        <v>19</v>
      </c>
      <c r="E11" s="36" t="str">
        <f>IFERROR(__xludf.DUMMYFUNCTION("JOIN("","",FILTER(Disciplinas!A:A, regexmatch(Disciplinas!E:E, A11)))"),"183864,183486,183490,183487,183491,183489")</f>
        <v>183864,183486,183490,183487,183491,183489</v>
      </c>
      <c r="F11" s="37" t="str">
        <f t="shared" si="1"/>
        <v>1-12</v>
      </c>
      <c r="G11" s="37" t="str">
        <f t="shared" si="2"/>
        <v>1-12</v>
      </c>
      <c r="H11" s="37" t="str">
        <f t="shared" si="3"/>
        <v>1-12</v>
      </c>
      <c r="I11" s="37" t="str">
        <f t="shared" si="4"/>
        <v>1-12</v>
      </c>
      <c r="J11" s="37" t="str">
        <f t="shared" si="5"/>
        <v>1-12</v>
      </c>
      <c r="K11" s="37" t="str">
        <f t="shared" si="6"/>
        <v>12-16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167</v>
      </c>
      <c r="B12" s="44" t="s">
        <v>567</v>
      </c>
      <c r="C12" s="45" t="s">
        <v>569</v>
      </c>
      <c r="D12" s="15" t="s">
        <v>19</v>
      </c>
      <c r="E12" s="36" t="str">
        <f>IFERROR(__xludf.DUMMYFUNCTION("JOIN("","",FILTER(Disciplinas!A:A, regexmatch(Disciplinas!E:E, A12)))"),"183488,183495,183496,183493,183492")</f>
        <v>183488,183495,183496,183493,183492</v>
      </c>
      <c r="F12" s="37" t="str">
        <f t="shared" si="1"/>
        <v>1-12</v>
      </c>
      <c r="G12" s="37" t="str">
        <f t="shared" si="2"/>
        <v>1-12</v>
      </c>
      <c r="H12" s="37" t="str">
        <f t="shared" si="3"/>
        <v>1-12</v>
      </c>
      <c r="I12" s="37" t="str">
        <f t="shared" si="4"/>
        <v>1-12</v>
      </c>
      <c r="J12" s="37" t="str">
        <f t="shared" si="5"/>
        <v>1-12</v>
      </c>
      <c r="K12" s="37" t="str">
        <f t="shared" si="6"/>
        <v>12-16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6" t="s">
        <v>261</v>
      </c>
      <c r="B13" s="47" t="s">
        <v>570</v>
      </c>
      <c r="C13" s="48" t="s">
        <v>571</v>
      </c>
      <c r="D13" s="28" t="s">
        <v>89</v>
      </c>
      <c r="E13" s="49" t="str">
        <f>IFERROR(__xludf.DUMMYFUNCTION("JOIN("","",FILTER(Disciplinas!A:A, regexmatch(Disciplinas!E:E, A13)))"),"183744,182483,182484,182485,182486,182487,182488")</f>
        <v>183744,182483,182484,182485,182486,182487,182488</v>
      </c>
      <c r="F13" s="50" t="str">
        <f t="shared" si="1"/>
        <v>1-6,13-16</v>
      </c>
      <c r="G13" s="50" t="str">
        <f t="shared" si="2"/>
        <v>1-6,13-16</v>
      </c>
      <c r="H13" s="50" t="str">
        <f t="shared" si="3"/>
        <v>1-6,13-16</v>
      </c>
      <c r="I13" s="50" t="str">
        <f t="shared" si="4"/>
        <v>1-6,13-16</v>
      </c>
      <c r="J13" s="50" t="str">
        <f t="shared" si="5"/>
        <v>1-6,13-16</v>
      </c>
      <c r="K13" s="50" t="str">
        <f t="shared" si="6"/>
        <v>1-16</v>
      </c>
    </row>
    <row r="14">
      <c r="A14" s="43" t="s">
        <v>276</v>
      </c>
      <c r="B14" s="44" t="s">
        <v>570</v>
      </c>
      <c r="C14" s="45" t="s">
        <v>572</v>
      </c>
      <c r="D14" s="15" t="s">
        <v>104</v>
      </c>
      <c r="E14" s="36" t="str">
        <f>IFERROR(__xludf.DUMMYFUNCTION("JOIN("","",FILTER(Disciplinas!A:A, regexmatch(Disciplinas!E:E, A14)))"),"182489,182492,182493,182494")</f>
        <v>182489,182492,182493,182494</v>
      </c>
      <c r="F14" s="37" t="str">
        <f t="shared" si="1"/>
        <v>7-16</v>
      </c>
      <c r="G14" s="37" t="str">
        <f t="shared" si="2"/>
        <v>7-16</v>
      </c>
      <c r="H14" s="37" t="str">
        <f t="shared" si="3"/>
        <v>7-16</v>
      </c>
      <c r="I14" s="37" t="str">
        <f t="shared" si="4"/>
        <v>7-16</v>
      </c>
      <c r="J14" s="37" t="str">
        <f t="shared" si="5"/>
        <v>7-16</v>
      </c>
      <c r="K14" s="37" t="str">
        <f t="shared" si="6"/>
        <v>1-16</v>
      </c>
    </row>
    <row r="15">
      <c r="A15" s="43" t="s">
        <v>284</v>
      </c>
      <c r="B15" s="44" t="s">
        <v>570</v>
      </c>
      <c r="C15" s="45" t="s">
        <v>573</v>
      </c>
      <c r="D15" s="15" t="s">
        <v>89</v>
      </c>
      <c r="E15" s="36" t="str">
        <f>IFERROR(__xludf.DUMMYFUNCTION("JOIN("","",FILTER(Disciplinas!A:A, regexmatch(Disciplinas!E:E, A15)))"),"182495,182497,182499,182498,182500,182501")</f>
        <v>182495,182497,182499,182498,182500,182501</v>
      </c>
      <c r="F15" s="37" t="str">
        <f t="shared" si="1"/>
        <v>1-6,13-16</v>
      </c>
      <c r="G15" s="37" t="str">
        <f t="shared" si="2"/>
        <v>1-6,13-16</v>
      </c>
      <c r="H15" s="37" t="str">
        <f t="shared" si="3"/>
        <v>1-6,13-16</v>
      </c>
      <c r="I15" s="37" t="str">
        <f t="shared" si="4"/>
        <v>1-6,13-16</v>
      </c>
      <c r="J15" s="37" t="str">
        <f t="shared" si="5"/>
        <v>1-6,13-16</v>
      </c>
      <c r="K15" s="37" t="str">
        <f t="shared" si="6"/>
        <v>1-16</v>
      </c>
    </row>
    <row r="16">
      <c r="A16" s="43" t="s">
        <v>300</v>
      </c>
      <c r="B16" s="44" t="s">
        <v>570</v>
      </c>
      <c r="C16" s="45" t="s">
        <v>574</v>
      </c>
      <c r="D16" s="15" t="s">
        <v>104</v>
      </c>
      <c r="E16" s="36" t="str">
        <f>IFERROR(__xludf.DUMMYFUNCTION("JOIN("","",FILTER(Disciplinas!A:A, regexmatch(Disciplinas!E:E, A16)))"),"182502")</f>
        <v>182502</v>
      </c>
      <c r="F16" s="37" t="str">
        <f t="shared" si="1"/>
        <v>7-16</v>
      </c>
      <c r="G16" s="37" t="str">
        <f t="shared" si="2"/>
        <v>7-16</v>
      </c>
      <c r="H16" s="37" t="str">
        <f t="shared" si="3"/>
        <v>7-16</v>
      </c>
      <c r="I16" s="37" t="str">
        <f t="shared" si="4"/>
        <v>7-16</v>
      </c>
      <c r="J16" s="37" t="str">
        <f t="shared" si="5"/>
        <v>7-16</v>
      </c>
      <c r="K16" s="37" t="str">
        <f t="shared" si="6"/>
        <v>1-16</v>
      </c>
    </row>
    <row r="17">
      <c r="A17" s="43" t="s">
        <v>181</v>
      </c>
      <c r="B17" s="44" t="s">
        <v>575</v>
      </c>
      <c r="C17" s="45" t="s">
        <v>576</v>
      </c>
      <c r="D17" s="15" t="s">
        <v>19</v>
      </c>
      <c r="E17" s="36" t="str">
        <f>IFERROR(__xludf.DUMMYFUNCTION("JOIN("","",FILTER(Disciplinas!A:A, regexmatch(Disciplinas!E:E, A17)))"),"183675,183522,183519,183524,183521,183523,183525")</f>
        <v>183675,183522,183519,183524,183521,183523,183525</v>
      </c>
      <c r="F17" s="37" t="str">
        <f t="shared" si="1"/>
        <v>1-12</v>
      </c>
      <c r="G17" s="37" t="str">
        <f t="shared" si="2"/>
        <v>1-12</v>
      </c>
      <c r="H17" s="37" t="str">
        <f t="shared" si="3"/>
        <v>1-12</v>
      </c>
      <c r="I17" s="37" t="str">
        <f t="shared" si="4"/>
        <v>1-12</v>
      </c>
      <c r="J17" s="37" t="str">
        <f t="shared" si="5"/>
        <v>1-12</v>
      </c>
      <c r="K17" s="37" t="str">
        <f t="shared" si="6"/>
        <v>12-16</v>
      </c>
    </row>
    <row r="18">
      <c r="A18" s="43" t="s">
        <v>200</v>
      </c>
      <c r="B18" s="44" t="s">
        <v>575</v>
      </c>
      <c r="C18" s="45" t="s">
        <v>577</v>
      </c>
      <c r="D18" s="15" t="s">
        <v>19</v>
      </c>
      <c r="E18" s="36" t="str">
        <f>IFERROR(__xludf.DUMMYFUNCTION("JOIN("","",FILTER(Disciplinas!A:A, regexmatch(Disciplinas!E:E, A18)))"),"183520,183528,183531,183532,183529,183526,183530")</f>
        <v>183520,183528,183531,183532,183529,183526,183530</v>
      </c>
      <c r="F18" s="37" t="str">
        <f t="shared" si="1"/>
        <v>1-12</v>
      </c>
      <c r="G18" s="37" t="str">
        <f t="shared" si="2"/>
        <v>1-12</v>
      </c>
      <c r="H18" s="37" t="str">
        <f t="shared" si="3"/>
        <v>1-12</v>
      </c>
      <c r="I18" s="37" t="str">
        <f t="shared" si="4"/>
        <v>1-12</v>
      </c>
      <c r="J18" s="37" t="str">
        <f t="shared" si="5"/>
        <v>1-12</v>
      </c>
      <c r="K18" s="37" t="str">
        <f t="shared" si="6"/>
        <v>12-16</v>
      </c>
    </row>
    <row r="19">
      <c r="A19" s="43" t="s">
        <v>217</v>
      </c>
      <c r="B19" s="44" t="s">
        <v>578</v>
      </c>
      <c r="C19" s="45" t="s">
        <v>579</v>
      </c>
      <c r="D19" s="15" t="s">
        <v>19</v>
      </c>
      <c r="E19" s="36" t="str">
        <f>IFERROR(__xludf.DUMMYFUNCTION("JOIN("","",FILTER(Disciplinas!A:A, regexmatch(Disciplinas!E:E, A19)))"),"183527,182580,182581,182582,182583,182584")</f>
        <v>183527,182580,182581,182582,182583,182584</v>
      </c>
      <c r="F19" s="37" t="str">
        <f t="shared" si="1"/>
        <v>1-12</v>
      </c>
      <c r="G19" s="37" t="str">
        <f t="shared" si="2"/>
        <v>1-12</v>
      </c>
      <c r="H19" s="37" t="str">
        <f t="shared" si="3"/>
        <v>1-12</v>
      </c>
      <c r="I19" s="37" t="str">
        <f t="shared" si="4"/>
        <v>1-12</v>
      </c>
      <c r="J19" s="37" t="str">
        <f t="shared" si="5"/>
        <v>1-12</v>
      </c>
      <c r="K19" s="37" t="str">
        <f t="shared" si="6"/>
        <v>12-16</v>
      </c>
    </row>
    <row r="20">
      <c r="A20" s="43" t="s">
        <v>228</v>
      </c>
      <c r="B20" s="44" t="s">
        <v>578</v>
      </c>
      <c r="C20" s="45" t="s">
        <v>580</v>
      </c>
      <c r="D20" s="15" t="s">
        <v>19</v>
      </c>
      <c r="E20" s="36" t="str">
        <f>IFERROR(__xludf.DUMMYFUNCTION("JOIN("","",FILTER(Disciplinas!A:A, regexmatch(Disciplinas!E:E, A20)))"),"182585,182586,182587,182588,182589")</f>
        <v>182585,182586,182587,182588,182589</v>
      </c>
      <c r="F20" s="37" t="str">
        <f t="shared" si="1"/>
        <v>1-12</v>
      </c>
      <c r="G20" s="37" t="str">
        <f t="shared" si="2"/>
        <v>1-12</v>
      </c>
      <c r="H20" s="37" t="str">
        <f t="shared" si="3"/>
        <v>1-12</v>
      </c>
      <c r="I20" s="37" t="str">
        <f t="shared" si="4"/>
        <v>1-12</v>
      </c>
      <c r="J20" s="37" t="str">
        <f t="shared" si="5"/>
        <v>1-12</v>
      </c>
      <c r="K20" s="37" t="str">
        <f t="shared" si="6"/>
        <v>12-16</v>
      </c>
    </row>
    <row r="21">
      <c r="A21" s="43" t="s">
        <v>240</v>
      </c>
      <c r="B21" s="44" t="s">
        <v>578</v>
      </c>
      <c r="C21" s="45" t="s">
        <v>581</v>
      </c>
      <c r="D21" s="15" t="s">
        <v>19</v>
      </c>
      <c r="E21" s="36" t="str">
        <f>IFERROR(__xludf.DUMMYFUNCTION("JOIN("","",FILTER(Disciplinas!A:A, regexmatch(Disciplinas!E:E, A21)))"),"182591,182592,182593,182595")</f>
        <v>182591,182592,182593,182595</v>
      </c>
      <c r="F21" s="37" t="str">
        <f t="shared" si="1"/>
        <v>1-12</v>
      </c>
      <c r="G21" s="37" t="str">
        <f t="shared" si="2"/>
        <v>1-12</v>
      </c>
      <c r="H21" s="37" t="str">
        <f t="shared" si="3"/>
        <v>1-12</v>
      </c>
      <c r="I21" s="37" t="str">
        <f t="shared" si="4"/>
        <v>1-12</v>
      </c>
      <c r="J21" s="37" t="str">
        <f t="shared" si="5"/>
        <v>1-12</v>
      </c>
      <c r="K21" s="37" t="str">
        <f t="shared" si="6"/>
        <v>12-16</v>
      </c>
    </row>
    <row r="22">
      <c r="A22" s="43" t="s">
        <v>249</v>
      </c>
      <c r="B22" s="44" t="s">
        <v>578</v>
      </c>
      <c r="C22" s="45" t="s">
        <v>582</v>
      </c>
      <c r="D22" s="15" t="s">
        <v>19</v>
      </c>
      <c r="E22" s="36" t="str">
        <f>IFERROR(__xludf.DUMMYFUNCTION("JOIN("","",FILTER(Disciplinas!A:A, regexmatch(Disciplinas!E:E, A22)))"),"182597,182598,182601,182602")</f>
        <v>182597,182598,182601,182602</v>
      </c>
      <c r="F22" s="37" t="str">
        <f t="shared" si="1"/>
        <v>1-12</v>
      </c>
      <c r="G22" s="37" t="str">
        <f t="shared" si="2"/>
        <v>1-12</v>
      </c>
      <c r="H22" s="37" t="str">
        <f t="shared" si="3"/>
        <v>1-12</v>
      </c>
      <c r="I22" s="37" t="str">
        <f t="shared" si="4"/>
        <v>1-12</v>
      </c>
      <c r="J22" s="37" t="str">
        <f t="shared" si="5"/>
        <v>1-12</v>
      </c>
      <c r="K22" s="37" t="str">
        <f t="shared" si="6"/>
        <v>12-16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0</v>
      </c>
      <c r="B1" s="6" t="s">
        <v>583</v>
      </c>
      <c r="C1" s="6" t="s">
        <v>584</v>
      </c>
      <c r="D1" s="4" t="s">
        <v>585</v>
      </c>
      <c r="E1" s="33" t="s">
        <v>9</v>
      </c>
      <c r="F1" s="33" t="s">
        <v>10</v>
      </c>
      <c r="G1" s="33" t="s">
        <v>11</v>
      </c>
      <c r="H1" s="33" t="s">
        <v>12</v>
      </c>
      <c r="I1" s="33" t="s">
        <v>13</v>
      </c>
      <c r="J1" s="33" t="s">
        <v>14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586</v>
      </c>
      <c r="B2" s="16" t="s">
        <v>561</v>
      </c>
      <c r="C2" s="16" t="s">
        <v>587</v>
      </c>
      <c r="D2" s="36" t="str">
        <f>IFERROR(__xludf.DUMMYFUNCTION("JOIN("","",FILTER(Turmas!A:A,Turmas!B:B=B2))"),"20221.02BIO23I.1MV,20221.02BIO23I.3MV,20221.02BIO23I.5MV,20221.02BIO23I.7MV,20221.02BIO23I.8MV")</f>
        <v>20221.02BIO23I.1MV,20221.02BIO23I.3MV,20221.02BIO23I.5MV,20221.02BIO23I.7MV,20221.02BIO23I.8MV</v>
      </c>
      <c r="E2" s="37" t="s">
        <v>588</v>
      </c>
      <c r="F2" s="37" t="s">
        <v>588</v>
      </c>
      <c r="G2" s="37" t="s">
        <v>588</v>
      </c>
      <c r="H2" s="37" t="s">
        <v>588</v>
      </c>
      <c r="I2" s="37" t="s">
        <v>588</v>
      </c>
      <c r="J2" s="37" t="s">
        <v>589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5" t="s">
        <v>590</v>
      </c>
      <c r="B3" s="16" t="s">
        <v>556</v>
      </c>
      <c r="C3" s="16" t="s">
        <v>591</v>
      </c>
      <c r="D3" s="36" t="str">
        <f>IFERROR(__xludf.DUMMYFUNCTION("JOIN("","",FILTER(Turmas!A:A,Turmas!B:B=B3))"),"20221.02BIO22N.1N,20221.02BIO22N.3N,20221.02BIO22N.5N,20221.02BIO22N.7N")</f>
        <v>20221.02BIO22N.1N,20221.02BIO22N.3N,20221.02BIO22N.5N,20221.02BIO22N.7N</v>
      </c>
      <c r="E3" s="37" t="s">
        <v>592</v>
      </c>
      <c r="F3" s="37" t="s">
        <v>592</v>
      </c>
      <c r="G3" s="37" t="s">
        <v>592</v>
      </c>
      <c r="H3" s="37" t="s">
        <v>592</v>
      </c>
      <c r="I3" s="37" t="s">
        <v>592</v>
      </c>
      <c r="J3" s="37" t="s">
        <v>303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593</v>
      </c>
      <c r="B4" s="21" t="s">
        <v>567</v>
      </c>
      <c r="C4" s="16" t="s">
        <v>594</v>
      </c>
      <c r="D4" s="36" t="str">
        <f>IFERROR(__xludf.DUMMYFUNCTION("JOIN("","",FILTER(Turmas!A:A,Turmas!B:B=B4))"),"20221.02BTC11N.1N,20221.02BTC11N.3N")</f>
        <v>20221.02BTC11N.1N,20221.02BTC11N.3N</v>
      </c>
      <c r="E4" s="37" t="s">
        <v>592</v>
      </c>
      <c r="F4" s="37" t="s">
        <v>592</v>
      </c>
      <c r="G4" s="37" t="s">
        <v>592</v>
      </c>
      <c r="H4" s="37" t="s">
        <v>592</v>
      </c>
      <c r="I4" s="37" t="s">
        <v>592</v>
      </c>
      <c r="J4" s="37" t="s">
        <v>303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51" t="s">
        <v>595</v>
      </c>
      <c r="B5" s="9" t="s">
        <v>570</v>
      </c>
      <c r="C5" s="9" t="s">
        <v>587</v>
      </c>
      <c r="D5" s="49" t="str">
        <f>IFERROR(__xludf.DUMMYFUNCTION("JOIN("","",FILTER(Turmas!A:A,Turmas!B:B=B5))"),"20221.02ENQ20I.1MV,20221.02ENQ20I.3MV,20221.02ENQ20I.5MV,20221.02ENQ20I.TE.2MV")</f>
        <v>20221.02ENQ20I.1MV,20221.02ENQ20I.3MV,20221.02ENQ20I.5MV,20221.02ENQ20I.TE.2MV</v>
      </c>
      <c r="E5" s="50" t="s">
        <v>588</v>
      </c>
      <c r="F5" s="50" t="s">
        <v>588</v>
      </c>
      <c r="G5" s="50" t="s">
        <v>588</v>
      </c>
      <c r="H5" s="50" t="s">
        <v>588</v>
      </c>
      <c r="I5" s="50" t="s">
        <v>588</v>
      </c>
      <c r="J5" s="50" t="s">
        <v>589</v>
      </c>
    </row>
    <row r="6">
      <c r="A6" s="35" t="s">
        <v>596</v>
      </c>
      <c r="B6" s="16" t="s">
        <v>578</v>
      </c>
      <c r="C6" s="16" t="s">
        <v>591</v>
      </c>
      <c r="D6" s="36" t="str">
        <f>IFERROR(__xludf.DUMMYFUNCTION("JOIN("","",FILTER(Turmas!A:A,Turmas!B:B=B6))"),"20221.02QUI22N.1N,20221.02QUI22N.3N,20221.02QUI22N.5N,20221.02QUI22N.7N")</f>
        <v>20221.02QUI22N.1N,20221.02QUI22N.3N,20221.02QUI22N.5N,20221.02QUI22N.7N</v>
      </c>
      <c r="E6" s="37" t="s">
        <v>592</v>
      </c>
      <c r="F6" s="37" t="s">
        <v>592</v>
      </c>
      <c r="G6" s="37" t="s">
        <v>592</v>
      </c>
      <c r="H6" s="37" t="s">
        <v>592</v>
      </c>
      <c r="I6" s="37" t="s">
        <v>592</v>
      </c>
      <c r="J6" s="37" t="s">
        <v>303</v>
      </c>
    </row>
    <row r="7">
      <c r="A7" s="35" t="s">
        <v>597</v>
      </c>
      <c r="B7" s="21" t="s">
        <v>575</v>
      </c>
      <c r="C7" s="16" t="s">
        <v>594</v>
      </c>
      <c r="D7" s="36" t="str">
        <f>IFERROR(__xludf.DUMMYFUNCTION("JOIN("","",FILTER(Turmas!A:A,Turmas!B:B=B7))"),"20221.02QUI10N.1N,20221.02QUI10N.3N")</f>
        <v>20221.02QUI10N.1N,20221.02QUI10N.3N</v>
      </c>
      <c r="E7" s="37" t="s">
        <v>592</v>
      </c>
      <c r="F7" s="37" t="s">
        <v>592</v>
      </c>
      <c r="G7" s="37" t="s">
        <v>592</v>
      </c>
      <c r="H7" s="37" t="s">
        <v>592</v>
      </c>
      <c r="I7" s="37" t="s">
        <v>592</v>
      </c>
      <c r="J7" s="37" t="s">
        <v>303</v>
      </c>
    </row>
  </sheetData>
  <drawing r:id="rId1"/>
</worksheet>
</file>