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afiherman/Documents/JOBS/CVs/To Put In CV/"/>
    </mc:Choice>
  </mc:AlternateContent>
  <xr:revisionPtr revIDLastSave="0" documentId="13_ncr:1_{66CC93B3-7771-0D43-A8EF-304580EEB1A2}" xr6:coauthVersionLast="47" xr6:coauthVersionMax="47" xr10:uidLastSave="{00000000-0000-0000-0000-000000000000}"/>
  <bookViews>
    <workbookView xWindow="0" yWindow="500" windowWidth="28760" windowHeight="16360" tabRatio="500" activeTab="1" xr2:uid="{00000000-000D-0000-FFFF-FFFF00000000}"/>
  </bookViews>
  <sheets>
    <sheet name="Requirements" sheetId="21" r:id="rId1"/>
    <sheet name="Model 1" sheetId="14" r:id="rId2"/>
    <sheet name="Model 2" sheetId="22" r:id="rId3"/>
  </sheets>
  <definedNames>
    <definedName name="solver_adj" localSheetId="1" hidden="1">'Model 1'!$B$15:$I$19</definedName>
    <definedName name="solver_adj" localSheetId="2" hidden="1">'Model 2'!$B$11:$I$15,'Model 2'!$Q$12:$S$12,'Model 2'!$M$11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'Model 1'!$B$15:$I$19</definedName>
    <definedName name="solver_lhs1" localSheetId="2" hidden="1">'Model 2'!$B$11:$I$15</definedName>
    <definedName name="solver_lhs10" localSheetId="2" hidden="1">'Model 2'!$Q$12:$S$12</definedName>
    <definedName name="solver_lhs2" localSheetId="1" hidden="1">'Model 1'!$L$14:$L$15</definedName>
    <definedName name="solver_lhs2" localSheetId="2" hidden="1">'Model 2'!$M$11</definedName>
    <definedName name="solver_lhs3" localSheetId="1" hidden="1">'Model 1'!$L$16:$L$18</definedName>
    <definedName name="solver_lhs3" localSheetId="2" hidden="1">'Model 2'!$M$15</definedName>
    <definedName name="solver_lhs4" localSheetId="1" hidden="1">'Model 1'!$L$19:$L$21</definedName>
    <definedName name="solver_lhs4" localSheetId="2" hidden="1">'Model 2'!$M$16:$M$18</definedName>
    <definedName name="solver_lhs5" localSheetId="1" hidden="1">'Model 1'!$L$22:$L$26</definedName>
    <definedName name="solver_lhs5" localSheetId="2" hidden="1">'Model 2'!$M$19:$M$20</definedName>
    <definedName name="solver_lhs6" localSheetId="1" hidden="1">'Model 1'!$L$27</definedName>
    <definedName name="solver_lhs6" localSheetId="2" hidden="1">'Model 2'!$M$21:$M$23</definedName>
    <definedName name="solver_lhs7" localSheetId="2" hidden="1">'Model 2'!$M$24:$M$26</definedName>
    <definedName name="solver_lhs8" localSheetId="2" hidden="1">'Model 2'!$M$27:$M$31</definedName>
    <definedName name="solver_lhs9" localSheetId="2" hidden="1">'Model 2'!$M$32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6</definedName>
    <definedName name="solver_num" localSheetId="2" hidden="1">10</definedName>
    <definedName name="solver_nwt" localSheetId="2" hidden="1">1</definedName>
    <definedName name="solver_opt" localSheetId="1" hidden="1">'Model 1'!$M$11</definedName>
    <definedName name="solver_opt" localSheetId="2" hidden="1">'Model 2'!$N$7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4</definedName>
    <definedName name="solver_rel1" localSheetId="2" hidden="1">4</definedName>
    <definedName name="solver_rel10" localSheetId="2" hidden="1">5</definedName>
    <definedName name="solver_rel2" localSheetId="1" hidden="1">1</definedName>
    <definedName name="solver_rel2" localSheetId="2" hidden="1">1</definedName>
    <definedName name="solver_rel3" localSheetId="1" hidden="1">1</definedName>
    <definedName name="solver_rel3" localSheetId="2" hidden="1">2</definedName>
    <definedName name="solver_rel4" localSheetId="1" hidden="1">2</definedName>
    <definedName name="solver_rel4" localSheetId="2" hidden="1">1</definedName>
    <definedName name="solver_rel5" localSheetId="1" hidden="1">3</definedName>
    <definedName name="solver_rel5" localSheetId="2" hidden="1">1</definedName>
    <definedName name="solver_rel6" localSheetId="1" hidden="1">2</definedName>
    <definedName name="solver_rel6" localSheetId="2" hidden="1">1</definedName>
    <definedName name="solver_rel7" localSheetId="2" hidden="1">2</definedName>
    <definedName name="solver_rel8" localSheetId="2" hidden="1">3</definedName>
    <definedName name="solver_rel9" localSheetId="2" hidden="1">2</definedName>
    <definedName name="solver_rhs1" localSheetId="1" hidden="1">integer</definedName>
    <definedName name="solver_rhs1" localSheetId="2" hidden="1">"integer"</definedName>
    <definedName name="solver_rhs10" localSheetId="2" hidden="1">"binary"</definedName>
    <definedName name="solver_rhs2" localSheetId="1" hidden="1">'Model 1'!$N$14:$N$15</definedName>
    <definedName name="solver_rhs2" localSheetId="2" hidden="1">'Model 2'!$O$11</definedName>
    <definedName name="solver_rhs3" localSheetId="1" hidden="1">'Model 1'!$N$16:$N$18</definedName>
    <definedName name="solver_rhs3" localSheetId="2" hidden="1">'Model 2'!$O$15</definedName>
    <definedName name="solver_rhs4" localSheetId="1" hidden="1">'Model 1'!$N$19:$N$21</definedName>
    <definedName name="solver_rhs4" localSheetId="2" hidden="1">'Model 2'!$O$16:$O$18</definedName>
    <definedName name="solver_rhs5" localSheetId="1" hidden="1">'Model 1'!$N$22:$N$26</definedName>
    <definedName name="solver_rhs5" localSheetId="2" hidden="1">'Model 2'!$O$19:$O$20</definedName>
    <definedName name="solver_rhs6" localSheetId="1" hidden="1">'Model 1'!$N$27</definedName>
    <definedName name="solver_rhs6" localSheetId="2" hidden="1">'Model 2'!$O$21:$O$23</definedName>
    <definedName name="solver_rhs7" localSheetId="2" hidden="1">'Model 2'!$O$24:$O$26</definedName>
    <definedName name="solver_rhs8" localSheetId="2" hidden="1">'Model 2'!$O$27:$O$31</definedName>
    <definedName name="solver_rhs9" localSheetId="2" hidden="1">'Model 2'!$O$32</definedName>
    <definedName name="solver_rlx" localSheetId="1" hidden="1">1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</definedName>
    <definedName name="solver_tol" localSheetId="2" hidden="1">0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22" l="1"/>
  <c r="M32" i="22"/>
  <c r="M31" i="22"/>
  <c r="M30" i="22"/>
  <c r="M29" i="22"/>
  <c r="M28" i="22"/>
  <c r="M27" i="22"/>
  <c r="O26" i="22"/>
  <c r="M26" i="22"/>
  <c r="O25" i="22"/>
  <c r="M25" i="22"/>
  <c r="O24" i="22"/>
  <c r="M24" i="22"/>
  <c r="M23" i="22"/>
  <c r="I23" i="22"/>
  <c r="H23" i="22"/>
  <c r="G23" i="22"/>
  <c r="F23" i="22"/>
  <c r="E23" i="22"/>
  <c r="D23" i="22"/>
  <c r="C23" i="22"/>
  <c r="B23" i="22"/>
  <c r="M22" i="22"/>
  <c r="I22" i="22"/>
  <c r="H22" i="22"/>
  <c r="G22" i="22"/>
  <c r="F22" i="22"/>
  <c r="E22" i="22"/>
  <c r="D22" i="22"/>
  <c r="C22" i="22"/>
  <c r="B22" i="22"/>
  <c r="M21" i="22"/>
  <c r="I21" i="22"/>
  <c r="H21" i="22"/>
  <c r="G21" i="22"/>
  <c r="F21" i="22"/>
  <c r="E21" i="22"/>
  <c r="D21" i="22"/>
  <c r="C21" i="22"/>
  <c r="B21" i="22"/>
  <c r="M20" i="22"/>
  <c r="I20" i="22"/>
  <c r="H20" i="22"/>
  <c r="G20" i="22"/>
  <c r="F20" i="22"/>
  <c r="E20" i="22"/>
  <c r="D20" i="22"/>
  <c r="C20" i="22"/>
  <c r="B20" i="22"/>
  <c r="M19" i="22"/>
  <c r="I19" i="22"/>
  <c r="H19" i="22"/>
  <c r="G19" i="22"/>
  <c r="F19" i="22"/>
  <c r="E19" i="22"/>
  <c r="D19" i="22"/>
  <c r="C19" i="22"/>
  <c r="B19" i="22"/>
  <c r="O18" i="22"/>
  <c r="M18" i="22"/>
  <c r="O17" i="22"/>
  <c r="M17" i="22"/>
  <c r="O16" i="22"/>
  <c r="M16" i="22"/>
  <c r="M15" i="22"/>
  <c r="J15" i="22"/>
  <c r="J14" i="22"/>
  <c r="J13" i="22"/>
  <c r="M12" i="22"/>
  <c r="J12" i="22"/>
  <c r="J11" i="22"/>
  <c r="N7" i="22"/>
  <c r="R7" i="22" s="1"/>
  <c r="M11" i="14"/>
  <c r="C23" i="14"/>
  <c r="C24" i="14"/>
  <c r="C25" i="14"/>
  <c r="C26" i="14"/>
  <c r="C27" i="14"/>
  <c r="L17" i="14"/>
  <c r="L27" i="14"/>
  <c r="L26" i="14"/>
  <c r="L25" i="14"/>
  <c r="L24" i="14"/>
  <c r="L23" i="14"/>
  <c r="L22" i="14"/>
  <c r="L18" i="14"/>
  <c r="L16" i="14"/>
  <c r="N21" i="14"/>
  <c r="L21" i="14"/>
  <c r="N20" i="14"/>
  <c r="L20" i="14"/>
  <c r="N19" i="14"/>
  <c r="L19" i="14"/>
  <c r="L15" i="14"/>
  <c r="L14" i="14"/>
  <c r="O11" i="22" l="1"/>
  <c r="J21" i="22"/>
  <c r="J23" i="22"/>
  <c r="J22" i="22"/>
  <c r="J19" i="22"/>
  <c r="J20" i="22"/>
  <c r="C28" i="14"/>
</calcChain>
</file>

<file path=xl/sharedStrings.xml><?xml version="1.0" encoding="utf-8"?>
<sst xmlns="http://schemas.openxmlformats.org/spreadsheetml/2006/main" count="158" uniqueCount="56">
  <si>
    <t>Warehouse</t>
  </si>
  <si>
    <t>Wholesaler</t>
  </si>
  <si>
    <t>London</t>
  </si>
  <si>
    <t>Birmingham</t>
  </si>
  <si>
    <t>Glasgow</t>
  </si>
  <si>
    <t>Bristol</t>
  </si>
  <si>
    <t>-</t>
  </si>
  <si>
    <t>Leeds</t>
  </si>
  <si>
    <t>Leeds Capacity</t>
  </si>
  <si>
    <t>&lt;=</t>
  </si>
  <si>
    <t>Bristol Capacity</t>
  </si>
  <si>
    <t>=</t>
  </si>
  <si>
    <t>&gt;=</t>
  </si>
  <si>
    <t>Constraints</t>
  </si>
  <si>
    <t xml:space="preserve">DV's </t>
  </si>
  <si>
    <t>Model</t>
  </si>
  <si>
    <t>Objective Function</t>
  </si>
  <si>
    <t>Transportation Cost</t>
  </si>
  <si>
    <t>London Capacity</t>
  </si>
  <si>
    <t>Birmingham Capacity</t>
  </si>
  <si>
    <t>Glasgow Capacity</t>
  </si>
  <si>
    <t>London In=out</t>
  </si>
  <si>
    <t>Birmingham In=out</t>
  </si>
  <si>
    <t>Glasgow In=out</t>
  </si>
  <si>
    <t>1 Demand</t>
  </si>
  <si>
    <t>2 Demand</t>
  </si>
  <si>
    <t>3 Demand</t>
  </si>
  <si>
    <t>4 Demand</t>
  </si>
  <si>
    <t>5 Demand</t>
  </si>
  <si>
    <t>Undelivarable Routes</t>
  </si>
  <si>
    <t xml:space="preserve">Transportation Costs </t>
  </si>
  <si>
    <t>Only keep two warehouses</t>
  </si>
  <si>
    <t>Keep London Warehouse?</t>
  </si>
  <si>
    <t>Keep Birmingham Warehouse?</t>
  </si>
  <si>
    <t>Keep Glasgow Warehouse?</t>
  </si>
  <si>
    <t>London In=Out</t>
  </si>
  <si>
    <t>Birmingham In=Out</t>
  </si>
  <si>
    <t>Glasgow In=Out</t>
  </si>
  <si>
    <t>DV's</t>
  </si>
  <si>
    <t>Wholesalers</t>
  </si>
  <si>
    <t>Warehouses</t>
  </si>
  <si>
    <t>Suppliers</t>
  </si>
  <si>
    <t>Minimise:</t>
  </si>
  <si>
    <t>Revenue Gained:</t>
  </si>
  <si>
    <t>Revenue from Selling Spare Birmingham Capacity in 1,000's</t>
  </si>
  <si>
    <t xml:space="preserve">Minimise: </t>
  </si>
  <si>
    <t>Binary Variables for Warehouses</t>
  </si>
  <si>
    <t xml:space="preserve">Birningham </t>
  </si>
  <si>
    <t>Birmingham Capacity Sold:</t>
  </si>
  <si>
    <t>Costs Breakdown</t>
  </si>
  <si>
    <t>Total:</t>
  </si>
  <si>
    <t>Transport Costs</t>
  </si>
  <si>
    <t>Difference to Original Model</t>
  </si>
  <si>
    <t>Totals</t>
  </si>
  <si>
    <t>Cost Breakdown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</si>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</sst>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6B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6C8C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Font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/>
    </xf>
    <xf numFmtId="164" fontId="0" fillId="3" borderId="0" xfId="0" applyNumberFormat="1" applyFont="1" applyFill="1" applyBorder="1"/>
    <xf numFmtId="0" fontId="0" fillId="7" borderId="5" xfId="0" applyFont="1" applyFill="1" applyBorder="1"/>
    <xf numFmtId="0" fontId="0" fillId="4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5" xfId="0" applyFont="1" applyFill="1" applyBorder="1"/>
    <xf numFmtId="0" fontId="0" fillId="5" borderId="0" xfId="0" applyFont="1" applyFill="1" applyBorder="1" applyAlignment="1">
      <alignment horizontal="center"/>
    </xf>
    <xf numFmtId="0" fontId="0" fillId="6" borderId="5" xfId="0" applyFont="1" applyFill="1" applyBorder="1"/>
    <xf numFmtId="0" fontId="0" fillId="6" borderId="0" xfId="0" applyFont="1" applyFill="1" applyBorder="1" applyAlignment="1">
      <alignment horizontal="center"/>
    </xf>
    <xf numFmtId="0" fontId="0" fillId="8" borderId="5" xfId="0" applyFont="1" applyFill="1" applyBorder="1"/>
    <xf numFmtId="0" fontId="0" fillId="8" borderId="0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2" borderId="5" xfId="0" applyFont="1" applyFill="1" applyBorder="1"/>
    <xf numFmtId="0" fontId="0" fillId="2" borderId="0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4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1" xfId="0" applyFont="1" applyBorder="1"/>
    <xf numFmtId="0" fontId="7" fillId="12" borderId="7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7" xfId="0" applyFont="1" applyFill="1" applyBorder="1"/>
    <xf numFmtId="0" fontId="7" fillId="9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164" fontId="0" fillId="0" borderId="6" xfId="0" applyNumberFormat="1" applyFont="1" applyBorder="1"/>
    <xf numFmtId="0" fontId="0" fillId="0" borderId="5" xfId="0" applyFont="1" applyBorder="1" applyAlignment="1">
      <alignment horizontal="left"/>
    </xf>
    <xf numFmtId="164" fontId="0" fillId="0" borderId="6" xfId="0" applyNumberFormat="1" applyFont="1" applyBorder="1" applyAlignment="1">
      <alignment horizontal="right"/>
    </xf>
    <xf numFmtId="0" fontId="0" fillId="0" borderId="10" xfId="0" applyFont="1" applyBorder="1"/>
    <xf numFmtId="164" fontId="0" fillId="0" borderId="12" xfId="0" applyNumberFormat="1" applyFont="1" applyBorder="1"/>
    <xf numFmtId="0" fontId="0" fillId="0" borderId="0" xfId="0" applyFont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4" fillId="0" borderId="20" xfId="0" applyFont="1" applyBorder="1"/>
    <xf numFmtId="0" fontId="1" fillId="0" borderId="20" xfId="0" applyFont="1" applyBorder="1"/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1" fillId="14" borderId="19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3" borderId="0" xfId="0" applyNumberForma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14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5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0" borderId="5" xfId="0" applyFont="1" applyBorder="1"/>
    <xf numFmtId="164" fontId="0" fillId="16" borderId="2" xfId="0" applyNumberFormat="1" applyFill="1" applyBorder="1"/>
    <xf numFmtId="164" fontId="0" fillId="16" borderId="3" xfId="0" applyNumberFormat="1" applyFill="1" applyBorder="1"/>
    <xf numFmtId="164" fontId="0" fillId="16" borderId="4" xfId="0" applyNumberFormat="1" applyFill="1" applyBorder="1"/>
    <xf numFmtId="164" fontId="1" fillId="0" borderId="14" xfId="0" applyNumberFormat="1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16" borderId="5" xfId="0" applyNumberFormat="1" applyFill="1" applyBorder="1"/>
    <xf numFmtId="164" fontId="0" fillId="16" borderId="0" xfId="0" applyNumberFormat="1" applyFill="1"/>
    <xf numFmtId="164" fontId="0" fillId="16" borderId="6" xfId="0" applyNumberFormat="1" applyFill="1" applyBorder="1"/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16" borderId="7" xfId="0" applyNumberFormat="1" applyFill="1" applyBorder="1"/>
    <xf numFmtId="164" fontId="0" fillId="16" borderId="8" xfId="0" applyNumberFormat="1" applyFill="1" applyBorder="1"/>
    <xf numFmtId="164" fontId="0" fillId="16" borderId="9" xfId="0" applyNumberFormat="1" applyFill="1" applyBorder="1"/>
    <xf numFmtId="164" fontId="1" fillId="0" borderId="15" xfId="0" applyNumberFormat="1" applyFon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0" xfId="0" applyNumberFormat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FFB6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583758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2C721-CD9C-6848-A5EB-9A1404EC1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38758" cy="588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9</xdr:col>
      <xdr:colOff>0</xdr:colOff>
      <xdr:row>3</xdr:row>
      <xdr:rowOff>198497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BD614-A03E-0E41-BC4C-4F18D69B1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7759700" cy="79539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88899</xdr:rowOff>
    </xdr:from>
    <xdr:to>
      <xdr:col>9</xdr:col>
      <xdr:colOff>825500</xdr:colOff>
      <xdr:row>35</xdr:row>
      <xdr:rowOff>195591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B9452-CB7D-EE46-8637-F8C824526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5181599"/>
          <a:ext cx="7531100" cy="235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16</xdr:col>
      <xdr:colOff>12701</xdr:colOff>
      <xdr:row>13</xdr:row>
      <xdr:rowOff>165100</xdr:rowOff>
    </xdr:from>
    <xdr:to>
      <xdr:col>19</xdr:col>
      <xdr:colOff>236280</xdr:colOff>
      <xdr:row>32</xdr:row>
      <xdr:rowOff>44302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C21579-2C79-E44A-BDEB-794A32BAD6B8}"/>
            </a:ext>
          </a:extLst>
        </xdr:cNvPr>
        <xdr:cNvSpPr txBox="1"/>
      </xdr:nvSpPr>
      <xdr:spPr>
        <a:xfrm>
          <a:off x="14986887" y="3029984"/>
          <a:ext cx="2748812" cy="3895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Answer:</a:t>
          </a:r>
          <a:r>
            <a:rPr lang="en-GB" sz="1100" baseline="0"/>
            <a:t> </a:t>
          </a:r>
        </a:p>
        <a:p>
          <a:endParaRPr lang="en-GB" sz="1100" baseline="0"/>
        </a:p>
        <a:p>
          <a:r>
            <a:rPr lang="en-GB" sz="1100" b="1" baseline="0"/>
            <a:t>Closing Glasgow is most optimal should they wish to close a warehouse</a:t>
          </a:r>
          <a:r>
            <a:rPr lang="en-GB" sz="1100" baseline="0"/>
            <a:t>. If they do sell Glasgow they would be able to </a:t>
          </a:r>
          <a:r>
            <a:rPr lang="en-GB" sz="1100" b="1" baseline="0"/>
            <a:t>sell 6,000 units of capacity from the Birmingham </a:t>
          </a:r>
          <a:r>
            <a:rPr lang="en-GB" sz="1100" baseline="0"/>
            <a:t>warehouse from which the company would benefit from £126k in additional revenue (which is taken off the transport costs).</a:t>
          </a:r>
        </a:p>
        <a:p>
          <a:endParaRPr lang="en-GB" sz="1100" baseline="0"/>
        </a:p>
        <a:p>
          <a:r>
            <a:rPr lang="en-GB" sz="1100" b="1" baseline="0"/>
            <a:t>This model is £248k more expensive than the last model </a:t>
          </a:r>
          <a:r>
            <a:rPr lang="en-GB" sz="1100" baseline="0"/>
            <a:t>where the company had all three warehouses. The question here is </a:t>
          </a:r>
          <a:r>
            <a:rPr lang="en-GB" sz="1100" b="1" baseline="0"/>
            <a:t>'what are the savings RE closing the Glasgow warehouse</a:t>
          </a:r>
          <a:r>
            <a:rPr lang="en-GB" sz="1100" baseline="0"/>
            <a:t>?' in terms of rent, staff, energy bills and other overheads. If it is greater than £248k, then closing the Glasgow warehouse is optimal. If the savings are less than £248k then the results of Model 1 are more opti,al with all three warehouses open.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E3E8-187B-DC4A-996F-D9FFB2CF96BA}">
  <dimension ref="A1"/>
  <sheetViews>
    <sheetView workbookViewId="0">
      <selection activeCell="N14" sqref="N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N29"/>
  <sheetViews>
    <sheetView tabSelected="1" workbookViewId="0">
      <selection activeCell="K2" sqref="K2"/>
    </sheetView>
  </sheetViews>
  <sheetFormatPr baseColWidth="10" defaultColWidth="11" defaultRowHeight="16" x14ac:dyDescent="0.2"/>
  <cols>
    <col min="1" max="1" width="13.83203125" style="1" bestFit="1" customWidth="1"/>
    <col min="2" max="10" width="11" style="1"/>
    <col min="11" max="11" width="18.33203125" style="1" bestFit="1" customWidth="1"/>
    <col min="12" max="16384" width="11" style="1"/>
  </cols>
  <sheetData>
    <row r="4" spans="1:14" ht="17" thickBot="1" x14ac:dyDescent="0.25"/>
    <row r="5" spans="1:14" ht="17" thickBot="1" x14ac:dyDescent="0.25">
      <c r="A5" s="37" t="s">
        <v>51</v>
      </c>
      <c r="B5" s="80" t="s">
        <v>0</v>
      </c>
      <c r="C5" s="80"/>
      <c r="D5" s="80"/>
      <c r="E5" s="79" t="s">
        <v>1</v>
      </c>
      <c r="F5" s="80"/>
      <c r="G5" s="80"/>
      <c r="H5" s="80"/>
      <c r="I5" s="81"/>
    </row>
    <row r="6" spans="1:14" ht="17" thickBot="1" x14ac:dyDescent="0.25">
      <c r="A6" s="63" t="s">
        <v>41</v>
      </c>
      <c r="B6" s="64" t="s">
        <v>2</v>
      </c>
      <c r="C6" s="65" t="s">
        <v>3</v>
      </c>
      <c r="D6" s="65" t="s">
        <v>4</v>
      </c>
      <c r="E6" s="64">
        <v>1</v>
      </c>
      <c r="F6" s="65">
        <v>2</v>
      </c>
      <c r="G6" s="65">
        <v>3</v>
      </c>
      <c r="H6" s="65">
        <v>4</v>
      </c>
      <c r="I6" s="66">
        <v>5</v>
      </c>
    </row>
    <row r="7" spans="1:14" ht="17" thickBot="1" x14ac:dyDescent="0.25">
      <c r="A7" s="38" t="s">
        <v>5</v>
      </c>
      <c r="B7" s="29">
        <v>25</v>
      </c>
      <c r="C7" s="29">
        <v>23</v>
      </c>
      <c r="D7" s="29" t="s">
        <v>6</v>
      </c>
      <c r="E7" s="29">
        <v>80</v>
      </c>
      <c r="F7" s="29" t="s">
        <v>6</v>
      </c>
      <c r="G7" s="29">
        <v>90</v>
      </c>
      <c r="H7" s="29">
        <v>100</v>
      </c>
      <c r="I7" s="30">
        <v>86</v>
      </c>
      <c r="K7" s="82" t="s">
        <v>15</v>
      </c>
      <c r="L7" s="83"/>
      <c r="M7" s="83"/>
      <c r="N7" s="84"/>
    </row>
    <row r="8" spans="1:14" ht="17" thickBot="1" x14ac:dyDescent="0.25">
      <c r="A8" s="38" t="s">
        <v>7</v>
      </c>
      <c r="B8" s="29">
        <v>30</v>
      </c>
      <c r="C8" s="29">
        <v>27</v>
      </c>
      <c r="D8" s="29">
        <v>30</v>
      </c>
      <c r="E8" s="29" t="s">
        <v>6</v>
      </c>
      <c r="F8" s="29">
        <v>70</v>
      </c>
      <c r="G8" s="29">
        <v>54</v>
      </c>
      <c r="H8" s="29" t="s">
        <v>6</v>
      </c>
      <c r="I8" s="30">
        <v>100</v>
      </c>
      <c r="K8" s="2"/>
      <c r="L8" s="3"/>
      <c r="M8" s="3"/>
      <c r="N8" s="4"/>
    </row>
    <row r="9" spans="1:14" ht="17" thickBot="1" x14ac:dyDescent="0.25">
      <c r="A9" s="38" t="s">
        <v>2</v>
      </c>
      <c r="B9" s="29" t="s">
        <v>6</v>
      </c>
      <c r="C9" s="29" t="s">
        <v>6</v>
      </c>
      <c r="D9" s="29" t="s">
        <v>6</v>
      </c>
      <c r="E9" s="29">
        <v>37</v>
      </c>
      <c r="F9" s="29">
        <v>31</v>
      </c>
      <c r="G9" s="29" t="s">
        <v>6</v>
      </c>
      <c r="H9" s="29">
        <v>40</v>
      </c>
      <c r="I9" s="30">
        <v>44</v>
      </c>
      <c r="K9" s="76" t="s">
        <v>16</v>
      </c>
      <c r="L9" s="77"/>
      <c r="M9" s="77"/>
      <c r="N9" s="78"/>
    </row>
    <row r="10" spans="1:14" x14ac:dyDescent="0.2">
      <c r="A10" s="38" t="s">
        <v>3</v>
      </c>
      <c r="B10" s="29" t="s">
        <v>6</v>
      </c>
      <c r="C10" s="29" t="s">
        <v>6</v>
      </c>
      <c r="D10" s="29" t="s">
        <v>6</v>
      </c>
      <c r="E10" s="29">
        <v>36</v>
      </c>
      <c r="F10" s="29">
        <v>40</v>
      </c>
      <c r="G10" s="29">
        <v>43</v>
      </c>
      <c r="H10" s="29">
        <v>40</v>
      </c>
      <c r="I10" s="30">
        <v>46</v>
      </c>
      <c r="K10" s="2"/>
      <c r="L10" s="3"/>
      <c r="M10" s="5" t="s">
        <v>17</v>
      </c>
      <c r="N10" s="4"/>
    </row>
    <row r="11" spans="1:14" ht="17" thickBot="1" x14ac:dyDescent="0.25">
      <c r="A11" s="39" t="s">
        <v>4</v>
      </c>
      <c r="B11" s="32" t="s">
        <v>6</v>
      </c>
      <c r="C11" s="32" t="s">
        <v>6</v>
      </c>
      <c r="D11" s="32" t="s">
        <v>6</v>
      </c>
      <c r="E11" s="32">
        <v>45</v>
      </c>
      <c r="F11" s="32">
        <v>42</v>
      </c>
      <c r="G11" s="32">
        <v>30</v>
      </c>
      <c r="H11" s="32" t="s">
        <v>6</v>
      </c>
      <c r="I11" s="33">
        <v>36</v>
      </c>
      <c r="K11" s="2" t="s">
        <v>45</v>
      </c>
      <c r="L11" s="3"/>
      <c r="M11" s="6">
        <f>SUMPRODUCT(B15:I19,B7:I11)+G28</f>
        <v>4937000</v>
      </c>
      <c r="N11" s="4"/>
    </row>
    <row r="12" spans="1:14" ht="17" thickBot="1" x14ac:dyDescent="0.25">
      <c r="K12" s="2"/>
      <c r="L12" s="3"/>
      <c r="M12" s="3"/>
      <c r="N12" s="4"/>
    </row>
    <row r="13" spans="1:14" ht="17" thickBot="1" x14ac:dyDescent="0.25">
      <c r="K13" s="73" t="s">
        <v>13</v>
      </c>
      <c r="L13" s="74"/>
      <c r="M13" s="74"/>
      <c r="N13" s="75"/>
    </row>
    <row r="14" spans="1:14" ht="17" thickBot="1" x14ac:dyDescent="0.25">
      <c r="A14" s="46" t="s">
        <v>14</v>
      </c>
      <c r="B14" s="40" t="s">
        <v>2</v>
      </c>
      <c r="C14" s="41" t="s">
        <v>3</v>
      </c>
      <c r="D14" s="41" t="s">
        <v>4</v>
      </c>
      <c r="E14" s="40">
        <v>1</v>
      </c>
      <c r="F14" s="41">
        <v>2</v>
      </c>
      <c r="G14" s="41">
        <v>3</v>
      </c>
      <c r="H14" s="41">
        <v>4</v>
      </c>
      <c r="I14" s="42">
        <v>5</v>
      </c>
      <c r="K14" s="7" t="s">
        <v>8</v>
      </c>
      <c r="L14" s="8">
        <f>SUM(B16:I16)</f>
        <v>43000</v>
      </c>
      <c r="M14" s="9" t="s">
        <v>9</v>
      </c>
      <c r="N14" s="10">
        <v>50000</v>
      </c>
    </row>
    <row r="15" spans="1:14" x14ac:dyDescent="0.2">
      <c r="A15" s="38" t="s">
        <v>5</v>
      </c>
      <c r="B15" s="19">
        <v>20000</v>
      </c>
      <c r="C15" s="20">
        <v>15000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1">
        <v>0</v>
      </c>
      <c r="K15" s="7" t="s">
        <v>10</v>
      </c>
      <c r="L15" s="8">
        <f>SUM(B15:I15)</f>
        <v>35000</v>
      </c>
      <c r="M15" s="9" t="s">
        <v>9</v>
      </c>
      <c r="N15" s="10">
        <v>40000</v>
      </c>
    </row>
    <row r="16" spans="1:14" x14ac:dyDescent="0.2">
      <c r="A16" s="38" t="s">
        <v>7</v>
      </c>
      <c r="B16" s="19">
        <v>0</v>
      </c>
      <c r="C16" s="20">
        <v>0</v>
      </c>
      <c r="D16" s="20">
        <v>12000</v>
      </c>
      <c r="E16" s="20">
        <v>0</v>
      </c>
      <c r="F16" s="20">
        <v>18000</v>
      </c>
      <c r="G16" s="20">
        <v>13000</v>
      </c>
      <c r="H16" s="20">
        <v>0</v>
      </c>
      <c r="I16" s="21">
        <v>0</v>
      </c>
      <c r="K16" s="11" t="s">
        <v>18</v>
      </c>
      <c r="L16" s="8">
        <f>SUM(B17:I17)</f>
        <v>20000</v>
      </c>
      <c r="M16" s="12" t="s">
        <v>9</v>
      </c>
      <c r="N16" s="10">
        <v>20000</v>
      </c>
    </row>
    <row r="17" spans="1:14" x14ac:dyDescent="0.2">
      <c r="A17" s="38" t="s">
        <v>2</v>
      </c>
      <c r="B17" s="19">
        <v>0</v>
      </c>
      <c r="C17" s="20">
        <v>0</v>
      </c>
      <c r="D17" s="20">
        <v>0</v>
      </c>
      <c r="E17" s="20">
        <v>0</v>
      </c>
      <c r="F17" s="20">
        <v>2000</v>
      </c>
      <c r="G17" s="20">
        <v>0</v>
      </c>
      <c r="H17" s="20">
        <v>14000</v>
      </c>
      <c r="I17" s="21">
        <v>4000</v>
      </c>
      <c r="K17" s="11" t="s">
        <v>19</v>
      </c>
      <c r="L17" s="8">
        <f>SUM(B18:I18)</f>
        <v>15000</v>
      </c>
      <c r="M17" s="12" t="s">
        <v>9</v>
      </c>
      <c r="N17" s="10">
        <v>15000</v>
      </c>
    </row>
    <row r="18" spans="1:14" x14ac:dyDescent="0.2">
      <c r="A18" s="38" t="s">
        <v>3</v>
      </c>
      <c r="B18" s="19">
        <v>0</v>
      </c>
      <c r="C18" s="20">
        <v>0</v>
      </c>
      <c r="D18" s="20">
        <v>0</v>
      </c>
      <c r="E18" s="20">
        <v>15000</v>
      </c>
      <c r="F18" s="20">
        <v>0</v>
      </c>
      <c r="G18" s="20">
        <v>0</v>
      </c>
      <c r="H18" s="20">
        <v>0</v>
      </c>
      <c r="I18" s="21">
        <v>0</v>
      </c>
      <c r="K18" s="11" t="s">
        <v>20</v>
      </c>
      <c r="L18" s="8">
        <f>SUM(B19:I19)</f>
        <v>12000</v>
      </c>
      <c r="M18" s="12" t="s">
        <v>9</v>
      </c>
      <c r="N18" s="10">
        <v>12000</v>
      </c>
    </row>
    <row r="19" spans="1:14" ht="17" thickBot="1" x14ac:dyDescent="0.25">
      <c r="A19" s="39" t="s">
        <v>4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4">
        <v>12000</v>
      </c>
      <c r="K19" s="13" t="s">
        <v>21</v>
      </c>
      <c r="L19" s="8">
        <f>SUM(B15:B16)</f>
        <v>20000</v>
      </c>
      <c r="M19" s="14" t="s">
        <v>11</v>
      </c>
      <c r="N19" s="10">
        <f>SUM(E17:I17)</f>
        <v>20000</v>
      </c>
    </row>
    <row r="20" spans="1:14" x14ac:dyDescent="0.2">
      <c r="K20" s="13" t="s">
        <v>22</v>
      </c>
      <c r="L20" s="8">
        <f>SUM(C15:C16)</f>
        <v>15000</v>
      </c>
      <c r="M20" s="14" t="s">
        <v>11</v>
      </c>
      <c r="N20" s="10">
        <f>SUM(E18:I18)</f>
        <v>15000</v>
      </c>
    </row>
    <row r="21" spans="1:14" ht="17" thickBot="1" x14ac:dyDescent="0.25">
      <c r="K21" s="13" t="s">
        <v>23</v>
      </c>
      <c r="L21" s="8">
        <f>SUM(D15:D16)</f>
        <v>12000</v>
      </c>
      <c r="M21" s="14" t="s">
        <v>11</v>
      </c>
      <c r="N21" s="10">
        <f>SUM(E19:I19)</f>
        <v>12000</v>
      </c>
    </row>
    <row r="22" spans="1:14" ht="17" thickBot="1" x14ac:dyDescent="0.25">
      <c r="B22" s="71" t="s">
        <v>49</v>
      </c>
      <c r="C22" s="72"/>
      <c r="D22" s="55"/>
      <c r="K22" s="15" t="s">
        <v>24</v>
      </c>
      <c r="L22" s="8">
        <f>SUM(E15:E19)</f>
        <v>15000</v>
      </c>
      <c r="M22" s="16" t="s">
        <v>12</v>
      </c>
      <c r="N22" s="10">
        <v>15000</v>
      </c>
    </row>
    <row r="23" spans="1:14" x14ac:dyDescent="0.2">
      <c r="B23" s="2" t="s">
        <v>5</v>
      </c>
      <c r="C23" s="57">
        <f>SUMPRODUCT(B15:I15,B7:I7)</f>
        <v>845000</v>
      </c>
      <c r="D23" s="62"/>
      <c r="E23"/>
      <c r="K23" s="15" t="s">
        <v>25</v>
      </c>
      <c r="L23" s="8">
        <f>SUM(F15:F19)</f>
        <v>20000</v>
      </c>
      <c r="M23" s="16" t="s">
        <v>12</v>
      </c>
      <c r="N23" s="10">
        <v>20000</v>
      </c>
    </row>
    <row r="24" spans="1:14" x14ac:dyDescent="0.2">
      <c r="B24" s="2" t="s">
        <v>7</v>
      </c>
      <c r="C24" s="57">
        <f>SUMPRODUCT(B16:I16,B8:I8)</f>
        <v>2322000</v>
      </c>
      <c r="D24" s="62"/>
      <c r="E24" s="56"/>
      <c r="K24" s="15" t="s">
        <v>26</v>
      </c>
      <c r="L24" s="8">
        <f>SUM(G15:G19)</f>
        <v>13000</v>
      </c>
      <c r="M24" s="16" t="s">
        <v>12</v>
      </c>
      <c r="N24" s="10">
        <v>13000</v>
      </c>
    </row>
    <row r="25" spans="1:14" x14ac:dyDescent="0.2">
      <c r="B25" s="58" t="s">
        <v>2</v>
      </c>
      <c r="C25" s="59">
        <f>SUMPRODUCT(B17:I17,B9:I9)</f>
        <v>798000</v>
      </c>
      <c r="D25" s="62"/>
      <c r="E25" s="56"/>
      <c r="K25" s="15" t="s">
        <v>27</v>
      </c>
      <c r="L25" s="8">
        <f>SUM(H15:H19)</f>
        <v>14000</v>
      </c>
      <c r="M25" s="16" t="s">
        <v>12</v>
      </c>
      <c r="N25" s="10">
        <v>14000</v>
      </c>
    </row>
    <row r="26" spans="1:14" x14ac:dyDescent="0.2">
      <c r="B26" s="2" t="s">
        <v>3</v>
      </c>
      <c r="C26" s="57">
        <f>SUMPRODUCT(B18:I18,B10:I10)</f>
        <v>540000</v>
      </c>
      <c r="D26" s="62"/>
      <c r="E26" s="56"/>
      <c r="K26" s="15" t="s">
        <v>28</v>
      </c>
      <c r="L26" s="8">
        <f>SUM(I15:I19)</f>
        <v>16000</v>
      </c>
      <c r="M26" s="16" t="s">
        <v>12</v>
      </c>
      <c r="N26" s="10">
        <v>16000</v>
      </c>
    </row>
    <row r="27" spans="1:14" ht="17" thickBot="1" x14ac:dyDescent="0.25">
      <c r="B27" s="2" t="s">
        <v>4</v>
      </c>
      <c r="C27" s="57">
        <f>SUMPRODUCT(B19:I19,B11:I11)</f>
        <v>432000</v>
      </c>
      <c r="D27" s="62"/>
      <c r="E27" s="56"/>
      <c r="K27" s="50" t="s">
        <v>29</v>
      </c>
      <c r="L27" s="18">
        <f>SUM(B17:D19,D15,F15,E16,H16,G17,H19)</f>
        <v>0</v>
      </c>
      <c r="M27" s="51" t="s">
        <v>11</v>
      </c>
      <c r="N27" s="17">
        <v>0</v>
      </c>
    </row>
    <row r="28" spans="1:14" ht="17" thickBot="1" x14ac:dyDescent="0.25">
      <c r="B28" s="60" t="s">
        <v>50</v>
      </c>
      <c r="C28" s="61">
        <f>SUM(C23:C27)</f>
        <v>4937000</v>
      </c>
    </row>
    <row r="29" spans="1:14" x14ac:dyDescent="0.2">
      <c r="B29" s="62"/>
      <c r="C29" s="62"/>
      <c r="D29" s="62"/>
    </row>
  </sheetData>
  <mergeCells count="6">
    <mergeCell ref="B22:C22"/>
    <mergeCell ref="K13:N13"/>
    <mergeCell ref="K9:N9"/>
    <mergeCell ref="E5:I5"/>
    <mergeCell ref="B5:D5"/>
    <mergeCell ref="K7:N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71CA-012F-9B46-8247-4437873EEF1D}">
  <dimension ref="A1:S32"/>
  <sheetViews>
    <sheetView zoomScale="86" workbookViewId="0">
      <selection activeCell="U28" sqref="U28"/>
    </sheetView>
  </sheetViews>
  <sheetFormatPr baseColWidth="10" defaultColWidth="11" defaultRowHeight="16" x14ac:dyDescent="0.2"/>
  <cols>
    <col min="1" max="1" width="14.5" bestFit="1" customWidth="1"/>
    <col min="12" max="12" width="26.1640625" bestFit="1" customWidth="1"/>
    <col min="14" max="14" width="12.1640625" bestFit="1" customWidth="1"/>
  </cols>
  <sheetData>
    <row r="1" spans="1:19" ht="17" thickBot="1" x14ac:dyDescent="0.25">
      <c r="A1" s="68" t="s">
        <v>55</v>
      </c>
      <c r="B1" s="85" t="s">
        <v>40</v>
      </c>
      <c r="C1" s="86"/>
      <c r="D1" s="87"/>
      <c r="E1" s="88" t="s">
        <v>39</v>
      </c>
      <c r="F1" s="89"/>
      <c r="G1" s="89"/>
      <c r="H1" s="89"/>
      <c r="I1" s="90"/>
      <c r="J1" s="91"/>
    </row>
    <row r="2" spans="1:19" ht="17" thickBot="1" x14ac:dyDescent="0.25">
      <c r="A2" s="67" t="s">
        <v>41</v>
      </c>
      <c r="B2" s="34" t="s">
        <v>2</v>
      </c>
      <c r="C2" s="35" t="s">
        <v>3</v>
      </c>
      <c r="D2" s="36" t="s">
        <v>4</v>
      </c>
      <c r="E2" s="34">
        <v>1</v>
      </c>
      <c r="F2" s="35">
        <v>2</v>
      </c>
      <c r="G2" s="35">
        <v>3</v>
      </c>
      <c r="H2" s="35">
        <v>4</v>
      </c>
      <c r="I2" s="36">
        <v>5</v>
      </c>
      <c r="J2" s="92"/>
    </row>
    <row r="3" spans="1:19" ht="17" thickBot="1" x14ac:dyDescent="0.25">
      <c r="A3" s="38" t="s">
        <v>5</v>
      </c>
      <c r="B3" s="25">
        <v>25</v>
      </c>
      <c r="C3" s="26">
        <v>23</v>
      </c>
      <c r="D3" s="26"/>
      <c r="E3" s="26">
        <v>80</v>
      </c>
      <c r="F3" s="26"/>
      <c r="G3" s="26">
        <v>90</v>
      </c>
      <c r="H3" s="26">
        <v>100</v>
      </c>
      <c r="I3" s="27">
        <v>86</v>
      </c>
      <c r="J3" s="93"/>
      <c r="L3" s="94" t="s">
        <v>15</v>
      </c>
      <c r="M3" s="95"/>
      <c r="N3" s="95"/>
      <c r="O3" s="96"/>
    </row>
    <row r="4" spans="1:19" ht="17" thickBot="1" x14ac:dyDescent="0.25">
      <c r="A4" s="38" t="s">
        <v>7</v>
      </c>
      <c r="B4" s="28">
        <v>30</v>
      </c>
      <c r="C4" s="93">
        <v>27</v>
      </c>
      <c r="D4" s="93">
        <v>30</v>
      </c>
      <c r="E4" s="93"/>
      <c r="F4" s="93">
        <v>70</v>
      </c>
      <c r="G4" s="93">
        <v>54</v>
      </c>
      <c r="H4" s="93"/>
      <c r="I4" s="30">
        <v>100</v>
      </c>
      <c r="J4" s="93"/>
      <c r="L4" s="97"/>
      <c r="M4" s="98"/>
      <c r="N4" s="98"/>
      <c r="O4" s="99"/>
    </row>
    <row r="5" spans="1:19" ht="17" thickBot="1" x14ac:dyDescent="0.25">
      <c r="A5" s="38" t="s">
        <v>2</v>
      </c>
      <c r="B5" s="28"/>
      <c r="C5" s="93"/>
      <c r="D5" s="93"/>
      <c r="E5" s="93">
        <v>37</v>
      </c>
      <c r="F5" s="93">
        <v>31</v>
      </c>
      <c r="G5" s="93"/>
      <c r="H5" s="93">
        <v>40</v>
      </c>
      <c r="I5" s="30">
        <v>44</v>
      </c>
      <c r="J5" s="93"/>
      <c r="L5" s="100" t="s">
        <v>16</v>
      </c>
      <c r="M5" s="101"/>
      <c r="N5" s="101"/>
      <c r="O5" s="102"/>
      <c r="Q5" s="103" t="s">
        <v>52</v>
      </c>
      <c r="R5" s="104"/>
      <c r="S5" s="105"/>
    </row>
    <row r="6" spans="1:19" x14ac:dyDescent="0.2">
      <c r="A6" s="38" t="s">
        <v>3</v>
      </c>
      <c r="B6" s="28"/>
      <c r="C6" s="93"/>
      <c r="D6" s="93"/>
      <c r="E6" s="93">
        <v>36</v>
      </c>
      <c r="F6" s="93">
        <v>40</v>
      </c>
      <c r="G6" s="93">
        <v>43</v>
      </c>
      <c r="H6" s="93">
        <v>40</v>
      </c>
      <c r="I6" s="30">
        <v>46</v>
      </c>
      <c r="J6" s="93"/>
      <c r="L6" s="97"/>
      <c r="M6" s="98"/>
      <c r="N6" s="98" t="s">
        <v>30</v>
      </c>
      <c r="O6" s="99"/>
      <c r="Q6" s="106"/>
      <c r="S6" s="107"/>
    </row>
    <row r="7" spans="1:19" ht="17" thickBot="1" x14ac:dyDescent="0.25">
      <c r="A7" s="39" t="s">
        <v>4</v>
      </c>
      <c r="B7" s="31"/>
      <c r="C7" s="32"/>
      <c r="D7" s="32"/>
      <c r="E7" s="32">
        <v>45</v>
      </c>
      <c r="F7" s="32">
        <v>42</v>
      </c>
      <c r="G7" s="32">
        <v>30</v>
      </c>
      <c r="H7" s="32"/>
      <c r="I7" s="33">
        <v>36</v>
      </c>
      <c r="J7" s="93"/>
      <c r="L7" s="97" t="s">
        <v>42</v>
      </c>
      <c r="M7" s="98"/>
      <c r="N7" s="108">
        <f>SUMPRODUCT(B11:I15,B3:I7)-M12</f>
        <v>5184999.9999999991</v>
      </c>
      <c r="O7" s="99"/>
      <c r="Q7" s="106"/>
      <c r="R7" s="109">
        <f>N7-'Model 1'!M11</f>
        <v>247999.99999999907</v>
      </c>
      <c r="S7" s="107"/>
    </row>
    <row r="8" spans="1:19" ht="17" thickBot="1" x14ac:dyDescent="0.25">
      <c r="L8" s="97"/>
      <c r="M8" s="98"/>
      <c r="N8" s="98"/>
      <c r="O8" s="99"/>
      <c r="Q8" s="110"/>
      <c r="R8" s="111"/>
      <c r="S8" s="112"/>
    </row>
    <row r="9" spans="1:19" ht="17" thickBot="1" x14ac:dyDescent="0.25">
      <c r="L9" s="113" t="s">
        <v>44</v>
      </c>
      <c r="M9" s="114"/>
      <c r="N9" s="114"/>
      <c r="O9" s="115"/>
    </row>
    <row r="10" spans="1:19" ht="17" thickBot="1" x14ac:dyDescent="0.25">
      <c r="A10" s="116" t="s">
        <v>38</v>
      </c>
      <c r="B10" s="64" t="s">
        <v>2</v>
      </c>
      <c r="C10" s="65" t="s">
        <v>3</v>
      </c>
      <c r="D10" s="66" t="s">
        <v>4</v>
      </c>
      <c r="E10" s="43">
        <v>1</v>
      </c>
      <c r="F10" s="44">
        <v>2</v>
      </c>
      <c r="G10" s="44">
        <v>3</v>
      </c>
      <c r="H10" s="44">
        <v>4</v>
      </c>
      <c r="I10" s="45">
        <v>5</v>
      </c>
      <c r="J10" s="117" t="s">
        <v>53</v>
      </c>
      <c r="L10" s="106"/>
      <c r="O10" s="107"/>
      <c r="Q10" s="88" t="s">
        <v>46</v>
      </c>
      <c r="R10" s="89"/>
      <c r="S10" s="90"/>
    </row>
    <row r="11" spans="1:19" ht="17" thickBot="1" x14ac:dyDescent="0.25">
      <c r="A11" s="38" t="s">
        <v>5</v>
      </c>
      <c r="B11" s="118">
        <v>20000</v>
      </c>
      <c r="C11" s="119">
        <v>4000</v>
      </c>
      <c r="D11" s="119">
        <v>0</v>
      </c>
      <c r="E11" s="119">
        <v>0</v>
      </c>
      <c r="F11" s="119">
        <v>0</v>
      </c>
      <c r="G11" s="119">
        <v>0</v>
      </c>
      <c r="H11" s="119">
        <v>0</v>
      </c>
      <c r="I11" s="120">
        <v>16000</v>
      </c>
      <c r="J11" s="121">
        <f>SUM(B11:I11)</f>
        <v>40000</v>
      </c>
      <c r="L11" s="106" t="s">
        <v>48</v>
      </c>
      <c r="M11" s="122">
        <v>6.0000000000000542</v>
      </c>
      <c r="N11" s="98" t="s">
        <v>11</v>
      </c>
      <c r="O11" s="123">
        <f>((O22-M22)/1000)</f>
        <v>6</v>
      </c>
      <c r="Q11" s="70" t="s">
        <v>2</v>
      </c>
      <c r="R11" s="156" t="s">
        <v>47</v>
      </c>
      <c r="S11" s="69" t="s">
        <v>4</v>
      </c>
    </row>
    <row r="12" spans="1:19" ht="17" thickBot="1" x14ac:dyDescent="0.25">
      <c r="A12" s="38" t="s">
        <v>7</v>
      </c>
      <c r="B12" s="124">
        <v>0</v>
      </c>
      <c r="C12" s="125">
        <v>5000</v>
      </c>
      <c r="D12" s="125">
        <v>0</v>
      </c>
      <c r="E12" s="125">
        <v>0</v>
      </c>
      <c r="F12" s="125">
        <v>20000</v>
      </c>
      <c r="G12" s="125">
        <v>13000</v>
      </c>
      <c r="H12" s="125">
        <v>0</v>
      </c>
      <c r="I12" s="126">
        <v>0</v>
      </c>
      <c r="J12" s="121">
        <f t="shared" ref="J12:J15" si="0">SUM(B12:I12)</f>
        <v>38000</v>
      </c>
      <c r="L12" s="106" t="s">
        <v>43</v>
      </c>
      <c r="M12" s="98">
        <f>M11*21000</f>
        <v>126000.00000000114</v>
      </c>
      <c r="O12" s="107"/>
      <c r="Q12" s="52">
        <v>1</v>
      </c>
      <c r="R12" s="54">
        <v>1</v>
      </c>
      <c r="S12" s="53">
        <v>0</v>
      </c>
    </row>
    <row r="13" spans="1:19" ht="17" thickBot="1" x14ac:dyDescent="0.25">
      <c r="A13" s="38" t="s">
        <v>2</v>
      </c>
      <c r="B13" s="124">
        <v>0</v>
      </c>
      <c r="C13" s="125">
        <v>0</v>
      </c>
      <c r="D13" s="125">
        <v>0</v>
      </c>
      <c r="E13" s="125">
        <v>6000</v>
      </c>
      <c r="F13" s="125">
        <v>0</v>
      </c>
      <c r="G13" s="125">
        <v>0</v>
      </c>
      <c r="H13" s="125">
        <v>14000</v>
      </c>
      <c r="I13" s="126">
        <v>0</v>
      </c>
      <c r="J13" s="121">
        <f t="shared" si="0"/>
        <v>20000</v>
      </c>
      <c r="L13" s="110"/>
      <c r="M13" s="111"/>
      <c r="N13" s="111"/>
      <c r="O13" s="112"/>
    </row>
    <row r="14" spans="1:19" ht="17" thickBot="1" x14ac:dyDescent="0.25">
      <c r="A14" s="38" t="s">
        <v>3</v>
      </c>
      <c r="B14" s="124">
        <v>0</v>
      </c>
      <c r="C14" s="125">
        <v>0</v>
      </c>
      <c r="D14" s="125">
        <v>0</v>
      </c>
      <c r="E14" s="125">
        <v>9000</v>
      </c>
      <c r="F14" s="125">
        <v>0</v>
      </c>
      <c r="G14" s="125">
        <v>0</v>
      </c>
      <c r="H14" s="125">
        <v>0</v>
      </c>
      <c r="I14" s="126">
        <v>0</v>
      </c>
      <c r="J14" s="121">
        <f t="shared" si="0"/>
        <v>9000</v>
      </c>
      <c r="L14" s="127" t="s">
        <v>13</v>
      </c>
      <c r="M14" s="128"/>
      <c r="N14" s="128"/>
      <c r="O14" s="129"/>
    </row>
    <row r="15" spans="1:19" ht="17" thickBot="1" x14ac:dyDescent="0.25">
      <c r="A15" s="39" t="s">
        <v>4</v>
      </c>
      <c r="B15" s="130">
        <v>0</v>
      </c>
      <c r="C15" s="131">
        <v>0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2">
        <v>0</v>
      </c>
      <c r="J15" s="133">
        <f t="shared" si="0"/>
        <v>0</v>
      </c>
      <c r="L15" s="134" t="s">
        <v>31</v>
      </c>
      <c r="M15" s="135">
        <f>SUM(Q12:S12)</f>
        <v>2</v>
      </c>
      <c r="N15" s="136" t="s">
        <v>11</v>
      </c>
      <c r="O15" s="123">
        <v>2</v>
      </c>
    </row>
    <row r="16" spans="1:19" x14ac:dyDescent="0.2">
      <c r="L16" s="134" t="s">
        <v>32</v>
      </c>
      <c r="M16" s="135">
        <f>SUM(B11:B12,E13:I13)</f>
        <v>40000</v>
      </c>
      <c r="N16" s="136" t="s">
        <v>9</v>
      </c>
      <c r="O16" s="123">
        <f>1000000*Q12</f>
        <v>1000000</v>
      </c>
    </row>
    <row r="17" spans="1:15" ht="17" thickBot="1" x14ac:dyDescent="0.25">
      <c r="L17" s="134" t="s">
        <v>33</v>
      </c>
      <c r="M17" s="135">
        <f>SUM(C11:C12,E14:I14)</f>
        <v>18000</v>
      </c>
      <c r="N17" s="136" t="s">
        <v>9</v>
      </c>
      <c r="O17" s="123">
        <f>1000000*R12</f>
        <v>1000000</v>
      </c>
    </row>
    <row r="18" spans="1:15" ht="17" thickBot="1" x14ac:dyDescent="0.25">
      <c r="A18" s="116" t="s">
        <v>54</v>
      </c>
      <c r="B18" s="43" t="s">
        <v>2</v>
      </c>
      <c r="C18" s="44" t="s">
        <v>3</v>
      </c>
      <c r="D18" s="44" t="s">
        <v>4</v>
      </c>
      <c r="E18" s="43">
        <v>1</v>
      </c>
      <c r="F18" s="44">
        <v>2</v>
      </c>
      <c r="G18" s="44">
        <v>3</v>
      </c>
      <c r="H18" s="44">
        <v>4</v>
      </c>
      <c r="I18" s="45">
        <v>5</v>
      </c>
      <c r="J18" s="117" t="s">
        <v>53</v>
      </c>
      <c r="L18" s="134" t="s">
        <v>34</v>
      </c>
      <c r="M18" s="135">
        <f>SUM(D11:D12,E15:I15)</f>
        <v>0</v>
      </c>
      <c r="N18" s="136" t="s">
        <v>9</v>
      </c>
      <c r="O18" s="123">
        <f>1000000*S12</f>
        <v>0</v>
      </c>
    </row>
    <row r="19" spans="1:15" x14ac:dyDescent="0.2">
      <c r="A19" s="137" t="s">
        <v>5</v>
      </c>
      <c r="B19" s="138">
        <f t="shared" ref="B19:I23" si="1">B11*B3</f>
        <v>500000</v>
      </c>
      <c r="C19" s="139">
        <f t="shared" si="1"/>
        <v>92000</v>
      </c>
      <c r="D19" s="139">
        <f t="shared" si="1"/>
        <v>0</v>
      </c>
      <c r="E19" s="139">
        <f t="shared" si="1"/>
        <v>0</v>
      </c>
      <c r="F19" s="139">
        <f t="shared" si="1"/>
        <v>0</v>
      </c>
      <c r="G19" s="139">
        <f t="shared" si="1"/>
        <v>0</v>
      </c>
      <c r="H19" s="139">
        <f t="shared" si="1"/>
        <v>0</v>
      </c>
      <c r="I19" s="140">
        <f t="shared" si="1"/>
        <v>1376000</v>
      </c>
      <c r="J19" s="141">
        <f>SUM(B19:I19)</f>
        <v>1968000</v>
      </c>
      <c r="L19" s="142" t="s">
        <v>8</v>
      </c>
      <c r="M19" s="135">
        <f>SUM(B12:I12)</f>
        <v>38000</v>
      </c>
      <c r="N19" s="143" t="s">
        <v>9</v>
      </c>
      <c r="O19" s="123">
        <v>50000</v>
      </c>
    </row>
    <row r="20" spans="1:15" x14ac:dyDescent="0.2">
      <c r="A20" s="137" t="s">
        <v>7</v>
      </c>
      <c r="B20" s="144">
        <f t="shared" si="1"/>
        <v>0</v>
      </c>
      <c r="C20" s="145">
        <f t="shared" si="1"/>
        <v>135000</v>
      </c>
      <c r="D20" s="145">
        <f t="shared" si="1"/>
        <v>0</v>
      </c>
      <c r="E20" s="145">
        <f t="shared" si="1"/>
        <v>0</v>
      </c>
      <c r="F20" s="145">
        <f t="shared" si="1"/>
        <v>1400000</v>
      </c>
      <c r="G20" s="145">
        <f t="shared" si="1"/>
        <v>702000</v>
      </c>
      <c r="H20" s="145">
        <f t="shared" si="1"/>
        <v>0</v>
      </c>
      <c r="I20" s="146">
        <f t="shared" si="1"/>
        <v>0</v>
      </c>
      <c r="J20" s="141">
        <f t="shared" ref="J20:J23" si="2">SUM(B20:I20)</f>
        <v>2237000</v>
      </c>
      <c r="L20" s="142" t="s">
        <v>10</v>
      </c>
      <c r="M20" s="135">
        <f>SUM(B11:I11)</f>
        <v>40000</v>
      </c>
      <c r="N20" s="143" t="s">
        <v>9</v>
      </c>
      <c r="O20" s="123">
        <v>40000</v>
      </c>
    </row>
    <row r="21" spans="1:15" x14ac:dyDescent="0.2">
      <c r="A21" s="137" t="s">
        <v>2</v>
      </c>
      <c r="B21" s="144">
        <f t="shared" si="1"/>
        <v>0</v>
      </c>
      <c r="C21" s="145">
        <f t="shared" si="1"/>
        <v>0</v>
      </c>
      <c r="D21" s="145">
        <f t="shared" si="1"/>
        <v>0</v>
      </c>
      <c r="E21" s="145">
        <f t="shared" si="1"/>
        <v>222000</v>
      </c>
      <c r="F21" s="145">
        <f t="shared" si="1"/>
        <v>0</v>
      </c>
      <c r="G21" s="145">
        <f t="shared" si="1"/>
        <v>0</v>
      </c>
      <c r="H21" s="145">
        <f t="shared" si="1"/>
        <v>560000</v>
      </c>
      <c r="I21" s="146">
        <f t="shared" si="1"/>
        <v>0</v>
      </c>
      <c r="J21" s="141">
        <f t="shared" si="2"/>
        <v>782000</v>
      </c>
      <c r="L21" s="147" t="s">
        <v>18</v>
      </c>
      <c r="M21" s="135">
        <f>SUM(B13:I13)</f>
        <v>20000</v>
      </c>
      <c r="N21" s="148" t="s">
        <v>9</v>
      </c>
      <c r="O21" s="123">
        <v>20000</v>
      </c>
    </row>
    <row r="22" spans="1:15" x14ac:dyDescent="0.2">
      <c r="A22" s="137" t="s">
        <v>3</v>
      </c>
      <c r="B22" s="144">
        <f t="shared" si="1"/>
        <v>0</v>
      </c>
      <c r="C22" s="145">
        <f t="shared" si="1"/>
        <v>0</v>
      </c>
      <c r="D22" s="145">
        <f t="shared" si="1"/>
        <v>0</v>
      </c>
      <c r="E22" s="145">
        <f t="shared" si="1"/>
        <v>324000</v>
      </c>
      <c r="F22" s="145">
        <f t="shared" si="1"/>
        <v>0</v>
      </c>
      <c r="G22" s="145">
        <f t="shared" si="1"/>
        <v>0</v>
      </c>
      <c r="H22" s="145">
        <f t="shared" si="1"/>
        <v>0</v>
      </c>
      <c r="I22" s="146">
        <f t="shared" si="1"/>
        <v>0</v>
      </c>
      <c r="J22" s="141">
        <f t="shared" si="2"/>
        <v>324000</v>
      </c>
      <c r="L22" s="147" t="s">
        <v>19</v>
      </c>
      <c r="M22" s="135">
        <f>SUM(B14:I14)</f>
        <v>9000</v>
      </c>
      <c r="N22" s="148" t="s">
        <v>9</v>
      </c>
      <c r="O22" s="123">
        <f>15000*R12</f>
        <v>15000</v>
      </c>
    </row>
    <row r="23" spans="1:15" ht="17" thickBot="1" x14ac:dyDescent="0.25">
      <c r="A23" s="34" t="s">
        <v>4</v>
      </c>
      <c r="B23" s="149">
        <f t="shared" si="1"/>
        <v>0</v>
      </c>
      <c r="C23" s="150">
        <f t="shared" si="1"/>
        <v>0</v>
      </c>
      <c r="D23" s="150">
        <f t="shared" si="1"/>
        <v>0</v>
      </c>
      <c r="E23" s="150">
        <f t="shared" si="1"/>
        <v>0</v>
      </c>
      <c r="F23" s="150">
        <f t="shared" si="1"/>
        <v>0</v>
      </c>
      <c r="G23" s="150">
        <f t="shared" si="1"/>
        <v>0</v>
      </c>
      <c r="H23" s="150">
        <f t="shared" si="1"/>
        <v>0</v>
      </c>
      <c r="I23" s="151">
        <f t="shared" si="1"/>
        <v>0</v>
      </c>
      <c r="J23" s="152">
        <f t="shared" si="2"/>
        <v>0</v>
      </c>
      <c r="L23" s="147" t="s">
        <v>20</v>
      </c>
      <c r="M23" s="135">
        <f>SUM(B15:I15)</f>
        <v>0</v>
      </c>
      <c r="N23" s="148" t="s">
        <v>9</v>
      </c>
      <c r="O23" s="123">
        <v>12000</v>
      </c>
    </row>
    <row r="24" spans="1:15" x14ac:dyDescent="0.2">
      <c r="L24" s="153" t="s">
        <v>35</v>
      </c>
      <c r="M24" s="135">
        <f>SUM(B11:B12)</f>
        <v>20000</v>
      </c>
      <c r="N24" s="154" t="s">
        <v>11</v>
      </c>
      <c r="O24" s="123">
        <f>SUM(E13:I13)</f>
        <v>20000</v>
      </c>
    </row>
    <row r="25" spans="1:15" x14ac:dyDescent="0.2">
      <c r="L25" s="153" t="s">
        <v>36</v>
      </c>
      <c r="M25" s="135">
        <f>SUM(C11:C12)</f>
        <v>9000</v>
      </c>
      <c r="N25" s="154" t="s">
        <v>11</v>
      </c>
      <c r="O25" s="123">
        <f>SUM(E14:I14)</f>
        <v>9000</v>
      </c>
    </row>
    <row r="26" spans="1:15" x14ac:dyDescent="0.2">
      <c r="L26" s="153" t="s">
        <v>37</v>
      </c>
      <c r="M26" s="135">
        <f>SUM(D11:D12)</f>
        <v>0</v>
      </c>
      <c r="N26" s="154" t="s">
        <v>11</v>
      </c>
      <c r="O26" s="123">
        <f>SUM(E15:I15)</f>
        <v>0</v>
      </c>
    </row>
    <row r="27" spans="1:15" x14ac:dyDescent="0.2">
      <c r="L27" s="49" t="s">
        <v>24</v>
      </c>
      <c r="M27" s="135">
        <f>SUM(E11:E15)</f>
        <v>15000</v>
      </c>
      <c r="N27" s="155" t="s">
        <v>12</v>
      </c>
      <c r="O27" s="123">
        <v>15000</v>
      </c>
    </row>
    <row r="28" spans="1:15" x14ac:dyDescent="0.2">
      <c r="L28" s="49" t="s">
        <v>25</v>
      </c>
      <c r="M28" s="135">
        <f>SUM(F11:F15)</f>
        <v>20000</v>
      </c>
      <c r="N28" s="155" t="s">
        <v>12</v>
      </c>
      <c r="O28" s="123">
        <v>20000</v>
      </c>
    </row>
    <row r="29" spans="1:15" x14ac:dyDescent="0.2">
      <c r="B29" s="98"/>
      <c r="C29" s="98"/>
      <c r="D29" s="98"/>
      <c r="H29" s="98"/>
      <c r="L29" s="49" t="s">
        <v>26</v>
      </c>
      <c r="M29" s="135">
        <f>SUM(G11:G15)</f>
        <v>13000</v>
      </c>
      <c r="N29" s="155" t="s">
        <v>12</v>
      </c>
      <c r="O29" s="123">
        <v>13000</v>
      </c>
    </row>
    <row r="30" spans="1:15" x14ac:dyDescent="0.2">
      <c r="L30" s="49" t="s">
        <v>27</v>
      </c>
      <c r="M30" s="135">
        <f>SUM(H11:H15)</f>
        <v>14000</v>
      </c>
      <c r="N30" s="155" t="s">
        <v>12</v>
      </c>
      <c r="O30" s="123">
        <v>14000</v>
      </c>
    </row>
    <row r="31" spans="1:15" x14ac:dyDescent="0.2">
      <c r="B31" s="157"/>
      <c r="L31" s="49" t="s">
        <v>28</v>
      </c>
      <c r="M31" s="135">
        <f>SUM(I11:I15)</f>
        <v>16000</v>
      </c>
      <c r="N31" s="155" t="s">
        <v>12</v>
      </c>
      <c r="O31" s="123">
        <v>16000</v>
      </c>
    </row>
    <row r="32" spans="1:15" ht="17" thickBot="1" x14ac:dyDescent="0.25">
      <c r="L32" s="47" t="s">
        <v>29</v>
      </c>
      <c r="M32" s="158">
        <f>SUM(B13:D15,D11,F11,E12,H12,G13,H15)</f>
        <v>0</v>
      </c>
      <c r="N32" s="48" t="s">
        <v>11</v>
      </c>
      <c r="O32" s="159">
        <v>0</v>
      </c>
    </row>
  </sheetData>
  <mergeCells count="8">
    <mergeCell ref="L14:O14"/>
    <mergeCell ref="Q10:S10"/>
    <mergeCell ref="B1:D1"/>
    <mergeCell ref="E1:I1"/>
    <mergeCell ref="L3:O3"/>
    <mergeCell ref="L5:O5"/>
    <mergeCell ref="Q5:S5"/>
    <mergeCell ref="L9:O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Model 1</vt:lpstr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2021-02-24T19:05:42Z</dcterms:created>
  <dcterms:modified xsi:type="dcterms:W3CDTF">2022-03-03T10:14:27Z</dcterms:modified>
</cp:coreProperties>
</file>