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9"/>
  <workbookPr/>
  <mc:AlternateContent xmlns:mc="http://schemas.openxmlformats.org/markup-compatibility/2006">
    <mc:Choice Requires="x15">
      <x15ac:absPath xmlns:x15ac="http://schemas.microsoft.com/office/spreadsheetml/2010/11/ac" url="/Users/rafaelktistakis/Repositories/C.CPT/results/"/>
    </mc:Choice>
  </mc:AlternateContent>
  <xr:revisionPtr revIDLastSave="0" documentId="13_ncr:1_{0086EBBF-40EB-EC43-B4D6-7675F8BB628D}" xr6:coauthVersionLast="36" xr6:coauthVersionMax="36" xr10:uidLastSave="{00000000-0000-0000-0000-000000000000}"/>
  <bookViews>
    <workbookView xWindow="51200" yWindow="460" windowWidth="38400" windowHeight="21140" tabRatio="500" activeTab="1" xr2:uid="{00000000-000D-0000-FFFF-FFFF00000000}"/>
  </bookViews>
  <sheets>
    <sheet name="All RAW Data" sheetId="1" r:id="rId1"/>
    <sheet name="Datasets Attributes, Notes" sheetId="2" r:id="rId2"/>
    <sheet name="Scalability CPT+" sheetId="3" r:id="rId3"/>
    <sheet name="Scalability sCPT" sheetId="4" r:id="rId4"/>
    <sheet name="Scalability CPT" sheetId="6" r:id="rId5"/>
    <sheet name="TBU.Scalability Charts" sheetId="5" r:id="rId6"/>
  </sheets>
  <externalReferences>
    <externalReference r:id="rId7"/>
  </externalReferences>
  <definedNames>
    <definedName name="_xlnm.Print_Area" localSheetId="5">'TBU.Scalability Charts'!$L$92:$V$119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13" i="2" l="1"/>
  <c r="H14" i="2"/>
  <c r="H15" i="2"/>
  <c r="H16" i="2"/>
  <c r="H17" i="2"/>
  <c r="H18" i="2"/>
  <c r="H26" i="2"/>
  <c r="H27" i="2"/>
  <c r="H28" i="2"/>
  <c r="H29" i="2"/>
  <c r="H25" i="2"/>
  <c r="V3" i="1"/>
  <c r="V4" i="1"/>
  <c r="V5" i="1"/>
  <c r="V6" i="1"/>
  <c r="V7" i="1"/>
  <c r="V8" i="1"/>
  <c r="V9" i="1"/>
  <c r="V10" i="1"/>
  <c r="V11" i="1"/>
  <c r="V2" i="1"/>
  <c r="I2" i="1"/>
  <c r="I3" i="1"/>
  <c r="I4" i="1"/>
  <c r="I5" i="1"/>
  <c r="I6" i="1"/>
  <c r="I7" i="1"/>
  <c r="I8" i="1"/>
  <c r="I9" i="1"/>
  <c r="I10" i="1"/>
  <c r="I11" i="1"/>
  <c r="H3" i="2"/>
  <c r="H4" i="2"/>
  <c r="H5" i="2"/>
  <c r="H6" i="2"/>
  <c r="H7" i="2"/>
  <c r="H8" i="2"/>
  <c r="H9" i="2"/>
  <c r="H10" i="2"/>
  <c r="H11" i="2"/>
  <c r="H2" i="2"/>
  <c r="H23" i="2"/>
  <c r="H22" i="2"/>
  <c r="H21" i="2"/>
  <c r="H20" i="2"/>
  <c r="AD3" i="1" l="1"/>
  <c r="AD4" i="1"/>
  <c r="AD5" i="1"/>
  <c r="AD6" i="1"/>
  <c r="AD7" i="1"/>
  <c r="AD8" i="1"/>
  <c r="AD9" i="1"/>
  <c r="AD10" i="1"/>
  <c r="AD11" i="1"/>
  <c r="AB3" i="1"/>
  <c r="AB4" i="1"/>
  <c r="AB5" i="1"/>
  <c r="AB6" i="1"/>
  <c r="AB7" i="1"/>
  <c r="AB8" i="1"/>
  <c r="AB9" i="1"/>
  <c r="AB10" i="1"/>
  <c r="AB11" i="1"/>
  <c r="AJ2" i="1"/>
  <c r="AJ3" i="1"/>
  <c r="AJ4" i="1"/>
  <c r="AJ5" i="1"/>
  <c r="AJ6" i="1"/>
  <c r="AJ7" i="1"/>
  <c r="AJ8" i="1"/>
  <c r="AJ9" i="1"/>
  <c r="AJ10" i="1"/>
  <c r="AJ11" i="1"/>
  <c r="AH2" i="1"/>
  <c r="AH3" i="1"/>
  <c r="AL3" i="1" s="1"/>
  <c r="AH4" i="1"/>
  <c r="AL4" i="1" s="1"/>
  <c r="AH5" i="1"/>
  <c r="AH6" i="1"/>
  <c r="AH7" i="1"/>
  <c r="AH8" i="1"/>
  <c r="AH9" i="1"/>
  <c r="AH10" i="1"/>
  <c r="AH11" i="1"/>
  <c r="AL11" i="1" s="1"/>
  <c r="AB2" i="1"/>
  <c r="AD2" i="1" s="1"/>
  <c r="M20" i="1"/>
  <c r="M21" i="1"/>
  <c r="M22" i="1"/>
  <c r="M23" i="1"/>
  <c r="M24" i="1"/>
  <c r="M25" i="1"/>
  <c r="M26" i="1"/>
  <c r="M27" i="1"/>
  <c r="M28" i="1"/>
  <c r="M19" i="1"/>
  <c r="AF3" i="1"/>
  <c r="AF4" i="1"/>
  <c r="AF5" i="1"/>
  <c r="AF6" i="1"/>
  <c r="AF7" i="1"/>
  <c r="AF8" i="1"/>
  <c r="AF9" i="1"/>
  <c r="AF10" i="1"/>
  <c r="AF11" i="1"/>
  <c r="AF2" i="1"/>
  <c r="Z2" i="1"/>
  <c r="L19" i="1" s="1"/>
  <c r="Z3" i="1"/>
  <c r="L20" i="1" s="1"/>
  <c r="Z4" i="1"/>
  <c r="L21" i="1" s="1"/>
  <c r="Z5" i="1"/>
  <c r="L22" i="1" s="1"/>
  <c r="Z6" i="1"/>
  <c r="L23" i="1" s="1"/>
  <c r="Z7" i="1"/>
  <c r="Z8" i="1"/>
  <c r="L25" i="1" s="1"/>
  <c r="Z9" i="1"/>
  <c r="L26" i="1" s="1"/>
  <c r="Z10" i="1"/>
  <c r="L27" i="1" s="1"/>
  <c r="Z11" i="1"/>
  <c r="L28" i="1" s="1"/>
  <c r="N11" i="1"/>
  <c r="N10" i="1"/>
  <c r="N9" i="1"/>
  <c r="N8" i="1"/>
  <c r="N7" i="1"/>
  <c r="N6" i="1"/>
  <c r="N5" i="1"/>
  <c r="N4" i="1"/>
  <c r="N3" i="1"/>
  <c r="N2" i="1"/>
  <c r="M11" i="1"/>
  <c r="M10" i="1"/>
  <c r="M9" i="1"/>
  <c r="M8" i="1"/>
  <c r="M7" i="1"/>
  <c r="M6" i="1"/>
  <c r="M5" i="1"/>
  <c r="M4" i="1"/>
  <c r="M3" i="1"/>
  <c r="M2" i="1"/>
  <c r="AK10" i="1" l="1"/>
  <c r="AL2" i="1"/>
  <c r="AK8" i="1"/>
  <c r="AK2" i="1"/>
  <c r="AK4" i="1"/>
  <c r="AK7" i="1"/>
  <c r="AK11" i="1"/>
  <c r="AK3" i="1"/>
  <c r="AL8" i="1"/>
  <c r="AK9" i="1"/>
  <c r="AL5" i="1"/>
  <c r="AL6" i="1"/>
  <c r="AL7" i="1"/>
  <c r="AK6" i="1"/>
  <c r="AL10" i="1"/>
  <c r="AK5" i="1"/>
  <c r="AL9" i="1"/>
  <c r="L24" i="1"/>
  <c r="G20" i="1"/>
  <c r="G21" i="1"/>
  <c r="G22" i="1"/>
  <c r="G23" i="1"/>
  <c r="E24" i="1"/>
  <c r="G25" i="1"/>
  <c r="E26" i="1"/>
  <c r="E27" i="1"/>
  <c r="G28" i="1"/>
  <c r="E19" i="1"/>
  <c r="E20" i="1" l="1"/>
  <c r="E23" i="1"/>
  <c r="E25" i="1"/>
  <c r="E28" i="1"/>
  <c r="G26" i="1"/>
  <c r="E22" i="1"/>
  <c r="E21" i="1"/>
  <c r="G19" i="1"/>
  <c r="G24" i="1"/>
  <c r="G27" i="1"/>
  <c r="J19" i="1"/>
  <c r="K20" i="1"/>
  <c r="K21" i="1"/>
  <c r="K22" i="1"/>
  <c r="K23" i="1"/>
  <c r="K24" i="1"/>
  <c r="K25" i="1"/>
  <c r="K26" i="1"/>
  <c r="K27" i="1"/>
  <c r="K28" i="1"/>
  <c r="K19" i="1"/>
  <c r="J20" i="1"/>
  <c r="J21" i="1"/>
  <c r="J22" i="1"/>
  <c r="J23" i="1"/>
  <c r="J24" i="1"/>
  <c r="J25" i="1"/>
  <c r="J26" i="1"/>
  <c r="J27" i="1"/>
  <c r="J28" i="1"/>
  <c r="F20" i="1"/>
  <c r="F21" i="1"/>
  <c r="F22" i="1"/>
  <c r="F23" i="1"/>
  <c r="F24" i="1"/>
  <c r="H24" i="1" s="1"/>
  <c r="F25" i="1"/>
  <c r="F26" i="1"/>
  <c r="H26" i="1" s="1"/>
  <c r="F27" i="1"/>
  <c r="F28" i="1"/>
  <c r="F19" i="1"/>
  <c r="H19" i="1" s="1"/>
  <c r="H21" i="1" l="1"/>
  <c r="H20" i="1"/>
  <c r="H25" i="1"/>
  <c r="H23" i="1"/>
  <c r="H22" i="1"/>
  <c r="H28" i="1"/>
  <c r="H27" i="1"/>
</calcChain>
</file>

<file path=xl/sharedStrings.xml><?xml version="1.0" encoding="utf-8"?>
<sst xmlns="http://schemas.openxmlformats.org/spreadsheetml/2006/main" count="188" uniqueCount="97">
  <si>
    <t>Trie Node Number</t>
  </si>
  <si>
    <t>Dataset</t>
  </si>
  <si>
    <t>BMS1</t>
  </si>
  <si>
    <t>BMS2</t>
  </si>
  <si>
    <t>SIGN</t>
  </si>
  <si>
    <t>MSNB</t>
  </si>
  <si>
    <t>FIFA</t>
  </si>
  <si>
    <t>BIBLE</t>
  </si>
  <si>
    <t>LEVIATHAN</t>
  </si>
  <si>
    <t>NASA_08</t>
  </si>
  <si>
    <t>NASA_07</t>
  </si>
  <si>
    <t>II (RAW) MB</t>
  </si>
  <si>
    <t>LT (RAW) MB</t>
  </si>
  <si>
    <t>SD_Tree MB</t>
  </si>
  <si>
    <t>Trie MB</t>
  </si>
  <si>
    <t>Total CPT MB</t>
  </si>
  <si>
    <t>Kosarak</t>
  </si>
  <si>
    <t>Sequence Number</t>
  </si>
  <si>
    <t>Alphabet Size</t>
  </si>
  <si>
    <t>CDS MB</t>
  </si>
  <si>
    <t>SD/CDS space</t>
  </si>
  <si>
    <t>CPT/CDS space</t>
  </si>
  <si>
    <t>Trie Node Number with Dictionary</t>
  </si>
  <si>
    <t>Trie with Dict MB</t>
  </si>
  <si>
    <t>Dictionary MB</t>
  </si>
  <si>
    <t>CPT+/CDS space</t>
  </si>
  <si>
    <t>II /CDS</t>
  </si>
  <si>
    <t>SD_II / CDS</t>
  </si>
  <si>
    <t>Dataset Length</t>
  </si>
  <si>
    <t>EF::II (on nodeNumber) MB</t>
  </si>
  <si>
    <t>EF::II MB</t>
  </si>
  <si>
    <t>CPT time (s)</t>
  </si>
  <si>
    <t>CPT+ time (s)</t>
  </si>
  <si>
    <t>SD_CPT Time (s) with **</t>
  </si>
  <si>
    <t>SD_CPT Time (s) with *</t>
  </si>
  <si>
    <t>** sdsl::rank_support_v</t>
  </si>
  <si>
    <t>** sdsl::select_support_mcl</t>
  </si>
  <si>
    <t>rank dict. MB**</t>
  </si>
  <si>
    <t>select dict. MB**</t>
  </si>
  <si>
    <t>Trie (pathCollapsed) with Dict MB</t>
  </si>
  <si>
    <t>Trie Node Number + Dict +pathCollapse</t>
  </si>
  <si>
    <t xml:space="preserve">Trie Node Number + Dict </t>
  </si>
  <si>
    <t>Dictionary (pathCollapsed) MB</t>
  </si>
  <si>
    <t>Total CPT+ MB</t>
  </si>
  <si>
    <t>II/CPT+</t>
  </si>
  <si>
    <t>Time is for 1000 queries</t>
  </si>
  <si>
    <t>CPT+ time (ms)</t>
  </si>
  <si>
    <t>CPT time (ms)</t>
  </si>
  <si>
    <t>SD_CPT Time (ms) with **</t>
  </si>
  <si>
    <t>* sdsl::rank_support_scan</t>
  </si>
  <si>
    <t>* sdsl::select_support_scan</t>
  </si>
  <si>
    <t>SD_CPT** / CPT+ Time</t>
  </si>
  <si>
    <t>SD_CPT Time (ms) with *</t>
  </si>
  <si>
    <t>SD_CPT* / CPT+ Time</t>
  </si>
  <si>
    <t>EF::II + LT</t>
  </si>
  <si>
    <t>Total SD_CPT** MB</t>
  </si>
  <si>
    <t>Total SD_CPT HYBRID MB</t>
  </si>
  <si>
    <t>SD_CPT Time (s) HYBRID</t>
  </si>
  <si>
    <t>SD_CPT Time (ms) HYBRID</t>
  </si>
  <si>
    <t>HYBRID is a mix of * and **</t>
  </si>
  <si>
    <t>Total SD_CPT* MB</t>
  </si>
  <si>
    <t>CPT+ Train Time (s)</t>
  </si>
  <si>
    <t>CPT Train Time (s)</t>
  </si>
  <si>
    <t>SD_CPT Train Time (s)</t>
  </si>
  <si>
    <t xml:space="preserve">run again without reporting the auxiliary structure, since data is not mapped </t>
  </si>
  <si>
    <t>Average Sequence Length</t>
  </si>
  <si>
    <t>Number of Sequencies</t>
  </si>
  <si>
    <t>Number of Queries</t>
  </si>
  <si>
    <t>Average Query Length</t>
  </si>
  <si>
    <t>Binary Size for training data (MB)</t>
  </si>
  <si>
    <t>QUEST_05</t>
  </si>
  <si>
    <t>QUEST_1</t>
  </si>
  <si>
    <t>QUEST_15</t>
  </si>
  <si>
    <t>QUEST_2</t>
  </si>
  <si>
    <t>QUEST_25</t>
  </si>
  <si>
    <t>QUEST_3</t>
  </si>
  <si>
    <t>QUEST_40_150</t>
  </si>
  <si>
    <t>QUEST_20_300</t>
  </si>
  <si>
    <t>QUEST_10_600</t>
  </si>
  <si>
    <t>QUEST_5_1200</t>
  </si>
  <si>
    <t>QUEST100K</t>
  </si>
  <si>
    <t>QUEST200K</t>
  </si>
  <si>
    <t>QUEST400K</t>
  </si>
  <si>
    <t>QUEST800K</t>
  </si>
  <si>
    <t>variable Sigma</t>
  </si>
  <si>
    <t>Train time (s)</t>
  </si>
  <si>
    <t>Test time (s)</t>
  </si>
  <si>
    <t>Memory (MB)</t>
  </si>
  <si>
    <t>variable Seq. Length</t>
  </si>
  <si>
    <t>variable #Sequences</t>
  </si>
  <si>
    <t>variable query Length</t>
  </si>
  <si>
    <t>Test Time (s)</t>
  </si>
  <si>
    <t>CPT/+ implementation uses an extra int per Sigma symbol within II to count the set-bits (cardinality)</t>
  </si>
  <si>
    <t>CPT/+ does, originally, does not have a quick way to implement cardinality rather than storing the value</t>
  </si>
  <si>
    <t>Or in O(n) time calculate it; At least in its ADMA and PAKDD version</t>
  </si>
  <si>
    <t>This memory report for II contains a further array Sigma x uint64_t for CPT/+ implementation</t>
  </si>
  <si>
    <t>QUEST1600K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</si>
</sst>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0"/>
  </numFmts>
  <fonts count="8" x14ac:knownFonts="1">
    <font>
      <sz val="12"/>
      <color theme="1"/>
      <name val="Calibri"/>
      <family val="2"/>
      <scheme val="minor"/>
    </font>
    <font>
      <sz val="12"/>
      <color rgb="FF000000"/>
      <name val="Arial"/>
      <family val="2"/>
    </font>
    <font>
      <sz val="12"/>
      <color theme="1"/>
      <name val="Arial"/>
      <family val="2"/>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Calibri"/>
      <family val="2"/>
      <scheme val="minor"/>
    </font>
    <font>
      <b/>
      <sz val="12"/>
      <color rgb="FF000000"/>
      <name val="Calibri"/>
      <family val="2"/>
      <scheme val="minor"/>
    </font>
  </fonts>
  <fills count="3">
    <fill>
      <patternFill patternType="none"/>
    </fill>
    <fill>
      <patternFill patternType="gray125"/>
    </fill>
    <fill>
      <patternFill patternType="solid">
        <fgColor theme="2"/>
        <bgColor indexed="64"/>
      </patternFill>
    </fill>
  </fills>
  <borders count="2">
    <border>
      <left/>
      <right/>
      <top/>
      <bottom/>
      <diagonal/>
    </border>
    <border>
      <left/>
      <right style="thin">
        <color indexed="64"/>
      </right>
      <top/>
      <bottom/>
      <diagonal/>
    </border>
  </borders>
  <cellStyleXfs count="2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32">
    <xf numFmtId="0" fontId="0" fillId="0" borderId="0" xfId="0"/>
    <xf numFmtId="0" fontId="1" fillId="0" borderId="0" xfId="0" applyFont="1"/>
    <xf numFmtId="0" fontId="2" fillId="0" borderId="0" xfId="0" applyFont="1"/>
    <xf numFmtId="164" fontId="0" fillId="0" borderId="0" xfId="0" applyNumberFormat="1"/>
    <xf numFmtId="165" fontId="1" fillId="0" borderId="0" xfId="0" applyNumberFormat="1" applyFont="1"/>
    <xf numFmtId="165" fontId="0" fillId="0" borderId="0" xfId="0" applyNumberFormat="1"/>
    <xf numFmtId="1" fontId="1" fillId="0" borderId="0" xfId="0" applyNumberFormat="1" applyFont="1"/>
    <xf numFmtId="1" fontId="0" fillId="0" borderId="0" xfId="0" applyNumberFormat="1"/>
    <xf numFmtId="1" fontId="2" fillId="0" borderId="0" xfId="0" applyNumberFormat="1" applyFont="1"/>
    <xf numFmtId="1" fontId="0" fillId="0" borderId="0" xfId="0" applyNumberFormat="1" applyFont="1"/>
    <xf numFmtId="165" fontId="0" fillId="0" borderId="0" xfId="0" applyNumberFormat="1" applyFont="1"/>
    <xf numFmtId="0" fontId="0" fillId="0" borderId="0" xfId="0" applyFont="1"/>
    <xf numFmtId="2" fontId="0" fillId="0" borderId="0" xfId="0" applyNumberFormat="1"/>
    <xf numFmtId="9" fontId="0" fillId="0" borderId="0" xfId="0" applyNumberFormat="1"/>
    <xf numFmtId="166" fontId="0" fillId="0" borderId="0" xfId="0" applyNumberFormat="1"/>
    <xf numFmtId="166" fontId="0" fillId="0" borderId="0" xfId="0" applyNumberFormat="1" applyFont="1"/>
    <xf numFmtId="11" fontId="0" fillId="0" borderId="0" xfId="0" applyNumberFormat="1"/>
    <xf numFmtId="164" fontId="0" fillId="0" borderId="0" xfId="0" applyNumberFormat="1" applyFont="1"/>
    <xf numFmtId="0" fontId="0" fillId="0" borderId="1" xfId="0" applyBorder="1"/>
    <xf numFmtId="0" fontId="5" fillId="0" borderId="0" xfId="0" applyFont="1" applyAlignment="1">
      <alignment wrapText="1"/>
    </xf>
    <xf numFmtId="0" fontId="6" fillId="0" borderId="0" xfId="0" applyFont="1"/>
    <xf numFmtId="0" fontId="5" fillId="0" borderId="0" xfId="0" applyFont="1"/>
    <xf numFmtId="0" fontId="5" fillId="0" borderId="1" xfId="0" applyFont="1" applyBorder="1" applyAlignment="1">
      <alignment wrapText="1"/>
    </xf>
    <xf numFmtId="0" fontId="7" fillId="0" borderId="0" xfId="0" applyFont="1"/>
    <xf numFmtId="2" fontId="1" fillId="0" borderId="0" xfId="0" applyNumberFormat="1" applyFont="1"/>
    <xf numFmtId="0" fontId="0" fillId="2" borderId="1" xfId="0" applyFill="1" applyBorder="1"/>
    <xf numFmtId="0" fontId="0" fillId="2" borderId="0" xfId="0" applyFill="1"/>
    <xf numFmtId="164" fontId="0" fillId="2" borderId="0" xfId="0" applyNumberFormat="1" applyFill="1"/>
    <xf numFmtId="0" fontId="0" fillId="0" borderId="1" xfId="0" applyFill="1" applyBorder="1"/>
    <xf numFmtId="0" fontId="0" fillId="0" borderId="0" xfId="0" applyFill="1"/>
    <xf numFmtId="164" fontId="0" fillId="0" borderId="0" xfId="0" applyNumberFormat="1" applyFill="1"/>
    <xf numFmtId="0" fontId="6" fillId="2" borderId="0" xfId="0" applyFont="1" applyFill="1"/>
  </cellXfs>
  <cellStyles count="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Alphabet - Train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Notes'!$D$13:$D$18</c:f>
              <c:numCache>
                <c:formatCode>General</c:formatCode>
                <c:ptCount val="6"/>
                <c:pt idx="0">
                  <c:v>475</c:v>
                </c:pt>
                <c:pt idx="1">
                  <c:v>912</c:v>
                </c:pt>
                <c:pt idx="2">
                  <c:v>1307</c:v>
                </c:pt>
                <c:pt idx="3">
                  <c:v>1695</c:v>
                </c:pt>
                <c:pt idx="4">
                  <c:v>2005</c:v>
                </c:pt>
                <c:pt idx="5">
                  <c:v>2313</c:v>
                </c:pt>
              </c:numCache>
            </c:numRef>
          </c:cat>
          <c:val>
            <c:numRef>
              <c:f>'Scalability CPT+'!$B$2:$G$2</c:f>
              <c:numCache>
                <c:formatCode>0</c:formatCode>
                <c:ptCount val="6"/>
              </c:numCache>
            </c:numRef>
          </c:val>
          <c:smooth val="0"/>
          <c:extLst>
            <c:ext xmlns:c16="http://schemas.microsoft.com/office/drawing/2014/chart" uri="{C3380CC4-5D6E-409C-BE32-E72D297353CC}">
              <c16:uniqueId val="{00000000-6740-7940-B6E7-390A1160FA2C}"/>
            </c:ext>
          </c:extLst>
        </c:ser>
        <c:ser>
          <c:idx val="1"/>
          <c:order val="1"/>
          <c:tx>
            <c:v>sCPT</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Notes'!$D$13:$D$18</c:f>
              <c:numCache>
                <c:formatCode>General</c:formatCode>
                <c:ptCount val="6"/>
                <c:pt idx="0">
                  <c:v>475</c:v>
                </c:pt>
                <c:pt idx="1">
                  <c:v>912</c:v>
                </c:pt>
                <c:pt idx="2">
                  <c:v>1307</c:v>
                </c:pt>
                <c:pt idx="3">
                  <c:v>1695</c:v>
                </c:pt>
                <c:pt idx="4">
                  <c:v>2005</c:v>
                </c:pt>
                <c:pt idx="5">
                  <c:v>2313</c:v>
                </c:pt>
              </c:numCache>
            </c:numRef>
          </c:cat>
          <c:val>
            <c:numRef>
              <c:f>'Scalability sCPT'!$B$2:$G$2</c:f>
              <c:numCache>
                <c:formatCode>0</c:formatCode>
                <c:ptCount val="6"/>
              </c:numCache>
            </c:numRef>
          </c:val>
          <c:smooth val="0"/>
          <c:extLst>
            <c:ext xmlns:c16="http://schemas.microsoft.com/office/drawing/2014/chart" uri="{C3380CC4-5D6E-409C-BE32-E72D297353CC}">
              <c16:uniqueId val="{00000001-6740-7940-B6E7-390A1160FA2C}"/>
            </c:ext>
          </c:extLst>
        </c:ser>
        <c:ser>
          <c:idx val="2"/>
          <c:order val="2"/>
          <c:tx>
            <c:v>CPT</c:v>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'Scalability CPT'!$B$2:$G$2</c:f>
              <c:numCache>
                <c:formatCode>0</c:formatCode>
                <c:ptCount val="6"/>
              </c:numCache>
            </c:numRef>
          </c:val>
          <c:smooth val="0"/>
          <c:extLst>
            <c:ext xmlns:c16="http://schemas.microsoft.com/office/drawing/2014/chart" uri="{C3380CC4-5D6E-409C-BE32-E72D297353CC}">
              <c16:uniqueId val="{00000002-6740-7940-B6E7-390A1160FA2C}"/>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Alphabet</a:t>
                </a:r>
                <a:r>
                  <a:rPr lang="en-US" sz="1200" baseline="0"/>
                  <a:t> size</a:t>
                </a:r>
                <a:endParaRPr lang="en-US" sz="1200"/>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Query Length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3.4114362591472214E-2"/>
                  <c:y val="-6.15816705902160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59F-6341-8837-5B0DE9299CD8}"/>
                </c:ext>
              </c:extLst>
            </c:dLbl>
            <c:dLbl>
              <c:idx val="1"/>
              <c:layout>
                <c:manualLayout>
                  <c:x val="2.1851192281471227E-2"/>
                  <c:y val="2.360837532185235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59F-6341-8837-5B0DE9299CD8}"/>
                </c:ext>
              </c:extLst>
            </c:dLbl>
            <c:dLbl>
              <c:idx val="2"/>
              <c:layout>
                <c:manualLayout>
                  <c:x val="-9.9956191853758564E-2"/>
                  <c:y val="-4.241391026000070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59F-6341-8837-5B0DE9299CD8}"/>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'Scalability sCPT'!$B$18:$D$18</c:f>
              <c:numCache>
                <c:formatCode>0</c:formatCode>
                <c:ptCount val="3"/>
                <c:pt idx="0">
                  <c:v>3</c:v>
                </c:pt>
                <c:pt idx="1">
                  <c:v>6</c:v>
                </c:pt>
                <c:pt idx="2">
                  <c:v>12</c:v>
                </c:pt>
              </c:numCache>
            </c:numRef>
          </c:cat>
          <c:val>
            <c:numRef>
              <c:f>'Scalability CPT+'!$B$19:$D$19</c:f>
              <c:numCache>
                <c:formatCode>General</c:formatCode>
                <c:ptCount val="3"/>
              </c:numCache>
            </c:numRef>
          </c:val>
          <c:smooth val="0"/>
          <c:extLst>
            <c:ext xmlns:c16="http://schemas.microsoft.com/office/drawing/2014/chart" uri="{C3380CC4-5D6E-409C-BE32-E72D297353CC}">
              <c16:uniqueId val="{00000003-959F-6341-8837-5B0DE9299CD8}"/>
            </c:ext>
          </c:extLst>
        </c:ser>
        <c:ser>
          <c:idx val="1"/>
          <c:order val="1"/>
          <c:tx>
            <c:v>sCPT</c:v>
          </c:tx>
          <c:spPr>
            <a:ln w="28575" cap="rnd">
              <a:solidFill>
                <a:schemeClr val="accent2"/>
              </a:solidFill>
              <a:round/>
            </a:ln>
            <a:effectLst/>
          </c:spPr>
          <c:marker>
            <c:symbol val="diamond"/>
            <c:size val="10"/>
            <c:spPr>
              <a:solidFill>
                <a:schemeClr val="bg1"/>
              </a:solidFill>
              <a:ln w="12700">
                <a:solidFill>
                  <a:schemeClr val="tx1"/>
                </a:solidFill>
              </a:ln>
              <a:effectLst/>
            </c:spPr>
          </c:marker>
          <c:dLbls>
            <c:dLbl>
              <c:idx val="0"/>
              <c:layout>
                <c:manualLayout>
                  <c:x val="-8.1849688806629808E-2"/>
                  <c:y val="1.8111269603353133E-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59F-6341-8837-5B0DE9299CD8}"/>
                </c:ext>
              </c:extLst>
            </c:dLbl>
            <c:dLbl>
              <c:idx val="1"/>
              <c:layout>
                <c:manualLayout>
                  <c:x val="-7.0327368685729696E-2"/>
                  <c:y val="-4.8803163703405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59F-6341-8837-5B0DE9299CD8}"/>
                </c:ext>
              </c:extLst>
            </c:dLbl>
            <c:dLbl>
              <c:idx val="2"/>
              <c:layout>
                <c:manualLayout>
                  <c:x val="3.3373512402371346E-2"/>
                  <c:y val="1.8111269603353133E-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59F-6341-8837-5B0DE9299CD8}"/>
                </c:ext>
              </c:extLst>
            </c:dLbl>
            <c:numFmt formatCode="#,##0.00" sourceLinked="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'Scalability sCPT'!$B$18:$D$18</c:f>
              <c:numCache>
                <c:formatCode>0</c:formatCode>
                <c:ptCount val="3"/>
                <c:pt idx="0">
                  <c:v>3</c:v>
                </c:pt>
                <c:pt idx="1">
                  <c:v>6</c:v>
                </c:pt>
                <c:pt idx="2">
                  <c:v>12</c:v>
                </c:pt>
              </c:numCache>
            </c:numRef>
          </c:cat>
          <c:val>
            <c:numRef>
              <c:f>'Scalability sCPT'!$B$19:$D$19</c:f>
              <c:numCache>
                <c:formatCode>General</c:formatCode>
                <c:ptCount val="3"/>
              </c:numCache>
            </c:numRef>
          </c:val>
          <c:smooth val="0"/>
          <c:extLst>
            <c:ext xmlns:c16="http://schemas.microsoft.com/office/drawing/2014/chart" uri="{C3380CC4-5D6E-409C-BE32-E72D297353CC}">
              <c16:uniqueId val="{00000007-959F-6341-8837-5B0DE9299CD8}"/>
            </c:ext>
          </c:extLst>
        </c:ser>
        <c:ser>
          <c:idx val="2"/>
          <c:order val="2"/>
          <c:tx>
            <c:v>CPT</c:v>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'Scalability CPT'!$B$19:$D$19</c:f>
              <c:numCache>
                <c:formatCode>General</c:formatCode>
                <c:ptCount val="3"/>
              </c:numCache>
            </c:numRef>
          </c:val>
          <c:smooth val="0"/>
          <c:extLst>
            <c:ext xmlns:c16="http://schemas.microsoft.com/office/drawing/2014/chart" uri="{C3380CC4-5D6E-409C-BE32-E72D297353CC}">
              <c16:uniqueId val="{00000008-959F-6341-8837-5B0DE9299CD8}"/>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Query items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Alphabet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4.1162320206550576E-3"/>
                  <c:y val="-2.573795877271331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CF3-224E-A1E3-B8FC3A670BCF}"/>
                </c:ext>
              </c:extLst>
            </c:dLbl>
            <c:dLbl>
              <c:idx val="1"/>
              <c:layout>
                <c:manualLayout>
                  <c:x val="1.0702203253703151E-2"/>
                  <c:y val="-4.064621680732526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CF3-224E-A1E3-B8FC3A670BCF}"/>
                </c:ext>
              </c:extLst>
            </c:dLbl>
            <c:dLbl>
              <c:idx val="2"/>
              <c:layout>
                <c:manualLayout>
                  <c:x val="-5.7627248289170811E-3"/>
                  <c:y val="6.584134058276021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CF3-224E-A1E3-B8FC3A670BCF}"/>
                </c:ext>
              </c:extLst>
            </c:dLbl>
            <c:dLbl>
              <c:idx val="3"/>
              <c:layout>
                <c:manualLayout>
                  <c:x val="-1.3995188870227196E-2"/>
                  <c:y val="4.454382910474317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CF3-224E-A1E3-B8FC3A670BCF}"/>
                </c:ext>
              </c:extLst>
            </c:dLbl>
            <c:dLbl>
              <c:idx val="4"/>
              <c:layout>
                <c:manualLayout>
                  <c:x val="-7.4092176371791038E-3"/>
                  <c:y val="4.667358025254488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CF3-224E-A1E3-B8FC3A670BCF}"/>
                </c:ext>
              </c:extLst>
            </c:dLbl>
            <c:dLbl>
              <c:idx val="5"/>
              <c:layout>
                <c:manualLayout>
                  <c:x val="-1.0702203253703271E-2"/>
                  <c:y val="4.028432680913975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CF3-224E-A1E3-B8FC3A670BCF}"/>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Notes'!$D$13:$D$18</c:f>
              <c:numCache>
                <c:formatCode>General</c:formatCode>
                <c:ptCount val="6"/>
                <c:pt idx="0">
                  <c:v>475</c:v>
                </c:pt>
                <c:pt idx="1">
                  <c:v>912</c:v>
                </c:pt>
                <c:pt idx="2">
                  <c:v>1307</c:v>
                </c:pt>
                <c:pt idx="3">
                  <c:v>1695</c:v>
                </c:pt>
                <c:pt idx="4">
                  <c:v>2005</c:v>
                </c:pt>
                <c:pt idx="5">
                  <c:v>2313</c:v>
                </c:pt>
              </c:numCache>
            </c:numRef>
          </c:cat>
          <c:val>
            <c:numRef>
              <c:f>'Scalability CPT+'!$B$3:$G$3</c:f>
              <c:numCache>
                <c:formatCode>0</c:formatCode>
                <c:ptCount val="6"/>
              </c:numCache>
            </c:numRef>
          </c:val>
          <c:smooth val="0"/>
          <c:extLst>
            <c:ext xmlns:c16="http://schemas.microsoft.com/office/drawing/2014/chart" uri="{C3380CC4-5D6E-409C-BE32-E72D297353CC}">
              <c16:uniqueId val="{00000006-ACF3-224E-A1E3-B8FC3A670BCF}"/>
            </c:ext>
          </c:extLst>
        </c:ser>
        <c:ser>
          <c:idx val="1"/>
          <c:order val="1"/>
          <c:tx>
            <c:v>sCPT</c:v>
          </c:tx>
          <c:spPr>
            <a:ln w="28575" cap="rnd">
              <a:solidFill>
                <a:schemeClr val="accent2"/>
              </a:solidFill>
              <a:round/>
            </a:ln>
            <a:effectLst/>
          </c:spPr>
          <c:marker>
            <c:symbol val="diamond"/>
            <c:size val="10"/>
            <c:spPr>
              <a:solidFill>
                <a:schemeClr val="bg1"/>
              </a:solidFill>
              <a:ln w="12700">
                <a:solidFill>
                  <a:schemeClr val="tx1"/>
                </a:solidFill>
              </a:ln>
              <a:effectLst/>
            </c:spPr>
          </c:marker>
          <c:dLbls>
            <c:dLbl>
              <c:idx val="0"/>
              <c:layout>
                <c:manualLayout>
                  <c:x val="-7.15401125189849E-2"/>
                  <c:y val="-4.04652718082325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CF3-224E-A1E3-B8FC3A670BCF}"/>
                </c:ext>
              </c:extLst>
            </c:dLbl>
            <c:dLbl>
              <c:idx val="1"/>
              <c:layout>
                <c:manualLayout>
                  <c:x val="-7.812608375203299E-2"/>
                  <c:y val="-3.194626721702566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CF3-224E-A1E3-B8FC3A670BCF}"/>
                </c:ext>
              </c:extLst>
            </c:dLbl>
            <c:dLbl>
              <c:idx val="2"/>
              <c:layout>
                <c:manualLayout>
                  <c:x val="-3.696376354548242E-2"/>
                  <c:y val="-4.25950229560343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CF3-224E-A1E3-B8FC3A670BCF}"/>
                </c:ext>
              </c:extLst>
            </c:dLbl>
            <c:dLbl>
              <c:idx val="3"/>
              <c:layout>
                <c:manualLayout>
                  <c:x val="-5.8368170052888781E-2"/>
                  <c:y val="-5.53735298428444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CF3-224E-A1E3-B8FC3A670BCF}"/>
                </c:ext>
              </c:extLst>
            </c:dLbl>
            <c:dLbl>
              <c:idx val="4"/>
              <c:layout>
                <c:manualLayout>
                  <c:x val="-6.9893619710722998E-2"/>
                  <c:y val="-4.04652718082325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CF3-224E-A1E3-B8FC3A670BCF}"/>
                </c:ext>
              </c:extLst>
            </c:dLbl>
            <c:dLbl>
              <c:idx val="5"/>
              <c:layout>
                <c:manualLayout>
                  <c:x val="-3.3670777928958374E-2"/>
                  <c:y val="-5.53735298428445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CF3-224E-A1E3-B8FC3A670BCF}"/>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Notes'!$D$13:$D$18</c:f>
              <c:numCache>
                <c:formatCode>General</c:formatCode>
                <c:ptCount val="6"/>
                <c:pt idx="0">
                  <c:v>475</c:v>
                </c:pt>
                <c:pt idx="1">
                  <c:v>912</c:v>
                </c:pt>
                <c:pt idx="2">
                  <c:v>1307</c:v>
                </c:pt>
                <c:pt idx="3">
                  <c:v>1695</c:v>
                </c:pt>
                <c:pt idx="4">
                  <c:v>2005</c:v>
                </c:pt>
                <c:pt idx="5">
                  <c:v>2313</c:v>
                </c:pt>
              </c:numCache>
            </c:numRef>
          </c:cat>
          <c:val>
            <c:numRef>
              <c:f>'Scalability sCPT'!$B$3:$G$3</c:f>
              <c:numCache>
                <c:formatCode>0</c:formatCode>
                <c:ptCount val="6"/>
              </c:numCache>
            </c:numRef>
          </c:val>
          <c:smooth val="0"/>
          <c:extLst>
            <c:ext xmlns:c16="http://schemas.microsoft.com/office/drawing/2014/chart" uri="{C3380CC4-5D6E-409C-BE32-E72D297353CC}">
              <c16:uniqueId val="{0000000D-ACF3-224E-A1E3-B8FC3A670BCF}"/>
            </c:ext>
          </c:extLst>
        </c:ser>
        <c:ser>
          <c:idx val="2"/>
          <c:order val="2"/>
          <c:tx>
            <c:v>CPT</c:v>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'Scalability CPT'!$B$3:$G$3</c:f>
              <c:numCache>
                <c:formatCode>0</c:formatCode>
                <c:ptCount val="6"/>
              </c:numCache>
            </c:numRef>
          </c:val>
          <c:smooth val="0"/>
          <c:extLst>
            <c:ext xmlns:c16="http://schemas.microsoft.com/office/drawing/2014/chart" uri="{C3380CC4-5D6E-409C-BE32-E72D297353CC}">
              <c16:uniqueId val="{0000000E-ACF3-224E-A1E3-B8FC3A670BCF}"/>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Alphabet SIze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min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Alphabet - Memory</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Notes'!$D$13:$D$18</c:f>
              <c:numCache>
                <c:formatCode>General</c:formatCode>
                <c:ptCount val="6"/>
                <c:pt idx="0">
                  <c:v>475</c:v>
                </c:pt>
                <c:pt idx="1">
                  <c:v>912</c:v>
                </c:pt>
                <c:pt idx="2">
                  <c:v>1307</c:v>
                </c:pt>
                <c:pt idx="3">
                  <c:v>1695</c:v>
                </c:pt>
                <c:pt idx="4">
                  <c:v>2005</c:v>
                </c:pt>
                <c:pt idx="5">
                  <c:v>2313</c:v>
                </c:pt>
              </c:numCache>
            </c:numRef>
          </c:cat>
          <c:val>
            <c:numRef>
              <c:f>'Scalability CPT+'!$B$4:$G$4</c:f>
              <c:numCache>
                <c:formatCode>0</c:formatCode>
                <c:ptCount val="6"/>
              </c:numCache>
            </c:numRef>
          </c:val>
          <c:smooth val="0"/>
          <c:extLst>
            <c:ext xmlns:c16="http://schemas.microsoft.com/office/drawing/2014/chart" uri="{C3380CC4-5D6E-409C-BE32-E72D297353CC}">
              <c16:uniqueId val="{00000000-FFAC-1941-9218-ECD12BA8EAF1}"/>
            </c:ext>
          </c:extLst>
        </c:ser>
        <c:ser>
          <c:idx val="1"/>
          <c:order val="1"/>
          <c:tx>
            <c:v>sCPT</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Notes'!$D$13:$D$18</c:f>
              <c:numCache>
                <c:formatCode>General</c:formatCode>
                <c:ptCount val="6"/>
                <c:pt idx="0">
                  <c:v>475</c:v>
                </c:pt>
                <c:pt idx="1">
                  <c:v>912</c:v>
                </c:pt>
                <c:pt idx="2">
                  <c:v>1307</c:v>
                </c:pt>
                <c:pt idx="3">
                  <c:v>1695</c:v>
                </c:pt>
                <c:pt idx="4">
                  <c:v>2005</c:v>
                </c:pt>
                <c:pt idx="5">
                  <c:v>2313</c:v>
                </c:pt>
              </c:numCache>
            </c:numRef>
          </c:cat>
          <c:val>
            <c:numRef>
              <c:f>'Scalability sCPT'!$B$4:$G$4</c:f>
              <c:numCache>
                <c:formatCode>0</c:formatCode>
                <c:ptCount val="6"/>
              </c:numCache>
            </c:numRef>
          </c:val>
          <c:smooth val="0"/>
          <c:extLst>
            <c:ext xmlns:c16="http://schemas.microsoft.com/office/drawing/2014/chart" uri="{C3380CC4-5D6E-409C-BE32-E72D297353CC}">
              <c16:uniqueId val="{00000001-FFAC-1941-9218-ECD12BA8EAF1}"/>
            </c:ext>
          </c:extLst>
        </c:ser>
        <c:ser>
          <c:idx val="2"/>
          <c:order val="2"/>
          <c:tx>
            <c:v>CPT</c:v>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'Scalability CPT'!$B$4:$G$4</c:f>
              <c:numCache>
                <c:formatCode>0</c:formatCode>
                <c:ptCount val="6"/>
              </c:numCache>
            </c:numRef>
          </c:val>
          <c:smooth val="0"/>
          <c:extLst>
            <c:ext xmlns:c16="http://schemas.microsoft.com/office/drawing/2014/chart" uri="{C3380CC4-5D6E-409C-BE32-E72D297353CC}">
              <c16:uniqueId val="{00000002-FFAC-1941-9218-ECD12BA8EAF1}"/>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Alphabet Size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MB</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a:t>
            </a:r>
            <a:r>
              <a:rPr lang="en-US" sz="1600" baseline="0"/>
              <a:t> Length</a:t>
            </a:r>
            <a:r>
              <a:rPr lang="en-US" sz="1600"/>
              <a:t> - Train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Notes'!$C$20:$C$23</c:f>
              <c:numCache>
                <c:formatCode>General</c:formatCode>
                <c:ptCount val="4"/>
                <c:pt idx="0">
                  <c:v>25</c:v>
                </c:pt>
                <c:pt idx="1">
                  <c:v>12</c:v>
                </c:pt>
                <c:pt idx="2">
                  <c:v>6</c:v>
                </c:pt>
                <c:pt idx="3">
                  <c:v>3</c:v>
                </c:pt>
              </c:numCache>
            </c:numRef>
          </c:cat>
          <c:val>
            <c:numRef>
              <c:f>'Scalability CPT+'!$B$8:$E$8</c:f>
              <c:numCache>
                <c:formatCode>0</c:formatCode>
                <c:ptCount val="4"/>
              </c:numCache>
            </c:numRef>
          </c:val>
          <c:smooth val="0"/>
          <c:extLst>
            <c:ext xmlns:c16="http://schemas.microsoft.com/office/drawing/2014/chart" uri="{C3380CC4-5D6E-409C-BE32-E72D297353CC}">
              <c16:uniqueId val="{00000000-07DD-704D-8D46-D069D4C3CD52}"/>
            </c:ext>
          </c:extLst>
        </c:ser>
        <c:ser>
          <c:idx val="1"/>
          <c:order val="1"/>
          <c:tx>
            <c:v>sCPT</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Notes'!$C$20:$C$23</c:f>
              <c:numCache>
                <c:formatCode>General</c:formatCode>
                <c:ptCount val="4"/>
                <c:pt idx="0">
                  <c:v>25</c:v>
                </c:pt>
                <c:pt idx="1">
                  <c:v>12</c:v>
                </c:pt>
                <c:pt idx="2">
                  <c:v>6</c:v>
                </c:pt>
                <c:pt idx="3">
                  <c:v>3</c:v>
                </c:pt>
              </c:numCache>
            </c:numRef>
          </c:cat>
          <c:val>
            <c:numRef>
              <c:f>'Scalability sCPT'!$B$8:$E$8</c:f>
              <c:numCache>
                <c:formatCode>0.0</c:formatCode>
                <c:ptCount val="4"/>
              </c:numCache>
            </c:numRef>
          </c:val>
          <c:smooth val="0"/>
          <c:extLst>
            <c:ext xmlns:c16="http://schemas.microsoft.com/office/drawing/2014/chart" uri="{C3380CC4-5D6E-409C-BE32-E72D297353CC}">
              <c16:uniqueId val="{00000001-07DD-704D-8D46-D069D4C3CD52}"/>
            </c:ext>
          </c:extLst>
        </c:ser>
        <c:ser>
          <c:idx val="2"/>
          <c:order val="2"/>
          <c:tx>
            <c:v>CPT</c:v>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'Scalability CPT'!$B$8:$E$8</c:f>
              <c:numCache>
                <c:formatCode>0.0</c:formatCode>
                <c:ptCount val="4"/>
              </c:numCache>
            </c:numRef>
          </c:val>
          <c:smooth val="0"/>
          <c:extLst>
            <c:ext xmlns:c16="http://schemas.microsoft.com/office/drawing/2014/chart" uri="{C3380CC4-5D6E-409C-BE32-E72D297353CC}">
              <c16:uniqueId val="{00000002-07DD-704D-8D46-D069D4C3CD52}"/>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Items per sequence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 Length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5.9165325896481671E-2"/>
                  <c:y val="4.6933430430827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8F2-F148-BCDC-3B4F9BBB0AC0}"/>
                </c:ext>
              </c:extLst>
            </c:dLbl>
            <c:dLbl>
              <c:idx val="1"/>
              <c:layout>
                <c:manualLayout>
                  <c:x val="3.0265718960137793E-2"/>
                  <c:y val="-1.9444040987102117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8F2-F148-BCDC-3B4F9BBB0AC0}"/>
                </c:ext>
              </c:extLst>
            </c:dLbl>
            <c:dLbl>
              <c:idx val="2"/>
              <c:layout>
                <c:manualLayout>
                  <c:x val="-7.8252816269408342E-3"/>
                  <c:y val="4.05580607095836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8F2-F148-BCDC-3B4F9BBB0AC0}"/>
                </c:ext>
              </c:extLst>
            </c:dLbl>
            <c:dLbl>
              <c:idx val="3"/>
              <c:layout>
                <c:manualLayout>
                  <c:x val="1.8672805737983349E-2"/>
                  <c:y val="-1.46951435411982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8F2-F148-BCDC-3B4F9BBB0AC0}"/>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Notes'!$C$20:$C$23</c:f>
              <c:numCache>
                <c:formatCode>General</c:formatCode>
                <c:ptCount val="4"/>
                <c:pt idx="0">
                  <c:v>25</c:v>
                </c:pt>
                <c:pt idx="1">
                  <c:v>12</c:v>
                </c:pt>
                <c:pt idx="2">
                  <c:v>6</c:v>
                </c:pt>
                <c:pt idx="3">
                  <c:v>3</c:v>
                </c:pt>
              </c:numCache>
            </c:numRef>
          </c:cat>
          <c:val>
            <c:numRef>
              <c:f>'Scalability CPT+'!$B$9:$E$9</c:f>
              <c:numCache>
                <c:formatCode>0.00</c:formatCode>
                <c:ptCount val="4"/>
              </c:numCache>
            </c:numRef>
          </c:val>
          <c:smooth val="0"/>
          <c:extLst>
            <c:ext xmlns:c16="http://schemas.microsoft.com/office/drawing/2014/chart" uri="{C3380CC4-5D6E-409C-BE32-E72D297353CC}">
              <c16:uniqueId val="{00000004-D8F2-F148-BCDC-3B4F9BBB0AC0}"/>
            </c:ext>
          </c:extLst>
        </c:ser>
        <c:ser>
          <c:idx val="1"/>
          <c:order val="1"/>
          <c:tx>
            <c:v>sCPT</c:v>
          </c:tx>
          <c:spPr>
            <a:ln w="28575" cap="rnd">
              <a:solidFill>
                <a:schemeClr val="accent2"/>
              </a:solidFill>
              <a:round/>
            </a:ln>
            <a:effectLst/>
          </c:spPr>
          <c:marker>
            <c:symbol val="diamond"/>
            <c:size val="10"/>
            <c:spPr>
              <a:solidFill>
                <a:schemeClr val="bg1"/>
              </a:solidFill>
              <a:ln w="12700">
                <a:solidFill>
                  <a:schemeClr val="tx1"/>
                </a:solidFill>
              </a:ln>
              <a:effectLst/>
            </c:spPr>
          </c:marker>
          <c:dLbls>
            <c:dLbl>
              <c:idx val="0"/>
              <c:layout>
                <c:manualLayout>
                  <c:x val="-6.1691511666330662E-3"/>
                  <c:y val="-3.630764689621567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8F2-F148-BCDC-3B4F9BBB0AC0}"/>
                </c:ext>
              </c:extLst>
            </c:dLbl>
            <c:dLbl>
              <c:idx val="1"/>
              <c:layout>
                <c:manualLayout>
                  <c:x val="-5.2540804055250599E-2"/>
                  <c:y val="4.86972827203719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8F2-F148-BCDC-3B4F9BBB0AC0}"/>
                </c:ext>
              </c:extLst>
            </c:dLbl>
            <c:dLbl>
              <c:idx val="2"/>
              <c:layout>
                <c:manualLayout>
                  <c:x val="-1.6105933928479803E-2"/>
                  <c:y val="-4.480813985787443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8F2-F148-BCDC-3B4F9BBB0AC0}"/>
                </c:ext>
              </c:extLst>
            </c:dLbl>
            <c:dLbl>
              <c:idx val="3"/>
              <c:layout>
                <c:manualLayout>
                  <c:x val="8.7360229761368549E-3"/>
                  <c:y val="-5.118350957911850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8F2-F148-BCDC-3B4F9BBB0AC0}"/>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Notes'!$C$20:$C$23</c:f>
              <c:numCache>
                <c:formatCode>General</c:formatCode>
                <c:ptCount val="4"/>
                <c:pt idx="0">
                  <c:v>25</c:v>
                </c:pt>
                <c:pt idx="1">
                  <c:v>12</c:v>
                </c:pt>
                <c:pt idx="2">
                  <c:v>6</c:v>
                </c:pt>
                <c:pt idx="3">
                  <c:v>3</c:v>
                </c:pt>
              </c:numCache>
            </c:numRef>
          </c:cat>
          <c:val>
            <c:numRef>
              <c:f>'Scalability sCPT'!$B$9:$E$9</c:f>
              <c:numCache>
                <c:formatCode>0.0</c:formatCode>
                <c:ptCount val="4"/>
              </c:numCache>
            </c:numRef>
          </c:val>
          <c:smooth val="0"/>
          <c:extLst>
            <c:ext xmlns:c16="http://schemas.microsoft.com/office/drawing/2014/chart" uri="{C3380CC4-5D6E-409C-BE32-E72D297353CC}">
              <c16:uniqueId val="{00000009-D8F2-F148-BCDC-3B4F9BBB0AC0}"/>
            </c:ext>
          </c:extLst>
        </c:ser>
        <c:ser>
          <c:idx val="2"/>
          <c:order val="2"/>
          <c:tx>
            <c:v>CPT</c:v>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'Scalability CPT'!$B$9:$E$9</c:f>
              <c:numCache>
                <c:formatCode>0.0</c:formatCode>
                <c:ptCount val="4"/>
              </c:numCache>
            </c:numRef>
          </c:val>
          <c:smooth val="0"/>
          <c:extLst>
            <c:ext xmlns:c16="http://schemas.microsoft.com/office/drawing/2014/chart" uri="{C3380CC4-5D6E-409C-BE32-E72D297353CC}">
              <c16:uniqueId val="{0000000A-D8F2-F148-BCDC-3B4F9BBB0AC0}"/>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Items per sequence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 Length - Memory</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Notes'!$C$20:$C$23</c:f>
              <c:numCache>
                <c:formatCode>General</c:formatCode>
                <c:ptCount val="4"/>
                <c:pt idx="0">
                  <c:v>25</c:v>
                </c:pt>
                <c:pt idx="1">
                  <c:v>12</c:v>
                </c:pt>
                <c:pt idx="2">
                  <c:v>6</c:v>
                </c:pt>
                <c:pt idx="3">
                  <c:v>3</c:v>
                </c:pt>
              </c:numCache>
            </c:numRef>
          </c:cat>
          <c:val>
            <c:numRef>
              <c:f>'Scalability CPT+'!$B$10:$E$10</c:f>
              <c:numCache>
                <c:formatCode>0</c:formatCode>
                <c:ptCount val="4"/>
              </c:numCache>
            </c:numRef>
          </c:val>
          <c:smooth val="0"/>
          <c:extLst>
            <c:ext xmlns:c16="http://schemas.microsoft.com/office/drawing/2014/chart" uri="{C3380CC4-5D6E-409C-BE32-E72D297353CC}">
              <c16:uniqueId val="{00000000-DD42-DD40-80A3-E02A8D4EE55E}"/>
            </c:ext>
          </c:extLst>
        </c:ser>
        <c:ser>
          <c:idx val="1"/>
          <c:order val="1"/>
          <c:tx>
            <c:v>sCPT</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Notes'!$C$20:$C$23</c:f>
              <c:numCache>
                <c:formatCode>General</c:formatCode>
                <c:ptCount val="4"/>
                <c:pt idx="0">
                  <c:v>25</c:v>
                </c:pt>
                <c:pt idx="1">
                  <c:v>12</c:v>
                </c:pt>
                <c:pt idx="2">
                  <c:v>6</c:v>
                </c:pt>
                <c:pt idx="3">
                  <c:v>3</c:v>
                </c:pt>
              </c:numCache>
            </c:numRef>
          </c:cat>
          <c:val>
            <c:numRef>
              <c:f>'Scalability sCPT'!$B$10:$E$10</c:f>
              <c:numCache>
                <c:formatCode>0.0</c:formatCode>
                <c:ptCount val="4"/>
              </c:numCache>
            </c:numRef>
          </c:val>
          <c:smooth val="0"/>
          <c:extLst>
            <c:ext xmlns:c16="http://schemas.microsoft.com/office/drawing/2014/chart" uri="{C3380CC4-5D6E-409C-BE32-E72D297353CC}">
              <c16:uniqueId val="{00000001-DD42-DD40-80A3-E02A8D4EE55E}"/>
            </c:ext>
          </c:extLst>
        </c:ser>
        <c:ser>
          <c:idx val="2"/>
          <c:order val="2"/>
          <c:tx>
            <c:v>CPT</c:v>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'Scalability CPT'!$B$10:$E$10</c:f>
              <c:numCache>
                <c:formatCode>0.0</c:formatCode>
                <c:ptCount val="4"/>
              </c:numCache>
            </c:numRef>
          </c:val>
          <c:smooth val="0"/>
          <c:extLst>
            <c:ext xmlns:c16="http://schemas.microsoft.com/office/drawing/2014/chart" uri="{C3380CC4-5D6E-409C-BE32-E72D297353CC}">
              <c16:uniqueId val="{00000002-DD42-DD40-80A3-E02A8D4EE55E}"/>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Items per sequence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MB</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 number - Train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5.1027424291931335E-2"/>
                  <c:y val="-3.83355206604307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108-9647-B270-DF955DFD0F2E}"/>
                </c:ext>
              </c:extLst>
            </c:dLbl>
            <c:dLbl>
              <c:idx val="1"/>
              <c:layout>
                <c:manualLayout>
                  <c:x val="-8.8886481024654532E-2"/>
                  <c:y val="-3.62057695126290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108-9647-B270-DF955DFD0F2E}"/>
                </c:ext>
              </c:extLst>
            </c:dLbl>
            <c:dLbl>
              <c:idx val="2"/>
              <c:layout>
                <c:manualLayout>
                  <c:x val="-0.11028507830836766"/>
                  <c:y val="-2.768676492142224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108-9647-B270-DF955DFD0F2E}"/>
                </c:ext>
              </c:extLst>
            </c:dLbl>
            <c:dLbl>
              <c:idx val="3"/>
              <c:layout>
                <c:manualLayout>
                  <c:x val="-9.0532526969555535E-2"/>
                  <c:y val="-1.70380091824136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108-9647-B270-DF955DFD0F2E}"/>
                </c:ext>
              </c:extLst>
            </c:dLbl>
            <c:dLbl>
              <c:idx val="4"/>
              <c:layout>
                <c:manualLayout>
                  <c:x val="-0.12674553775737776"/>
                  <c:y val="-1.064875573900855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108-9647-B270-DF955DFD0F2E}"/>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exp"/>
            <c:dispRSqr val="1"/>
            <c:dispEq val="1"/>
            <c:trendlineLbl>
              <c:layout>
                <c:manualLayout>
                  <c:x val="6.176045277803377E-2"/>
                  <c:y val="0.15372939899672275"/>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rendlineLbl>
          </c:trendline>
          <c:cat>
            <c:numRef>
              <c:f>'Datasets Attributes, Notes'!$E$25:$E$29</c:f>
              <c:numCache>
                <c:formatCode>General</c:formatCode>
                <c:ptCount val="5"/>
                <c:pt idx="0">
                  <c:v>100000</c:v>
                </c:pt>
                <c:pt idx="1">
                  <c:v>200000</c:v>
                </c:pt>
                <c:pt idx="2">
                  <c:v>400000</c:v>
                </c:pt>
                <c:pt idx="3">
                  <c:v>800000</c:v>
                </c:pt>
                <c:pt idx="4">
                  <c:v>1600000</c:v>
                </c:pt>
              </c:numCache>
            </c:numRef>
          </c:cat>
          <c:val>
            <c:numRef>
              <c:f>'Scalability CPT+'!$B$13:$F$13</c:f>
              <c:numCache>
                <c:formatCode>0</c:formatCode>
                <c:ptCount val="5"/>
              </c:numCache>
            </c:numRef>
          </c:val>
          <c:smooth val="0"/>
          <c:extLst>
            <c:ext xmlns:c16="http://schemas.microsoft.com/office/drawing/2014/chart" uri="{C3380CC4-5D6E-409C-BE32-E72D297353CC}">
              <c16:uniqueId val="{00000006-2108-9647-B270-DF955DFD0F2E}"/>
            </c:ext>
          </c:extLst>
        </c:ser>
        <c:ser>
          <c:idx val="1"/>
          <c:order val="1"/>
          <c:tx>
            <c:v>sCPT</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exp"/>
            <c:dispRSqr val="1"/>
            <c:dispEq val="1"/>
            <c:trendlineLbl>
              <c:layout>
                <c:manualLayout>
                  <c:x val="5.965738673679967E-2"/>
                  <c:y val="9.4963282441071398E-2"/>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rendlineLbl>
          </c:trendline>
          <c:cat>
            <c:numRef>
              <c:f>'Datasets Attributes, Notes'!$E$25:$E$29</c:f>
              <c:numCache>
                <c:formatCode>General</c:formatCode>
                <c:ptCount val="5"/>
                <c:pt idx="0">
                  <c:v>100000</c:v>
                </c:pt>
                <c:pt idx="1">
                  <c:v>200000</c:v>
                </c:pt>
                <c:pt idx="2">
                  <c:v>400000</c:v>
                </c:pt>
                <c:pt idx="3">
                  <c:v>800000</c:v>
                </c:pt>
                <c:pt idx="4">
                  <c:v>1600000</c:v>
                </c:pt>
              </c:numCache>
            </c:numRef>
          </c:cat>
          <c:val>
            <c:numRef>
              <c:f>'Scalability sCPT'!$B$13:$F$13</c:f>
              <c:numCache>
                <c:formatCode>0</c:formatCode>
                <c:ptCount val="5"/>
              </c:numCache>
            </c:numRef>
          </c:val>
          <c:smooth val="0"/>
          <c:extLst>
            <c:ext xmlns:c16="http://schemas.microsoft.com/office/drawing/2014/chart" uri="{C3380CC4-5D6E-409C-BE32-E72D297353CC}">
              <c16:uniqueId val="{00000008-2108-9647-B270-DF955DFD0F2E}"/>
            </c:ext>
          </c:extLst>
        </c:ser>
        <c:ser>
          <c:idx val="2"/>
          <c:order val="2"/>
          <c:tx>
            <c:v>CPT</c:v>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'Scalability CPT'!$B$13:$F$13</c:f>
              <c:numCache>
                <c:formatCode>0</c:formatCode>
                <c:ptCount val="5"/>
              </c:numCache>
            </c:numRef>
          </c:val>
          <c:smooth val="0"/>
          <c:extLst>
            <c:ext xmlns:c16="http://schemas.microsoft.com/office/drawing/2014/chart" uri="{C3380CC4-5D6E-409C-BE32-E72D297353CC}">
              <c16:uniqueId val="{00000009-2108-9647-B270-DF955DFD0F2E}"/>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Number of sequences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 number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3.5760408323029347E-2"/>
                  <c:y val="-5.98139771375408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82D-434C-8CBA-20DF4D95CEE3}"/>
                </c:ext>
              </c:extLst>
            </c:dLbl>
            <c:dLbl>
              <c:idx val="1"/>
              <c:layout>
                <c:manualLayout>
                  <c:x val="-4.5636682712372305E-2"/>
                  <c:y val="-5.98139771375408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82D-434C-8CBA-20DF4D95CEE3}"/>
                </c:ext>
              </c:extLst>
            </c:dLbl>
            <c:dLbl>
              <c:idx val="2"/>
              <c:layout>
                <c:manualLayout>
                  <c:x val="-8.5141780269744186E-2"/>
                  <c:y val="-4.703547025073048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82D-434C-8CBA-20DF4D95CEE3}"/>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Notes'!$E$25:$E$29</c:f>
              <c:numCache>
                <c:formatCode>General</c:formatCode>
                <c:ptCount val="5"/>
                <c:pt idx="0">
                  <c:v>100000</c:v>
                </c:pt>
                <c:pt idx="1">
                  <c:v>200000</c:v>
                </c:pt>
                <c:pt idx="2">
                  <c:v>400000</c:v>
                </c:pt>
                <c:pt idx="3">
                  <c:v>800000</c:v>
                </c:pt>
                <c:pt idx="4">
                  <c:v>1600000</c:v>
                </c:pt>
              </c:numCache>
            </c:numRef>
          </c:cat>
          <c:val>
            <c:numRef>
              <c:f>'Scalability CPT+'!$B$14:$F$14</c:f>
              <c:numCache>
                <c:formatCode>0</c:formatCode>
                <c:ptCount val="5"/>
              </c:numCache>
            </c:numRef>
          </c:val>
          <c:smooth val="0"/>
          <c:extLst>
            <c:ext xmlns:c16="http://schemas.microsoft.com/office/drawing/2014/chart" uri="{C3380CC4-5D6E-409C-BE32-E72D297353CC}">
              <c16:uniqueId val="{00000003-582D-434C-8CBA-20DF4D95CEE3}"/>
            </c:ext>
          </c:extLst>
        </c:ser>
        <c:ser>
          <c:idx val="1"/>
          <c:order val="1"/>
          <c:tx>
            <c:v>sCPT</c:v>
          </c:tx>
          <c:spPr>
            <a:ln w="28575" cap="rnd">
              <a:solidFill>
                <a:schemeClr val="accent2"/>
              </a:solidFill>
              <a:round/>
            </a:ln>
            <a:effectLst/>
          </c:spPr>
          <c:marker>
            <c:symbol val="diamond"/>
            <c:size val="10"/>
            <c:spPr>
              <a:solidFill>
                <a:schemeClr val="bg1"/>
              </a:solidFill>
              <a:ln w="12700">
                <a:solidFill>
                  <a:schemeClr val="tx1"/>
                </a:solidFill>
              </a:ln>
              <a:effectLst/>
            </c:spPr>
          </c:marker>
          <c:dLbls>
            <c:dLbl>
              <c:idx val="0"/>
              <c:layout>
                <c:manualLayout>
                  <c:x val="-7.1602989322736441E-2"/>
                  <c:y val="2.3108638438352424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82D-434C-8CBA-20DF4D95CEE3}"/>
                </c:ext>
              </c:extLst>
            </c:dLbl>
            <c:dLbl>
              <c:idx val="1"/>
              <c:layout>
                <c:manualLayout>
                  <c:x val="3.8682074691593245E-2"/>
                  <c:y val="1.29596195828437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82D-434C-8CBA-20DF4D95CEE3}"/>
                </c:ext>
              </c:extLst>
            </c:dLbl>
            <c:dLbl>
              <c:idx val="2"/>
              <c:layout>
                <c:manualLayout>
                  <c:x val="2.5513708839135969E-2"/>
                  <c:y val="-4.24139102600008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82D-434C-8CBA-20DF4D95CEE3}"/>
                </c:ext>
              </c:extLst>
            </c:dLbl>
            <c:dLbl>
              <c:idx val="3"/>
              <c:layout>
                <c:manualLayout>
                  <c:x val="-5.7611600604500577E-3"/>
                  <c:y val="-6.584117288581951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82D-434C-8CBA-20DF4D95CEE3}"/>
                </c:ext>
              </c:extLst>
            </c:dLbl>
            <c:dLbl>
              <c:idx val="4"/>
              <c:layout>
                <c:manualLayout>
                  <c:x val="-1.2345342986678816E-2"/>
                  <c:y val="-6.584117288581951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82D-434C-8CBA-20DF4D95CEE3}"/>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Notes'!$E$25:$E$29</c:f>
              <c:numCache>
                <c:formatCode>General</c:formatCode>
                <c:ptCount val="5"/>
                <c:pt idx="0">
                  <c:v>100000</c:v>
                </c:pt>
                <c:pt idx="1">
                  <c:v>200000</c:v>
                </c:pt>
                <c:pt idx="2">
                  <c:v>400000</c:v>
                </c:pt>
                <c:pt idx="3">
                  <c:v>800000</c:v>
                </c:pt>
                <c:pt idx="4">
                  <c:v>1600000</c:v>
                </c:pt>
              </c:numCache>
            </c:numRef>
          </c:cat>
          <c:val>
            <c:numRef>
              <c:f>'Scalability sCPT'!$B$14:$F$14</c:f>
              <c:numCache>
                <c:formatCode>0</c:formatCode>
                <c:ptCount val="5"/>
              </c:numCache>
            </c:numRef>
          </c:val>
          <c:smooth val="0"/>
          <c:extLst>
            <c:ext xmlns:c16="http://schemas.microsoft.com/office/drawing/2014/chart" uri="{C3380CC4-5D6E-409C-BE32-E72D297353CC}">
              <c16:uniqueId val="{00000009-582D-434C-8CBA-20DF4D95CEE3}"/>
            </c:ext>
          </c:extLst>
        </c:ser>
        <c:ser>
          <c:idx val="2"/>
          <c:order val="2"/>
          <c:tx>
            <c:v>CPT</c:v>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'Scalability CPT'!$B$14:$F$14</c:f>
              <c:numCache>
                <c:formatCode>0</c:formatCode>
                <c:ptCount val="5"/>
              </c:numCache>
            </c:numRef>
          </c:val>
          <c:smooth val="0"/>
          <c:extLst>
            <c:ext xmlns:c16="http://schemas.microsoft.com/office/drawing/2014/chart" uri="{C3380CC4-5D6E-409C-BE32-E72D297353CC}">
              <c16:uniqueId val="{0000000A-582D-434C-8CBA-20DF4D95CEE3}"/>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Number of sequences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Variable input Seq. number - Memory</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3"/>
              <c:layout>
                <c:manualLayout>
                  <c:x val="-6.5018806396507797E-2"/>
                  <c:y val="-2.147845647710987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6C6-6941-AF0D-D5970E4763F5}"/>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Notes'!$E$25:$E$29</c:f>
              <c:numCache>
                <c:formatCode>General</c:formatCode>
                <c:ptCount val="5"/>
                <c:pt idx="0">
                  <c:v>100000</c:v>
                </c:pt>
                <c:pt idx="1">
                  <c:v>200000</c:v>
                </c:pt>
                <c:pt idx="2">
                  <c:v>400000</c:v>
                </c:pt>
                <c:pt idx="3">
                  <c:v>800000</c:v>
                </c:pt>
                <c:pt idx="4">
                  <c:v>1600000</c:v>
                </c:pt>
              </c:numCache>
            </c:numRef>
          </c:cat>
          <c:val>
            <c:numRef>
              <c:f>'Scalability CPT+'!$B$15:$F$15</c:f>
              <c:numCache>
                <c:formatCode>0</c:formatCode>
                <c:ptCount val="5"/>
              </c:numCache>
            </c:numRef>
          </c:val>
          <c:smooth val="0"/>
          <c:extLst>
            <c:ext xmlns:c16="http://schemas.microsoft.com/office/drawing/2014/chart" uri="{C3380CC4-5D6E-409C-BE32-E72D297353CC}">
              <c16:uniqueId val="{00000001-26C6-6941-AF0D-D5970E4763F5}"/>
            </c:ext>
          </c:extLst>
        </c:ser>
        <c:ser>
          <c:idx val="1"/>
          <c:order val="1"/>
          <c:tx>
            <c:v>sCPT</c:v>
          </c:tx>
          <c:spPr>
            <a:ln w="28575" cap="rnd">
              <a:solidFill>
                <a:schemeClr val="accent2"/>
              </a:solidFill>
              <a:round/>
            </a:ln>
            <a:effectLst/>
          </c:spPr>
          <c:marker>
            <c:symbol val="diamond"/>
            <c:size val="10"/>
            <c:spPr>
              <a:solidFill>
                <a:schemeClr val="bg1"/>
              </a:solidFill>
              <a:ln w="12700">
                <a:solidFill>
                  <a:schemeClr val="tx1"/>
                </a:solidFill>
              </a:ln>
              <a:effectLst/>
            </c:spPr>
          </c:marker>
          <c:dLbls>
            <c:dLbl>
              <c:idx val="0"/>
              <c:layout>
                <c:manualLayout>
                  <c:x val="-6.5018806396507797E-2"/>
                  <c:y val="-2.360820762491158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6C6-6941-AF0D-D5970E4763F5}"/>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Notes'!$E$25:$E$29</c:f>
              <c:numCache>
                <c:formatCode>General</c:formatCode>
                <c:ptCount val="5"/>
                <c:pt idx="0">
                  <c:v>100000</c:v>
                </c:pt>
                <c:pt idx="1">
                  <c:v>200000</c:v>
                </c:pt>
                <c:pt idx="2">
                  <c:v>400000</c:v>
                </c:pt>
                <c:pt idx="3">
                  <c:v>800000</c:v>
                </c:pt>
                <c:pt idx="4">
                  <c:v>1600000</c:v>
                </c:pt>
              </c:numCache>
            </c:numRef>
          </c:cat>
          <c:val>
            <c:numRef>
              <c:f>'Scalability sCPT'!$B$15:$F$15</c:f>
              <c:numCache>
                <c:formatCode>0</c:formatCode>
                <c:ptCount val="5"/>
              </c:numCache>
            </c:numRef>
          </c:val>
          <c:smooth val="0"/>
          <c:extLst>
            <c:ext xmlns:c16="http://schemas.microsoft.com/office/drawing/2014/chart" uri="{C3380CC4-5D6E-409C-BE32-E72D297353CC}">
              <c16:uniqueId val="{00000003-26C6-6941-AF0D-D5970E4763F5}"/>
            </c:ext>
          </c:extLst>
        </c:ser>
        <c:ser>
          <c:idx val="2"/>
          <c:order val="2"/>
          <c:tx>
            <c:v>CPT</c:v>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'Scalability CPT'!$B$15:$F$15</c:f>
              <c:numCache>
                <c:formatCode>0</c:formatCode>
                <c:ptCount val="5"/>
              </c:numCache>
            </c:numRef>
          </c:val>
          <c:smooth val="0"/>
          <c:extLst>
            <c:ext xmlns:c16="http://schemas.microsoft.com/office/drawing/2014/chart" uri="{C3380CC4-5D6E-409C-BE32-E72D297353CC}">
              <c16:uniqueId val="{00000004-26C6-6941-AF0D-D5970E4763F5}"/>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Number of sequences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1</xdr:col>
      <xdr:colOff>98381</xdr:colOff>
      <xdr:row>41</xdr:row>
      <xdr:rowOff>116267</xdr:rowOff>
    </xdr:from>
    <xdr:ext cx="3970986" cy="3709092"/>
    <xdr:sp macro="" textlink="">
      <xdr:nvSpPr>
        <xdr:cNvPr id="2" name="TextBox 1">
          <a:extLst>
            <a:ext uri="{FF2B5EF4-FFF2-40B4-BE49-F238E27FC236}">
              <a16:creationId xmlns:a16="http://schemas.microsoft.com/office/drawing/2014/main" id="{50EF4AD0-1AAB-1442-A45C-47C509ABE60F}"/>
            </a:ext>
          </a:extLst>
        </xdr:cNvPr>
        <xdr:cNvSpPr txBox="1"/>
      </xdr:nvSpPr>
      <xdr:spPr>
        <a:xfrm>
          <a:off x="2206581" y="11736767"/>
          <a:ext cx="3970986" cy="37090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In CPT+</a:t>
          </a:r>
          <a:r>
            <a:rPr lang="en-US" sz="1100" baseline="0"/>
            <a:t> accuracy </a:t>
          </a:r>
          <a:r>
            <a:rPr lang="en-US" sz="1100"/>
            <a:t>we can see how the CPT+  is varied. This variation can affect the competitiveness of CPT+, as it is shown in respective table. It is relative straight forward for someone to understand that CPT+ needs to get tuned for any given training data. Failing to do so, might not result to the best possible accuracy from CPT+. In most cases the CPT+ prediction accuracy varies more or less around 15% while in one case we can observe a significant variance around 80%;</a:t>
          </a:r>
          <a:r>
            <a:rPr lang="el-GR" sz="1100" baseline="0"/>
            <a:t> </a:t>
          </a:r>
          <a:r>
            <a:rPr lang="en-US" sz="1100" baseline="0"/>
            <a:t>The reason for this significant variance is that for BIBLE dataset, CPT+ is very sensitive on the length of the training sequences. Not using a splitlength, drops the CPT+ accuracy to 2%-4%. Then different values of NoiseRatio resolve CPT+ as unable to give any predictions.</a:t>
          </a:r>
          <a:endParaRPr lang="en-US" sz="1100"/>
        </a:p>
        <a:p>
          <a:r>
            <a:rPr lang="en-US" sz="1100"/>
            <a:t>For acquiring these data, we ran CPT+ for a variety of datasets and all possible values of the parameters. For the parameters like noiseRatio, splitMethod and splitLength all possible values and combinations were used in order to produce different runs for CPT+ on each dataset. The same k-fold environment as in PAKDD paper was used. Parameter noiseRatio received values in range [0.0, 1.0] with 0.1 increments. For the minPredictionRatio we used integer values in the range of [0, 10].</a:t>
          </a:r>
        </a:p>
        <a:p>
          <a:endParaRPr lang="en-US" sz="1100"/>
        </a:p>
      </xdr:txBody>
    </xdr:sp>
    <xdr:clientData/>
  </xdr:oneCellAnchor>
  <xdr:oneCellAnchor>
    <xdr:from>
      <xdr:col>12</xdr:col>
      <xdr:colOff>697607</xdr:colOff>
      <xdr:row>43</xdr:row>
      <xdr:rowOff>62606</xdr:rowOff>
    </xdr:from>
    <xdr:ext cx="6251620" cy="2503506"/>
    <xdr:sp macro="" textlink="">
      <xdr:nvSpPr>
        <xdr:cNvPr id="3" name="TextBox 2">
          <a:extLst>
            <a:ext uri="{FF2B5EF4-FFF2-40B4-BE49-F238E27FC236}">
              <a16:creationId xmlns:a16="http://schemas.microsoft.com/office/drawing/2014/main" id="{02B89558-E326-E846-97C0-9B99E9E7812B}"/>
            </a:ext>
          </a:extLst>
        </xdr:cNvPr>
        <xdr:cNvSpPr txBox="1"/>
      </xdr:nvSpPr>
      <xdr:spPr>
        <a:xfrm>
          <a:off x="11886307" y="12089506"/>
          <a:ext cx="6251620" cy="25035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CPT+</a:t>
          </a:r>
          <a:r>
            <a:rPr lang="en-US" sz="1100" baseline="0"/>
            <a:t> parameters:</a:t>
          </a:r>
        </a:p>
        <a:p>
          <a:r>
            <a:rPr lang="en-US" sz="1100" baseline="0"/>
            <a:t> - noiseRatio: This parameter gets values in a range of [0.0, 1.0]. Its purpose is to define what percentage of a testing query sequence should be considered as noise and thus excluded from the prediction algorithm of CPT+.</a:t>
          </a:r>
        </a:p>
        <a:p>
          <a:endParaRPr lang="en-US" sz="1100" baseline="0"/>
        </a:p>
        <a:p>
          <a:r>
            <a:rPr lang="en-US" sz="1100" baseline="0"/>
            <a:t>- minPredictionRatio: This parameter defines the number of predictions CPT+ predictor should accomplish prior to giving a confident answer for a testing query sequence. It can get values in range [0, ∞)</a:t>
          </a:r>
        </a:p>
        <a:p>
          <a:endParaRPr lang="en-US" sz="1100" baseline="0"/>
        </a:p>
        <a:p>
          <a:r>
            <a:rPr lang="en-US" sz="1100" baseline="0"/>
            <a:t>- splitMethod:  In PAKDD paper it is argued that by forcing the predictor to focus on the last items of a training sequence, accuracy is boosted. This parameter is responsible for (de)activating this optimisation.</a:t>
          </a:r>
        </a:p>
        <a:p>
          <a:endParaRPr lang="en-US" sz="1100" baseline="0"/>
        </a:p>
        <a:p>
          <a:r>
            <a:rPr lang="en-US" sz="1100" baseline="0"/>
            <a:t>- splitLength:  This parameter is tied with the splitMethod parameter. It defines the number of the last items in a training sequence that the predictor should be focused.</a:t>
          </a:r>
        </a:p>
        <a:p>
          <a:endParaRPr lang="en-US" sz="1100"/>
        </a:p>
      </xdr:txBody>
    </xdr:sp>
    <xdr:clientData/>
  </xdr:oneCellAnchor>
  <xdr:oneCellAnchor>
    <xdr:from>
      <xdr:col>6</xdr:col>
      <xdr:colOff>581339</xdr:colOff>
      <xdr:row>46</xdr:row>
      <xdr:rowOff>44720</xdr:rowOff>
    </xdr:from>
    <xdr:ext cx="4447179" cy="1125693"/>
    <xdr:sp macro="" textlink="">
      <xdr:nvSpPr>
        <xdr:cNvPr id="4" name="TextBox 3">
          <a:extLst>
            <a:ext uri="{FF2B5EF4-FFF2-40B4-BE49-F238E27FC236}">
              <a16:creationId xmlns:a16="http://schemas.microsoft.com/office/drawing/2014/main" id="{EFDAACCA-2309-6540-9630-FB7117876391}"/>
            </a:ext>
          </a:extLst>
        </xdr:cNvPr>
        <xdr:cNvSpPr txBox="1"/>
      </xdr:nvSpPr>
      <xdr:spPr>
        <a:xfrm>
          <a:off x="6817039" y="12681220"/>
          <a:ext cx="4447179" cy="1125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subSeq</a:t>
          </a:r>
          <a:r>
            <a:rPr lang="en-US" sz="1100" baseline="0"/>
            <a:t> only uses one parameter. This parameter is</a:t>
          </a:r>
        </a:p>
        <a:p>
          <a:r>
            <a:rPr lang="en-US" sz="1100" baseline="0"/>
            <a:t>the minimum ammount of predictions that should be</a:t>
          </a:r>
        </a:p>
        <a:p>
          <a:r>
            <a:rPr lang="en-US" sz="1100" baseline="0"/>
            <a:t>performed before the predictor gives a confident result.</a:t>
          </a:r>
        </a:p>
        <a:p>
          <a:r>
            <a:rPr lang="en-US" sz="1100" baseline="0"/>
            <a:t>Experiments showed that the subSeq predictor has low sensitivity </a:t>
          </a:r>
        </a:p>
        <a:p>
          <a:r>
            <a:rPr lang="en-US" sz="1100" baseline="0"/>
            <a:t>on this parameter. A wide range of different parameter values [0-10] gives</a:t>
          </a:r>
        </a:p>
        <a:p>
          <a:r>
            <a:rPr lang="en-US" sz="1100" baseline="0"/>
            <a:t> an accuracy with small variance.</a:t>
          </a:r>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209340</xdr:colOff>
      <xdr:row>0</xdr:row>
      <xdr:rowOff>106996</xdr:rowOff>
    </xdr:from>
    <xdr:to>
      <xdr:col>10</xdr:col>
      <xdr:colOff>204874</xdr:colOff>
      <xdr:row>26</xdr:row>
      <xdr:rowOff>150538</xdr:rowOff>
    </xdr:to>
    <xdr:graphicFrame macro="">
      <xdr:nvGraphicFramePr>
        <xdr:cNvPr id="2" name="Chart 1">
          <a:extLst>
            <a:ext uri="{FF2B5EF4-FFF2-40B4-BE49-F238E27FC236}">
              <a16:creationId xmlns:a16="http://schemas.microsoft.com/office/drawing/2014/main" id="{BDD37540-7869-CC44-AD8E-7785C3220739}"/>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202502</xdr:colOff>
      <xdr:row>1</xdr:row>
      <xdr:rowOff>6420</xdr:rowOff>
    </xdr:from>
    <xdr:to>
      <xdr:col>21</xdr:col>
      <xdr:colOff>198037</xdr:colOff>
      <xdr:row>27</xdr:row>
      <xdr:rowOff>49963</xdr:rowOff>
    </xdr:to>
    <xdr:graphicFrame macro="">
      <xdr:nvGraphicFramePr>
        <xdr:cNvPr id="3" name="Chart 2">
          <a:extLst>
            <a:ext uri="{FF2B5EF4-FFF2-40B4-BE49-F238E27FC236}">
              <a16:creationId xmlns:a16="http://schemas.microsoft.com/office/drawing/2014/main" id="{5804CB95-1DE4-914E-B325-A834C0A2C2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348900</xdr:colOff>
      <xdr:row>1</xdr:row>
      <xdr:rowOff>13955</xdr:rowOff>
    </xdr:from>
    <xdr:to>
      <xdr:col>32</xdr:col>
      <xdr:colOff>344434</xdr:colOff>
      <xdr:row>27</xdr:row>
      <xdr:rowOff>57498</xdr:rowOff>
    </xdr:to>
    <xdr:graphicFrame macro="">
      <xdr:nvGraphicFramePr>
        <xdr:cNvPr id="4" name="Chart 3">
          <a:extLst>
            <a:ext uri="{FF2B5EF4-FFF2-40B4-BE49-F238E27FC236}">
              <a16:creationId xmlns:a16="http://schemas.microsoft.com/office/drawing/2014/main" id="{A9AF7D88-9F81-FB4F-ACE8-B044848715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432637</xdr:colOff>
      <xdr:row>31</xdr:row>
      <xdr:rowOff>83737</xdr:rowOff>
    </xdr:from>
    <xdr:to>
      <xdr:col>10</xdr:col>
      <xdr:colOff>428171</xdr:colOff>
      <xdr:row>57</xdr:row>
      <xdr:rowOff>127279</xdr:rowOff>
    </xdr:to>
    <xdr:graphicFrame macro="">
      <xdr:nvGraphicFramePr>
        <xdr:cNvPr id="5" name="Chart 4">
          <a:extLst>
            <a:ext uri="{FF2B5EF4-FFF2-40B4-BE49-F238E27FC236}">
              <a16:creationId xmlns:a16="http://schemas.microsoft.com/office/drawing/2014/main" id="{DAAB4B1F-B8EB-6042-917C-7A3C4D6A2E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390771</xdr:colOff>
      <xdr:row>31</xdr:row>
      <xdr:rowOff>69780</xdr:rowOff>
    </xdr:from>
    <xdr:to>
      <xdr:col>21</xdr:col>
      <xdr:colOff>386306</xdr:colOff>
      <xdr:row>57</xdr:row>
      <xdr:rowOff>113322</xdr:rowOff>
    </xdr:to>
    <xdr:graphicFrame macro="">
      <xdr:nvGraphicFramePr>
        <xdr:cNvPr id="6" name="Chart 5">
          <a:extLst>
            <a:ext uri="{FF2B5EF4-FFF2-40B4-BE49-F238E27FC236}">
              <a16:creationId xmlns:a16="http://schemas.microsoft.com/office/drawing/2014/main" id="{A9D2C9FA-83DD-A04E-AA7A-A990609866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530330</xdr:colOff>
      <xdr:row>31</xdr:row>
      <xdr:rowOff>139560</xdr:rowOff>
    </xdr:from>
    <xdr:to>
      <xdr:col>32</xdr:col>
      <xdr:colOff>525864</xdr:colOff>
      <xdr:row>57</xdr:row>
      <xdr:rowOff>183102</xdr:rowOff>
    </xdr:to>
    <xdr:graphicFrame macro="">
      <xdr:nvGraphicFramePr>
        <xdr:cNvPr id="7" name="Chart 6">
          <a:extLst>
            <a:ext uri="{FF2B5EF4-FFF2-40B4-BE49-F238E27FC236}">
              <a16:creationId xmlns:a16="http://schemas.microsoft.com/office/drawing/2014/main" id="{1CEC4ADE-EE65-5943-994C-6EDEE463FA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307032</xdr:colOff>
      <xdr:row>61</xdr:row>
      <xdr:rowOff>83737</xdr:rowOff>
    </xdr:from>
    <xdr:to>
      <xdr:col>10</xdr:col>
      <xdr:colOff>302566</xdr:colOff>
      <xdr:row>87</xdr:row>
      <xdr:rowOff>127280</xdr:rowOff>
    </xdr:to>
    <xdr:graphicFrame macro="">
      <xdr:nvGraphicFramePr>
        <xdr:cNvPr id="8" name="Chart 7">
          <a:extLst>
            <a:ext uri="{FF2B5EF4-FFF2-40B4-BE49-F238E27FC236}">
              <a16:creationId xmlns:a16="http://schemas.microsoft.com/office/drawing/2014/main" id="{B392B203-30BA-BC4B-8191-CD527C17FC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348901</xdr:colOff>
      <xdr:row>61</xdr:row>
      <xdr:rowOff>41868</xdr:rowOff>
    </xdr:from>
    <xdr:to>
      <xdr:col>21</xdr:col>
      <xdr:colOff>344436</xdr:colOff>
      <xdr:row>87</xdr:row>
      <xdr:rowOff>85411</xdr:rowOff>
    </xdr:to>
    <xdr:graphicFrame macro="">
      <xdr:nvGraphicFramePr>
        <xdr:cNvPr id="9" name="Chart 8">
          <a:extLst>
            <a:ext uri="{FF2B5EF4-FFF2-40B4-BE49-F238E27FC236}">
              <a16:creationId xmlns:a16="http://schemas.microsoft.com/office/drawing/2014/main" id="{20429BD7-D26A-2A4D-9BC3-AA68737B7E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97692</xdr:colOff>
      <xdr:row>61</xdr:row>
      <xdr:rowOff>181429</xdr:rowOff>
    </xdr:from>
    <xdr:to>
      <xdr:col>33</xdr:col>
      <xdr:colOff>93226</xdr:colOff>
      <xdr:row>88</xdr:row>
      <xdr:rowOff>15631</xdr:rowOff>
    </xdr:to>
    <xdr:graphicFrame macro="">
      <xdr:nvGraphicFramePr>
        <xdr:cNvPr id="10" name="Chart 9">
          <a:extLst>
            <a:ext uri="{FF2B5EF4-FFF2-40B4-BE49-F238E27FC236}">
              <a16:creationId xmlns:a16="http://schemas.microsoft.com/office/drawing/2014/main" id="{BDD7CFD4-4571-1D49-A7CD-4B10ABE01D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362857</xdr:colOff>
      <xdr:row>91</xdr:row>
      <xdr:rowOff>181429</xdr:rowOff>
    </xdr:from>
    <xdr:to>
      <xdr:col>21</xdr:col>
      <xdr:colOff>358392</xdr:colOff>
      <xdr:row>118</xdr:row>
      <xdr:rowOff>15631</xdr:rowOff>
    </xdr:to>
    <xdr:graphicFrame macro="">
      <xdr:nvGraphicFramePr>
        <xdr:cNvPr id="11" name="Chart 10">
          <a:extLst>
            <a:ext uri="{FF2B5EF4-FFF2-40B4-BE49-F238E27FC236}">
              <a16:creationId xmlns:a16="http://schemas.microsoft.com/office/drawing/2014/main" id="{184B5225-4C5D-F943-B871-01DB11EBB0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afaelktistakis/Repositories/subseqprediction/final_experiments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curacy %"/>
      <sheetName val="Execution Time per Query (μs)"/>
      <sheetName val="Exec. Time of Test Phase (ms)"/>
      <sheetName val="Memory (MB)"/>
      <sheetName val="Memory - Input Ratio"/>
      <sheetName val="Datasets Attributes, Notes"/>
      <sheetName val="Scalability CPT+"/>
      <sheetName val="Scalability subSeq"/>
      <sheetName val="Scalability Charts"/>
      <sheetName val="Performance Charts"/>
    </sheetNames>
    <sheetDataSet>
      <sheetData sheetId="0" refreshError="1"/>
      <sheetData sheetId="1" refreshError="1"/>
      <sheetData sheetId="2" refreshError="1"/>
      <sheetData sheetId="3" refreshError="1"/>
      <sheetData sheetId="4" refreshError="1"/>
      <sheetData sheetId="5">
        <row r="27">
          <cell r="D27">
            <v>475</v>
          </cell>
        </row>
        <row r="28">
          <cell r="D28">
            <v>912</v>
          </cell>
        </row>
        <row r="29">
          <cell r="D29">
            <v>1307</v>
          </cell>
        </row>
        <row r="30">
          <cell r="D30">
            <v>1695</v>
          </cell>
        </row>
        <row r="31">
          <cell r="D31">
            <v>2005</v>
          </cell>
        </row>
        <row r="32">
          <cell r="D32">
            <v>2313</v>
          </cell>
        </row>
        <row r="34">
          <cell r="C34">
            <v>25</v>
          </cell>
        </row>
        <row r="35">
          <cell r="C35">
            <v>12</v>
          </cell>
        </row>
        <row r="36">
          <cell r="C36">
            <v>6</v>
          </cell>
        </row>
        <row r="37">
          <cell r="C37">
            <v>3</v>
          </cell>
        </row>
        <row r="39">
          <cell r="E39">
            <v>50000</v>
          </cell>
        </row>
        <row r="40">
          <cell r="E40">
            <v>100000</v>
          </cell>
        </row>
        <row r="41">
          <cell r="E41">
            <v>200000</v>
          </cell>
        </row>
        <row r="42">
          <cell r="E42">
            <v>400000</v>
          </cell>
        </row>
        <row r="43">
          <cell r="E43">
            <v>800000</v>
          </cell>
        </row>
      </sheetData>
      <sheetData sheetId="6">
        <row r="2">
          <cell r="B2">
            <v>3872.21</v>
          </cell>
          <cell r="C2">
            <v>4729.8050000000003</v>
          </cell>
          <cell r="D2">
            <v>4243.9790000000003</v>
          </cell>
          <cell r="E2">
            <v>3765.9119999999998</v>
          </cell>
          <cell r="F2">
            <v>3226.8020000000001</v>
          </cell>
          <cell r="G2">
            <v>2920.9470000000001</v>
          </cell>
        </row>
        <row r="3">
          <cell r="B3">
            <v>2.2850000000000001</v>
          </cell>
          <cell r="C3">
            <v>1.046</v>
          </cell>
          <cell r="D3">
            <v>0.73699999999999999</v>
          </cell>
          <cell r="E3">
            <v>0.69599999999999995</v>
          </cell>
          <cell r="F3">
            <v>0.59099999999999997</v>
          </cell>
          <cell r="G3">
            <v>0.64100000000000001</v>
          </cell>
        </row>
        <row r="4">
          <cell r="B4">
            <v>44.527999999999999</v>
          </cell>
          <cell r="C4">
            <v>75.564999999999998</v>
          </cell>
          <cell r="D4">
            <v>103.515</v>
          </cell>
          <cell r="E4">
            <v>130.916</v>
          </cell>
          <cell r="F4">
            <v>152.86799999999999</v>
          </cell>
          <cell r="G4">
            <v>174.76599999999999</v>
          </cell>
        </row>
        <row r="8">
          <cell r="B8">
            <v>1616.71</v>
          </cell>
          <cell r="C8">
            <v>3179.241</v>
          </cell>
          <cell r="D8">
            <v>4421.4040000000005</v>
          </cell>
          <cell r="E8">
            <v>1882.4839999999999</v>
          </cell>
        </row>
        <row r="9">
          <cell r="B9">
            <v>0.96599999999999997</v>
          </cell>
          <cell r="C9">
            <v>0.78500000000000003</v>
          </cell>
          <cell r="D9">
            <v>1.3879999999999999</v>
          </cell>
          <cell r="E9">
            <v>1.4510000000000001</v>
          </cell>
        </row>
        <row r="10">
          <cell r="B10">
            <v>20.472999999999999</v>
          </cell>
          <cell r="C10">
            <v>40.835000000000001</v>
          </cell>
          <cell r="D10">
            <v>75.563999999999993</v>
          </cell>
          <cell r="E10">
            <v>110.43899999999999</v>
          </cell>
        </row>
        <row r="13">
          <cell r="B13">
            <v>41.591999999999999</v>
          </cell>
          <cell r="C13">
            <v>265.18200000000002</v>
          </cell>
          <cell r="D13">
            <v>1355.3979999999999</v>
          </cell>
          <cell r="E13">
            <v>5013.1270000000004</v>
          </cell>
          <cell r="F13">
            <v>19782.670999999998</v>
          </cell>
        </row>
        <row r="14">
          <cell r="B14">
            <v>5.44</v>
          </cell>
          <cell r="C14">
            <v>5.4720000000000004</v>
          </cell>
          <cell r="D14">
            <v>16.512</v>
          </cell>
          <cell r="E14">
            <v>30.238</v>
          </cell>
          <cell r="F14">
            <v>98.623999999999995</v>
          </cell>
        </row>
        <row r="15">
          <cell r="B15">
            <v>6.7569999999999997</v>
          </cell>
          <cell r="C15">
            <v>13.551</v>
          </cell>
          <cell r="D15">
            <v>27.187999999999999</v>
          </cell>
          <cell r="E15">
            <v>54.642000000000003</v>
          </cell>
          <cell r="F15">
            <v>109.44799999999999</v>
          </cell>
        </row>
        <row r="19">
          <cell r="B19">
            <v>0.33200000000000002</v>
          </cell>
          <cell r="C19">
            <v>0.156</v>
          </cell>
          <cell r="D19">
            <v>1.258</v>
          </cell>
        </row>
      </sheetData>
      <sheetData sheetId="7">
        <row r="2">
          <cell r="B2">
            <v>4.3860700000000001</v>
          </cell>
          <cell r="C2">
            <v>4.6304299999999996</v>
          </cell>
          <cell r="D2">
            <v>4.5821399999999999</v>
          </cell>
          <cell r="E2">
            <v>4.7274099999999999</v>
          </cell>
          <cell r="F2">
            <v>4.5145200000000001</v>
          </cell>
          <cell r="G2">
            <v>4.5786499999999997</v>
          </cell>
        </row>
        <row r="3">
          <cell r="B3">
            <v>0.47705999999999998</v>
          </cell>
          <cell r="C3">
            <v>0.70109100000000002</v>
          </cell>
          <cell r="D3">
            <v>0.83188799999999996</v>
          </cell>
          <cell r="E3">
            <v>0.761154</v>
          </cell>
          <cell r="F3">
            <v>1.0216700000000001</v>
          </cell>
          <cell r="G3">
            <v>0.97730600000000001</v>
          </cell>
        </row>
        <row r="4">
          <cell r="B4">
            <v>6.4744400000000004</v>
          </cell>
          <cell r="C4">
            <v>7.2308899999999996</v>
          </cell>
          <cell r="D4">
            <v>7.9577400000000003</v>
          </cell>
          <cell r="E4">
            <v>7.9333999999999998</v>
          </cell>
          <cell r="F4">
            <v>7.9303600000000003</v>
          </cell>
          <cell r="G4">
            <v>8.70336</v>
          </cell>
        </row>
        <row r="8">
          <cell r="B8">
            <v>4.2885</v>
          </cell>
          <cell r="C8">
            <v>4.1141300000000003</v>
          </cell>
          <cell r="D8">
            <v>4.2238699999999998</v>
          </cell>
          <cell r="E8">
            <v>4.3745700000000003</v>
          </cell>
        </row>
        <row r="9">
          <cell r="B9">
            <v>1.0930200000000001</v>
          </cell>
          <cell r="C9">
            <v>0.73525399999999996</v>
          </cell>
          <cell r="D9">
            <v>0.36714999999999998</v>
          </cell>
          <cell r="E9">
            <v>7.2503999999999999E-2</v>
          </cell>
        </row>
        <row r="10">
          <cell r="B10">
            <v>6.96333</v>
          </cell>
          <cell r="C10">
            <v>7.07735</v>
          </cell>
          <cell r="D10">
            <v>7.2179900000000004</v>
          </cell>
          <cell r="E10">
            <v>6.6927099999999999</v>
          </cell>
        </row>
        <row r="13">
          <cell r="B13">
            <v>0.83922300000000005</v>
          </cell>
          <cell r="C13">
            <v>1.56646</v>
          </cell>
          <cell r="D13">
            <v>2.9251100000000001</v>
          </cell>
          <cell r="E13">
            <v>5.9265600000000003</v>
          </cell>
          <cell r="F13">
            <v>12.366899999999999</v>
          </cell>
        </row>
        <row r="14">
          <cell r="B14">
            <v>2.7061199999999999</v>
          </cell>
          <cell r="C14">
            <v>3.7662900000000001</v>
          </cell>
          <cell r="D14">
            <v>6.4118700000000004</v>
          </cell>
          <cell r="E14">
            <v>9.7641500000000008</v>
          </cell>
          <cell r="F14">
            <v>14.345499999999999</v>
          </cell>
        </row>
        <row r="15">
          <cell r="B15">
            <v>1.2015</v>
          </cell>
          <cell r="C15">
            <v>2.37825</v>
          </cell>
          <cell r="D15">
            <v>4.7284499999999996</v>
          </cell>
          <cell r="E15">
            <v>9.4307200000000009</v>
          </cell>
          <cell r="F15">
            <v>18.892600000000002</v>
          </cell>
        </row>
        <row r="18">
          <cell r="B18">
            <v>3</v>
          </cell>
          <cell r="C18">
            <v>6</v>
          </cell>
          <cell r="D18">
            <v>12</v>
          </cell>
        </row>
        <row r="19">
          <cell r="B19">
            <v>5.6391999999999998E-2</v>
          </cell>
          <cell r="C19">
            <v>0.39711999999999997</v>
          </cell>
          <cell r="D19">
            <v>1.0847500000000001</v>
          </cell>
        </row>
      </sheetData>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34"/>
  <sheetViews>
    <sheetView topLeftCell="N1" workbookViewId="0">
      <selection activeCell="J13" sqref="J13"/>
    </sheetView>
  </sheetViews>
  <sheetFormatPr baseColWidth="10" defaultRowHeight="16" x14ac:dyDescent="0.2"/>
  <cols>
    <col min="2" max="4" width="24.1640625" customWidth="1"/>
    <col min="5" max="6" width="27.1640625" customWidth="1"/>
    <col min="7" max="7" width="51.6640625" customWidth="1"/>
    <col min="8" max="8" width="34.6640625" customWidth="1"/>
    <col min="9" max="9" width="17.5" customWidth="1"/>
    <col min="11" max="11" width="20.5" customWidth="1"/>
    <col min="12" max="12" width="29.1640625" customWidth="1"/>
    <col min="13" max="13" width="43.1640625" customWidth="1"/>
    <col min="14" max="14" width="55.83203125" customWidth="1"/>
    <col min="15" max="15" width="31.6640625" customWidth="1"/>
    <col min="16" max="16" width="14.83203125" customWidth="1"/>
    <col min="18" max="19" width="40.1640625" customWidth="1"/>
    <col min="20" max="20" width="35.1640625" customWidth="1"/>
    <col min="21" max="21" width="17.6640625" customWidth="1"/>
    <col min="22" max="22" width="15" customWidth="1"/>
    <col min="23" max="24" width="17.83203125" customWidth="1"/>
    <col min="25" max="25" width="37.6640625" customWidth="1"/>
    <col min="26" max="26" width="17.83203125" customWidth="1"/>
    <col min="27" max="27" width="11.1640625" hidden="1" customWidth="1"/>
    <col min="28" max="28" width="12.83203125" bestFit="1" customWidth="1"/>
    <col min="29" max="29" width="22.33203125" hidden="1" customWidth="1"/>
    <col min="30" max="30" width="13.83203125" bestFit="1" customWidth="1"/>
    <col min="31" max="31" width="21.6640625" hidden="1" customWidth="1"/>
    <col min="32" max="32" width="45.6640625" customWidth="1"/>
    <col min="33" max="33" width="20.5" hidden="1" customWidth="1"/>
    <col min="34" max="34" width="48.5" customWidth="1"/>
    <col min="35" max="35" width="21.6640625" hidden="1" customWidth="1"/>
    <col min="36" max="36" width="48.5" customWidth="1"/>
    <col min="37" max="37" width="23.5" customWidth="1"/>
    <col min="38" max="38" width="33.83203125" customWidth="1"/>
    <col min="40" max="40" width="17.33203125" bestFit="1" customWidth="1"/>
    <col min="41" max="41" width="16.33203125" bestFit="1" customWidth="1"/>
    <col min="42" max="42" width="19.5" bestFit="1" customWidth="1"/>
  </cols>
  <sheetData>
    <row r="1" spans="1:42" x14ac:dyDescent="0.2">
      <c r="A1" s="1" t="s">
        <v>1</v>
      </c>
      <c r="B1" s="2" t="s">
        <v>17</v>
      </c>
      <c r="C1" s="2" t="s">
        <v>28</v>
      </c>
      <c r="D1" s="2" t="s">
        <v>18</v>
      </c>
      <c r="E1" s="1" t="s">
        <v>0</v>
      </c>
      <c r="F1" s="1" t="s">
        <v>41</v>
      </c>
      <c r="G1" s="1" t="s">
        <v>40</v>
      </c>
      <c r="H1" s="1" t="s">
        <v>22</v>
      </c>
      <c r="I1" t="s">
        <v>19</v>
      </c>
      <c r="J1" t="s">
        <v>11</v>
      </c>
      <c r="K1" t="s">
        <v>30</v>
      </c>
      <c r="L1" t="s">
        <v>29</v>
      </c>
      <c r="M1" t="s">
        <v>37</v>
      </c>
      <c r="N1" t="s">
        <v>38</v>
      </c>
      <c r="O1" t="s">
        <v>12</v>
      </c>
      <c r="P1" t="s">
        <v>13</v>
      </c>
      <c r="Q1" t="s">
        <v>14</v>
      </c>
      <c r="R1" t="s">
        <v>23</v>
      </c>
      <c r="S1" t="s">
        <v>39</v>
      </c>
      <c r="T1" t="s">
        <v>42</v>
      </c>
      <c r="U1" t="s">
        <v>24</v>
      </c>
      <c r="V1" t="s">
        <v>15</v>
      </c>
      <c r="W1" t="s">
        <v>55</v>
      </c>
      <c r="X1" t="s">
        <v>60</v>
      </c>
      <c r="Y1" t="s">
        <v>56</v>
      </c>
      <c r="Z1" t="s">
        <v>43</v>
      </c>
      <c r="AA1" t="s">
        <v>31</v>
      </c>
      <c r="AB1" t="s">
        <v>47</v>
      </c>
      <c r="AC1" t="s">
        <v>32</v>
      </c>
      <c r="AD1" t="s">
        <v>46</v>
      </c>
      <c r="AE1" t="s">
        <v>33</v>
      </c>
      <c r="AF1" t="s">
        <v>48</v>
      </c>
      <c r="AG1" t="s">
        <v>34</v>
      </c>
      <c r="AH1" t="s">
        <v>52</v>
      </c>
      <c r="AI1" t="s">
        <v>57</v>
      </c>
      <c r="AJ1" t="s">
        <v>58</v>
      </c>
      <c r="AK1" t="s">
        <v>51</v>
      </c>
      <c r="AL1" t="s">
        <v>53</v>
      </c>
      <c r="AN1" t="s">
        <v>61</v>
      </c>
      <c r="AO1" t="s">
        <v>62</v>
      </c>
      <c r="AP1" t="s">
        <v>63</v>
      </c>
    </row>
    <row r="2" spans="1:42" x14ac:dyDescent="0.2">
      <c r="A2" s="1" t="s">
        <v>2</v>
      </c>
      <c r="B2" s="6">
        <v>59601</v>
      </c>
      <c r="C2" s="6">
        <v>149638</v>
      </c>
      <c r="D2" s="6">
        <v>497</v>
      </c>
      <c r="E2" s="6">
        <v>59088</v>
      </c>
      <c r="F2" s="6">
        <v>33464</v>
      </c>
      <c r="G2" s="6">
        <v>19671</v>
      </c>
      <c r="H2" s="6">
        <v>33464</v>
      </c>
      <c r="I2" s="4">
        <f>CEILING(LOG(D2+1,2),1)*(C2+B2)*0.00000013</f>
        <v>0.24480963</v>
      </c>
      <c r="J2" s="5">
        <v>3.7136</v>
      </c>
      <c r="K2" s="5">
        <v>0.16261</v>
      </c>
      <c r="L2" s="5">
        <v>0.16256000000000001</v>
      </c>
      <c r="M2" s="5">
        <f>0.18184-L2</f>
        <v>1.9279999999999992E-2</v>
      </c>
      <c r="N2" s="5">
        <f>0.21355-L2</f>
        <v>5.098999999999998E-2</v>
      </c>
      <c r="O2" s="5">
        <v>0.47681600000000002</v>
      </c>
      <c r="P2" s="5">
        <v>9.0051999999999993E-2</v>
      </c>
      <c r="Q2" s="5">
        <v>2.3635199999999998</v>
      </c>
      <c r="R2" s="5">
        <v>1.33856</v>
      </c>
      <c r="S2" s="5">
        <v>0.78683999999999998</v>
      </c>
      <c r="T2" s="5">
        <v>0.96299999999999997</v>
      </c>
      <c r="U2" s="5">
        <v>0.54470600000000002</v>
      </c>
      <c r="V2" s="5">
        <f>Q2+J2+O2</f>
        <v>6.5539360000000002</v>
      </c>
      <c r="W2" s="3">
        <v>0.315695</v>
      </c>
      <c r="X2" s="3">
        <v>0.25261299999999998</v>
      </c>
      <c r="Y2" s="3">
        <v>0.259575</v>
      </c>
      <c r="Z2" s="12">
        <f>T2+O2+S2+J2</f>
        <v>5.9402559999999998</v>
      </c>
      <c r="AA2" s="14">
        <v>0.213283</v>
      </c>
      <c r="AB2" s="7">
        <f t="shared" ref="AB2:AB11" si="0">1000*AA2</f>
        <v>213.28299999999999</v>
      </c>
      <c r="AC2">
        <v>0.21671599999999999</v>
      </c>
      <c r="AD2" s="7">
        <f>1000*AC2</f>
        <v>216.71599999999998</v>
      </c>
      <c r="AE2" s="5">
        <v>0.21761</v>
      </c>
      <c r="AF2" s="7">
        <f>1000*AE2</f>
        <v>217.60999999999999</v>
      </c>
      <c r="AG2" s="5">
        <v>0.27395999999999998</v>
      </c>
      <c r="AH2" s="7">
        <f t="shared" ref="AH2:AH11" si="1">1000*AG2</f>
        <v>273.95999999999998</v>
      </c>
      <c r="AI2" s="5">
        <v>0.21867</v>
      </c>
      <c r="AJ2" s="7">
        <f>1000*AI2</f>
        <v>218.67000000000002</v>
      </c>
      <c r="AK2" s="5">
        <f t="shared" ref="AK2:AK11" si="2">AF2/AD2</f>
        <v>1.0041252145665296</v>
      </c>
      <c r="AL2" s="12">
        <f t="shared" ref="AL2:AL11" si="3">AH2/AD2</f>
        <v>1.2641429336089629</v>
      </c>
      <c r="AN2" s="3">
        <v>3.9007499999999999</v>
      </c>
      <c r="AO2" s="3">
        <v>9.3802999999999997E-2</v>
      </c>
      <c r="AP2" s="3">
        <v>0.122877</v>
      </c>
    </row>
    <row r="3" spans="1:42" x14ac:dyDescent="0.2">
      <c r="A3" s="1" t="s">
        <v>3</v>
      </c>
      <c r="B3" s="6">
        <v>77511</v>
      </c>
      <c r="C3" s="6">
        <v>358278</v>
      </c>
      <c r="D3" s="6">
        <v>3340</v>
      </c>
      <c r="E3" s="6">
        <v>231942</v>
      </c>
      <c r="F3" s="6">
        <v>134957</v>
      </c>
      <c r="G3" s="6">
        <v>52598</v>
      </c>
      <c r="H3" s="6">
        <v>134957</v>
      </c>
      <c r="I3" s="4">
        <f t="shared" ref="I3:I11" si="4">CEILING(LOG(D3+1,2),1)*(C3+B3)*0.00000013</f>
        <v>0.67983084000000005</v>
      </c>
      <c r="J3" s="5">
        <v>32.438099999999999</v>
      </c>
      <c r="K3" s="5">
        <v>0.51053999999999999</v>
      </c>
      <c r="L3" s="5">
        <v>0.58145999999999998</v>
      </c>
      <c r="M3" s="5">
        <f>0.66967-L3</f>
        <v>8.8210000000000011E-2</v>
      </c>
      <c r="N3" s="5">
        <f>0.89558-L3</f>
        <v>0.31412000000000007</v>
      </c>
      <c r="O3" s="5">
        <v>0.62010399999999999</v>
      </c>
      <c r="P3" s="5">
        <v>0.413632</v>
      </c>
      <c r="Q3" s="5">
        <v>9.2776800000000001</v>
      </c>
      <c r="R3" s="5">
        <v>5.3982799999999997</v>
      </c>
      <c r="S3" s="5">
        <v>2.10392</v>
      </c>
      <c r="T3" s="5">
        <v>3.601</v>
      </c>
      <c r="U3" s="5">
        <v>1.7113499999999999</v>
      </c>
      <c r="V3" s="5">
        <f>Q3+J3+O3</f>
        <v>42.335883999999993</v>
      </c>
      <c r="W3" s="3">
        <v>1.38659</v>
      </c>
      <c r="X3" s="3">
        <v>0.99509499999999995</v>
      </c>
      <c r="Y3" s="3">
        <v>1.0038499999999999</v>
      </c>
      <c r="Z3" s="12">
        <f>T3+O3+S3+J3</f>
        <v>38.763123999999998</v>
      </c>
      <c r="AA3" s="14">
        <v>0.244252</v>
      </c>
      <c r="AB3" s="7">
        <f t="shared" si="0"/>
        <v>244.25200000000001</v>
      </c>
      <c r="AC3" s="12">
        <v>0.24426</v>
      </c>
      <c r="AD3" s="7">
        <f t="shared" ref="AD3:AD11" si="5">1000*AC3</f>
        <v>244.26</v>
      </c>
      <c r="AE3" s="5">
        <v>0.17918999999999999</v>
      </c>
      <c r="AF3" s="7">
        <f t="shared" ref="AF3:AF11" si="6">1000*AE3</f>
        <v>179.19</v>
      </c>
      <c r="AG3" s="5">
        <v>0.26718999999999998</v>
      </c>
      <c r="AH3" s="7">
        <f t="shared" si="1"/>
        <v>267.19</v>
      </c>
      <c r="AI3" s="5">
        <v>0.18373</v>
      </c>
      <c r="AJ3" s="7">
        <f t="shared" ref="AJ3:AJ11" si="7">1000*AI3</f>
        <v>183.73000000000002</v>
      </c>
      <c r="AK3" s="5">
        <f t="shared" si="2"/>
        <v>0.7336035372144436</v>
      </c>
      <c r="AL3" s="12">
        <f t="shared" si="3"/>
        <v>1.0938753786948334</v>
      </c>
      <c r="AN3" s="3">
        <v>18.435300000000002</v>
      </c>
      <c r="AO3" s="3">
        <v>0.427786</v>
      </c>
      <c r="AP3" s="3">
        <v>0.69013500000000005</v>
      </c>
    </row>
    <row r="4" spans="1:42" x14ac:dyDescent="0.2">
      <c r="A4" s="1" t="s">
        <v>16</v>
      </c>
      <c r="B4" s="6">
        <v>69999</v>
      </c>
      <c r="C4" s="6">
        <v>558373</v>
      </c>
      <c r="D4" s="6">
        <v>21144</v>
      </c>
      <c r="E4" s="6">
        <v>460435</v>
      </c>
      <c r="F4" s="6">
        <v>227473</v>
      </c>
      <c r="G4" s="6">
        <v>53171</v>
      </c>
      <c r="H4" s="6">
        <v>240517</v>
      </c>
      <c r="I4" s="4">
        <f t="shared" si="4"/>
        <v>1.2253254</v>
      </c>
      <c r="J4" s="5">
        <v>185.399</v>
      </c>
      <c r="K4" s="5">
        <v>1.19672</v>
      </c>
      <c r="L4" s="5">
        <v>1.3414900000000001</v>
      </c>
      <c r="M4" s="5">
        <f>1.8452-L4</f>
        <v>0.50370999999999988</v>
      </c>
      <c r="N4" s="5">
        <f>2.71807-L4</f>
        <v>1.3765799999999999</v>
      </c>
      <c r="O4" s="5">
        <v>0.56000000000000005</v>
      </c>
      <c r="P4" s="5">
        <v>0.88269900000000001</v>
      </c>
      <c r="Q4" s="5">
        <v>18.417400000000001</v>
      </c>
      <c r="R4" s="5">
        <v>9.0989199999999997</v>
      </c>
      <c r="S4" s="5">
        <v>2.1268400000000001</v>
      </c>
      <c r="T4" s="5">
        <v>6.7039999999999997</v>
      </c>
      <c r="U4" s="10">
        <v>3.70669</v>
      </c>
      <c r="V4" s="5">
        <f>Q4+J4+O4</f>
        <v>204.37639999999999</v>
      </c>
      <c r="W4" s="3">
        <v>4.0879700000000003</v>
      </c>
      <c r="X4" s="3">
        <v>2.2241900000000001</v>
      </c>
      <c r="Y4" s="3">
        <v>2.2395800000000001</v>
      </c>
      <c r="Z4" s="12">
        <f>T4+O4+S4+J4</f>
        <v>194.78984</v>
      </c>
      <c r="AA4" s="14">
        <v>0.46522000000000002</v>
      </c>
      <c r="AB4" s="7">
        <f t="shared" si="0"/>
        <v>465.22</v>
      </c>
      <c r="AC4" s="12">
        <v>0.47705599999999998</v>
      </c>
      <c r="AD4" s="7">
        <f t="shared" si="5"/>
        <v>477.05599999999998</v>
      </c>
      <c r="AE4" s="5">
        <v>0.52105000000000001</v>
      </c>
      <c r="AF4" s="7">
        <f t="shared" si="6"/>
        <v>521.05000000000007</v>
      </c>
      <c r="AG4" s="5">
        <v>1.4073599999999999</v>
      </c>
      <c r="AH4" s="7">
        <f t="shared" si="1"/>
        <v>1407.36</v>
      </c>
      <c r="AI4" s="5">
        <v>0.53049999999999997</v>
      </c>
      <c r="AJ4" s="7">
        <f t="shared" si="7"/>
        <v>530.5</v>
      </c>
      <c r="AK4" s="5">
        <f t="shared" si="2"/>
        <v>1.092219781325463</v>
      </c>
      <c r="AL4" s="12">
        <f t="shared" si="3"/>
        <v>2.950093909310437</v>
      </c>
      <c r="AN4" s="3">
        <v>30.370999999999999</v>
      </c>
      <c r="AO4" s="3">
        <v>1.1732400000000001</v>
      </c>
      <c r="AP4" s="3">
        <v>3.0526599999999999</v>
      </c>
    </row>
    <row r="5" spans="1:42" x14ac:dyDescent="0.2">
      <c r="A5" s="1" t="s">
        <v>4</v>
      </c>
      <c r="B5" s="6">
        <v>730</v>
      </c>
      <c r="C5" s="6">
        <v>37958</v>
      </c>
      <c r="D5" s="6">
        <v>267</v>
      </c>
      <c r="E5" s="6">
        <v>36839</v>
      </c>
      <c r="F5" s="6">
        <v>18872</v>
      </c>
      <c r="G5" s="6">
        <v>895</v>
      </c>
      <c r="H5" s="6">
        <v>18872</v>
      </c>
      <c r="I5" s="4">
        <f t="shared" si="4"/>
        <v>4.526496E-2</v>
      </c>
      <c r="J5" s="5">
        <v>2.9919999999999999E-2</v>
      </c>
      <c r="K5" s="5">
        <v>2.205E-2</v>
      </c>
      <c r="L5" s="5">
        <v>4.6969999999999998E-2</v>
      </c>
      <c r="M5" s="5">
        <f>0.05502-L5</f>
        <v>8.0500000000000016E-3</v>
      </c>
      <c r="N5" s="5">
        <f>0.07157-L5</f>
        <v>2.4599999999999997E-2</v>
      </c>
      <c r="O5" s="5">
        <v>5.8479999999999999E-3</v>
      </c>
      <c r="P5" s="5">
        <v>5.0236000000000003E-2</v>
      </c>
      <c r="Q5" s="5">
        <v>1.47356</v>
      </c>
      <c r="R5" s="5">
        <v>0.75488</v>
      </c>
      <c r="S5" s="5">
        <v>3.5799999999999998E-2</v>
      </c>
      <c r="T5" s="5">
        <v>0.58299999999999996</v>
      </c>
      <c r="U5" s="5">
        <v>0.28207500000000002</v>
      </c>
      <c r="V5" s="5">
        <f>Q5+J5+O5</f>
        <v>1.509328</v>
      </c>
      <c r="W5" s="3">
        <v>0.12792000000000001</v>
      </c>
      <c r="X5" s="3">
        <v>9.7212999999999994E-2</v>
      </c>
      <c r="Y5" s="3">
        <v>9.7601999999999994E-2</v>
      </c>
      <c r="Z5" s="12">
        <f>T5+O5+S5+J5</f>
        <v>0.65456799999999982</v>
      </c>
      <c r="AA5" s="14">
        <v>0.16161800000000001</v>
      </c>
      <c r="AB5" s="7">
        <f t="shared" si="0"/>
        <v>161.61800000000002</v>
      </c>
      <c r="AC5" s="12">
        <v>0.20355400000000001</v>
      </c>
      <c r="AD5" s="7">
        <f t="shared" si="5"/>
        <v>203.554</v>
      </c>
      <c r="AE5" s="5">
        <v>0.31065999999999999</v>
      </c>
      <c r="AF5" s="7">
        <f t="shared" si="6"/>
        <v>310.65999999999997</v>
      </c>
      <c r="AG5" s="5">
        <v>0.32585999999999998</v>
      </c>
      <c r="AH5" s="7">
        <f t="shared" si="1"/>
        <v>325.85999999999996</v>
      </c>
      <c r="AI5" s="5">
        <v>0.31697999999999998</v>
      </c>
      <c r="AJ5" s="7">
        <f t="shared" si="7"/>
        <v>316.97999999999996</v>
      </c>
      <c r="AK5" s="5">
        <f t="shared" si="2"/>
        <v>1.5261797852166992</v>
      </c>
      <c r="AL5" s="12">
        <f t="shared" si="3"/>
        <v>1.6008528449453214</v>
      </c>
      <c r="AN5" s="3">
        <v>0.73006000000000004</v>
      </c>
      <c r="AO5" s="3">
        <v>8.6300000000000005E-3</v>
      </c>
      <c r="AP5" s="3">
        <v>2.3349999999999999E-2</v>
      </c>
    </row>
    <row r="6" spans="1:42" x14ac:dyDescent="0.2">
      <c r="A6" s="1" t="s">
        <v>7</v>
      </c>
      <c r="B6" s="6">
        <v>36369</v>
      </c>
      <c r="C6" s="6">
        <v>787066</v>
      </c>
      <c r="D6" s="6">
        <v>13905</v>
      </c>
      <c r="E6" s="6">
        <v>659811</v>
      </c>
      <c r="F6" s="6">
        <v>283527</v>
      </c>
      <c r="G6" s="6">
        <v>44208</v>
      </c>
      <c r="H6" s="9">
        <v>283527</v>
      </c>
      <c r="I6" s="4">
        <f t="shared" si="4"/>
        <v>1.4986516999999999</v>
      </c>
      <c r="J6" s="5">
        <v>63.522599999999997</v>
      </c>
      <c r="K6" s="5">
        <v>0.91413999999999995</v>
      </c>
      <c r="L6" s="5">
        <v>1.2390099999999999</v>
      </c>
      <c r="M6" s="5">
        <f>1.59382-L6</f>
        <v>0.35481000000000007</v>
      </c>
      <c r="N6" s="5">
        <f>2.15563-L6</f>
        <v>0.91661999999999999</v>
      </c>
      <c r="O6" s="5">
        <v>0.29096</v>
      </c>
      <c r="P6" s="5">
        <v>1.36226</v>
      </c>
      <c r="Q6" s="5">
        <v>26.392399999999999</v>
      </c>
      <c r="R6" s="5">
        <v>11.341100000000001</v>
      </c>
      <c r="S6" s="5">
        <v>1.7683199999999999</v>
      </c>
      <c r="T6" s="5">
        <v>12.38</v>
      </c>
      <c r="U6" s="5">
        <v>6.8092499999999996</v>
      </c>
      <c r="V6" s="5">
        <f>Q6+J6+O6</f>
        <v>90.20595999999999</v>
      </c>
      <c r="W6" s="3">
        <v>3.8429500000000001</v>
      </c>
      <c r="X6" s="3">
        <v>2.6012599999999999</v>
      </c>
      <c r="Y6" s="3">
        <v>2.6335700000000002</v>
      </c>
      <c r="Z6" s="12">
        <f>T6+O6+S6+J6</f>
        <v>77.961879999999994</v>
      </c>
      <c r="AA6" s="14">
        <v>0.271787</v>
      </c>
      <c r="AB6" s="7">
        <f t="shared" si="0"/>
        <v>271.78699999999998</v>
      </c>
      <c r="AC6" s="12">
        <v>0.34389399999999998</v>
      </c>
      <c r="AD6" s="7">
        <f t="shared" si="5"/>
        <v>343.89400000000001</v>
      </c>
      <c r="AE6" s="5">
        <v>0.41846</v>
      </c>
      <c r="AF6" s="7">
        <f t="shared" si="6"/>
        <v>418.46</v>
      </c>
      <c r="AG6" s="5">
        <v>2.1104400000000001</v>
      </c>
      <c r="AH6" s="7">
        <f t="shared" si="1"/>
        <v>2110.44</v>
      </c>
      <c r="AI6" s="5">
        <v>0.40916000000000002</v>
      </c>
      <c r="AJ6" s="7">
        <f t="shared" si="7"/>
        <v>409.16</v>
      </c>
      <c r="AK6" s="5">
        <f t="shared" si="2"/>
        <v>1.2168284413220352</v>
      </c>
      <c r="AL6" s="12">
        <f t="shared" si="3"/>
        <v>6.1368910187441479</v>
      </c>
      <c r="AN6" s="3">
        <v>20.168399999999998</v>
      </c>
      <c r="AO6" s="3">
        <v>1.0223</v>
      </c>
      <c r="AP6" s="3">
        <v>3.1585100000000002</v>
      </c>
    </row>
    <row r="7" spans="1:42" x14ac:dyDescent="0.2">
      <c r="A7" s="1" t="s">
        <v>8</v>
      </c>
      <c r="B7" s="6">
        <v>5834</v>
      </c>
      <c r="C7" s="6">
        <v>197251</v>
      </c>
      <c r="D7" s="6">
        <v>9025</v>
      </c>
      <c r="E7" s="7">
        <v>183206</v>
      </c>
      <c r="F7" s="7">
        <v>94388</v>
      </c>
      <c r="G7" s="7">
        <v>7016</v>
      </c>
      <c r="H7" s="7">
        <v>94388</v>
      </c>
      <c r="I7" s="4">
        <f t="shared" si="4"/>
        <v>0.36961470000000002</v>
      </c>
      <c r="J7" s="5">
        <v>6.7868199999999996</v>
      </c>
      <c r="K7" s="5">
        <v>0.37228</v>
      </c>
      <c r="L7" s="5">
        <v>0.46009</v>
      </c>
      <c r="M7" s="5">
        <f>0.67252-L7</f>
        <v>0.21243000000000001</v>
      </c>
      <c r="N7" s="5">
        <f>1.01119-L7</f>
        <v>0.55110000000000003</v>
      </c>
      <c r="O7" s="5">
        <v>4.6679999999999999E-2</v>
      </c>
      <c r="P7" s="5">
        <v>0.35860500000000001</v>
      </c>
      <c r="Q7" s="5">
        <v>7.3282400000000001</v>
      </c>
      <c r="R7" s="5">
        <v>3.7755200000000002</v>
      </c>
      <c r="S7" s="5">
        <v>0.28064</v>
      </c>
      <c r="T7" s="5">
        <v>2.9849999999999999</v>
      </c>
      <c r="U7" s="5">
        <v>1.4720800000000001</v>
      </c>
      <c r="V7" s="5">
        <f>Q7+J7+O7</f>
        <v>14.16174</v>
      </c>
      <c r="W7" s="3">
        <v>1.5772699999999999</v>
      </c>
      <c r="X7" s="3">
        <v>0.81870500000000002</v>
      </c>
      <c r="Y7" s="3">
        <v>0.82411400000000001</v>
      </c>
      <c r="Z7" s="12">
        <f>T7+O7+S7+J7</f>
        <v>10.099139999999998</v>
      </c>
      <c r="AA7" s="14">
        <v>8.5619000000000001E-2</v>
      </c>
      <c r="AB7" s="7">
        <f t="shared" si="0"/>
        <v>85.619</v>
      </c>
      <c r="AC7" s="12">
        <v>0.100912</v>
      </c>
      <c r="AD7" s="7">
        <f t="shared" si="5"/>
        <v>100.91200000000001</v>
      </c>
      <c r="AE7" s="5">
        <v>0.12305000000000001</v>
      </c>
      <c r="AF7" s="7">
        <f t="shared" si="6"/>
        <v>123.05000000000001</v>
      </c>
      <c r="AG7" s="5">
        <v>0.13725000000000001</v>
      </c>
      <c r="AH7" s="7">
        <f t="shared" si="1"/>
        <v>137.25</v>
      </c>
      <c r="AI7" s="5">
        <v>0.12254</v>
      </c>
      <c r="AJ7" s="7">
        <f t="shared" si="7"/>
        <v>122.53999999999999</v>
      </c>
      <c r="AK7" s="5">
        <f t="shared" si="2"/>
        <v>1.2193792611384178</v>
      </c>
      <c r="AL7" s="12">
        <f t="shared" si="3"/>
        <v>1.3600959251625178</v>
      </c>
      <c r="AN7" s="3">
        <v>3.8750300000000002</v>
      </c>
      <c r="AO7" s="3">
        <v>9.5799999999999996E-2</v>
      </c>
      <c r="AP7" s="3">
        <v>0.53515999999999997</v>
      </c>
    </row>
    <row r="8" spans="1:42" s="11" customFormat="1" x14ac:dyDescent="0.2">
      <c r="A8" s="2" t="s">
        <v>5</v>
      </c>
      <c r="B8" s="8">
        <v>31790</v>
      </c>
      <c r="C8" s="8">
        <v>423776</v>
      </c>
      <c r="D8" s="8">
        <v>17</v>
      </c>
      <c r="E8" s="9">
        <v>236799</v>
      </c>
      <c r="F8" s="9">
        <v>85184</v>
      </c>
      <c r="G8" s="9">
        <v>35465</v>
      </c>
      <c r="H8" s="9">
        <v>85184</v>
      </c>
      <c r="I8" s="4">
        <f t="shared" si="4"/>
        <v>0.29611789999999999</v>
      </c>
      <c r="J8" s="10">
        <v>6.7879999999999996E-2</v>
      </c>
      <c r="K8" s="10">
        <v>6.8650000000000003E-2</v>
      </c>
      <c r="L8" s="5">
        <v>0.12561</v>
      </c>
      <c r="M8" s="10">
        <f>0.13825-L8</f>
        <v>1.2640000000000012E-2</v>
      </c>
      <c r="N8" s="10">
        <f>0.13332-L8</f>
        <v>7.7099999999999946E-3</v>
      </c>
      <c r="O8" s="10">
        <v>0.254328</v>
      </c>
      <c r="P8" s="5">
        <v>0.19548599999999999</v>
      </c>
      <c r="Q8" s="10">
        <v>9.4719599999999993</v>
      </c>
      <c r="R8" s="10">
        <v>3.4073600000000002</v>
      </c>
      <c r="S8" s="10">
        <v>1.4186000000000001</v>
      </c>
      <c r="T8" s="10">
        <v>2.867</v>
      </c>
      <c r="U8" s="5">
        <v>0.769123</v>
      </c>
      <c r="V8" s="5">
        <f>Q8+J8+O8</f>
        <v>9.7941679999999991</v>
      </c>
      <c r="W8" s="3">
        <v>0.33217099999999999</v>
      </c>
      <c r="X8" s="3">
        <v>0.32109700000000002</v>
      </c>
      <c r="Y8" s="3">
        <v>0.33203199999999999</v>
      </c>
      <c r="Z8" s="12">
        <f>T8+O8+S8+J8</f>
        <v>4.6078079999999995</v>
      </c>
      <c r="AA8" s="15">
        <v>6.5943500000000004</v>
      </c>
      <c r="AB8" s="7">
        <f t="shared" si="0"/>
        <v>6594.35</v>
      </c>
      <c r="AC8" s="12">
        <v>11.638400000000001</v>
      </c>
      <c r="AD8" s="7">
        <f t="shared" si="5"/>
        <v>11638.400000000001</v>
      </c>
      <c r="AE8" s="10">
        <v>11.8131</v>
      </c>
      <c r="AF8" s="7">
        <f t="shared" si="6"/>
        <v>11813.1</v>
      </c>
      <c r="AG8" s="10">
        <v>47.792200000000001</v>
      </c>
      <c r="AH8" s="7">
        <f t="shared" si="1"/>
        <v>47792.200000000004</v>
      </c>
      <c r="AI8" s="5">
        <v>11.2453</v>
      </c>
      <c r="AJ8" s="7">
        <f t="shared" si="7"/>
        <v>11245.300000000001</v>
      </c>
      <c r="AK8" s="5">
        <f t="shared" si="2"/>
        <v>1.0150106543854824</v>
      </c>
      <c r="AL8" s="12">
        <f t="shared" si="3"/>
        <v>4.106423563376409</v>
      </c>
      <c r="AN8" s="17">
        <v>6.0758299999999998</v>
      </c>
      <c r="AO8" s="17">
        <v>0.98912900000000004</v>
      </c>
      <c r="AP8" s="17">
        <v>1.08209</v>
      </c>
    </row>
    <row r="9" spans="1:42" x14ac:dyDescent="0.2">
      <c r="A9" s="1" t="s">
        <v>6</v>
      </c>
      <c r="B9" s="6">
        <v>20450</v>
      </c>
      <c r="C9" s="6">
        <v>741092</v>
      </c>
      <c r="D9" s="6">
        <v>2990</v>
      </c>
      <c r="E9" s="7">
        <v>675229</v>
      </c>
      <c r="F9" s="7">
        <v>253903</v>
      </c>
      <c r="G9" s="7">
        <v>23314</v>
      </c>
      <c r="H9">
        <v>253903</v>
      </c>
      <c r="I9" s="4">
        <f t="shared" si="4"/>
        <v>1.1880055199999999</v>
      </c>
      <c r="J9" s="5">
        <v>7.7022599999999999</v>
      </c>
      <c r="K9" s="5">
        <v>0.52495000000000003</v>
      </c>
      <c r="L9" s="5">
        <v>0.95254000000000005</v>
      </c>
      <c r="M9" s="5">
        <f>1.0663-L9</f>
        <v>0.11375999999999997</v>
      </c>
      <c r="N9" s="5">
        <f>1.20981-L9</f>
        <v>0.25727</v>
      </c>
      <c r="O9" s="5">
        <v>0.163608</v>
      </c>
      <c r="P9" s="5">
        <v>1.1488700000000001</v>
      </c>
      <c r="Q9" s="5">
        <v>27.0092</v>
      </c>
      <c r="R9" s="5">
        <v>10.1561</v>
      </c>
      <c r="S9" s="5">
        <v>0.93255999999999994</v>
      </c>
      <c r="T9" s="5">
        <v>11.43</v>
      </c>
      <c r="U9" s="5">
        <v>5.7599499999999999</v>
      </c>
      <c r="V9" s="5">
        <f>Q9+J9+O9</f>
        <v>34.875068000000006</v>
      </c>
      <c r="W9" s="3">
        <v>2.4368599999999998</v>
      </c>
      <c r="X9" s="3">
        <v>2.1014200000000001</v>
      </c>
      <c r="Y9" s="3">
        <v>2.1474700000000002</v>
      </c>
      <c r="Z9" s="12">
        <f>T9+O9+S9+J9</f>
        <v>20.228428000000001</v>
      </c>
      <c r="AA9" s="14">
        <v>10.074</v>
      </c>
      <c r="AB9" s="7">
        <f t="shared" si="0"/>
        <v>10074</v>
      </c>
      <c r="AC9" s="12">
        <v>13.6942</v>
      </c>
      <c r="AD9" s="7">
        <f t="shared" si="5"/>
        <v>13694.2</v>
      </c>
      <c r="AE9" s="5">
        <v>17.8782</v>
      </c>
      <c r="AF9" s="7">
        <f t="shared" si="6"/>
        <v>17878.2</v>
      </c>
      <c r="AG9" s="5">
        <v>24.385200000000001</v>
      </c>
      <c r="AH9" s="7">
        <f t="shared" si="1"/>
        <v>24385.200000000001</v>
      </c>
      <c r="AI9" s="5">
        <v>17.973400000000002</v>
      </c>
      <c r="AJ9" s="7">
        <f t="shared" si="7"/>
        <v>17973.400000000001</v>
      </c>
      <c r="AK9" s="5">
        <f t="shared" si="2"/>
        <v>1.3055308086635218</v>
      </c>
      <c r="AL9" s="12">
        <f t="shared" si="3"/>
        <v>1.780695476917235</v>
      </c>
      <c r="AN9" s="3">
        <v>16.787299999999998</v>
      </c>
      <c r="AO9" s="3">
        <v>0.62584700000000004</v>
      </c>
      <c r="AP9" s="3">
        <v>1.6996500000000001</v>
      </c>
    </row>
    <row r="10" spans="1:42" s="11" customFormat="1" x14ac:dyDescent="0.2">
      <c r="A10" s="2" t="s">
        <v>9</v>
      </c>
      <c r="B10" s="8">
        <v>70729</v>
      </c>
      <c r="C10" s="8">
        <v>419621</v>
      </c>
      <c r="D10" s="8">
        <v>4018</v>
      </c>
      <c r="E10" s="9">
        <v>210891</v>
      </c>
      <c r="F10" s="9">
        <v>102044</v>
      </c>
      <c r="G10" s="9">
        <v>43999</v>
      </c>
      <c r="H10">
        <v>102044</v>
      </c>
      <c r="I10" s="4">
        <f t="shared" si="4"/>
        <v>0.76494600000000001</v>
      </c>
      <c r="J10" s="10">
        <v>35.615600000000001</v>
      </c>
      <c r="K10" s="10">
        <v>0.42069000000000001</v>
      </c>
      <c r="L10" s="5">
        <v>0.48945</v>
      </c>
      <c r="M10" s="10">
        <f>0.6043-L10</f>
        <v>0.11484999999999995</v>
      </c>
      <c r="N10" s="10">
        <f>0.7534-L10</f>
        <v>0.26394999999999996</v>
      </c>
      <c r="O10" s="10">
        <v>0.56584800000000002</v>
      </c>
      <c r="P10" s="5">
        <v>0.38045499999999999</v>
      </c>
      <c r="Q10" s="10">
        <v>8.4356399999999994</v>
      </c>
      <c r="R10" s="10">
        <v>4.0817600000000001</v>
      </c>
      <c r="S10" s="10">
        <v>1.75996</v>
      </c>
      <c r="T10" s="10">
        <v>3.617</v>
      </c>
      <c r="U10" s="5">
        <v>1.9416800000000001</v>
      </c>
      <c r="V10" s="5">
        <f>Q10+J10+O10</f>
        <v>44.617088000000003</v>
      </c>
      <c r="W10" s="3">
        <v>1.23034</v>
      </c>
      <c r="X10" s="3">
        <v>0.86990500000000004</v>
      </c>
      <c r="Y10" s="3">
        <v>0.89195199999999997</v>
      </c>
      <c r="Z10" s="12">
        <f>T10+O10+S10+J10</f>
        <v>41.558408</v>
      </c>
      <c r="AA10" s="15">
        <v>0.62742600000000004</v>
      </c>
      <c r="AB10" s="7">
        <f t="shared" si="0"/>
        <v>627.42600000000004</v>
      </c>
      <c r="AC10" s="12">
        <v>0.98205900000000002</v>
      </c>
      <c r="AD10" s="7">
        <f t="shared" si="5"/>
        <v>982.05899999999997</v>
      </c>
      <c r="AE10" s="10">
        <v>1.0914999999999999</v>
      </c>
      <c r="AF10" s="7">
        <f t="shared" si="6"/>
        <v>1091.5</v>
      </c>
      <c r="AG10" s="10">
        <v>3.4292199999999999</v>
      </c>
      <c r="AH10" s="7">
        <f t="shared" si="1"/>
        <v>3429.22</v>
      </c>
      <c r="AI10" s="5">
        <v>1.0933900000000001</v>
      </c>
      <c r="AJ10" s="7">
        <f t="shared" si="7"/>
        <v>1093.3900000000001</v>
      </c>
      <c r="AK10" s="5">
        <f t="shared" si="2"/>
        <v>1.111440351343453</v>
      </c>
      <c r="AL10" s="12">
        <f t="shared" si="3"/>
        <v>3.4918675965496981</v>
      </c>
      <c r="AN10" s="17">
        <v>13.0166</v>
      </c>
      <c r="AO10" s="17">
        <v>0.48686499999999999</v>
      </c>
      <c r="AP10" s="17">
        <v>0.77036000000000004</v>
      </c>
    </row>
    <row r="11" spans="1:42" s="11" customFormat="1" x14ac:dyDescent="0.2">
      <c r="A11" s="11" t="s">
        <v>10</v>
      </c>
      <c r="B11" s="8">
        <v>87748</v>
      </c>
      <c r="C11" s="8">
        <v>569493</v>
      </c>
      <c r="D11" s="8">
        <v>4719</v>
      </c>
      <c r="E11" s="9">
        <v>306281</v>
      </c>
      <c r="F11" s="9">
        <v>139398</v>
      </c>
      <c r="G11" s="9">
        <v>55625</v>
      </c>
      <c r="H11">
        <v>139398</v>
      </c>
      <c r="I11" s="4">
        <f t="shared" si="4"/>
        <v>1.1107372900000001</v>
      </c>
      <c r="J11" s="10">
        <v>51.860300000000002</v>
      </c>
      <c r="K11" s="10">
        <v>0.53468000000000004</v>
      </c>
      <c r="L11" s="5">
        <v>0.63880000000000003</v>
      </c>
      <c r="M11" s="10">
        <f>0.77918-L11</f>
        <v>0.14037999999999995</v>
      </c>
      <c r="N11" s="10">
        <f>0.94281-L11</f>
        <v>0.30401</v>
      </c>
      <c r="O11" s="10">
        <v>0.70199999999999996</v>
      </c>
      <c r="P11" s="5">
        <v>0.56979999999999997</v>
      </c>
      <c r="Q11" s="10">
        <v>12.251200000000001</v>
      </c>
      <c r="R11" s="10">
        <v>5.57592</v>
      </c>
      <c r="S11" s="10">
        <v>2.2250000000000001</v>
      </c>
      <c r="T11" s="10">
        <v>5.15</v>
      </c>
      <c r="U11" s="5">
        <v>2.6741999999999999</v>
      </c>
      <c r="V11" s="5">
        <f>Q11+J11+O11</f>
        <v>64.813500000000005</v>
      </c>
      <c r="W11" s="3">
        <v>1.62714</v>
      </c>
      <c r="X11" s="3">
        <v>1.20861</v>
      </c>
      <c r="Y11" s="3">
        <v>1.2383900000000001</v>
      </c>
      <c r="Z11" s="12">
        <f>T11+O11+S11+J11</f>
        <v>59.9373</v>
      </c>
      <c r="AA11" s="15">
        <v>0.83109500000000003</v>
      </c>
      <c r="AB11" s="7">
        <f t="shared" si="0"/>
        <v>831.09500000000003</v>
      </c>
      <c r="AC11" s="12">
        <v>1.1633</v>
      </c>
      <c r="AD11" s="7">
        <f t="shared" si="5"/>
        <v>1163.3</v>
      </c>
      <c r="AE11" s="10">
        <v>1.4539</v>
      </c>
      <c r="AF11" s="7">
        <f t="shared" si="6"/>
        <v>1453.8999999999999</v>
      </c>
      <c r="AG11" s="10">
        <v>4.7567199999999996</v>
      </c>
      <c r="AH11" s="7">
        <f t="shared" si="1"/>
        <v>4756.7199999999993</v>
      </c>
      <c r="AI11" s="5">
        <v>1.44573</v>
      </c>
      <c r="AJ11" s="7">
        <f t="shared" si="7"/>
        <v>1445.73</v>
      </c>
      <c r="AK11" s="5">
        <f t="shared" si="2"/>
        <v>1.2498065847158943</v>
      </c>
      <c r="AL11" s="12">
        <f t="shared" si="3"/>
        <v>4.0889882231582559</v>
      </c>
      <c r="AN11" s="17">
        <v>24.5169</v>
      </c>
      <c r="AO11" s="17">
        <v>0.79976400000000003</v>
      </c>
      <c r="AP11" s="17">
        <v>1.2134</v>
      </c>
    </row>
    <row r="12" spans="1:42" x14ac:dyDescent="0.2">
      <c r="W12" s="3"/>
      <c r="X12" s="3"/>
      <c r="Y12" s="3"/>
      <c r="AO12" s="3"/>
      <c r="AP12" s="3"/>
    </row>
    <row r="13" spans="1:42" x14ac:dyDescent="0.2">
      <c r="J13" t="s">
        <v>95</v>
      </c>
      <c r="P13" t="s">
        <v>64</v>
      </c>
      <c r="AF13" t="s">
        <v>45</v>
      </c>
    </row>
    <row r="14" spans="1:42" x14ac:dyDescent="0.2">
      <c r="J14" t="s">
        <v>92</v>
      </c>
    </row>
    <row r="15" spans="1:42" x14ac:dyDescent="0.2">
      <c r="J15" t="s">
        <v>93</v>
      </c>
      <c r="W15" s="5"/>
      <c r="X15" s="5"/>
      <c r="Y15" s="5"/>
      <c r="Z15" s="5"/>
    </row>
    <row r="16" spans="1:42" x14ac:dyDescent="0.2">
      <c r="J16" t="s">
        <v>94</v>
      </c>
      <c r="W16" s="5"/>
      <c r="Y16" s="5"/>
      <c r="Z16" s="5"/>
    </row>
    <row r="17" spans="4:30" x14ac:dyDescent="0.2">
      <c r="W17" s="5"/>
      <c r="Y17" s="5"/>
      <c r="Z17" s="5"/>
    </row>
    <row r="18" spans="4:30" x14ac:dyDescent="0.2">
      <c r="E18" t="s">
        <v>20</v>
      </c>
      <c r="F18" t="s">
        <v>21</v>
      </c>
      <c r="G18" t="s">
        <v>25</v>
      </c>
      <c r="J18" t="s">
        <v>26</v>
      </c>
      <c r="K18" t="s">
        <v>27</v>
      </c>
      <c r="L18" t="s">
        <v>44</v>
      </c>
      <c r="M18" t="s">
        <v>54</v>
      </c>
      <c r="W18" s="5"/>
      <c r="Y18" s="5"/>
      <c r="Z18" s="5"/>
      <c r="AD18" s="16"/>
    </row>
    <row r="19" spans="4:30" x14ac:dyDescent="0.2">
      <c r="E19" s="3">
        <f>W2/I2</f>
        <v>1.2895530294294386</v>
      </c>
      <c r="F19" s="3" t="e">
        <f>#REF!/I2</f>
        <v>#REF!</v>
      </c>
      <c r="G19" s="3">
        <f>Z2/I2</f>
        <v>24.264797099689254</v>
      </c>
      <c r="H19" s="3" t="e">
        <f t="shared" ref="H19:H28" si="8">F19/E19</f>
        <v>#REF!</v>
      </c>
      <c r="J19" s="3">
        <f t="shared" ref="J19:J28" si="9">J2/I2</f>
        <v>15.169337905539091</v>
      </c>
      <c r="K19" s="3">
        <f>L2/I2</f>
        <v>0.66402616596414121</v>
      </c>
      <c r="L19" s="13">
        <f>J2/Z2</f>
        <v>0.62515824233837736</v>
      </c>
      <c r="M19" s="5">
        <f>L2+O2</f>
        <v>0.63937600000000006</v>
      </c>
      <c r="W19" s="5"/>
      <c r="Y19" s="5"/>
      <c r="Z19" s="5"/>
    </row>
    <row r="20" spans="4:30" x14ac:dyDescent="0.2">
      <c r="E20" s="3">
        <f>W3/I3</f>
        <v>2.0396103242388945</v>
      </c>
      <c r="F20" s="3">
        <f>V3/I3</f>
        <v>62.274144550429618</v>
      </c>
      <c r="G20" s="3">
        <f>Z3/I3</f>
        <v>57.018778377279844</v>
      </c>
      <c r="H20" s="3">
        <f t="shared" si="8"/>
        <v>30.532373664890116</v>
      </c>
      <c r="J20" s="3">
        <f t="shared" si="9"/>
        <v>47.71495803279533</v>
      </c>
      <c r="K20" s="3">
        <f>L3/I3</f>
        <v>0.85530100399681774</v>
      </c>
      <c r="L20" s="13">
        <f>J3/Z3</f>
        <v>0.83682883763444871</v>
      </c>
      <c r="M20" s="5">
        <f t="shared" ref="M20:M28" si="10">L3+O3</f>
        <v>1.2015639999999999</v>
      </c>
      <c r="V20" s="5"/>
      <c r="W20" s="5"/>
      <c r="Y20" s="5"/>
      <c r="Z20" s="5"/>
    </row>
    <row r="21" spans="4:30" x14ac:dyDescent="0.2">
      <c r="E21" s="3">
        <f>W4/I4</f>
        <v>3.3362321551483389</v>
      </c>
      <c r="F21" s="3">
        <f>V4/I4</f>
        <v>166.79357173204767</v>
      </c>
      <c r="G21" s="3">
        <f>Z4/I4</f>
        <v>158.96988669295519</v>
      </c>
      <c r="H21" s="3">
        <f t="shared" si="8"/>
        <v>49.9945938937908</v>
      </c>
      <c r="J21" s="3">
        <f t="shared" si="9"/>
        <v>151.3059306531963</v>
      </c>
      <c r="K21" s="3">
        <f>L4/I4</f>
        <v>1.094803062109053</v>
      </c>
      <c r="L21" s="13">
        <f>J4/Z4</f>
        <v>0.95178988801469322</v>
      </c>
      <c r="M21" s="5">
        <f t="shared" si="10"/>
        <v>1.9014900000000001</v>
      </c>
      <c r="V21" s="5"/>
      <c r="W21" s="5"/>
      <c r="Y21" s="5"/>
      <c r="Z21" s="5"/>
      <c r="AD21" s="16"/>
    </row>
    <row r="22" spans="4:30" x14ac:dyDescent="0.2">
      <c r="E22" s="3">
        <f>W5/I5</f>
        <v>2.8260270195754069</v>
      </c>
      <c r="F22" s="3">
        <f>V5/I5</f>
        <v>33.344291036598726</v>
      </c>
      <c r="G22" s="3">
        <f>Z5/I5</f>
        <v>14.460810304482758</v>
      </c>
      <c r="H22" s="3">
        <f t="shared" si="8"/>
        <v>11.798999374609128</v>
      </c>
      <c r="J22" s="3">
        <f t="shared" si="9"/>
        <v>0.66099693891257161</v>
      </c>
      <c r="K22" s="3">
        <f>L5/I5</f>
        <v>1.0376679886605444</v>
      </c>
      <c r="L22" s="13">
        <f>J5/Z5</f>
        <v>4.5709536671514658E-2</v>
      </c>
      <c r="M22" s="5">
        <f t="shared" si="10"/>
        <v>5.2817999999999997E-2</v>
      </c>
      <c r="V22" s="5"/>
      <c r="W22" s="5"/>
      <c r="Y22" s="5"/>
      <c r="Z22" s="5"/>
    </row>
    <row r="23" spans="4:30" x14ac:dyDescent="0.2">
      <c r="E23" s="3">
        <f>W6/I6</f>
        <v>2.5642716049366241</v>
      </c>
      <c r="F23" s="3">
        <f>V6/I6</f>
        <v>60.191410719381956</v>
      </c>
      <c r="G23" s="3">
        <f>Z6/I6</f>
        <v>52.021346921369386</v>
      </c>
      <c r="H23" s="3">
        <f t="shared" si="8"/>
        <v>23.473102694544554</v>
      </c>
      <c r="J23" s="3">
        <f t="shared" si="9"/>
        <v>42.386499811797499</v>
      </c>
      <c r="K23" s="3">
        <f>L6/I6</f>
        <v>0.82674980450761171</v>
      </c>
      <c r="L23" s="13">
        <f>J6/Z6</f>
        <v>0.81479051043920447</v>
      </c>
      <c r="M23" s="5">
        <f t="shared" si="10"/>
        <v>1.5299700000000001</v>
      </c>
      <c r="V23" s="5"/>
      <c r="W23" s="5"/>
      <c r="Y23" s="5"/>
      <c r="Z23" s="5"/>
    </row>
    <row r="24" spans="4:30" x14ac:dyDescent="0.2">
      <c r="E24" s="3">
        <f>W7/I7</f>
        <v>4.2673356876769235</v>
      </c>
      <c r="F24" s="3">
        <f>V7/I7</f>
        <v>38.314872216932926</v>
      </c>
      <c r="G24" s="3">
        <f>Z7/I7</f>
        <v>27.323426259832193</v>
      </c>
      <c r="H24" s="3">
        <f t="shared" si="8"/>
        <v>8.9786403088881421</v>
      </c>
      <c r="J24" s="3">
        <f t="shared" si="9"/>
        <v>18.361877923145371</v>
      </c>
      <c r="K24" s="3">
        <f>L7/I7</f>
        <v>1.2447827426777127</v>
      </c>
      <c r="L24" s="13">
        <f>J7/Z7</f>
        <v>0.67201959770831976</v>
      </c>
      <c r="M24" s="5">
        <f t="shared" si="10"/>
        <v>0.50676999999999994</v>
      </c>
      <c r="V24" s="5"/>
      <c r="W24" s="5"/>
      <c r="Y24" s="5"/>
      <c r="Z24" s="5"/>
    </row>
    <row r="25" spans="4:30" x14ac:dyDescent="0.2">
      <c r="E25" s="3">
        <f>W8/I8</f>
        <v>1.1217525181692833</v>
      </c>
      <c r="F25" s="3">
        <f>V8/I8</f>
        <v>33.075231183255049</v>
      </c>
      <c r="G25" s="3">
        <f>Z8/I8</f>
        <v>15.560720915554242</v>
      </c>
      <c r="H25" s="3">
        <f t="shared" si="8"/>
        <v>29.485319308428487</v>
      </c>
      <c r="J25" s="3">
        <f t="shared" si="9"/>
        <v>0.22923301833492674</v>
      </c>
      <c r="K25" s="3">
        <f>L8/I8</f>
        <v>0.42418914898423904</v>
      </c>
      <c r="L25" s="13">
        <f>J8/Z8</f>
        <v>1.4731516590969069E-2</v>
      </c>
      <c r="M25" s="5">
        <f t="shared" si="10"/>
        <v>0.379938</v>
      </c>
      <c r="V25" s="5"/>
      <c r="W25" s="5"/>
      <c r="Y25" s="5"/>
      <c r="Z25" s="5"/>
    </row>
    <row r="26" spans="4:30" x14ac:dyDescent="0.2">
      <c r="E26" s="3">
        <f>W9/I9</f>
        <v>2.0512194253104141</v>
      </c>
      <c r="F26" s="3">
        <f>V9/I9</f>
        <v>29.355981443587911</v>
      </c>
      <c r="G26" s="3">
        <f>Z9/I9</f>
        <v>17.027217179933643</v>
      </c>
      <c r="H26" s="3">
        <f t="shared" si="8"/>
        <v>14.311477885475576</v>
      </c>
      <c r="J26" s="3">
        <f t="shared" si="9"/>
        <v>6.4833537137100175</v>
      </c>
      <c r="K26" s="3">
        <f>L9/I9</f>
        <v>0.80179762127704601</v>
      </c>
      <c r="L26" s="13">
        <f>J9/Z9</f>
        <v>0.38076414044630652</v>
      </c>
      <c r="M26" s="5">
        <f t="shared" si="10"/>
        <v>1.1161480000000001</v>
      </c>
      <c r="V26" s="5"/>
      <c r="W26" s="5"/>
      <c r="X26" s="5"/>
      <c r="Y26" s="5"/>
      <c r="Z26" s="5"/>
      <c r="AD26" s="16"/>
    </row>
    <row r="27" spans="4:30" x14ac:dyDescent="0.2">
      <c r="E27" s="3">
        <f>W10/I10</f>
        <v>1.6084011158957625</v>
      </c>
      <c r="F27" s="3">
        <f>V10/I10</f>
        <v>58.327108057300777</v>
      </c>
      <c r="G27" s="3">
        <f>Z10/I10</f>
        <v>54.328551296431378</v>
      </c>
      <c r="H27" s="3">
        <f t="shared" si="8"/>
        <v>36.264031080839445</v>
      </c>
      <c r="J27" s="3">
        <f t="shared" si="9"/>
        <v>46.559626431146775</v>
      </c>
      <c r="K27" s="3">
        <f>L10/I10</f>
        <v>0.63984908738656066</v>
      </c>
      <c r="L27" s="13">
        <f>J10/Z10</f>
        <v>0.85700106702836165</v>
      </c>
      <c r="M27" s="5">
        <f t="shared" si="10"/>
        <v>1.0552980000000001</v>
      </c>
      <c r="V27" s="5"/>
      <c r="W27" s="5"/>
      <c r="X27" s="5"/>
      <c r="Y27" s="5"/>
      <c r="Z27" s="5"/>
    </row>
    <row r="28" spans="4:30" x14ac:dyDescent="0.2">
      <c r="D28" t="s">
        <v>49</v>
      </c>
      <c r="E28" s="3">
        <f>W11/I11</f>
        <v>1.4649188558349382</v>
      </c>
      <c r="F28" s="3">
        <f>V11/I11</f>
        <v>58.351781815122095</v>
      </c>
      <c r="G28" s="3">
        <f>Z11/I11</f>
        <v>53.961724828739655</v>
      </c>
      <c r="H28" s="3">
        <f t="shared" si="8"/>
        <v>39.832774069840333</v>
      </c>
      <c r="J28" s="3">
        <f t="shared" si="9"/>
        <v>46.689978329619237</v>
      </c>
      <c r="K28" s="3">
        <f>L11/I11</f>
        <v>0.57511349060766648</v>
      </c>
      <c r="L28" s="13">
        <f>J11/Z11</f>
        <v>0.86524251175812061</v>
      </c>
      <c r="M28" s="5">
        <f t="shared" si="10"/>
        <v>1.3408</v>
      </c>
      <c r="V28" s="5"/>
      <c r="W28" s="5"/>
      <c r="X28" s="5"/>
      <c r="Y28" s="5"/>
      <c r="Z28" s="5"/>
    </row>
    <row r="29" spans="4:30" x14ac:dyDescent="0.2">
      <c r="D29" t="s">
        <v>50</v>
      </c>
      <c r="V29" s="5"/>
      <c r="W29" s="5"/>
      <c r="X29" s="5"/>
      <c r="Y29" s="5"/>
      <c r="Z29" s="5"/>
    </row>
    <row r="30" spans="4:30" x14ac:dyDescent="0.2">
      <c r="W30" s="5"/>
      <c r="X30" s="5"/>
      <c r="Y30" s="5"/>
      <c r="Z30" s="5"/>
    </row>
    <row r="31" spans="4:30" x14ac:dyDescent="0.2">
      <c r="D31" t="s">
        <v>35</v>
      </c>
    </row>
    <row r="32" spans="4:30" x14ac:dyDescent="0.2">
      <c r="D32" t="s">
        <v>36</v>
      </c>
    </row>
    <row r="34" spans="4:4" x14ac:dyDescent="0.2">
      <c r="D34" t="s">
        <v>59</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963C1-4776-254D-AB58-DB95BED4690B}">
  <dimension ref="A1:P29"/>
  <sheetViews>
    <sheetView tabSelected="1" zoomScale="119" zoomScaleNormal="142" workbookViewId="0">
      <selection activeCell="F12" sqref="F12"/>
    </sheetView>
  </sheetViews>
  <sheetFormatPr baseColWidth="10" defaultRowHeight="16" x14ac:dyDescent="0.2"/>
  <cols>
    <col min="1" max="1" width="27.6640625" style="18" customWidth="1"/>
    <col min="14" max="14" width="18.5" bestFit="1" customWidth="1"/>
    <col min="15" max="15" width="15" bestFit="1" customWidth="1"/>
    <col min="16" max="16" width="13.83203125" bestFit="1" customWidth="1"/>
  </cols>
  <sheetData>
    <row r="1" spans="1:13" ht="51" x14ac:dyDescent="0.2">
      <c r="B1" s="19" t="s">
        <v>28</v>
      </c>
      <c r="C1" s="19" t="s">
        <v>65</v>
      </c>
      <c r="D1" s="19" t="s">
        <v>18</v>
      </c>
      <c r="E1" s="19" t="s">
        <v>66</v>
      </c>
      <c r="F1" s="19" t="s">
        <v>67</v>
      </c>
      <c r="G1" s="19" t="s">
        <v>68</v>
      </c>
      <c r="H1" s="19" t="s">
        <v>69</v>
      </c>
    </row>
    <row r="2" spans="1:13" x14ac:dyDescent="0.2">
      <c r="A2" s="1" t="s">
        <v>2</v>
      </c>
      <c r="B2" s="6">
        <v>149638</v>
      </c>
      <c r="C2" s="7">
        <v>2.5106600000000001</v>
      </c>
      <c r="D2" s="6">
        <v>497</v>
      </c>
      <c r="E2" s="6">
        <v>59601</v>
      </c>
      <c r="F2" s="6">
        <v>1000</v>
      </c>
      <c r="G2" s="6">
        <v>5</v>
      </c>
      <c r="H2" s="24">
        <f>CEILING(LOG(D2+1,2),1)*(B2+E2)*0.00000013</f>
        <v>0.24480963</v>
      </c>
      <c r="J2" s="7"/>
      <c r="M2" s="20"/>
    </row>
    <row r="3" spans="1:13" x14ac:dyDescent="0.2">
      <c r="A3" s="1" t="s">
        <v>3</v>
      </c>
      <c r="B3" s="6">
        <v>358278</v>
      </c>
      <c r="C3" s="7">
        <v>4.6222300000000001</v>
      </c>
      <c r="D3" s="6">
        <v>3340</v>
      </c>
      <c r="E3" s="6">
        <v>77511</v>
      </c>
      <c r="F3" s="6">
        <v>1000</v>
      </c>
      <c r="G3" s="6">
        <v>5</v>
      </c>
      <c r="H3" s="24">
        <f t="shared" ref="H3:H18" si="0">CEILING(LOG(D3+1,2),1)*(B3+E3)*0.00000013</f>
        <v>0.67983084000000005</v>
      </c>
      <c r="J3" s="7"/>
    </row>
    <row r="4" spans="1:13" x14ac:dyDescent="0.2">
      <c r="A4" s="1" t="s">
        <v>16</v>
      </c>
      <c r="B4" s="6">
        <v>558373</v>
      </c>
      <c r="C4" s="7">
        <v>7.9768699999999999</v>
      </c>
      <c r="D4" s="6">
        <v>21144</v>
      </c>
      <c r="E4" s="6">
        <v>69999</v>
      </c>
      <c r="F4" s="6">
        <v>1000</v>
      </c>
      <c r="G4" s="6">
        <v>5</v>
      </c>
      <c r="H4" s="24">
        <f t="shared" si="0"/>
        <v>1.2253254</v>
      </c>
      <c r="J4" s="7"/>
    </row>
    <row r="5" spans="1:13" x14ac:dyDescent="0.2">
      <c r="A5" s="1" t="s">
        <v>4</v>
      </c>
      <c r="B5" s="6">
        <v>37958</v>
      </c>
      <c r="C5" s="7">
        <v>51.997300000000003</v>
      </c>
      <c r="D5" s="6">
        <v>267</v>
      </c>
      <c r="E5" s="6">
        <v>730</v>
      </c>
      <c r="F5" s="6">
        <v>1000</v>
      </c>
      <c r="G5" s="6">
        <v>5</v>
      </c>
      <c r="H5" s="24">
        <f t="shared" si="0"/>
        <v>4.526496E-2</v>
      </c>
      <c r="J5" s="7"/>
    </row>
    <row r="6" spans="1:13" x14ac:dyDescent="0.2">
      <c r="A6" s="1" t="s">
        <v>7</v>
      </c>
      <c r="B6" s="6">
        <v>787066</v>
      </c>
      <c r="C6" s="7">
        <v>21.641100000000002</v>
      </c>
      <c r="D6" s="6">
        <v>13905</v>
      </c>
      <c r="E6" s="6">
        <v>36369</v>
      </c>
      <c r="F6" s="6">
        <v>1000</v>
      </c>
      <c r="G6" s="6">
        <v>5</v>
      </c>
      <c r="H6" s="24">
        <f t="shared" si="0"/>
        <v>1.4986516999999999</v>
      </c>
      <c r="J6" s="7"/>
    </row>
    <row r="7" spans="1:13" x14ac:dyDescent="0.2">
      <c r="A7" s="1" t="s">
        <v>8</v>
      </c>
      <c r="B7" s="6">
        <v>197251</v>
      </c>
      <c r="C7" s="7">
        <v>33.810600000000001</v>
      </c>
      <c r="D7" s="6">
        <v>9025</v>
      </c>
      <c r="E7" s="6">
        <v>5834</v>
      </c>
      <c r="F7" s="6">
        <v>1000</v>
      </c>
      <c r="G7" s="6">
        <v>5</v>
      </c>
      <c r="H7" s="24">
        <f t="shared" si="0"/>
        <v>0.36961470000000002</v>
      </c>
      <c r="J7" s="7"/>
    </row>
    <row r="8" spans="1:13" x14ac:dyDescent="0.2">
      <c r="A8" s="2" t="s">
        <v>5</v>
      </c>
      <c r="B8" s="8">
        <v>423776</v>
      </c>
      <c r="C8" s="7">
        <v>13.330500000000001</v>
      </c>
      <c r="D8" s="8">
        <v>17</v>
      </c>
      <c r="E8" s="8">
        <v>31790</v>
      </c>
      <c r="F8" s="6">
        <v>1000</v>
      </c>
      <c r="G8" s="6">
        <v>5</v>
      </c>
      <c r="H8" s="24">
        <f t="shared" si="0"/>
        <v>0.29611789999999999</v>
      </c>
      <c r="J8" s="7"/>
    </row>
    <row r="9" spans="1:13" x14ac:dyDescent="0.2">
      <c r="A9" s="1" t="s">
        <v>6</v>
      </c>
      <c r="B9" s="6">
        <v>741092</v>
      </c>
      <c r="C9" s="7">
        <v>36.239199999999997</v>
      </c>
      <c r="D9" s="6">
        <v>2990</v>
      </c>
      <c r="E9" s="6">
        <v>20450</v>
      </c>
      <c r="F9" s="6">
        <v>1000</v>
      </c>
      <c r="G9" s="6">
        <v>5</v>
      </c>
      <c r="H9" s="24">
        <f t="shared" si="0"/>
        <v>1.1880055199999999</v>
      </c>
    </row>
    <row r="10" spans="1:13" x14ac:dyDescent="0.2">
      <c r="A10" s="2" t="s">
        <v>9</v>
      </c>
      <c r="B10" s="8">
        <v>419621</v>
      </c>
      <c r="C10" s="7">
        <v>5.9327199999999998</v>
      </c>
      <c r="D10" s="8">
        <v>4018</v>
      </c>
      <c r="E10" s="8">
        <v>70729</v>
      </c>
      <c r="F10" s="6">
        <v>1000</v>
      </c>
      <c r="G10" s="6">
        <v>5</v>
      </c>
      <c r="H10" s="24">
        <f t="shared" si="0"/>
        <v>0.76494600000000001</v>
      </c>
    </row>
    <row r="11" spans="1:13" x14ac:dyDescent="0.2">
      <c r="A11" s="11" t="s">
        <v>10</v>
      </c>
      <c r="B11" s="8">
        <v>569493</v>
      </c>
      <c r="C11" s="7">
        <v>6.4900200000000003</v>
      </c>
      <c r="D11" s="8">
        <v>4719</v>
      </c>
      <c r="E11" s="8">
        <v>87748</v>
      </c>
      <c r="F11" s="6">
        <v>1000</v>
      </c>
      <c r="G11" s="6">
        <v>5</v>
      </c>
      <c r="H11" s="24">
        <f t="shared" si="0"/>
        <v>1.1107372900000001</v>
      </c>
    </row>
    <row r="12" spans="1:13" x14ac:dyDescent="0.2">
      <c r="F12" s="6"/>
      <c r="G12" s="6"/>
      <c r="H12" s="24"/>
    </row>
    <row r="13" spans="1:13" x14ac:dyDescent="0.2">
      <c r="A13" s="31" t="s">
        <v>70</v>
      </c>
      <c r="B13" s="26">
        <v>4035001</v>
      </c>
      <c r="C13" s="26">
        <v>6</v>
      </c>
      <c r="D13" s="26">
        <v>475</v>
      </c>
      <c r="E13" s="26">
        <v>567538</v>
      </c>
      <c r="F13" s="6">
        <v>1000</v>
      </c>
      <c r="G13" s="6">
        <v>5</v>
      </c>
      <c r="H13" s="24">
        <f t="shared" si="0"/>
        <v>5.3849706299999998</v>
      </c>
    </row>
    <row r="14" spans="1:13" x14ac:dyDescent="0.2">
      <c r="A14" s="31" t="s">
        <v>71</v>
      </c>
      <c r="B14" s="26">
        <v>4036466</v>
      </c>
      <c r="C14" s="26">
        <v>6</v>
      </c>
      <c r="D14" s="26">
        <v>912</v>
      </c>
      <c r="E14" s="26">
        <v>567639</v>
      </c>
      <c r="F14" s="6">
        <v>1000</v>
      </c>
      <c r="G14" s="6">
        <v>5</v>
      </c>
      <c r="H14" s="24">
        <f t="shared" si="0"/>
        <v>5.9853364999999998</v>
      </c>
    </row>
    <row r="15" spans="1:13" x14ac:dyDescent="0.2">
      <c r="A15" s="31" t="s">
        <v>72</v>
      </c>
      <c r="B15" s="26">
        <v>4036352</v>
      </c>
      <c r="C15" s="26">
        <v>6</v>
      </c>
      <c r="D15" s="26">
        <v>1307</v>
      </c>
      <c r="E15" s="26">
        <v>567812</v>
      </c>
      <c r="F15" s="6">
        <v>1000</v>
      </c>
      <c r="G15" s="6">
        <v>5</v>
      </c>
      <c r="H15" s="24">
        <f t="shared" si="0"/>
        <v>6.5839545199999998</v>
      </c>
    </row>
    <row r="16" spans="1:13" x14ac:dyDescent="0.2">
      <c r="A16" s="31" t="s">
        <v>73</v>
      </c>
      <c r="B16" s="26">
        <v>4033355</v>
      </c>
      <c r="C16" s="26">
        <v>6</v>
      </c>
      <c r="D16" s="26">
        <v>1695</v>
      </c>
      <c r="E16" s="26">
        <v>567595</v>
      </c>
      <c r="F16" s="6">
        <v>1000</v>
      </c>
      <c r="G16" s="6">
        <v>5</v>
      </c>
      <c r="H16" s="24">
        <f t="shared" si="0"/>
        <v>6.5793584999999997</v>
      </c>
    </row>
    <row r="17" spans="1:16" x14ac:dyDescent="0.2">
      <c r="A17" s="31" t="s">
        <v>74</v>
      </c>
      <c r="B17" s="26">
        <v>4036295</v>
      </c>
      <c r="C17" s="26">
        <v>6</v>
      </c>
      <c r="D17" s="26">
        <v>2005</v>
      </c>
      <c r="E17" s="26">
        <v>567746</v>
      </c>
      <c r="F17" s="6">
        <v>1000</v>
      </c>
      <c r="G17" s="6">
        <v>5</v>
      </c>
      <c r="H17" s="24">
        <f t="shared" si="0"/>
        <v>6.5837786300000003</v>
      </c>
    </row>
    <row r="18" spans="1:16" x14ac:dyDescent="0.2">
      <c r="A18" s="31" t="s">
        <v>75</v>
      </c>
      <c r="B18" s="26">
        <v>4035948</v>
      </c>
      <c r="C18" s="26">
        <v>6</v>
      </c>
      <c r="D18" s="26">
        <v>2313</v>
      </c>
      <c r="E18" s="26">
        <v>567988</v>
      </c>
      <c r="F18" s="6">
        <v>1000</v>
      </c>
      <c r="G18" s="6">
        <v>5</v>
      </c>
      <c r="H18" s="24">
        <f t="shared" si="0"/>
        <v>7.1821401600000003</v>
      </c>
    </row>
    <row r="19" spans="1:16" x14ac:dyDescent="0.2">
      <c r="A19" s="25"/>
      <c r="B19" s="26"/>
      <c r="C19" s="26"/>
      <c r="D19" s="26"/>
      <c r="E19" s="26"/>
      <c r="F19" s="26"/>
      <c r="G19" s="26"/>
      <c r="H19" s="27"/>
    </row>
    <row r="20" spans="1:16" x14ac:dyDescent="0.2">
      <c r="A20" s="25" t="s">
        <v>76</v>
      </c>
      <c r="B20" s="26">
        <v>3918478</v>
      </c>
      <c r="C20" s="26">
        <v>25</v>
      </c>
      <c r="D20" s="26">
        <v>915</v>
      </c>
      <c r="E20" s="26">
        <v>150000</v>
      </c>
      <c r="F20" s="26">
        <v>100</v>
      </c>
      <c r="G20" s="26"/>
      <c r="H20" s="27">
        <f t="shared" ref="H20:H23" si="1">(_xlfn.CEILING.MATH(LOG(D20, 2)))*(B20)*0.000000125</f>
        <v>4.8980974999999995</v>
      </c>
    </row>
    <row r="21" spans="1:16" x14ac:dyDescent="0.2">
      <c r="A21" s="25" t="s">
        <v>77</v>
      </c>
      <c r="B21" s="26">
        <v>3983033</v>
      </c>
      <c r="C21" s="26">
        <v>12</v>
      </c>
      <c r="D21" s="26">
        <v>912</v>
      </c>
      <c r="E21" s="26">
        <v>299844</v>
      </c>
      <c r="F21" s="26">
        <v>100</v>
      </c>
      <c r="G21" s="26"/>
      <c r="H21" s="27">
        <f t="shared" si="1"/>
        <v>4.9787912499999996</v>
      </c>
    </row>
    <row r="22" spans="1:16" x14ac:dyDescent="0.2">
      <c r="A22" s="25" t="s">
        <v>78</v>
      </c>
      <c r="B22" s="26">
        <v>4036428</v>
      </c>
      <c r="C22" s="26">
        <v>6</v>
      </c>
      <c r="D22" s="26">
        <v>912</v>
      </c>
      <c r="E22" s="26">
        <v>567639</v>
      </c>
      <c r="F22" s="26">
        <v>100</v>
      </c>
      <c r="G22" s="26"/>
      <c r="H22" s="27">
        <f t="shared" si="1"/>
        <v>5.0455350000000001</v>
      </c>
    </row>
    <row r="23" spans="1:16" x14ac:dyDescent="0.2">
      <c r="A23" s="25" t="s">
        <v>79</v>
      </c>
      <c r="B23" s="26">
        <v>3733343</v>
      </c>
      <c r="C23" s="26">
        <v>3</v>
      </c>
      <c r="D23" s="26">
        <v>908</v>
      </c>
      <c r="E23" s="26">
        <v>872472</v>
      </c>
      <c r="F23" s="26">
        <v>100</v>
      </c>
      <c r="G23" s="26"/>
      <c r="H23" s="27">
        <f t="shared" si="1"/>
        <v>4.66667875</v>
      </c>
    </row>
    <row r="24" spans="1:16" x14ac:dyDescent="0.2">
      <c r="H24" s="3"/>
      <c r="M24" s="20"/>
      <c r="N24" s="2"/>
      <c r="O24" s="2"/>
      <c r="P24" s="2"/>
    </row>
    <row r="25" spans="1:16" x14ac:dyDescent="0.2">
      <c r="A25" s="28" t="s">
        <v>80</v>
      </c>
      <c r="B25" s="29">
        <v>1783405</v>
      </c>
      <c r="C25" s="29">
        <v>20</v>
      </c>
      <c r="D25" s="29">
        <v>917</v>
      </c>
      <c r="E25" s="29">
        <v>100000</v>
      </c>
      <c r="F25" s="29">
        <v>1000</v>
      </c>
      <c r="G25" s="29">
        <v>5</v>
      </c>
      <c r="H25" s="30">
        <f>(_xlfn.CEILING.MATH(LOG(D25 + 1, 2)))*(B25+E25)*0.000000125</f>
        <v>2.3542562499999997</v>
      </c>
    </row>
    <row r="26" spans="1:16" x14ac:dyDescent="0.2">
      <c r="A26" s="28" t="s">
        <v>81</v>
      </c>
      <c r="B26" s="29">
        <v>3565014</v>
      </c>
      <c r="C26" s="29">
        <v>20</v>
      </c>
      <c r="D26" s="29">
        <v>917</v>
      </c>
      <c r="E26" s="29">
        <v>200000</v>
      </c>
      <c r="F26" s="29">
        <v>1000</v>
      </c>
      <c r="G26" s="29">
        <v>5</v>
      </c>
      <c r="H26" s="30">
        <f t="shared" ref="H26:H29" si="2">(_xlfn.CEILING.MATH(LOG(D26 + 1, 2)))*(B26+E26)*0.000000125</f>
        <v>4.7062675</v>
      </c>
    </row>
    <row r="27" spans="1:16" x14ac:dyDescent="0.2">
      <c r="A27" s="28" t="s">
        <v>82</v>
      </c>
      <c r="B27" s="29">
        <v>7129393</v>
      </c>
      <c r="C27" s="29">
        <v>20</v>
      </c>
      <c r="D27" s="29">
        <v>917</v>
      </c>
      <c r="E27" s="29">
        <v>400000</v>
      </c>
      <c r="F27" s="29">
        <v>1000</v>
      </c>
      <c r="G27" s="29">
        <v>5</v>
      </c>
      <c r="H27" s="30">
        <f t="shared" si="2"/>
        <v>9.4117412500000004</v>
      </c>
    </row>
    <row r="28" spans="1:16" x14ac:dyDescent="0.2">
      <c r="A28" s="28" t="s">
        <v>83</v>
      </c>
      <c r="B28" s="29">
        <v>14261856</v>
      </c>
      <c r="C28" s="29">
        <v>20</v>
      </c>
      <c r="D28" s="29">
        <v>917</v>
      </c>
      <c r="E28" s="29">
        <v>800000</v>
      </c>
      <c r="F28" s="29">
        <v>1000</v>
      </c>
      <c r="G28" s="29">
        <v>5</v>
      </c>
      <c r="H28" s="30">
        <f t="shared" si="2"/>
        <v>18.82732</v>
      </c>
    </row>
    <row r="29" spans="1:16" x14ac:dyDescent="0.2">
      <c r="A29" s="28" t="s">
        <v>96</v>
      </c>
      <c r="B29" s="29">
        <v>28525176</v>
      </c>
      <c r="C29" s="29">
        <v>20</v>
      </c>
      <c r="D29" s="29">
        <v>917</v>
      </c>
      <c r="E29" s="29">
        <v>1600000</v>
      </c>
      <c r="F29" s="29">
        <v>1000</v>
      </c>
      <c r="G29" s="29">
        <v>5</v>
      </c>
      <c r="H29" s="30">
        <f t="shared" si="2"/>
        <v>37.656469999999999</v>
      </c>
    </row>
  </sheetData>
  <pageMargins left="0.7" right="0.7" top="0.75" bottom="0.75" header="0.3" footer="0.3"/>
  <pageSetup paperSize="9"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E4818-23C8-9F49-86EC-AD4318367E09}">
  <dimension ref="A1:G19"/>
  <sheetViews>
    <sheetView workbookViewId="0">
      <selection activeCell="B12" sqref="B12:F12"/>
    </sheetView>
  </sheetViews>
  <sheetFormatPr baseColWidth="10" defaultRowHeight="16" x14ac:dyDescent="0.2"/>
  <cols>
    <col min="1" max="1" width="21.6640625" customWidth="1"/>
    <col min="6" max="6" width="12.6640625" customWidth="1"/>
  </cols>
  <sheetData>
    <row r="1" spans="1:7" x14ac:dyDescent="0.2">
      <c r="A1" s="21" t="s">
        <v>84</v>
      </c>
      <c r="B1" s="21" t="s">
        <v>70</v>
      </c>
      <c r="C1" s="21" t="s">
        <v>71</v>
      </c>
      <c r="D1" s="21" t="s">
        <v>72</v>
      </c>
      <c r="E1" s="21" t="s">
        <v>73</v>
      </c>
      <c r="F1" s="21" t="s">
        <v>74</v>
      </c>
      <c r="G1" s="21" t="s">
        <v>75</v>
      </c>
    </row>
    <row r="2" spans="1:7" x14ac:dyDescent="0.2">
      <c r="A2" t="s">
        <v>85</v>
      </c>
      <c r="B2" s="7"/>
      <c r="C2" s="7"/>
      <c r="D2" s="7"/>
      <c r="E2" s="7"/>
      <c r="F2" s="7"/>
      <c r="G2" s="7"/>
    </row>
    <row r="3" spans="1:7" x14ac:dyDescent="0.2">
      <c r="A3" t="s">
        <v>86</v>
      </c>
      <c r="B3" s="7"/>
      <c r="C3" s="7"/>
      <c r="D3" s="7"/>
      <c r="E3" s="7"/>
      <c r="F3" s="7"/>
      <c r="G3" s="7"/>
    </row>
    <row r="4" spans="1:7" x14ac:dyDescent="0.2">
      <c r="A4" t="s">
        <v>87</v>
      </c>
      <c r="B4" s="7"/>
      <c r="C4" s="7"/>
      <c r="D4" s="7"/>
      <c r="E4" s="7"/>
      <c r="F4" s="7"/>
      <c r="G4" s="7"/>
    </row>
    <row r="7" spans="1:7" ht="34" x14ac:dyDescent="0.2">
      <c r="A7" s="21" t="s">
        <v>88</v>
      </c>
      <c r="B7" s="22" t="s">
        <v>76</v>
      </c>
      <c r="C7" s="22" t="s">
        <v>77</v>
      </c>
      <c r="D7" s="22" t="s">
        <v>78</v>
      </c>
      <c r="E7" s="22" t="s">
        <v>79</v>
      </c>
    </row>
    <row r="8" spans="1:7" x14ac:dyDescent="0.2">
      <c r="A8" t="s">
        <v>85</v>
      </c>
      <c r="B8" s="7"/>
      <c r="C8" s="7"/>
      <c r="D8" s="7"/>
      <c r="E8" s="7"/>
    </row>
    <row r="9" spans="1:7" x14ac:dyDescent="0.2">
      <c r="A9" t="s">
        <v>86</v>
      </c>
      <c r="B9" s="12"/>
      <c r="C9" s="12"/>
      <c r="D9" s="12"/>
      <c r="E9" s="12"/>
    </row>
    <row r="10" spans="1:7" x14ac:dyDescent="0.2">
      <c r="A10" t="s">
        <v>87</v>
      </c>
      <c r="B10" s="7"/>
      <c r="C10" s="7"/>
      <c r="D10" s="7"/>
      <c r="E10" s="7"/>
    </row>
    <row r="12" spans="1:7" ht="34" x14ac:dyDescent="0.2">
      <c r="A12" s="23" t="s">
        <v>89</v>
      </c>
      <c r="B12" s="22" t="s">
        <v>80</v>
      </c>
      <c r="C12" s="22" t="s">
        <v>81</v>
      </c>
      <c r="D12" s="22" t="s">
        <v>82</v>
      </c>
      <c r="E12" s="22" t="s">
        <v>83</v>
      </c>
      <c r="F12" s="22" t="s">
        <v>96</v>
      </c>
    </row>
    <row r="13" spans="1:7" x14ac:dyDescent="0.2">
      <c r="A13" s="20" t="s">
        <v>85</v>
      </c>
      <c r="B13" s="7"/>
      <c r="C13" s="7"/>
      <c r="D13" s="7"/>
      <c r="E13" s="7"/>
      <c r="F13" s="7"/>
    </row>
    <row r="14" spans="1:7" x14ac:dyDescent="0.2">
      <c r="A14" s="20" t="s">
        <v>86</v>
      </c>
      <c r="B14" s="7"/>
      <c r="C14" s="7"/>
      <c r="D14" s="7"/>
      <c r="E14" s="7"/>
      <c r="F14" s="7"/>
    </row>
    <row r="15" spans="1:7" x14ac:dyDescent="0.2">
      <c r="A15" s="20" t="s">
        <v>87</v>
      </c>
      <c r="B15" s="7"/>
      <c r="C15" s="7"/>
      <c r="D15" s="7"/>
      <c r="E15" s="7"/>
      <c r="F15" s="7"/>
    </row>
    <row r="18" spans="1:4" x14ac:dyDescent="0.2">
      <c r="A18" s="23" t="s">
        <v>90</v>
      </c>
      <c r="B18" s="7">
        <v>3</v>
      </c>
      <c r="C18" s="7">
        <v>6</v>
      </c>
      <c r="D18" s="7">
        <v>12</v>
      </c>
    </row>
    <row r="19" spans="1:4" x14ac:dyDescent="0.2">
      <c r="A19" s="20" t="s">
        <v>91</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43737-30C3-EC4B-B14F-31EA51A18C07}">
  <dimension ref="A1:G19"/>
  <sheetViews>
    <sheetView workbookViewId="0">
      <selection activeCell="B12" sqref="B12:F12"/>
    </sheetView>
  </sheetViews>
  <sheetFormatPr baseColWidth="10" defaultRowHeight="16" x14ac:dyDescent="0.2"/>
  <cols>
    <col min="1" max="1" width="21.6640625" customWidth="1"/>
    <col min="6" max="6" width="13.83203125" customWidth="1"/>
  </cols>
  <sheetData>
    <row r="1" spans="1:7" x14ac:dyDescent="0.2">
      <c r="A1" s="21" t="s">
        <v>84</v>
      </c>
      <c r="B1" s="21" t="s">
        <v>70</v>
      </c>
      <c r="C1" s="21" t="s">
        <v>71</v>
      </c>
      <c r="D1" s="21" t="s">
        <v>72</v>
      </c>
      <c r="E1" s="21" t="s">
        <v>73</v>
      </c>
      <c r="F1" s="21" t="s">
        <v>74</v>
      </c>
      <c r="G1" s="21" t="s">
        <v>75</v>
      </c>
    </row>
    <row r="2" spans="1:7" x14ac:dyDescent="0.2">
      <c r="A2" t="s">
        <v>85</v>
      </c>
      <c r="B2" s="7"/>
      <c r="C2" s="7"/>
      <c r="D2" s="7"/>
      <c r="E2" s="7"/>
      <c r="F2" s="7"/>
      <c r="G2" s="7"/>
    </row>
    <row r="3" spans="1:7" x14ac:dyDescent="0.2">
      <c r="A3" t="s">
        <v>86</v>
      </c>
      <c r="B3" s="7"/>
      <c r="C3" s="7"/>
      <c r="D3" s="7"/>
      <c r="E3" s="7"/>
      <c r="F3" s="7"/>
      <c r="G3" s="7"/>
    </row>
    <row r="4" spans="1:7" x14ac:dyDescent="0.2">
      <c r="A4" t="s">
        <v>87</v>
      </c>
      <c r="B4" s="7"/>
      <c r="C4" s="7"/>
      <c r="D4" s="7"/>
      <c r="E4" s="7"/>
      <c r="F4" s="7"/>
      <c r="G4" s="7"/>
    </row>
    <row r="7" spans="1:7" ht="34" x14ac:dyDescent="0.2">
      <c r="A7" s="21" t="s">
        <v>88</v>
      </c>
      <c r="B7" s="22" t="s">
        <v>76</v>
      </c>
      <c r="C7" s="22" t="s">
        <v>77</v>
      </c>
      <c r="D7" s="22" t="s">
        <v>78</v>
      </c>
      <c r="E7" s="22" t="s">
        <v>79</v>
      </c>
    </row>
    <row r="8" spans="1:7" x14ac:dyDescent="0.2">
      <c r="A8" t="s">
        <v>85</v>
      </c>
      <c r="B8" s="3"/>
      <c r="C8" s="3"/>
      <c r="D8" s="3"/>
      <c r="E8" s="3"/>
    </row>
    <row r="9" spans="1:7" x14ac:dyDescent="0.2">
      <c r="A9" t="s">
        <v>86</v>
      </c>
      <c r="B9" s="3"/>
      <c r="C9" s="3"/>
      <c r="D9" s="3"/>
      <c r="E9" s="3"/>
    </row>
    <row r="10" spans="1:7" x14ac:dyDescent="0.2">
      <c r="A10" t="s">
        <v>87</v>
      </c>
      <c r="B10" s="3"/>
      <c r="C10" s="3"/>
      <c r="D10" s="3"/>
      <c r="E10" s="3"/>
    </row>
    <row r="12" spans="1:7" ht="34" x14ac:dyDescent="0.2">
      <c r="A12" s="23" t="s">
        <v>89</v>
      </c>
      <c r="B12" s="22" t="s">
        <v>80</v>
      </c>
      <c r="C12" s="22" t="s">
        <v>81</v>
      </c>
      <c r="D12" s="22" t="s">
        <v>82</v>
      </c>
      <c r="E12" s="22" t="s">
        <v>83</v>
      </c>
      <c r="F12" s="22" t="s">
        <v>96</v>
      </c>
    </row>
    <row r="13" spans="1:7" x14ac:dyDescent="0.2">
      <c r="A13" s="20" t="s">
        <v>85</v>
      </c>
      <c r="B13" s="7"/>
      <c r="C13" s="7"/>
      <c r="D13" s="7"/>
      <c r="E13" s="7"/>
      <c r="F13" s="7"/>
    </row>
    <row r="14" spans="1:7" x14ac:dyDescent="0.2">
      <c r="A14" s="20" t="s">
        <v>86</v>
      </c>
      <c r="B14" s="7"/>
      <c r="C14" s="7"/>
      <c r="D14" s="7"/>
      <c r="E14" s="7"/>
      <c r="F14" s="7"/>
    </row>
    <row r="15" spans="1:7" x14ac:dyDescent="0.2">
      <c r="A15" s="20" t="s">
        <v>87</v>
      </c>
      <c r="B15" s="7"/>
      <c r="C15" s="7"/>
      <c r="D15" s="7"/>
      <c r="E15" s="7"/>
      <c r="F15" s="7"/>
    </row>
    <row r="18" spans="1:4" x14ac:dyDescent="0.2">
      <c r="A18" s="23" t="s">
        <v>90</v>
      </c>
      <c r="B18" s="7">
        <v>3</v>
      </c>
      <c r="C18" s="7">
        <v>6</v>
      </c>
      <c r="D18" s="7">
        <v>12</v>
      </c>
    </row>
    <row r="19" spans="1:4" x14ac:dyDescent="0.2">
      <c r="A19" s="20" t="s">
        <v>91</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E59C9-20A1-4A40-9756-CC7FB36D2C96}">
  <dimension ref="A1:G19"/>
  <sheetViews>
    <sheetView workbookViewId="0">
      <selection activeCell="B12" sqref="B12:F12"/>
    </sheetView>
  </sheetViews>
  <sheetFormatPr baseColWidth="10" defaultRowHeight="16" x14ac:dyDescent="0.2"/>
  <cols>
    <col min="1" max="1" width="21.6640625" customWidth="1"/>
    <col min="6" max="6" width="16.5" customWidth="1"/>
  </cols>
  <sheetData>
    <row r="1" spans="1:7" x14ac:dyDescent="0.2">
      <c r="A1" s="21" t="s">
        <v>84</v>
      </c>
      <c r="B1" s="21" t="s">
        <v>70</v>
      </c>
      <c r="C1" s="21" t="s">
        <v>71</v>
      </c>
      <c r="D1" s="21" t="s">
        <v>72</v>
      </c>
      <c r="E1" s="21" t="s">
        <v>73</v>
      </c>
      <c r="F1" s="21" t="s">
        <v>74</v>
      </c>
      <c r="G1" s="21" t="s">
        <v>75</v>
      </c>
    </row>
    <row r="2" spans="1:7" x14ac:dyDescent="0.2">
      <c r="A2" t="s">
        <v>85</v>
      </c>
      <c r="B2" s="7"/>
      <c r="C2" s="7"/>
      <c r="D2" s="7"/>
      <c r="E2" s="7"/>
      <c r="F2" s="7"/>
      <c r="G2" s="7"/>
    </row>
    <row r="3" spans="1:7" x14ac:dyDescent="0.2">
      <c r="A3" t="s">
        <v>86</v>
      </c>
      <c r="B3" s="7"/>
      <c r="C3" s="7"/>
      <c r="D3" s="7"/>
      <c r="E3" s="7"/>
      <c r="F3" s="7"/>
      <c r="G3" s="7"/>
    </row>
    <row r="4" spans="1:7" x14ac:dyDescent="0.2">
      <c r="A4" t="s">
        <v>87</v>
      </c>
      <c r="B4" s="7"/>
      <c r="C4" s="7"/>
      <c r="D4" s="7"/>
      <c r="E4" s="7"/>
      <c r="F4" s="7"/>
      <c r="G4" s="7"/>
    </row>
    <row r="7" spans="1:7" ht="34" x14ac:dyDescent="0.2">
      <c r="A7" s="21" t="s">
        <v>88</v>
      </c>
      <c r="B7" s="22" t="s">
        <v>76</v>
      </c>
      <c r="C7" s="22" t="s">
        <v>77</v>
      </c>
      <c r="D7" s="22" t="s">
        <v>78</v>
      </c>
      <c r="E7" s="22" t="s">
        <v>79</v>
      </c>
    </row>
    <row r="8" spans="1:7" x14ac:dyDescent="0.2">
      <c r="A8" t="s">
        <v>85</v>
      </c>
      <c r="B8" s="3"/>
      <c r="C8" s="3"/>
      <c r="D8" s="3"/>
      <c r="E8" s="3"/>
    </row>
    <row r="9" spans="1:7" x14ac:dyDescent="0.2">
      <c r="A9" t="s">
        <v>86</v>
      </c>
      <c r="B9" s="3"/>
      <c r="C9" s="3"/>
      <c r="D9" s="3"/>
      <c r="E9" s="3"/>
    </row>
    <row r="10" spans="1:7" x14ac:dyDescent="0.2">
      <c r="A10" t="s">
        <v>87</v>
      </c>
      <c r="B10" s="3"/>
      <c r="C10" s="3"/>
      <c r="D10" s="3"/>
      <c r="E10" s="3"/>
    </row>
    <row r="12" spans="1:7" ht="34" x14ac:dyDescent="0.2">
      <c r="A12" s="23" t="s">
        <v>89</v>
      </c>
      <c r="B12" s="22" t="s">
        <v>80</v>
      </c>
      <c r="C12" s="22" t="s">
        <v>81</v>
      </c>
      <c r="D12" s="22" t="s">
        <v>82</v>
      </c>
      <c r="E12" s="22" t="s">
        <v>83</v>
      </c>
      <c r="F12" s="22" t="s">
        <v>96</v>
      </c>
    </row>
    <row r="13" spans="1:7" x14ac:dyDescent="0.2">
      <c r="A13" s="20" t="s">
        <v>85</v>
      </c>
      <c r="B13" s="7"/>
      <c r="C13" s="7"/>
      <c r="D13" s="7"/>
      <c r="E13" s="7"/>
      <c r="F13" s="7"/>
    </row>
    <row r="14" spans="1:7" x14ac:dyDescent="0.2">
      <c r="A14" s="20" t="s">
        <v>86</v>
      </c>
      <c r="B14" s="7"/>
      <c r="C14" s="7"/>
      <c r="D14" s="7"/>
      <c r="E14" s="7"/>
      <c r="F14" s="7"/>
    </row>
    <row r="15" spans="1:7" x14ac:dyDescent="0.2">
      <c r="A15" s="20" t="s">
        <v>87</v>
      </c>
      <c r="B15" s="7"/>
      <c r="C15" s="7"/>
      <c r="D15" s="7"/>
      <c r="E15" s="7"/>
      <c r="F15" s="7"/>
    </row>
    <row r="18" spans="1:4" x14ac:dyDescent="0.2">
      <c r="A18" s="23" t="s">
        <v>90</v>
      </c>
      <c r="B18" s="7">
        <v>3</v>
      </c>
      <c r="C18" s="7">
        <v>6</v>
      </c>
      <c r="D18" s="7">
        <v>12</v>
      </c>
    </row>
    <row r="19" spans="1:4" x14ac:dyDescent="0.2">
      <c r="A19" s="20" t="s">
        <v>91</v>
      </c>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0648C-B816-D84A-B1B5-DD6FA8D1652B}">
  <sheetPr>
    <pageSetUpPr fitToPage="1"/>
  </sheetPr>
  <dimension ref="A1"/>
  <sheetViews>
    <sheetView topLeftCell="A67" zoomScale="75" workbookViewId="0">
      <selection activeCell="K19" sqref="K19"/>
    </sheetView>
  </sheetViews>
  <sheetFormatPr baseColWidth="10" defaultRowHeight="16" x14ac:dyDescent="0.2"/>
  <sheetData/>
  <pageMargins left="0.7" right="0.7" top="0.75" bottom="0.75" header="0.3" footer="0.3"/>
  <pageSetup paperSize="9" orientation="landscape"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All RAW Data</vt:lpstr>
      <vt:lpstr>Datasets Attributes, Notes</vt:lpstr>
      <vt:lpstr>Scalability CPT+</vt:lpstr>
      <vt:lpstr>Scalability sCPT</vt:lpstr>
      <vt:lpstr>Scalability CPT</vt:lpstr>
      <vt:lpstr>TBU.Scalability Charts</vt:lpstr>
      <vt:lpstr>'TBU.Scalability Charts'!Print_Area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Rafael Ktistakis</cp:lastModifiedBy>
  <dcterms:created xsi:type="dcterms:W3CDTF">2017-01-11T11:58:08Z</dcterms:created>
  <dcterms:modified xsi:type="dcterms:W3CDTF">2019-07-04T12:58:16Z</dcterms:modified>
</cp:coreProperties>
</file>