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bookViews>
    <workbookView xWindow="0" yWindow="0" windowWidth="26440" windowHeight="18000" tabRatio="500" firstSheet="8" activeTab="9"/>
  </bookViews>
  <sheets>
    <sheet name="All RAW Data" sheetId="1" r:id="rId1"/>
    <sheet name="Datasets Attributes, Notes" sheetId="2" r:id="rId2"/>
    <sheet name="Scalability CPT+" sheetId="3" r:id="rId3"/>
    <sheet name="Scalability sCPT  HYBRID" sheetId="4" r:id="rId4"/>
    <sheet name="Scalability CPT" sheetId="6" r:id="rId5"/>
    <sheet name="Scalability Charts" sheetId="5" r:id="rId6"/>
    <sheet name="Charts" sheetId="7" r:id="rId7"/>
    <sheet name="Scalability LATEX" sheetId="8" r:id="rId8"/>
    <sheet name="II Implementations" sheetId="9" r:id="rId9"/>
    <sheet name="II implementations LATEX " sheetId="10" r:id="rId10"/>
  </sheets>
  <definedNames>
    <definedName name="_xlnm.Print_Area" localSheetId="6">Charts!$B$7:$M$38</definedName>
    <definedName name="_xlnm.Print_Area" localSheetId="9">'II implementations LATEX '!$Y$31:$AJ$58</definedName>
    <definedName name="_xlnm.Print_Area" localSheetId="5">'Scalability Charts'!$L$92:$V$119</definedName>
    <definedName name="_xlnm.Print_Area" localSheetId="7">'Scalability LATEX'!$L$92:$V$119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9" l="1"/>
  <c r="D45" i="9"/>
  <c r="E45" i="9"/>
  <c r="F45" i="9"/>
  <c r="G45" i="9"/>
  <c r="H45" i="9"/>
  <c r="I45" i="9"/>
  <c r="J45" i="9"/>
  <c r="K45" i="9"/>
  <c r="L45" i="9"/>
  <c r="M45" i="9"/>
  <c r="N45" i="9"/>
  <c r="O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D44" i="9"/>
  <c r="E44" i="9"/>
  <c r="F44" i="9"/>
  <c r="G44" i="9"/>
  <c r="H44" i="9"/>
  <c r="I44" i="9"/>
  <c r="J44" i="9"/>
  <c r="K44" i="9"/>
  <c r="L44" i="9"/>
  <c r="M44" i="9"/>
  <c r="N44" i="9"/>
  <c r="O44" i="9"/>
  <c r="C44" i="9"/>
  <c r="I3" i="1"/>
  <c r="H46" i="1"/>
  <c r="I46" i="1"/>
  <c r="M3" i="1"/>
  <c r="N3" i="1"/>
  <c r="J46" i="1"/>
  <c r="I4" i="1"/>
  <c r="H47" i="1"/>
  <c r="I47" i="1"/>
  <c r="M4" i="1"/>
  <c r="N4" i="1"/>
  <c r="J47" i="1"/>
  <c r="I5" i="1"/>
  <c r="H48" i="1"/>
  <c r="I48" i="1"/>
  <c r="M5" i="1"/>
  <c r="N5" i="1"/>
  <c r="J48" i="1"/>
  <c r="I6" i="1"/>
  <c r="H49" i="1"/>
  <c r="I49" i="1"/>
  <c r="M6" i="1"/>
  <c r="N6" i="1"/>
  <c r="J49" i="1"/>
  <c r="I7" i="1"/>
  <c r="H50" i="1"/>
  <c r="I50" i="1"/>
  <c r="M7" i="1"/>
  <c r="N7" i="1"/>
  <c r="J50" i="1"/>
  <c r="I8" i="1"/>
  <c r="H51" i="1"/>
  <c r="I51" i="1"/>
  <c r="M8" i="1"/>
  <c r="N8" i="1"/>
  <c r="J51" i="1"/>
  <c r="I9" i="1"/>
  <c r="H52" i="1"/>
  <c r="I52" i="1"/>
  <c r="M9" i="1"/>
  <c r="N9" i="1"/>
  <c r="J52" i="1"/>
  <c r="I10" i="1"/>
  <c r="H53" i="1"/>
  <c r="I53" i="1"/>
  <c r="M10" i="1"/>
  <c r="N10" i="1"/>
  <c r="J53" i="1"/>
  <c r="I11" i="1"/>
  <c r="H54" i="1"/>
  <c r="I54" i="1"/>
  <c r="M11" i="1"/>
  <c r="N11" i="1"/>
  <c r="J54" i="1"/>
  <c r="M2" i="1"/>
  <c r="N2" i="1"/>
  <c r="I2" i="1"/>
  <c r="J45" i="1"/>
  <c r="H13" i="2"/>
  <c r="H14" i="2"/>
  <c r="H15" i="2"/>
  <c r="H16" i="2"/>
  <c r="H17" i="2"/>
  <c r="H18" i="2"/>
  <c r="J62" i="1"/>
  <c r="J63" i="1"/>
  <c r="J64" i="1"/>
  <c r="J65" i="1"/>
  <c r="J66" i="1"/>
  <c r="J67" i="1"/>
  <c r="J68" i="1"/>
  <c r="J69" i="1"/>
  <c r="J70" i="1"/>
  <c r="I62" i="1"/>
  <c r="I63" i="1"/>
  <c r="I64" i="1"/>
  <c r="I65" i="1"/>
  <c r="I66" i="1"/>
  <c r="I67" i="1"/>
  <c r="I68" i="1"/>
  <c r="I69" i="1"/>
  <c r="I70" i="1"/>
  <c r="H62" i="1"/>
  <c r="H63" i="1"/>
  <c r="H64" i="1"/>
  <c r="H65" i="1"/>
  <c r="H66" i="1"/>
  <c r="H67" i="1"/>
  <c r="H68" i="1"/>
  <c r="H69" i="1"/>
  <c r="H70" i="1"/>
  <c r="H26" i="2"/>
  <c r="H27" i="2"/>
  <c r="H28" i="2"/>
  <c r="H29" i="2"/>
  <c r="H25" i="2"/>
  <c r="V3" i="1"/>
  <c r="V4" i="1"/>
  <c r="V5" i="1"/>
  <c r="V6" i="1"/>
  <c r="V7" i="1"/>
  <c r="V8" i="1"/>
  <c r="V9" i="1"/>
  <c r="V10" i="1"/>
  <c r="V11" i="1"/>
  <c r="V2" i="1"/>
  <c r="H3" i="2"/>
  <c r="H4" i="2"/>
  <c r="H5" i="2"/>
  <c r="H6" i="2"/>
  <c r="H7" i="2"/>
  <c r="H8" i="2"/>
  <c r="H9" i="2"/>
  <c r="H10" i="2"/>
  <c r="H11" i="2"/>
  <c r="H2" i="2"/>
  <c r="H20" i="2"/>
  <c r="H21" i="2"/>
  <c r="H22" i="2"/>
  <c r="H23" i="2"/>
  <c r="I45" i="1"/>
  <c r="I61" i="1"/>
  <c r="H45" i="1"/>
  <c r="H61" i="1"/>
  <c r="AD3" i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/>
  <c r="AH4" i="1"/>
  <c r="AH5" i="1"/>
  <c r="AH6" i="1"/>
  <c r="AH7" i="1"/>
  <c r="AH8" i="1"/>
  <c r="AH9" i="1"/>
  <c r="AH10" i="1"/>
  <c r="AH11" i="1"/>
  <c r="AL11" i="1"/>
  <c r="AB2" i="1"/>
  <c r="AD2" i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/>
  <c r="Z3" i="1"/>
  <c r="L20" i="1"/>
  <c r="Z4" i="1"/>
  <c r="L21" i="1"/>
  <c r="Z5" i="1"/>
  <c r="L22" i="1"/>
  <c r="Z6" i="1"/>
  <c r="L23" i="1"/>
  <c r="Z7" i="1"/>
  <c r="Z8" i="1"/>
  <c r="L25" i="1"/>
  <c r="Z9" i="1"/>
  <c r="L26" i="1"/>
  <c r="Z10" i="1"/>
  <c r="L27" i="1"/>
  <c r="Z11" i="1"/>
  <c r="L28" i="1"/>
  <c r="J61" i="1"/>
  <c r="AL4" i="1"/>
  <c r="AK10" i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G20" i="1"/>
  <c r="G21" i="1"/>
  <c r="G22" i="1"/>
  <c r="G23" i="1"/>
  <c r="E24" i="1"/>
  <c r="G25" i="1"/>
  <c r="E26" i="1"/>
  <c r="E27" i="1"/>
  <c r="G28" i="1"/>
  <c r="E19" i="1"/>
  <c r="E20" i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F21" i="1"/>
  <c r="F22" i="1"/>
  <c r="F23" i="1"/>
  <c r="F24" i="1"/>
  <c r="H24" i="1"/>
  <c r="F25" i="1"/>
  <c r="F26" i="1"/>
  <c r="H26" i="1"/>
  <c r="F27" i="1"/>
  <c r="F28" i="1"/>
  <c r="F19" i="1"/>
  <c r="H19" i="1"/>
  <c r="H21" i="1"/>
  <c r="H20" i="1"/>
  <c r="H25" i="1"/>
  <c r="H23" i="1"/>
  <c r="H22" i="1"/>
  <c r="H28" i="1"/>
  <c r="H27" i="1"/>
</calcChain>
</file>

<file path=xl/sharedStrings.xml><?xml version="1.0" encoding="utf-8"?>
<sst xmlns="http://schemas.openxmlformats.org/spreadsheetml/2006/main" count="257" uniqueCount="128">
  <si>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</si>
  <si>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</si>
  <si>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</si>
  <si>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</si>
  <si>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</si>
  <si>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</si>
  <si>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</si>
  <si>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</si>
  <si>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</si>
  <si>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</si>
  <si>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</si>
  <si>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</si>
  <si>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</si>
  <si>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</si>
  <si>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</si>
  <si>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</si>
  <si>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</si>
  <si>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</si>
  <si>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</si>
  <si>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</si>
  <si>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</si>
  <si>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</si>
  <si>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</si>
  <si>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</si>
  <si>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</si>
  <si>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</si>
  <si>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</si>
  <si>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</si>
  <si>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</si>
  <si>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</si>
  <si>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</si>
  <si>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</si>
  <si>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</si>
  <si>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</si>
  <si>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</si>
  <si>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</si>
  <si>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</si>
  <si>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</si>
  <si>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</si>
  <si>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</si>
  <si>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</si>
  <si>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</si>
  <si>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</si>
  <si>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</si>
  <si>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</si>
  <si>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</si>
  <si>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</si>
  <si>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</si>
  <si>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</si>
  <si>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</si>
  <si>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</si>
  <si>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</si>
  <si>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</si>
  <si>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</si>
  <si>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</si>
  <si>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</si>
  <si>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</si>
  <si>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</si>
  <si>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</si>
  <si>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</si>
  <si>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</si>
  <si>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</si>
  <si>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</si>
  <si>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</si>
  <si>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without reporting the auxiliary structure, since data is not mapped </t>
  </si>
  <si>
    <t>Average Sequence Length</t>
  </si>
  <si>
    <t>Number of Sequencies</t>
  </si>
  <si>
    <t>Number of Queries</t>
  </si>
  <si>
    <t>Average Query Length</t>
  </si>
  <si>
    <t>Binary Size for training data (MB)</t>
  </si>
  <si>
    <t>QUEST_05</t>
  </si>
  <si>
    <t>QUEST_1</t>
  </si>
  <si>
    <t>QUEST_15</t>
  </si>
  <si>
    <t>QUEST_2</t>
  </si>
  <si>
    <t>QUEST_25</t>
  </si>
  <si>
    <t>QUEST_3</t>
  </si>
  <si>
    <t>QUEST_40_150</t>
  </si>
  <si>
    <t>QUEST_20_300</t>
  </si>
  <si>
    <t>QUEST_10_600</t>
  </si>
  <si>
    <t>QUEST_5_1200</t>
  </si>
  <si>
    <t>QUEST100K</t>
  </si>
  <si>
    <t>QUEST200K</t>
  </si>
  <si>
    <t>QUEST400K</t>
  </si>
  <si>
    <t>QUEST800K</t>
  </si>
  <si>
    <t>variable Sigma</t>
  </si>
  <si>
    <t>Train time (s)</t>
  </si>
  <si>
    <t>Test time (s)</t>
  </si>
  <si>
    <t>Memory (MB)</t>
  </si>
  <si>
    <t>variable Seq. Length</t>
  </si>
  <si>
    <t>variable #Sequences</t>
  </si>
  <si>
    <t>variable query Length</t>
  </si>
  <si>
    <t>Test Time (s)</t>
  </si>
  <si>
    <t>CPT/+ implementation uses an extra int per Sigma symbol within II to count the set-bits (cardinality)</t>
  </si>
  <si>
    <t>CPT/+ does, originally, does not have a quick way to implement cardinality rather than storing the value</t>
  </si>
  <si>
    <t>Or in O(n) time calculate it; At least in its ADMA and PAKDD version</t>
  </si>
  <si>
    <t>This memory report for II contains a further array Sigma x uint64_t for CPT/+ implementation</t>
  </si>
  <si>
    <t>QUEST1600K</t>
  </si>
  <si>
    <t>sCPT-H to CPT+</t>
  </si>
  <si>
    <t>sCPT-F to CPT+</t>
  </si>
  <si>
    <t>sCPT-S to CPT+</t>
  </si>
  <si>
    <t>Draft Calculations</t>
  </si>
  <si>
    <t>CPTPlus to sCPT</t>
  </si>
  <si>
    <t>II</t>
  </si>
  <si>
    <t>sII</t>
  </si>
  <si>
    <t>sII+Dict</t>
  </si>
  <si>
    <t xml:space="preserve">Alphabet size: 1000 Sequence Length: 20 Transaction Length: 1 Sequence Number: Variable </t>
  </si>
  <si>
    <t>Exported queries (~9 items) through CPT+ execution during its II usage</t>
  </si>
  <si>
    <t>Number of Sequences</t>
  </si>
  <si>
    <t>RAW</t>
  </si>
  <si>
    <t>SMBT</t>
  </si>
  <si>
    <t>RRR</t>
  </si>
  <si>
    <t>RRR-selective</t>
  </si>
  <si>
    <t>WAH 64</t>
  </si>
  <si>
    <t>WAH 32</t>
  </si>
  <si>
    <t>WT</t>
  </si>
  <si>
    <t>Elias -Fano 256</t>
  </si>
  <si>
    <t>Elias-Fano 64</t>
  </si>
  <si>
    <t>BV+Helper 64</t>
  </si>
  <si>
    <t>BV+Helper 32</t>
  </si>
  <si>
    <t>BV+Helper 16</t>
  </si>
  <si>
    <t>RESULTS WERE COPIED OVER HERE</t>
  </si>
  <si>
    <t>Original file in iCloud (numbers file): IIs execution time Analysis with CPT+ queries</t>
  </si>
  <si>
    <t>Time Results (sec) * 10^6 = nano sec</t>
  </si>
  <si>
    <t>Refer to original file if something is not clear here</t>
  </si>
  <si>
    <t>Elias-Fano</t>
  </si>
  <si>
    <t>RAW-BV size to impl. Memory</t>
  </si>
  <si>
    <t>Elias-Fano 256</t>
  </si>
  <si>
    <t>Elias-Fano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</si>
</sst>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"/>
      <family val="2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2" fontId="1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0" fillId="2" borderId="2" xfId="0" applyFill="1" applyBorder="1"/>
    <xf numFmtId="0" fontId="2" fillId="2" borderId="2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" fontId="6" fillId="2" borderId="2" xfId="0" applyNumberFormat="1" applyFont="1" applyFill="1" applyBorder="1"/>
    <xf numFmtId="0" fontId="0" fillId="2" borderId="2" xfId="0" applyFont="1" applyFill="1" applyBorder="1"/>
    <xf numFmtId="2" fontId="1" fillId="2" borderId="2" xfId="0" applyNumberFormat="1" applyFont="1" applyFill="1" applyBorder="1"/>
    <xf numFmtId="2" fontId="0" fillId="2" borderId="2" xfId="0" applyNumberFormat="1" applyFill="1" applyBorder="1"/>
    <xf numFmtId="1" fontId="0" fillId="0" borderId="0" xfId="0" applyNumberFormat="1" applyFill="1"/>
    <xf numFmtId="0" fontId="5" fillId="0" borderId="1" xfId="0" applyFont="1" applyFill="1" applyBorder="1"/>
    <xf numFmtId="1" fontId="1" fillId="0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/>
    <xf numFmtId="1" fontId="0" fillId="0" borderId="0" xfId="0" applyNumberFormat="1" applyBorder="1"/>
    <xf numFmtId="0" fontId="5" fillId="0" borderId="0" xfId="0" applyFont="1" applyFill="1" applyBorder="1"/>
    <xf numFmtId="0" fontId="6" fillId="0" borderId="0" xfId="0" applyFont="1" applyBorder="1"/>
    <xf numFmtId="164" fontId="0" fillId="0" borderId="0" xfId="0" applyNumberFormat="1" applyBorder="1"/>
    <xf numFmtId="164" fontId="6" fillId="0" borderId="0" xfId="0" applyNumberFormat="1" applyFont="1"/>
    <xf numFmtId="164" fontId="0" fillId="2" borderId="2" xfId="0" applyNumberFormat="1" applyFill="1" applyBorder="1"/>
    <xf numFmtId="0" fontId="8" fillId="0" borderId="0" xfId="0" applyFont="1"/>
    <xf numFmtId="0" fontId="9" fillId="0" borderId="0" xfId="0" applyFont="1"/>
    <xf numFmtId="1" fontId="8" fillId="0" borderId="0" xfId="0" applyNumberFormat="1" applyFont="1" applyAlignment="1"/>
    <xf numFmtId="164" fontId="8" fillId="0" borderId="0" xfId="0" applyNumberFormat="1" applyFont="1"/>
    <xf numFmtId="1" fontId="8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2483.0</c:v>
                </c:pt>
                <c:pt idx="3">
                  <c:v>3158.4</c:v>
                </c:pt>
                <c:pt idx="4">
                  <c:v>2834.5</c:v>
                </c:pt>
                <c:pt idx="5">
                  <c:v>2536.2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0-7940-B6E7-390A1160FA2C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23.4746</c:v>
                </c:pt>
                <c:pt idx="1">
                  <c:v>15.4912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40-7940-B6E7-390A1160FA2C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9.296</c:v>
                </c:pt>
                <c:pt idx="4">
                  <c:v>8.73</c:v>
                </c:pt>
                <c:pt idx="5">
                  <c:v>8.145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40-7940-B6E7-390A116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200416"/>
        <c:axId val="-167712560"/>
      </c:lineChart>
      <c:catAx>
        <c:axId val="-1662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712560"/>
        <c:crosses val="autoZero"/>
        <c:auto val="1"/>
        <c:lblAlgn val="ctr"/>
        <c:lblOffset val="100"/>
        <c:noMultiLvlLbl val="0"/>
      </c:catAx>
      <c:valAx>
        <c:axId val="-1677125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62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41143625914722"/>
                  <c:y val="-0.06158167059021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218511922814712"/>
                  <c:y val="0.0236083753218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999561918537585"/>
                  <c:y val="-0.0424139102600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59F-6341-8837-5B0DE9299CD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9F-6341-8837-5B0DE9299CD8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18496888066298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03273686857297"/>
                  <c:y val="-0.04880316370340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59F-6341-8837-5B0DE9299CD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33735124023714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59F-6341-8837-5B0DE9299CD8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0.727853</c:v>
                </c:pt>
                <c:pt idx="1">
                  <c:v>0.394067</c:v>
                </c:pt>
                <c:pt idx="2">
                  <c:v>0.277051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59F-6341-8837-5B0DE9299CD8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CPT'!$B$19:$D$19</c:f>
              <c:numCache>
                <c:formatCode>0.0</c:formatCode>
                <c:ptCount val="3"/>
                <c:pt idx="0">
                  <c:v>0.295</c:v>
                </c:pt>
                <c:pt idx="1">
                  <c:v>0.237</c:v>
                </c:pt>
                <c:pt idx="2">
                  <c:v>0.248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9F-6341-8837-5B0DE929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60592"/>
        <c:axId val="-210403232"/>
      </c:lineChart>
      <c:catAx>
        <c:axId val="-16276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10403232"/>
        <c:crosses val="autoZero"/>
        <c:auto val="1"/>
        <c:lblAlgn val="ctr"/>
        <c:lblOffset val="100"/>
        <c:noMultiLvlLbl val="0"/>
      </c:catAx>
      <c:valAx>
        <c:axId val="-2104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27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CPT+</c:v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631737706483718"/>
                  <c:y val="-0.037894221744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473803279862789"/>
                  <c:y val="-0.02526281449634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947606559725583"/>
                  <c:y val="-0.00421046908272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"/>
                  <c:y val="-0.02736804903770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521183607849068"/>
                  <c:y val="0.0042104690827244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063173770648373"/>
                  <c:y val="-0.02315757995498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00789672133104648"/>
                  <c:y val="-0.04631515990996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611-BD49-B087-B03F0D55FF8A}"/>
                </c:ex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Data'!$AD$2:$AD$11</c:f>
              <c:numCache>
                <c:formatCode>0</c:formatCode>
                <c:ptCount val="10"/>
                <c:pt idx="0">
                  <c:v>216.716</c:v>
                </c:pt>
                <c:pt idx="1">
                  <c:v>244.26</c:v>
                </c:pt>
                <c:pt idx="2">
                  <c:v>477.056</c:v>
                </c:pt>
                <c:pt idx="3">
                  <c:v>203.554</c:v>
                </c:pt>
                <c:pt idx="4">
                  <c:v>343.894</c:v>
                </c:pt>
                <c:pt idx="5">
                  <c:v>100.912</c:v>
                </c:pt>
                <c:pt idx="6">
                  <c:v>11638.4</c:v>
                </c:pt>
                <c:pt idx="7">
                  <c:v>13694.2</c:v>
                </c:pt>
                <c:pt idx="8">
                  <c:v>982.059</c:v>
                </c:pt>
                <c:pt idx="9">
                  <c:v>1163.3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611-BD49-B087-B03F0D55FF8A}"/>
            </c:ext>
          </c:extLst>
        </c:ser>
        <c:ser>
          <c:idx val="1"/>
          <c:order val="1"/>
          <c:tx>
            <c:v>sCPT-F</c:v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Data'!$AF$2:$AF$11</c:f>
              <c:numCache>
                <c:formatCode>0</c:formatCode>
                <c:ptCount val="10"/>
                <c:pt idx="0">
                  <c:v>217.61</c:v>
                </c:pt>
                <c:pt idx="1">
                  <c:v>179.19</c:v>
                </c:pt>
                <c:pt idx="2">
                  <c:v>521.0500000000001</c:v>
                </c:pt>
                <c:pt idx="3">
                  <c:v>310.66</c:v>
                </c:pt>
                <c:pt idx="4">
                  <c:v>418.46</c:v>
                </c:pt>
                <c:pt idx="5">
                  <c:v>123.05</c:v>
                </c:pt>
                <c:pt idx="6">
                  <c:v>11813.1</c:v>
                </c:pt>
                <c:pt idx="7">
                  <c:v>17878.2</c:v>
                </c:pt>
                <c:pt idx="8">
                  <c:v>1091.5</c:v>
                </c:pt>
                <c:pt idx="9">
                  <c:v>1453.9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611-BD49-B087-B03F0D55FF8A}"/>
            </c:ext>
          </c:extLst>
        </c:ser>
        <c:ser>
          <c:idx val="2"/>
          <c:order val="2"/>
          <c:tx>
            <c:v>sCPT-H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11055409863465"/>
                  <c:y val="-0.02526281449634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0554098634651"/>
                  <c:y val="-0.0210523454136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0315868853241859"/>
                  <c:y val="-0.0526308635340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331662295903952"/>
                  <c:y val="-0.04631515990996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0363249181228137"/>
                  <c:y val="-0.02947328357907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110554098634651"/>
                  <c:y val="-0.08210414711312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3611-BD49-B087-B03F0D55FF8A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00473803279862789"/>
                  <c:y val="-0.0842093816544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3611-BD49-B087-B03F0D55FF8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RAW Data'!$AJ$2:$AJ$11</c:f>
              <c:numCache>
                <c:formatCode>0</c:formatCode>
                <c:ptCount val="10"/>
                <c:pt idx="0">
                  <c:v>218.67</c:v>
                </c:pt>
                <c:pt idx="1">
                  <c:v>183.73</c:v>
                </c:pt>
                <c:pt idx="2">
                  <c:v>530.5</c:v>
                </c:pt>
                <c:pt idx="3">
                  <c:v>316.98</c:v>
                </c:pt>
                <c:pt idx="4">
                  <c:v>409.16</c:v>
                </c:pt>
                <c:pt idx="5">
                  <c:v>122.54</c:v>
                </c:pt>
                <c:pt idx="6">
                  <c:v>11245.3</c:v>
                </c:pt>
                <c:pt idx="7">
                  <c:v>17973.4</c:v>
                </c:pt>
                <c:pt idx="8">
                  <c:v>1093.39</c:v>
                </c:pt>
                <c:pt idx="9">
                  <c:v>1445.73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3611-BD49-B087-B03F0D55FF8A}"/>
            </c:ext>
          </c:extLst>
        </c:ser>
        <c:ser>
          <c:idx val="3"/>
          <c:order val="3"/>
          <c:tx>
            <c:v>sCPT-S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'All RAW Data'!$AH$2:$AH$11</c:f>
              <c:numCache>
                <c:formatCode>0</c:formatCode>
                <c:ptCount val="10"/>
                <c:pt idx="0">
                  <c:v>273.96</c:v>
                </c:pt>
                <c:pt idx="1">
                  <c:v>267.19</c:v>
                </c:pt>
                <c:pt idx="2">
                  <c:v>1407.36</c:v>
                </c:pt>
                <c:pt idx="3">
                  <c:v>325.86</c:v>
                </c:pt>
                <c:pt idx="4">
                  <c:v>2110.44</c:v>
                </c:pt>
                <c:pt idx="5">
                  <c:v>137.25</c:v>
                </c:pt>
                <c:pt idx="6">
                  <c:v>47792.2</c:v>
                </c:pt>
                <c:pt idx="7">
                  <c:v>24385.2</c:v>
                </c:pt>
                <c:pt idx="8">
                  <c:v>3429.22</c:v>
                </c:pt>
                <c:pt idx="9">
                  <c:v>4756.72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3611-BD49-B087-B03F0D55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6604704"/>
        <c:axId val="-166601312"/>
      </c:barChart>
      <c:catAx>
        <c:axId val="-16660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6601312"/>
        <c:crosses val="autoZero"/>
        <c:auto val="1"/>
        <c:lblAlgn val="ctr"/>
        <c:lblOffset val="100"/>
        <c:noMultiLvlLbl val="0"/>
      </c:catAx>
      <c:valAx>
        <c:axId val="-1666013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8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66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2483.0</c:v>
                </c:pt>
                <c:pt idx="3">
                  <c:v>3158.4</c:v>
                </c:pt>
                <c:pt idx="4">
                  <c:v>2834.5</c:v>
                </c:pt>
                <c:pt idx="5">
                  <c:v>2536.2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23.4746</c:v>
                </c:pt>
                <c:pt idx="1">
                  <c:v>15.4912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8B-9D44-96E1-A2A525CE862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9.296</c:v>
                </c:pt>
                <c:pt idx="4">
                  <c:v>8.73</c:v>
                </c:pt>
                <c:pt idx="5">
                  <c:v>8.145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32368"/>
        <c:axId val="-167600704"/>
      </c:lineChart>
      <c:catAx>
        <c:axId val="-1676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600704"/>
        <c:crosses val="autoZero"/>
        <c:auto val="1"/>
        <c:lblAlgn val="ctr"/>
        <c:lblOffset val="100"/>
        <c:noMultiLvlLbl val="0"/>
      </c:catAx>
      <c:valAx>
        <c:axId val="-1676007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6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0411623202065506"/>
                  <c:y val="-0.02573795877271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07022032537032"/>
                  <c:y val="-0.04064621680732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576272482891708"/>
                  <c:y val="0.06584134058276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39951888702272"/>
                  <c:y val="0.04454382910474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74092176371791"/>
                  <c:y val="0.0466735802525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107022032537033"/>
                  <c:y val="0.0402843268091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1.184</c:v>
                </c:pt>
                <c:pt idx="1">
                  <c:v>1.179</c:v>
                </c:pt>
                <c:pt idx="2">
                  <c:v>1.223</c:v>
                </c:pt>
                <c:pt idx="3">
                  <c:v>1.283</c:v>
                </c:pt>
                <c:pt idx="4">
                  <c:v>1.309</c:v>
                </c:pt>
                <c:pt idx="5">
                  <c:v>1.384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3D7-0A4B-B57A-C85E738D3E4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5401125189849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78126083752033"/>
                  <c:y val="-0.03194626721702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69637635454824"/>
                  <c:y val="-0.0425950229560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83681700528888"/>
                  <c:y val="-0.0553735298428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69893619710723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36707779289584"/>
                  <c:y val="-0.05537352984284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</c:v>
                </c:pt>
                <c:pt idx="3">
                  <c:v>0.677</c:v>
                </c:pt>
                <c:pt idx="4">
                  <c:v>0.564</c:v>
                </c:pt>
                <c:pt idx="5">
                  <c:v>0.525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F3D7-0A4B-B57A-C85E738D3E4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070811407987482"/>
                  <c:y val="0.04363200814944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23398785654506"/>
                  <c:y val="0.024738621336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F3D7-0A4B-B57A-C85E738D3E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1.15</c:v>
                </c:pt>
                <c:pt idx="1">
                  <c:v>1.17</c:v>
                </c:pt>
                <c:pt idx="2">
                  <c:v>1.15</c:v>
                </c:pt>
                <c:pt idx="3">
                  <c:v>1.21</c:v>
                </c:pt>
                <c:pt idx="4">
                  <c:v>1.16</c:v>
                </c:pt>
                <c:pt idx="5">
                  <c:v>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3D7-0A4B-B57A-C85E738D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96800"/>
        <c:axId val="-166492896"/>
      </c:lineChart>
      <c:catAx>
        <c:axId val="-16649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6492896"/>
        <c:crosses val="autoZero"/>
        <c:auto val="1"/>
        <c:lblAlgn val="ctr"/>
        <c:lblOffset val="100"/>
        <c:noMultiLvlLbl val="0"/>
      </c:catAx>
      <c:valAx>
        <c:axId val="-1664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6496800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140.2</c:v>
                </c:pt>
                <c:pt idx="2">
                  <c:v>168.8</c:v>
                </c:pt>
                <c:pt idx="3">
                  <c:v>197.1</c:v>
                </c:pt>
                <c:pt idx="4">
                  <c:v>219.0</c:v>
                </c:pt>
                <c:pt idx="5">
                  <c:v>240.5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BF-AF4E-8CAF-BB6695F62C6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10.418</c:v>
                </c:pt>
                <c:pt idx="1">
                  <c:v>11.543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BF-AF4E-8CAF-BB6695F62C6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BF-AF4E-8CAF-BB6695F6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2384800"/>
        <c:axId val="-321960496"/>
      </c:lineChart>
      <c:catAx>
        <c:axId val="-32238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1960496"/>
        <c:crosses val="autoZero"/>
        <c:auto val="1"/>
        <c:lblAlgn val="ctr"/>
        <c:lblOffset val="100"/>
        <c:noMultiLvlLbl val="0"/>
      </c:catAx>
      <c:valAx>
        <c:axId val="-321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23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2188.0</c:v>
                </c:pt>
                <c:pt idx="3">
                  <c:v>1581.0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68-D64A-97A3-03B6CB226D97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23.214</c:v>
                </c:pt>
                <c:pt idx="3">
                  <c:v>13.843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68-D64A-97A3-03B6CB226D97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68-D64A-97A3-03B6CB22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46208"/>
        <c:axId val="-162742304"/>
      </c:lineChart>
      <c:catAx>
        <c:axId val="-1627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2742304"/>
        <c:crosses val="autoZero"/>
        <c:auto val="1"/>
        <c:lblAlgn val="ctr"/>
        <c:lblOffset val="100"/>
        <c:noMultiLvlLbl val="0"/>
      </c:catAx>
      <c:valAx>
        <c:axId val="-1627423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27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91653258964817"/>
                  <c:y val="0.04693343043082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02657189601378"/>
                  <c:y val="-0.001944404098710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782528162694083"/>
                  <c:y val="0.04055806070958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86728057379834"/>
                  <c:y val="-0.0146951435411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0.4317</c:v>
                </c:pt>
                <c:pt idx="1">
                  <c:v>0.6818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F2-4040-8635-654A70E2FB5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616915116663307"/>
                  <c:y val="-0.03630764689621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25408040552506"/>
                  <c:y val="0.0486972827203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61059339284798"/>
                  <c:y val="-0.0448081398578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873602297613685"/>
                  <c:y val="-0.0511835095791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08F2-4040-8635-654A70E2FB5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2.7849</c:v>
                </c:pt>
                <c:pt idx="1">
                  <c:v>2.2625</c:v>
                </c:pt>
                <c:pt idx="2">
                  <c:v>1.8178</c:v>
                </c:pt>
                <c:pt idx="3">
                  <c:v>1.2593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8F2-4040-8635-654A70E2FB5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</c:v>
                </c:pt>
                <c:pt idx="2">
                  <c:v>0.7278</c:v>
                </c:pt>
                <c:pt idx="3">
                  <c:v>0.4011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8F2-4040-8635-654A70E2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538720"/>
        <c:axId val="-167534816"/>
      </c:lineChart>
      <c:catAx>
        <c:axId val="-16753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534816"/>
        <c:crosses val="autoZero"/>
        <c:auto val="1"/>
        <c:lblAlgn val="ctr"/>
        <c:lblOffset val="100"/>
        <c:noMultiLvlLbl val="0"/>
      </c:catAx>
      <c:valAx>
        <c:axId val="-1675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5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140.2</c:v>
                </c:pt>
                <c:pt idx="3">
                  <c:v>145.6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84-6243-A78B-09002E08428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</c:v>
                </c:pt>
                <c:pt idx="1">
                  <c:v>15.041</c:v>
                </c:pt>
                <c:pt idx="2">
                  <c:v>11.543</c:v>
                </c:pt>
                <c:pt idx="3">
                  <c:v>6.9244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84-6243-A78B-09002E08428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84-6243-A78B-09002E08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2945296"/>
        <c:axId val="-322941392"/>
      </c:lineChart>
      <c:catAx>
        <c:axId val="-3229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2941392"/>
        <c:crosses val="autoZero"/>
        <c:auto val="1"/>
        <c:lblAlgn val="ctr"/>
        <c:lblOffset val="100"/>
        <c:noMultiLvlLbl val="0"/>
      </c:catAx>
      <c:valAx>
        <c:axId val="-3229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29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10274242919313"/>
                  <c:y val="-0.03833552066043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AE4-2C41-9E09-D86358EE871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888864810246545"/>
                  <c:y val="-0.03620576951262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AE4-2C41-9E09-D86358EE871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0285078308368"/>
                  <c:y val="-0.0276867649214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AE4-2C41-9E09-D86358EE871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905325269695555"/>
                  <c:y val="-0.01703800918241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AE4-2C41-9E09-D86358EE871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6745537757378"/>
                  <c:y val="-0.0106487557390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BAE4-2C41-9E09-D86358EE871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AE4-2C41-9E09-D86358EE871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</c:v>
                </c:pt>
                <c:pt idx="1">
                  <c:v>8.6217</c:v>
                </c:pt>
                <c:pt idx="2">
                  <c:v>32.975</c:v>
                </c:pt>
                <c:pt idx="3">
                  <c:v>133.3</c:v>
                </c:pt>
                <c:pt idx="4">
                  <c:v>535.53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AE4-2C41-9E09-D86358EE871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6.4574</c:v>
                </c:pt>
                <c:pt idx="2">
                  <c:v>28.422</c:v>
                </c:pt>
                <c:pt idx="3">
                  <c:v>123.14</c:v>
                </c:pt>
                <c:pt idx="4">
                  <c:v>516.45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AE4-2C41-9E09-D86358EE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506544"/>
        <c:axId val="-163503152"/>
      </c:lineChart>
      <c:catAx>
        <c:axId val="-16350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3503152"/>
        <c:crosses val="autoZero"/>
        <c:auto val="1"/>
        <c:lblAlgn val="ctr"/>
        <c:lblOffset val="100"/>
        <c:noMultiLvlLbl val="0"/>
      </c:catAx>
      <c:valAx>
        <c:axId val="-1635031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35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5760408323029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5636682712372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43015274539452"/>
                  <c:y val="-0.04703545647458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11678518910835"/>
                  <c:y val="-0.04715350419022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27560198266318"/>
                  <c:y val="-0.04715350419022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</c:v>
                </c:pt>
                <c:pt idx="1">
                  <c:v>0.4144</c:v>
                </c:pt>
                <c:pt idx="2">
                  <c:v>0.8253</c:v>
                </c:pt>
                <c:pt idx="3">
                  <c:v>1.6207</c:v>
                </c:pt>
                <c:pt idx="4">
                  <c:v>3.2633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27-6747-8744-9B91A4BA03E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6029893227365"/>
                  <c:y val="0.00231086384383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86820746915932"/>
                  <c:y val="0.01295961958284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5513708839136"/>
                  <c:y val="-0.04241391026000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576116006045006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23453429866788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</c:v>
                </c:pt>
                <c:pt idx="1">
                  <c:v>0.93627</c:v>
                </c:pt>
                <c:pt idx="2">
                  <c:v>2.50717</c:v>
                </c:pt>
                <c:pt idx="3">
                  <c:v>9.28694</c:v>
                </c:pt>
                <c:pt idx="4">
                  <c:v>35.5796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427-6747-8744-9B91A4BA03E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213297898626189"/>
                  <c:y val="0.03644507736341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745168190405213"/>
                  <c:y val="0.0293060012273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82457658718262"/>
                  <c:y val="0.0293060012273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899369389944832"/>
                  <c:y val="0.01978723304586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51617418810335"/>
                  <c:y val="0.02454661713659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B427-6747-8744-9B91A4BA03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</c:v>
                </c:pt>
                <c:pt idx="1">
                  <c:v>0.407</c:v>
                </c:pt>
                <c:pt idx="2">
                  <c:v>0.8146</c:v>
                </c:pt>
                <c:pt idx="3">
                  <c:v>1.6175</c:v>
                </c:pt>
                <c:pt idx="4">
                  <c:v>3.3257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B427-6747-8744-9B91A4BA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446480"/>
        <c:axId val="-163443088"/>
      </c:lineChart>
      <c:catAx>
        <c:axId val="-16344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3443088"/>
        <c:crosses val="autoZero"/>
        <c:auto val="1"/>
        <c:lblAlgn val="ctr"/>
        <c:lblOffset val="100"/>
        <c:noMultiLvlLbl val="0"/>
      </c:catAx>
      <c:valAx>
        <c:axId val="-16344308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34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0411623202065506"/>
                  <c:y val="-0.02573795877271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07022032537032"/>
                  <c:y val="-0.04064621680732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576272482891708"/>
                  <c:y val="0.06584134058276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139951888702272"/>
                  <c:y val="0.04454382910474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74092176371791"/>
                  <c:y val="0.0466735802525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107022032537033"/>
                  <c:y val="0.0402843268091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CF3-224E-A1E3-B8FC3A670BCF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1.184</c:v>
                </c:pt>
                <c:pt idx="1">
                  <c:v>1.179</c:v>
                </c:pt>
                <c:pt idx="2">
                  <c:v>1.223</c:v>
                </c:pt>
                <c:pt idx="3">
                  <c:v>1.283</c:v>
                </c:pt>
                <c:pt idx="4">
                  <c:v>1.309</c:v>
                </c:pt>
                <c:pt idx="5">
                  <c:v>1.384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CF3-224E-A1E3-B8FC3A670BCF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5401125189849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8126083752033"/>
                  <c:y val="-0.03194626721702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369637635454824"/>
                  <c:y val="-0.0425950229560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583681700528888"/>
                  <c:y val="-0.0553735298428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69893619710723"/>
                  <c:y val="-0.0404652718082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ACF3-224E-A1E3-B8FC3A670BCF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336707779289584"/>
                  <c:y val="-0.05537352984284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ACF3-224E-A1E3-B8FC3A670BCF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</c:v>
                </c:pt>
                <c:pt idx="3">
                  <c:v>0.677</c:v>
                </c:pt>
                <c:pt idx="4">
                  <c:v>0.564</c:v>
                </c:pt>
                <c:pt idx="5">
                  <c:v>0.525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CF3-224E-A1E3-B8FC3A670BCF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1.15</c:v>
                </c:pt>
                <c:pt idx="1">
                  <c:v>1.17</c:v>
                </c:pt>
                <c:pt idx="2">
                  <c:v>1.15</c:v>
                </c:pt>
                <c:pt idx="3">
                  <c:v>1.21</c:v>
                </c:pt>
                <c:pt idx="4">
                  <c:v>1.16</c:v>
                </c:pt>
                <c:pt idx="5">
                  <c:v>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CF3-224E-A1E3-B8FC3A67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390240"/>
        <c:axId val="-167032400"/>
      </c:lineChart>
      <c:catAx>
        <c:axId val="-16739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032400"/>
        <c:crosses val="autoZero"/>
        <c:auto val="1"/>
        <c:lblAlgn val="ctr"/>
        <c:lblOffset val="100"/>
        <c:noMultiLvlLbl val="0"/>
      </c:catAx>
      <c:valAx>
        <c:axId val="-1670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390240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57125675992533"/>
                  <c:y val="-0.04765205911241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975019889086663"/>
                  <c:y val="-0.0380326488087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02661876312552"/>
                  <c:y val="-0.0500569116883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50188063965078"/>
                  <c:y val="-0.02147845647710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39.339</c:v>
                </c:pt>
                <c:pt idx="1">
                  <c:v>77.60299999999999</c:v>
                </c:pt>
                <c:pt idx="2">
                  <c:v>155.13</c:v>
                </c:pt>
                <c:pt idx="3">
                  <c:v>310.72</c:v>
                </c:pt>
                <c:pt idx="4">
                  <c:v>628.12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70-374A-8692-2C19D9AA7FC9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50188063965078"/>
                  <c:y val="-0.02360820762491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51474192924989"/>
                  <c:y val="-0.02841323850513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667075481054023"/>
                  <c:y val="-0.03562779623286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</c:v>
                </c:pt>
                <c:pt idx="1">
                  <c:v>9.8733</c:v>
                </c:pt>
                <c:pt idx="2">
                  <c:v>19.581</c:v>
                </c:pt>
                <c:pt idx="3">
                  <c:v>39.14</c:v>
                </c:pt>
                <c:pt idx="4">
                  <c:v>78.849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70-374A-8692-2C19D9AA7FC9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79566045710104"/>
                  <c:y val="-0.07290301115946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370-374A-8692-2C19D9AA7FC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CPT'!$B$15:$F$15</c:f>
              <c:numCache>
                <c:formatCode>0.0</c:formatCode>
                <c:ptCount val="5"/>
                <c:pt idx="0">
                  <c:v>77.651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70-374A-8692-2C19D9AA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401216"/>
        <c:axId val="-163397312"/>
      </c:lineChart>
      <c:catAx>
        <c:axId val="-16340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3397312"/>
        <c:crosses val="autoZero"/>
        <c:auto val="1"/>
        <c:lblAlgn val="ctr"/>
        <c:lblOffset val="100"/>
        <c:noMultiLvlLbl val="0"/>
      </c:catAx>
      <c:valAx>
        <c:axId val="-1633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34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41143625914722"/>
                  <c:y val="-0.06158167059021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218511922814712"/>
                  <c:y val="0.0236083753218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999561918537585"/>
                  <c:y val="-0.0424139102600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DBF-8B44-A4C4-2079C9DC4D56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DBF-8B44-A4C4-2079C9DC4D56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818496888066298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03273686857297"/>
                  <c:y val="-0.04880316370340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DBF-8B44-A4C4-2079C9DC4D5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33735124023714"/>
                  <c:y val="0.00018111269603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4DBF-8B44-A4C4-2079C9DC4D56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12.0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0.727853</c:v>
                </c:pt>
                <c:pt idx="1">
                  <c:v>0.394067</c:v>
                </c:pt>
                <c:pt idx="2">
                  <c:v>0.277051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DBF-8B44-A4C4-2079C9DC4D56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CPT'!$B$19:$D$19</c:f>
              <c:numCache>
                <c:formatCode>0.0</c:formatCode>
                <c:ptCount val="3"/>
                <c:pt idx="0">
                  <c:v>0.295</c:v>
                </c:pt>
                <c:pt idx="1">
                  <c:v>0.237</c:v>
                </c:pt>
                <c:pt idx="2">
                  <c:v>0.248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DBF-8B44-A4C4-2079C9DC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363488"/>
        <c:axId val="-163359584"/>
      </c:lineChart>
      <c:catAx>
        <c:axId val="-16336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3359584"/>
        <c:crosses val="autoZero"/>
        <c:auto val="1"/>
        <c:lblAlgn val="ctr"/>
        <c:lblOffset val="100"/>
        <c:noMultiLvlLbl val="0"/>
      </c:catAx>
      <c:valAx>
        <c:axId val="-1633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33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Implementations'!$C$7:$C$16</c:f>
              <c:numCache>
                <c:formatCode>0</c:formatCode>
                <c:ptCount val="10"/>
                <c:pt idx="0">
                  <c:v>17500.0</c:v>
                </c:pt>
                <c:pt idx="1">
                  <c:v>29600.0</c:v>
                </c:pt>
                <c:pt idx="2">
                  <c:v>75300.0</c:v>
                </c:pt>
                <c:pt idx="3">
                  <c:v>63000.0</c:v>
                </c:pt>
                <c:pt idx="4">
                  <c:v>103000.0</c:v>
                </c:pt>
                <c:pt idx="5">
                  <c:v>138000.0</c:v>
                </c:pt>
                <c:pt idx="6">
                  <c:v>148000.0</c:v>
                </c:pt>
                <c:pt idx="7">
                  <c:v>95300.0</c:v>
                </c:pt>
                <c:pt idx="8">
                  <c:v>118000.0</c:v>
                </c:pt>
                <c:pt idx="9">
                  <c:v>199000.0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Implementations'!$D$7:$D$16</c:f>
              <c:numCache>
                <c:formatCode>0</c:formatCode>
                <c:ptCount val="10"/>
                <c:pt idx="0">
                  <c:v>504.0</c:v>
                </c:pt>
                <c:pt idx="1">
                  <c:v>1010.0</c:v>
                </c:pt>
                <c:pt idx="2">
                  <c:v>2040.0</c:v>
                </c:pt>
                <c:pt idx="3">
                  <c:v>2300.0</c:v>
                </c:pt>
                <c:pt idx="4">
                  <c:v>3010.0</c:v>
                </c:pt>
                <c:pt idx="5">
                  <c:v>4200.0</c:v>
                </c:pt>
                <c:pt idx="6">
                  <c:v>4210.0</c:v>
                </c:pt>
                <c:pt idx="7">
                  <c:v>4090.0</c:v>
                </c:pt>
                <c:pt idx="8">
                  <c:v>5100.0</c:v>
                </c:pt>
                <c:pt idx="9">
                  <c:v>6280.0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'II Implementations'!$H$6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Implementations'!$H$7:$H$16</c:f>
              <c:numCache>
                <c:formatCode>0</c:formatCode>
                <c:ptCount val="10"/>
                <c:pt idx="0">
                  <c:v>261.0</c:v>
                </c:pt>
                <c:pt idx="1">
                  <c:v>484.0</c:v>
                </c:pt>
                <c:pt idx="2">
                  <c:v>1170.0</c:v>
                </c:pt>
                <c:pt idx="3">
                  <c:v>1120.0</c:v>
                </c:pt>
                <c:pt idx="4">
                  <c:v>1790.0</c:v>
                </c:pt>
                <c:pt idx="5">
                  <c:v>2350.0</c:v>
                </c:pt>
                <c:pt idx="6">
                  <c:v>2440.0</c:v>
                </c:pt>
                <c:pt idx="7">
                  <c:v>1750.0</c:v>
                </c:pt>
                <c:pt idx="8">
                  <c:v>2270.0</c:v>
                </c:pt>
                <c:pt idx="9">
                  <c:v>3280.0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11"/>
          <c:order val="4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Implementations'!$G$7:$G$16</c:f>
              <c:numCache>
                <c:formatCode>0</c:formatCode>
                <c:ptCount val="10"/>
                <c:pt idx="0">
                  <c:v>20.2</c:v>
                </c:pt>
                <c:pt idx="1">
                  <c:v>45.4</c:v>
                </c:pt>
                <c:pt idx="2">
                  <c:v>84.3</c:v>
                </c:pt>
                <c:pt idx="3">
                  <c:v>105.0</c:v>
                </c:pt>
                <c:pt idx="4">
                  <c:v>128.0</c:v>
                </c:pt>
                <c:pt idx="5">
                  <c:v>164.0</c:v>
                </c:pt>
                <c:pt idx="6">
                  <c:v>187.0</c:v>
                </c:pt>
                <c:pt idx="7">
                  <c:v>190.0</c:v>
                </c:pt>
                <c:pt idx="8">
                  <c:v>225.0</c:v>
                </c:pt>
                <c:pt idx="9">
                  <c:v>277.0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'II Implementations'!$F$7:$F$16</c:f>
              <c:numCache>
                <c:formatCode>0</c:formatCode>
                <c:ptCount val="10"/>
                <c:pt idx="0">
                  <c:v>10.1</c:v>
                </c:pt>
                <c:pt idx="1">
                  <c:v>22.8</c:v>
                </c:pt>
                <c:pt idx="2">
                  <c:v>34.7</c:v>
                </c:pt>
                <c:pt idx="3">
                  <c:v>58.3</c:v>
                </c:pt>
                <c:pt idx="4">
                  <c:v>58.5</c:v>
                </c:pt>
                <c:pt idx="5">
                  <c:v>75.5</c:v>
                </c:pt>
                <c:pt idx="6">
                  <c:v>88.1</c:v>
                </c:pt>
                <c:pt idx="7">
                  <c:v>95.3</c:v>
                </c:pt>
                <c:pt idx="8">
                  <c:v>110.0</c:v>
                </c:pt>
                <c:pt idx="9">
                  <c:v>122.0</c:v>
                </c:pt>
              </c:numCache>
            </c:numRef>
          </c:val>
          <c:smooth val="0"/>
        </c:ser>
        <c:ser>
          <c:idx val="13"/>
          <c:order val="6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Implementations'!$C$7:$C$16</c:f>
              <c:numCache>
                <c:formatCode>0</c:formatCode>
                <c:ptCount val="10"/>
                <c:pt idx="0">
                  <c:v>17500.0</c:v>
                </c:pt>
                <c:pt idx="1">
                  <c:v>29600.0</c:v>
                </c:pt>
                <c:pt idx="2">
                  <c:v>75300.0</c:v>
                </c:pt>
                <c:pt idx="3">
                  <c:v>63000.0</c:v>
                </c:pt>
                <c:pt idx="4">
                  <c:v>103000.0</c:v>
                </c:pt>
                <c:pt idx="5">
                  <c:v>138000.0</c:v>
                </c:pt>
                <c:pt idx="6">
                  <c:v>148000.0</c:v>
                </c:pt>
                <c:pt idx="7">
                  <c:v>95300.0</c:v>
                </c:pt>
                <c:pt idx="8">
                  <c:v>118000.0</c:v>
                </c:pt>
                <c:pt idx="9">
                  <c:v>199000.0</c:v>
                </c:pt>
              </c:numCache>
            </c:numRef>
          </c:val>
          <c:smooth val="0"/>
        </c:ser>
        <c:ser>
          <c:idx val="2"/>
          <c:order val="8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Implementations'!$D$7:$D$16</c:f>
              <c:numCache>
                <c:formatCode>0</c:formatCode>
                <c:ptCount val="10"/>
                <c:pt idx="0">
                  <c:v>504.0</c:v>
                </c:pt>
                <c:pt idx="1">
                  <c:v>1010.0</c:v>
                </c:pt>
                <c:pt idx="2">
                  <c:v>2040.0</c:v>
                </c:pt>
                <c:pt idx="3">
                  <c:v>2300.0</c:v>
                </c:pt>
                <c:pt idx="4">
                  <c:v>3010.0</c:v>
                </c:pt>
                <c:pt idx="5">
                  <c:v>4200.0</c:v>
                </c:pt>
                <c:pt idx="6">
                  <c:v>4210.0</c:v>
                </c:pt>
                <c:pt idx="7">
                  <c:v>4090.0</c:v>
                </c:pt>
                <c:pt idx="8">
                  <c:v>5100.0</c:v>
                </c:pt>
                <c:pt idx="9">
                  <c:v>6280.0</c:v>
                </c:pt>
              </c:numCache>
            </c:numRef>
          </c:val>
          <c:smooth val="0"/>
        </c:ser>
        <c:ser>
          <c:idx val="6"/>
          <c:order val="9"/>
          <c:tx>
            <c:strRef>
              <c:f>'II Implementations'!$H$6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12700">
                <a:solidFill>
                  <a:srgbClr val="7030A0"/>
                </a:solidFill>
              </a:ln>
              <a:effectLst/>
            </c:spPr>
          </c:marker>
          <c:val>
            <c:numRef>
              <c:f>'II Implementations'!$H$7:$H$16</c:f>
              <c:numCache>
                <c:formatCode>0</c:formatCode>
                <c:ptCount val="10"/>
                <c:pt idx="0">
                  <c:v>261.0</c:v>
                </c:pt>
                <c:pt idx="1">
                  <c:v>484.0</c:v>
                </c:pt>
                <c:pt idx="2">
                  <c:v>1170.0</c:v>
                </c:pt>
                <c:pt idx="3">
                  <c:v>1120.0</c:v>
                </c:pt>
                <c:pt idx="4">
                  <c:v>1790.0</c:v>
                </c:pt>
                <c:pt idx="5">
                  <c:v>2350.0</c:v>
                </c:pt>
                <c:pt idx="6">
                  <c:v>2440.0</c:v>
                </c:pt>
                <c:pt idx="7">
                  <c:v>1750.0</c:v>
                </c:pt>
                <c:pt idx="8">
                  <c:v>2270.0</c:v>
                </c:pt>
                <c:pt idx="9">
                  <c:v>3280.0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4"/>
          <c:order val="11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tx2"/>
              </a:solidFill>
              <a:ln w="12700">
                <a:solidFill>
                  <a:schemeClr val="tx2"/>
                </a:solidFill>
              </a:ln>
              <a:effectLst/>
            </c:spPr>
          </c:marker>
          <c:val>
            <c:numRef>
              <c:f>'II Implementations'!$G$7:$G$16</c:f>
              <c:numCache>
                <c:formatCode>0</c:formatCode>
                <c:ptCount val="10"/>
                <c:pt idx="0">
                  <c:v>20.2</c:v>
                </c:pt>
                <c:pt idx="1">
                  <c:v>45.4</c:v>
                </c:pt>
                <c:pt idx="2">
                  <c:v>84.3</c:v>
                </c:pt>
                <c:pt idx="3">
                  <c:v>105.0</c:v>
                </c:pt>
                <c:pt idx="4">
                  <c:v>128.0</c:v>
                </c:pt>
                <c:pt idx="5">
                  <c:v>164.0</c:v>
                </c:pt>
                <c:pt idx="6">
                  <c:v>187.0</c:v>
                </c:pt>
                <c:pt idx="7">
                  <c:v>190.0</c:v>
                </c:pt>
                <c:pt idx="8">
                  <c:v>225.0</c:v>
                </c:pt>
                <c:pt idx="9">
                  <c:v>277.0</c:v>
                </c:pt>
              </c:numCache>
            </c:numRef>
          </c:val>
          <c:smooth val="0"/>
        </c:ser>
        <c:ser>
          <c:idx val="3"/>
          <c:order val="12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'II Implementations'!$F$7:$F$16</c:f>
              <c:numCache>
                <c:formatCode>0</c:formatCode>
                <c:ptCount val="10"/>
                <c:pt idx="0">
                  <c:v>10.1</c:v>
                </c:pt>
                <c:pt idx="1">
                  <c:v>22.8</c:v>
                </c:pt>
                <c:pt idx="2">
                  <c:v>34.7</c:v>
                </c:pt>
                <c:pt idx="3">
                  <c:v>58.3</c:v>
                </c:pt>
                <c:pt idx="4">
                  <c:v>58.5</c:v>
                </c:pt>
                <c:pt idx="5">
                  <c:v>75.5</c:v>
                </c:pt>
                <c:pt idx="6">
                  <c:v>88.1</c:v>
                </c:pt>
                <c:pt idx="7">
                  <c:v>95.3</c:v>
                </c:pt>
                <c:pt idx="8">
                  <c:v>110.0</c:v>
                </c:pt>
                <c:pt idx="9">
                  <c:v>122.0</c:v>
                </c:pt>
              </c:numCache>
            </c:numRef>
          </c:val>
          <c:smooth val="0"/>
        </c:ser>
        <c:ser>
          <c:idx val="0"/>
          <c:order val="13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195744"/>
        <c:axId val="-167193616"/>
      </c:lineChart>
      <c:catAx>
        <c:axId val="-1671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193616"/>
        <c:crosses val="autoZero"/>
        <c:auto val="1"/>
        <c:lblAlgn val="ctr"/>
        <c:lblOffset val="100"/>
        <c:tickLblSkip val="1"/>
        <c:noMultiLvlLbl val="0"/>
      </c:catAx>
      <c:valAx>
        <c:axId val="-1671936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1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'II Implementations'!$C$6</c:f>
              <c:strCache>
                <c:ptCount val="1"/>
                <c:pt idx="0">
                  <c:v>SMBT</c:v>
                </c:pt>
              </c:strCache>
            </c:strRef>
          </c:tx>
          <c:spPr>
            <a:pattFill prst="pct2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Implementations'!$C$44</c:f>
              <c:numCache>
                <c:formatCode>0.00</c:formatCode>
                <c:ptCount val="1"/>
                <c:pt idx="0">
                  <c:v>0.189859100204499</c:v>
                </c:pt>
              </c:numCache>
            </c:numRef>
          </c:val>
        </c:ser>
        <c:ser>
          <c:idx val="2"/>
          <c:order val="1"/>
          <c:tx>
            <c:strRef>
              <c:f>'II Implementations'!$D$6</c:f>
              <c:strCache>
                <c:ptCount val="1"/>
                <c:pt idx="0">
                  <c:v>RRR</c:v>
                </c:pt>
              </c:strCache>
            </c:strRef>
          </c:tx>
          <c:spPr>
            <a:pattFill prst="solidDmnd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Implementations'!$D$44</c:f>
              <c:numCache>
                <c:formatCode>0.00</c:formatCode>
                <c:ptCount val="1"/>
                <c:pt idx="0">
                  <c:v>1.001711526468342</c:v>
                </c:pt>
              </c:numCache>
            </c:numRef>
          </c:val>
        </c:ser>
        <c:ser>
          <c:idx val="6"/>
          <c:order val="2"/>
          <c:tx>
            <c:strRef>
              <c:f>'II Implementations'!$H$6</c:f>
              <c:strCache>
                <c:ptCount val="1"/>
                <c:pt idx="0">
                  <c:v>WT</c:v>
                </c:pt>
              </c:strCache>
            </c:strRef>
          </c:tx>
          <c:spPr>
            <a:pattFill prst="ltUpDiag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Implementations'!$H$44</c:f>
              <c:numCache>
                <c:formatCode>0.00</c:formatCode>
                <c:ptCount val="1"/>
                <c:pt idx="0">
                  <c:v>0.707964601769912</c:v>
                </c:pt>
              </c:numCache>
            </c:numRef>
          </c:val>
        </c:ser>
        <c:ser>
          <c:idx val="5"/>
          <c:order val="3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pattFill prst="ltVert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Implementations'!$I$44</c:f>
              <c:numCache>
                <c:formatCode>0.00</c:formatCode>
                <c:ptCount val="1"/>
                <c:pt idx="0">
                  <c:v>0.31857375</c:v>
                </c:pt>
              </c:numCache>
            </c:numRef>
          </c:val>
        </c:ser>
        <c:ser>
          <c:idx val="4"/>
          <c:order val="4"/>
          <c:tx>
            <c:strRef>
              <c:f>'II Implementations'!$G$6</c:f>
              <c:strCache>
                <c:ptCount val="1"/>
                <c:pt idx="0">
                  <c:v>WAH 32</c:v>
                </c:pt>
              </c:strCache>
            </c:strRef>
          </c:tx>
          <c:spPr>
            <a:pattFill prst="pct80">
              <a:fgClr>
                <a:schemeClr val="accent5">
                  <a:lumMod val="20000"/>
                  <a:lumOff val="8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Implementations'!$G$44</c:f>
              <c:numCache>
                <c:formatCode>0.00</c:formatCode>
                <c:ptCount val="1"/>
                <c:pt idx="0">
                  <c:v>0.738562091503268</c:v>
                </c:pt>
              </c:numCache>
            </c:numRef>
          </c:val>
        </c:ser>
        <c:ser>
          <c:idx val="3"/>
          <c:order val="5"/>
          <c:tx>
            <c:strRef>
              <c:f>'II Implementations'!$F$6</c:f>
              <c:strCache>
                <c:ptCount val="1"/>
                <c:pt idx="0">
                  <c:v>WAH 64</c:v>
                </c:pt>
              </c:strCache>
            </c:strRef>
          </c:tx>
          <c:spPr>
            <a:pattFill prst="wdDn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Implementations'!$F$44</c:f>
              <c:numCache>
                <c:formatCode>0.00</c:formatCode>
                <c:ptCount val="1"/>
                <c:pt idx="0">
                  <c:v>1.100719424460432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-167651088"/>
        <c:axId val="-167649040"/>
      </c:barChart>
      <c:catAx>
        <c:axId val="-167651088"/>
        <c:scaling>
          <c:orientation val="minMax"/>
        </c:scaling>
        <c:delete val="0"/>
        <c:axPos val="b"/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649040"/>
        <c:crosses val="autoZero"/>
        <c:auto val="1"/>
        <c:lblAlgn val="ctr"/>
        <c:lblOffset val="100"/>
        <c:noMultiLvlLbl val="0"/>
      </c:catAx>
      <c:valAx>
        <c:axId val="-167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Ratio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6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244855825115"/>
          <c:y val="0.914799327619021"/>
          <c:w val="0.802978537598296"/>
          <c:h val="0.0661270998295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'II Implementations'!$L$6</c:f>
              <c:strCache>
                <c:ptCount val="1"/>
                <c:pt idx="0">
                  <c:v>Elias-Fano 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12700">
                <a:solidFill>
                  <a:schemeClr val="accent5"/>
                </a:solidFill>
              </a:ln>
              <a:effectLst/>
            </c:spPr>
          </c:marker>
          <c:val>
            <c:numRef>
              <c:f>'II Implementations'!$L$7:$L$16</c:f>
              <c:numCache>
                <c:formatCode>0</c:formatCode>
                <c:ptCount val="10"/>
                <c:pt idx="0">
                  <c:v>44.8962</c:v>
                </c:pt>
                <c:pt idx="1">
                  <c:v>79.0068</c:v>
                </c:pt>
                <c:pt idx="2">
                  <c:v>71.2664</c:v>
                </c:pt>
                <c:pt idx="3">
                  <c:v>253.421</c:v>
                </c:pt>
                <c:pt idx="4">
                  <c:v>294.651</c:v>
                </c:pt>
                <c:pt idx="5">
                  <c:v>389.859</c:v>
                </c:pt>
                <c:pt idx="6">
                  <c:v>383.446</c:v>
                </c:pt>
                <c:pt idx="7">
                  <c:v>229.129</c:v>
                </c:pt>
                <c:pt idx="8">
                  <c:v>456.243</c:v>
                </c:pt>
                <c:pt idx="9">
                  <c:v>439.857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Implementations'!$E$7:$E$16</c:f>
              <c:numCache>
                <c:formatCode>0</c:formatCode>
                <c:ptCount val="10"/>
                <c:pt idx="0">
                  <c:v>19.4</c:v>
                </c:pt>
                <c:pt idx="1">
                  <c:v>78.9</c:v>
                </c:pt>
                <c:pt idx="2">
                  <c:v>73.5</c:v>
                </c:pt>
                <c:pt idx="3">
                  <c:v>186.0</c:v>
                </c:pt>
                <c:pt idx="4">
                  <c:v>139.0</c:v>
                </c:pt>
                <c:pt idx="5">
                  <c:v>99.4</c:v>
                </c:pt>
                <c:pt idx="6">
                  <c:v>345.0</c:v>
                </c:pt>
                <c:pt idx="7">
                  <c:v>522.0</c:v>
                </c:pt>
                <c:pt idx="8">
                  <c:v>361.0</c:v>
                </c:pt>
                <c:pt idx="9">
                  <c:v>286.0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'II Implementations'!$O$6</c:f>
              <c:strCache>
                <c:ptCount val="1"/>
                <c:pt idx="0">
                  <c:v>BV+Helper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bg1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Implementations'!$O$7:$O$16</c:f>
              <c:numCache>
                <c:formatCode>0</c:formatCode>
                <c:ptCount val="10"/>
                <c:pt idx="0">
                  <c:v>20.2</c:v>
                </c:pt>
                <c:pt idx="1">
                  <c:v>42.2</c:v>
                </c:pt>
                <c:pt idx="2">
                  <c:v>65.9</c:v>
                </c:pt>
                <c:pt idx="3">
                  <c:v>86.5</c:v>
                </c:pt>
                <c:pt idx="4">
                  <c:v>105.0</c:v>
                </c:pt>
                <c:pt idx="5">
                  <c:v>135.0</c:v>
                </c:pt>
                <c:pt idx="6">
                  <c:v>152.0</c:v>
                </c:pt>
                <c:pt idx="7">
                  <c:v>170.0</c:v>
                </c:pt>
                <c:pt idx="8">
                  <c:v>195.0</c:v>
                </c:pt>
                <c:pt idx="9">
                  <c:v>231.0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'II Implementations'!$N$6</c:f>
              <c:strCache>
                <c:ptCount val="1"/>
                <c:pt idx="0">
                  <c:v>BV+Helper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Implementations'!$N$7:$N$16</c:f>
              <c:numCache>
                <c:formatCode>0</c:formatCode>
                <c:ptCount val="10"/>
                <c:pt idx="0">
                  <c:v>10.4</c:v>
                </c:pt>
                <c:pt idx="1">
                  <c:v>21.8</c:v>
                </c:pt>
                <c:pt idx="2">
                  <c:v>33.7</c:v>
                </c:pt>
                <c:pt idx="3">
                  <c:v>45.0</c:v>
                </c:pt>
                <c:pt idx="4">
                  <c:v>53.5</c:v>
                </c:pt>
                <c:pt idx="5">
                  <c:v>68.8</c:v>
                </c:pt>
                <c:pt idx="6">
                  <c:v>77.5</c:v>
                </c:pt>
                <c:pt idx="7">
                  <c:v>88.1</c:v>
                </c:pt>
                <c:pt idx="8">
                  <c:v>99.4</c:v>
                </c:pt>
                <c:pt idx="9">
                  <c:v>129.0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'II Implementations'!$K$6</c:f>
              <c:strCache>
                <c:ptCount val="1"/>
                <c:pt idx="0">
                  <c:v>Elias-Fano 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'II Implementations'!$K$7:$K$16</c:f>
              <c:numCache>
                <c:formatCode>0</c:formatCode>
                <c:ptCount val="10"/>
                <c:pt idx="0">
                  <c:v>5.07</c:v>
                </c:pt>
                <c:pt idx="1">
                  <c:v>32.0</c:v>
                </c:pt>
                <c:pt idx="2">
                  <c:v>7.56</c:v>
                </c:pt>
                <c:pt idx="3">
                  <c:v>62.2</c:v>
                </c:pt>
                <c:pt idx="4">
                  <c:v>48.1</c:v>
                </c:pt>
                <c:pt idx="5">
                  <c:v>18.7</c:v>
                </c:pt>
                <c:pt idx="6">
                  <c:v>111.0</c:v>
                </c:pt>
                <c:pt idx="7">
                  <c:v>178.0</c:v>
                </c:pt>
                <c:pt idx="8">
                  <c:v>143.0</c:v>
                </c:pt>
                <c:pt idx="9">
                  <c:v>105.0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Implementations'!$M$7:$M$16</c:f>
              <c:numCache>
                <c:formatCode>0</c:formatCode>
                <c:ptCount val="10"/>
                <c:pt idx="0">
                  <c:v>5.21</c:v>
                </c:pt>
                <c:pt idx="1">
                  <c:v>10.6</c:v>
                </c:pt>
                <c:pt idx="2">
                  <c:v>16.7</c:v>
                </c:pt>
                <c:pt idx="3">
                  <c:v>22.2</c:v>
                </c:pt>
                <c:pt idx="4">
                  <c:v>26.6</c:v>
                </c:pt>
                <c:pt idx="5">
                  <c:v>34.7</c:v>
                </c:pt>
                <c:pt idx="6">
                  <c:v>38.1</c:v>
                </c:pt>
                <c:pt idx="7">
                  <c:v>44.0</c:v>
                </c:pt>
                <c:pt idx="8">
                  <c:v>49.3</c:v>
                </c:pt>
                <c:pt idx="9">
                  <c:v>55.7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'II Implementations'!$J$6</c:f>
              <c:strCache>
                <c:ptCount val="1"/>
                <c:pt idx="0">
                  <c:v>Elias-Fano 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10"/>
            <c:spPr>
              <a:solidFill>
                <a:schemeClr val="bg1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Implementations'!$J$7:$J$16</c:f>
              <c:numCache>
                <c:formatCode>0</c:formatCode>
                <c:ptCount val="10"/>
                <c:pt idx="0">
                  <c:v>2.78</c:v>
                </c:pt>
                <c:pt idx="1">
                  <c:v>5.06</c:v>
                </c:pt>
                <c:pt idx="2">
                  <c:v>7.769999999999999</c:v>
                </c:pt>
                <c:pt idx="3">
                  <c:v>7.05</c:v>
                </c:pt>
                <c:pt idx="4">
                  <c:v>18.9</c:v>
                </c:pt>
                <c:pt idx="5">
                  <c:v>18.7</c:v>
                </c:pt>
                <c:pt idx="6">
                  <c:v>13.1</c:v>
                </c:pt>
                <c:pt idx="7">
                  <c:v>66.5</c:v>
                </c:pt>
                <c:pt idx="8">
                  <c:v>54.3</c:v>
                </c:pt>
                <c:pt idx="9">
                  <c:v>65.2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69712"/>
        <c:axId val="-167666048"/>
      </c:lineChart>
      <c:catAx>
        <c:axId val="-167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666048"/>
        <c:crosses val="autoZero"/>
        <c:auto val="1"/>
        <c:lblAlgn val="ctr"/>
        <c:lblOffset val="100"/>
        <c:tickLblSkip val="1"/>
        <c:noMultiLvlLbl val="0"/>
      </c:catAx>
      <c:valAx>
        <c:axId val="-1676660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'II Implementations'!$I$6</c:f>
              <c:strCache>
                <c:ptCount val="1"/>
                <c:pt idx="0">
                  <c:v>Elias-Fano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'II Implementations'!$I$7:$I$16</c:f>
              <c:numCache>
                <c:formatCode>0</c:formatCode>
                <c:ptCount val="10"/>
                <c:pt idx="0">
                  <c:v>87.6264</c:v>
                </c:pt>
                <c:pt idx="1">
                  <c:v>148.563</c:v>
                </c:pt>
                <c:pt idx="2">
                  <c:v>397.913</c:v>
                </c:pt>
                <c:pt idx="3">
                  <c:v>348.627</c:v>
                </c:pt>
                <c:pt idx="4">
                  <c:v>548.898</c:v>
                </c:pt>
                <c:pt idx="5">
                  <c:v>884.9059999999999</c:v>
                </c:pt>
                <c:pt idx="6">
                  <c:v>885.567</c:v>
                </c:pt>
                <c:pt idx="7">
                  <c:v>587.96</c:v>
                </c:pt>
                <c:pt idx="8">
                  <c:v>656.274</c:v>
                </c:pt>
                <c:pt idx="9">
                  <c:v>1164.77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'II Implementations'!$E$7:$E$16</c:f>
              <c:numCache>
                <c:formatCode>0</c:formatCode>
                <c:ptCount val="10"/>
                <c:pt idx="0">
                  <c:v>19.4</c:v>
                </c:pt>
                <c:pt idx="1">
                  <c:v>78.9</c:v>
                </c:pt>
                <c:pt idx="2">
                  <c:v>73.5</c:v>
                </c:pt>
                <c:pt idx="3">
                  <c:v>186.0</c:v>
                </c:pt>
                <c:pt idx="4">
                  <c:v>139.0</c:v>
                </c:pt>
                <c:pt idx="5">
                  <c:v>99.4</c:v>
                </c:pt>
                <c:pt idx="6">
                  <c:v>345.0</c:v>
                </c:pt>
                <c:pt idx="7">
                  <c:v>522.0</c:v>
                </c:pt>
                <c:pt idx="8">
                  <c:v>361.0</c:v>
                </c:pt>
                <c:pt idx="9">
                  <c:v>286.0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'II Implementations'!$M$7:$M$16</c:f>
              <c:numCache>
                <c:formatCode>0</c:formatCode>
                <c:ptCount val="10"/>
                <c:pt idx="0">
                  <c:v>5.21</c:v>
                </c:pt>
                <c:pt idx="1">
                  <c:v>10.6</c:v>
                </c:pt>
                <c:pt idx="2">
                  <c:v>16.7</c:v>
                </c:pt>
                <c:pt idx="3">
                  <c:v>22.2</c:v>
                </c:pt>
                <c:pt idx="4">
                  <c:v>26.6</c:v>
                </c:pt>
                <c:pt idx="5">
                  <c:v>34.7</c:v>
                </c:pt>
                <c:pt idx="6">
                  <c:v>38.1</c:v>
                </c:pt>
                <c:pt idx="7">
                  <c:v>44.0</c:v>
                </c:pt>
                <c:pt idx="8">
                  <c:v>49.3</c:v>
                </c:pt>
                <c:pt idx="9">
                  <c:v>55.7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'II Implementations'!$J$6</c:f>
              <c:strCache>
                <c:ptCount val="1"/>
                <c:pt idx="0">
                  <c:v>Elias-Fano 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10"/>
            <c:spPr>
              <a:solidFill>
                <a:schemeClr val="bg1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'II Implementations'!$J$7:$J$16</c:f>
              <c:numCache>
                <c:formatCode>0</c:formatCode>
                <c:ptCount val="10"/>
                <c:pt idx="0">
                  <c:v>2.78</c:v>
                </c:pt>
                <c:pt idx="1">
                  <c:v>5.06</c:v>
                </c:pt>
                <c:pt idx="2">
                  <c:v>7.769999999999999</c:v>
                </c:pt>
                <c:pt idx="3">
                  <c:v>7.05</c:v>
                </c:pt>
                <c:pt idx="4">
                  <c:v>18.9</c:v>
                </c:pt>
                <c:pt idx="5">
                  <c:v>18.7</c:v>
                </c:pt>
                <c:pt idx="6">
                  <c:v>13.1</c:v>
                </c:pt>
                <c:pt idx="7">
                  <c:v>66.5</c:v>
                </c:pt>
                <c:pt idx="8">
                  <c:v>54.3</c:v>
                </c:pt>
                <c:pt idx="9">
                  <c:v>65.2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'II Implementations'!$B$6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'II Implementations'!$A$7:$A$16</c:f>
              <c:numCache>
                <c:formatCode>General</c:formatCode>
                <c:ptCount val="10"/>
                <c:pt idx="0">
                  <c:v>44972.0</c:v>
                </c:pt>
                <c:pt idx="1">
                  <c:v>89937.0</c:v>
                </c:pt>
                <c:pt idx="2">
                  <c:v>134921.0</c:v>
                </c:pt>
                <c:pt idx="3">
                  <c:v>179903.0</c:v>
                </c:pt>
                <c:pt idx="4">
                  <c:v>224883.0</c:v>
                </c:pt>
                <c:pt idx="5">
                  <c:v>269860.0</c:v>
                </c:pt>
                <c:pt idx="6">
                  <c:v>314838.0</c:v>
                </c:pt>
                <c:pt idx="7">
                  <c:v>359814.0</c:v>
                </c:pt>
                <c:pt idx="8">
                  <c:v>404787.0</c:v>
                </c:pt>
                <c:pt idx="9">
                  <c:v>449757.0</c:v>
                </c:pt>
              </c:numCache>
            </c:numRef>
          </c:cat>
          <c:val>
            <c:numRef>
              <c:f>'II Implementations'!$B$7:$B$16</c:f>
              <c:numCache>
                <c:formatCode>0</c:formatCode>
                <c:ptCount val="10"/>
                <c:pt idx="0">
                  <c:v>2.6</c:v>
                </c:pt>
                <c:pt idx="1">
                  <c:v>5.1</c:v>
                </c:pt>
                <c:pt idx="2">
                  <c:v>7.7</c:v>
                </c:pt>
                <c:pt idx="3">
                  <c:v>11.0</c:v>
                </c:pt>
                <c:pt idx="4">
                  <c:v>14.0</c:v>
                </c:pt>
                <c:pt idx="5">
                  <c:v>17.0</c:v>
                </c:pt>
                <c:pt idx="6">
                  <c:v>20.0</c:v>
                </c:pt>
                <c:pt idx="7">
                  <c:v>23.0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208640"/>
        <c:axId val="-163331232"/>
      </c:lineChart>
      <c:catAx>
        <c:axId val="-1672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Sequence Number × 1,000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3331232"/>
        <c:crosses val="autoZero"/>
        <c:auto val="1"/>
        <c:lblAlgn val="ctr"/>
        <c:lblOffset val="100"/>
        <c:tickLblSkip val="1"/>
        <c:noMultiLvlLbl val="0"/>
      </c:catAx>
      <c:valAx>
        <c:axId val="-1633312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72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'II Implementations'!$L$6</c:f>
              <c:strCache>
                <c:ptCount val="1"/>
                <c:pt idx="0">
                  <c:v>Elias-Fano 64</c:v>
                </c:pt>
              </c:strCache>
            </c:strRef>
          </c:tx>
          <c:spPr>
            <a:pattFill prst="dash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Implementations'!$L$44</c:f>
              <c:numCache>
                <c:formatCode>0.00</c:formatCode>
                <c:ptCount val="1"/>
                <c:pt idx="0">
                  <c:v>0.613072463768116</c:v>
                </c:pt>
              </c:numCache>
            </c:numRef>
          </c:val>
        </c:ser>
        <c:ser>
          <c:idx val="2"/>
          <c:order val="1"/>
          <c:tx>
            <c:strRef>
              <c:f>'II Implementations'!$E$6</c:f>
              <c:strCache>
                <c:ptCount val="1"/>
                <c:pt idx="0">
                  <c:v>RRR-selective</c:v>
                </c:pt>
              </c:strCache>
            </c:strRef>
          </c:tx>
          <c:spPr>
            <a:pattFill prst="solidDmnd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Implementations'!$E$44</c:f>
              <c:numCache>
                <c:formatCode>0.00</c:formatCode>
                <c:ptCount val="1"/>
                <c:pt idx="0">
                  <c:v>2.989247311827956</c:v>
                </c:pt>
              </c:numCache>
            </c:numRef>
          </c:val>
        </c:ser>
        <c:ser>
          <c:idx val="9"/>
          <c:order val="2"/>
          <c:tx>
            <c:strRef>
              <c:f>'II Implementations'!$O$6</c:f>
              <c:strCache>
                <c:ptCount val="1"/>
                <c:pt idx="0">
                  <c:v>BV+Helper 16</c:v>
                </c:pt>
              </c:strCache>
            </c:strRef>
          </c:tx>
          <c:spPr>
            <a:pattFill prst="wdUpDiag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Implementations'!$O$44</c:f>
              <c:numCache>
                <c:formatCode>0.00</c:formatCode>
                <c:ptCount val="1"/>
                <c:pt idx="0">
                  <c:v>0.728395061728395</c:v>
                </c:pt>
              </c:numCache>
            </c:numRef>
          </c:val>
        </c:ser>
        <c:ser>
          <c:idx val="8"/>
          <c:order val="3"/>
          <c:tx>
            <c:strRef>
              <c:f>'II Implementations'!$N$6</c:f>
              <c:strCache>
                <c:ptCount val="1"/>
                <c:pt idx="0">
                  <c:v>BV+Helper 32</c:v>
                </c:pt>
              </c:strCache>
            </c:strRef>
          </c:tx>
          <c:spPr>
            <a:pattFill prst="dkVert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Implementations'!$N$44</c:f>
              <c:numCache>
                <c:formatCode>0.00</c:formatCode>
                <c:ptCount val="1"/>
                <c:pt idx="0">
                  <c:v>0.701298701298701</c:v>
                </c:pt>
              </c:numCache>
            </c:numRef>
          </c:val>
        </c:ser>
        <c:ser>
          <c:idx val="3"/>
          <c:order val="4"/>
          <c:tx>
            <c:strRef>
              <c:f>'II Implementations'!$K$6</c:f>
              <c:strCache>
                <c:ptCount val="1"/>
                <c:pt idx="0">
                  <c:v>Elias-Fano 128</c:v>
                </c:pt>
              </c:strCache>
            </c:strRef>
          </c:tx>
          <c:spPr>
            <a:pattFill prst="pct90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Implementations'!$K$44</c:f>
              <c:numCache>
                <c:formatCode>0.00</c:formatCode>
                <c:ptCount val="1"/>
                <c:pt idx="0">
                  <c:v>0.766666666666667</c:v>
                </c:pt>
              </c:numCache>
            </c:numRef>
          </c:val>
        </c:ser>
        <c:ser>
          <c:idx val="7"/>
          <c:order val="5"/>
          <c:tx>
            <c:strRef>
              <c:f>'II Implementations'!$M$6</c:f>
              <c:strCache>
                <c:ptCount val="1"/>
                <c:pt idx="0">
                  <c:v>BV+Helper 64</c:v>
                </c:pt>
              </c:strCache>
            </c:strRef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Implementations'!$M$44</c:f>
              <c:numCache>
                <c:formatCode>0.00</c:formatCode>
                <c:ptCount val="1"/>
                <c:pt idx="0">
                  <c:v>1.365183679258664</c:v>
                </c:pt>
              </c:numCache>
            </c:numRef>
          </c:val>
        </c:ser>
        <c:ser>
          <c:idx val="5"/>
          <c:order val="6"/>
          <c:tx>
            <c:strRef>
              <c:f>'II Implementations'!$J$6</c:f>
              <c:strCache>
                <c:ptCount val="1"/>
                <c:pt idx="0">
                  <c:v>Elias-Fano 256</c:v>
                </c:pt>
              </c:strCache>
            </c:strRef>
          </c:tx>
          <c:spPr>
            <a:pattFill prst="diagBrick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'II Implementations'!$J$44</c:f>
              <c:numCache>
                <c:formatCode>0.00</c:formatCode>
                <c:ptCount val="1"/>
                <c:pt idx="0">
                  <c:v>7.06272880298518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-210669488"/>
        <c:axId val="-210667168"/>
      </c:barChart>
      <c:catAx>
        <c:axId val="-210669488"/>
        <c:scaling>
          <c:orientation val="minMax"/>
        </c:scaling>
        <c:delete val="0"/>
        <c:axPos val="b"/>
        <c:numFmt formatCode="#,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10667168"/>
        <c:crosses val="autoZero"/>
        <c:auto val="1"/>
        <c:lblAlgn val="ctr"/>
        <c:lblOffset val="100"/>
        <c:noMultiLvlLbl val="0"/>
      </c:catAx>
      <c:valAx>
        <c:axId val="-2106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Ratio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106694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336332340001"/>
          <c:y val="0.84937397830454"/>
          <c:w val="0.86469506259145"/>
          <c:h val="0.132263186769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140.2</c:v>
                </c:pt>
                <c:pt idx="2">
                  <c:v>168.8</c:v>
                </c:pt>
                <c:pt idx="3">
                  <c:v>197.1</c:v>
                </c:pt>
                <c:pt idx="4">
                  <c:v>219.0</c:v>
                </c:pt>
                <c:pt idx="5">
                  <c:v>240.5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AC-1941-9218-ECD12BA8EAF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10.418</c:v>
                </c:pt>
                <c:pt idx="1">
                  <c:v>11.543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AC-1941-9218-ECD12BA8EAF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474.0</c:v>
                </c:pt>
                <c:pt idx="1">
                  <c:v>917.0</c:v>
                </c:pt>
                <c:pt idx="2">
                  <c:v>1307.0</c:v>
                </c:pt>
                <c:pt idx="3">
                  <c:v>1705.0</c:v>
                </c:pt>
                <c:pt idx="4">
                  <c:v>2017.0</c:v>
                </c:pt>
                <c:pt idx="5">
                  <c:v>2325.0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AC-1941-9218-ECD12BA8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815824"/>
        <c:axId val="-210479712"/>
      </c:lineChart>
      <c:catAx>
        <c:axId val="-16681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210479712"/>
        <c:crosses val="autoZero"/>
        <c:auto val="1"/>
        <c:lblAlgn val="ctr"/>
        <c:lblOffset val="100"/>
        <c:noMultiLvlLbl val="0"/>
      </c:catAx>
      <c:valAx>
        <c:axId val="-2104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68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2188.0</c:v>
                </c:pt>
                <c:pt idx="3">
                  <c:v>1581.0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DD-704D-8D46-D069D4C3CD52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23.214</c:v>
                </c:pt>
                <c:pt idx="3">
                  <c:v>13.843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DD-704D-8D46-D069D4C3CD52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DD-704D-8D46-D069D4C3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2131280"/>
        <c:axId val="-166422064"/>
      </c:lineChart>
      <c:catAx>
        <c:axId val="-32213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6422064"/>
        <c:crosses val="autoZero"/>
        <c:auto val="1"/>
        <c:lblAlgn val="ctr"/>
        <c:lblOffset val="100"/>
        <c:noMultiLvlLbl val="0"/>
      </c:catAx>
      <c:valAx>
        <c:axId val="-1664220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21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91653258964817"/>
                  <c:y val="0.04693343043082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302657189601378"/>
                  <c:y val="-0.001944404098710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782528162694083"/>
                  <c:y val="0.04055806070958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86728057379834"/>
                  <c:y val="-0.01469514354119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8F2-F148-BCDC-3B4F9BBB0AC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0.4317</c:v>
                </c:pt>
                <c:pt idx="1">
                  <c:v>0.6818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F2-F148-BCDC-3B4F9BBB0AC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616915116663307"/>
                  <c:y val="-0.03630764689621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525408040552506"/>
                  <c:y val="0.04869728272037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61059339284798"/>
                  <c:y val="-0.04480813985787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8F2-F148-BCDC-3B4F9BBB0AC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0873602297613685"/>
                  <c:y val="-0.0511835095791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8F2-F148-BCDC-3B4F9BBB0AC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2.7849</c:v>
                </c:pt>
                <c:pt idx="1">
                  <c:v>2.2625</c:v>
                </c:pt>
                <c:pt idx="2">
                  <c:v>1.8178</c:v>
                </c:pt>
                <c:pt idx="3">
                  <c:v>1.2593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8F2-F148-BCDC-3B4F9BBB0AC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</c:v>
                </c:pt>
                <c:pt idx="2">
                  <c:v>0.7278</c:v>
                </c:pt>
                <c:pt idx="3">
                  <c:v>0.4011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8F2-F148-BCDC-3B4F9B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060832"/>
        <c:axId val="-163056960"/>
      </c:lineChart>
      <c:catAx>
        <c:axId val="-1630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3056960"/>
        <c:crosses val="autoZero"/>
        <c:auto val="1"/>
        <c:lblAlgn val="ctr"/>
        <c:lblOffset val="100"/>
        <c:noMultiLvlLbl val="0"/>
      </c:catAx>
      <c:valAx>
        <c:axId val="-163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30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140.2</c:v>
                </c:pt>
                <c:pt idx="3">
                  <c:v>145.6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42-DD40-80A3-E02A8D4EE55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</c:v>
                </c:pt>
                <c:pt idx="1">
                  <c:v>15.041</c:v>
                </c:pt>
                <c:pt idx="2">
                  <c:v>11.543</c:v>
                </c:pt>
                <c:pt idx="3">
                  <c:v>6.9244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42-DD40-80A3-E02A8D4EE55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42-DD40-80A3-E02A8D4E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43680"/>
        <c:axId val="-162840048"/>
      </c:lineChart>
      <c:catAx>
        <c:axId val="-16284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2840048"/>
        <c:crosses val="autoZero"/>
        <c:auto val="1"/>
        <c:lblAlgn val="ctr"/>
        <c:lblOffset val="100"/>
        <c:noMultiLvlLbl val="0"/>
      </c:catAx>
      <c:valAx>
        <c:axId val="-1628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28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10274242919313"/>
                  <c:y val="-0.03833552066043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888864810246545"/>
                  <c:y val="-0.03620576951262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10285078308368"/>
                  <c:y val="-0.02768676492142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905325269695555"/>
                  <c:y val="-0.01703800918241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108-9647-B270-DF955DFD0F2E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26745537757378"/>
                  <c:y val="-0.0106487557390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108-9647-B270-DF955DFD0F2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108-9647-B270-DF955DFD0F2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</c:v>
                </c:pt>
                <c:pt idx="1">
                  <c:v>8.6217</c:v>
                </c:pt>
                <c:pt idx="2">
                  <c:v>32.975</c:v>
                </c:pt>
                <c:pt idx="3">
                  <c:v>133.3</c:v>
                </c:pt>
                <c:pt idx="4">
                  <c:v>535.53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108-9647-B270-DF955DFD0F2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6.4574</c:v>
                </c:pt>
                <c:pt idx="2">
                  <c:v>28.422</c:v>
                </c:pt>
                <c:pt idx="3">
                  <c:v>123.14</c:v>
                </c:pt>
                <c:pt idx="4">
                  <c:v>516.45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108-9647-B270-DF955DF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649664"/>
        <c:axId val="-378646272"/>
      </c:lineChart>
      <c:catAx>
        <c:axId val="-37864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78646272"/>
        <c:crosses val="autoZero"/>
        <c:auto val="1"/>
        <c:lblAlgn val="ctr"/>
        <c:lblOffset val="100"/>
        <c:noMultiLvlLbl val="0"/>
      </c:catAx>
      <c:valAx>
        <c:axId val="-3786462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786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5760408323029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456366827123723"/>
                  <c:y val="-0.0598139771375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851417802697442"/>
                  <c:y val="-0.04703547025073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82D-434C-8CBA-20DF4D95CEE3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</c:v>
                </c:pt>
                <c:pt idx="1">
                  <c:v>0.4144</c:v>
                </c:pt>
                <c:pt idx="2">
                  <c:v>0.8253</c:v>
                </c:pt>
                <c:pt idx="3">
                  <c:v>1.6207</c:v>
                </c:pt>
                <c:pt idx="4">
                  <c:v>3.2633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2D-434C-8CBA-20DF4D95CEE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16029893227365"/>
                  <c:y val="0.00231086384383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386820746915932"/>
                  <c:y val="0.01295961958284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25513708839136"/>
                  <c:y val="-0.04241391026000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576116006045006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582D-434C-8CBA-20DF4D95CEE3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123453429866788"/>
                  <c:y val="-0.0658411728858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582D-434C-8CBA-20DF4D95CEE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</c:v>
                </c:pt>
                <c:pt idx="1">
                  <c:v>0.93627</c:v>
                </c:pt>
                <c:pt idx="2">
                  <c:v>2.50717</c:v>
                </c:pt>
                <c:pt idx="3">
                  <c:v>9.28694</c:v>
                </c:pt>
                <c:pt idx="4">
                  <c:v>35.5796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82D-434C-8CBA-20DF4D95CEE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</c:v>
                </c:pt>
                <c:pt idx="1">
                  <c:v>0.407</c:v>
                </c:pt>
                <c:pt idx="2">
                  <c:v>0.8146</c:v>
                </c:pt>
                <c:pt idx="3">
                  <c:v>1.6175</c:v>
                </c:pt>
                <c:pt idx="4">
                  <c:v>3.3257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82D-434C-8CBA-20DF4D9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00304"/>
        <c:axId val="-162796912"/>
      </c:lineChart>
      <c:catAx>
        <c:axId val="-1628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2796912"/>
        <c:crosses val="autoZero"/>
        <c:auto val="1"/>
        <c:lblAlgn val="ctr"/>
        <c:lblOffset val="100"/>
        <c:noMultiLvlLbl val="0"/>
      </c:catAx>
      <c:valAx>
        <c:axId val="-1627969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1628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0650188063965078"/>
                  <c:y val="-0.02147845647710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6C6-6941-AF0D-D5970E4763F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39.339</c:v>
                </c:pt>
                <c:pt idx="1">
                  <c:v>77.60299999999999</c:v>
                </c:pt>
                <c:pt idx="2">
                  <c:v>155.13</c:v>
                </c:pt>
                <c:pt idx="3">
                  <c:v>310.72</c:v>
                </c:pt>
                <c:pt idx="4">
                  <c:v>628.12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C6-6941-AF0D-D5970E4763F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650188063965078"/>
                  <c:y val="-0.02360820762491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6C6-6941-AF0D-D5970E4763F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</c:v>
                </c:pt>
                <c:pt idx="1">
                  <c:v>9.8733</c:v>
                </c:pt>
                <c:pt idx="2">
                  <c:v>19.581</c:v>
                </c:pt>
                <c:pt idx="3">
                  <c:v>39.14</c:v>
                </c:pt>
                <c:pt idx="4">
                  <c:v>78.849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C6-6941-AF0D-D5970E4763F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CPT'!$B$15:$F$15</c:f>
              <c:numCache>
                <c:formatCode>0.0</c:formatCode>
                <c:ptCount val="5"/>
                <c:pt idx="0">
                  <c:v>77.651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C6-6941-AF0D-D5970E47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3169472"/>
        <c:axId val="-381435872"/>
      </c:lineChart>
      <c:catAx>
        <c:axId val="-3231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81435872"/>
        <c:crosses val="autoZero"/>
        <c:auto val="1"/>
        <c:lblAlgn val="ctr"/>
        <c:lblOffset val="100"/>
        <c:noMultiLvlLbl val="0"/>
      </c:catAx>
      <c:valAx>
        <c:axId val="-381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-3231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DD37540-7869-CC44-AD8E-7785C32207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804CB95-1DE4-914E-B325-A834C0A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9AF7D88-9F81-FB4F-ACE8-B0448487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DAAB4B1F-B8EB-6042-917C-7A3C4D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A9D2C9FA-83DD-A04E-AA7A-A9906098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1CEC4ADE-EE65-5943-994C-6EDEE463F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B392B203-30BA-BC4B-8191-CD527C17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20429BD7-D26A-2A4D-9BC3-AA68737B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BDD7CFD4-4571-1D49-A7CD-4B10ABE0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184B5225-4C5D-F943-B871-01DB11EB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11</xdr:col>
      <xdr:colOff>611812</xdr:colOff>
      <xdr:row>36</xdr:row>
      <xdr:rowOff>139782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D8CD7BA-2E25-7C45-9947-E5E3F23F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53B8090-3C7B-6A40-8F24-3863BA4E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13954</xdr:rowOff>
    </xdr:from>
    <xdr:to>
      <xdr:col>32</xdr:col>
      <xdr:colOff>344100</xdr:colOff>
      <xdr:row>27</xdr:row>
      <xdr:rowOff>58754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4FDA3D5-2A31-6145-9F77-B32BC9E8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E02EBD22-BD9C-9C4A-AC02-57762024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58E7568E-EBFE-2345-A49E-17D5D79B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632563F3-670C-BC4B-9418-51C102FC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54266E2A-938E-5549-AEF5-29370564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D83B7A2D-35A0-3746-89C1-73DC3788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465E8062-82DD-354D-866E-725AACBB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B19DCC6-97CA-D94A-99B5-AB9153A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11</xdr:col>
      <xdr:colOff>36902</xdr:colOff>
      <xdr:row>27</xdr:row>
      <xdr:rowOff>115315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25400</xdr:rowOff>
    </xdr:from>
    <xdr:to>
      <xdr:col>23</xdr:col>
      <xdr:colOff>36901</xdr:colOff>
      <xdr:row>27</xdr:row>
      <xdr:rowOff>140714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822958</xdr:colOff>
      <xdr:row>31</xdr:row>
      <xdr:rowOff>33867</xdr:rowOff>
    </xdr:from>
    <xdr:to>
      <xdr:col>11</xdr:col>
      <xdr:colOff>25830</xdr:colOff>
      <xdr:row>56</xdr:row>
      <xdr:rowOff>149180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75822</xdr:colOff>
      <xdr:row>31</xdr:row>
      <xdr:rowOff>37911</xdr:rowOff>
    </xdr:from>
    <xdr:to>
      <xdr:col>23</xdr:col>
      <xdr:colOff>112723</xdr:colOff>
      <xdr:row>56</xdr:row>
      <xdr:rowOff>152919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511791</xdr:colOff>
      <xdr:row>31</xdr:row>
      <xdr:rowOff>37910</xdr:rowOff>
    </xdr:from>
    <xdr:to>
      <xdr:col>34</xdr:col>
      <xdr:colOff>548692</xdr:colOff>
      <xdr:row>56</xdr:row>
      <xdr:rowOff>153618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91FCB375-F451-9D45-BC19-B7E4BBC0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workbookViewId="0">
      <selection activeCell="D56" sqref="D56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9.0051999999999993E-2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f t="shared" ref="V2:V11" si="0">Q2+J2+O2</f>
        <v>6.5539360000000002</v>
      </c>
      <c r="W2" s="3">
        <v>0.315695</v>
      </c>
      <c r="X2" s="3">
        <v>0.25261299999999998</v>
      </c>
      <c r="Y2" s="3">
        <v>0.259575</v>
      </c>
      <c r="Z2" s="12">
        <f t="shared" ref="Z2:Z11" si="1">T2+O2+S2+J2</f>
        <v>5.9402559999999998</v>
      </c>
      <c r="AA2" s="14">
        <v>0.213283</v>
      </c>
      <c r="AB2" s="7">
        <f t="shared" ref="AB2:AB11" si="2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3">1000*AG2</f>
        <v>273.95999999999998</v>
      </c>
      <c r="AI2" s="5">
        <v>0.21867</v>
      </c>
      <c r="AJ2" s="7">
        <f>1000*AI2</f>
        <v>218.67000000000002</v>
      </c>
      <c r="AK2" s="5">
        <f t="shared" ref="AK2:AK11" si="4">AF2/AD2</f>
        <v>1.0041252145665296</v>
      </c>
      <c r="AL2" s="12">
        <f t="shared" ref="AL2:AL11" si="5">AH2/AD2</f>
        <v>1.2641429336089629</v>
      </c>
      <c r="AN2" s="3">
        <v>3.9007499999999999</v>
      </c>
      <c r="AO2" s="3">
        <v>9.3802999999999997E-2</v>
      </c>
      <c r="AP2" s="3">
        <v>0.122877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6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0.413632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f t="shared" si="0"/>
        <v>42.335883999999993</v>
      </c>
      <c r="W3" s="3">
        <v>1.38659</v>
      </c>
      <c r="X3" s="3">
        <v>0.99509499999999995</v>
      </c>
      <c r="Y3" s="3">
        <v>1.0038499999999999</v>
      </c>
      <c r="Z3" s="12">
        <f t="shared" si="1"/>
        <v>38.763123999999998</v>
      </c>
      <c r="AA3" s="14">
        <v>0.244252</v>
      </c>
      <c r="AB3" s="7">
        <f t="shared" si="2"/>
        <v>244.25200000000001</v>
      </c>
      <c r="AC3" s="12">
        <v>0.24426</v>
      </c>
      <c r="AD3" s="7">
        <f t="shared" ref="AD3:AD11" si="7">1000*AC3</f>
        <v>244.26</v>
      </c>
      <c r="AE3" s="5">
        <v>0.17918999999999999</v>
      </c>
      <c r="AF3" s="7">
        <f t="shared" ref="AF3:AF11" si="8">1000*AE3</f>
        <v>179.19</v>
      </c>
      <c r="AG3" s="5">
        <v>0.26718999999999998</v>
      </c>
      <c r="AH3" s="7">
        <f t="shared" si="3"/>
        <v>267.19</v>
      </c>
      <c r="AI3" s="5">
        <v>0.18373</v>
      </c>
      <c r="AJ3" s="7">
        <f t="shared" ref="AJ3:AJ11" si="9">1000*AI3</f>
        <v>183.73000000000002</v>
      </c>
      <c r="AK3" s="5">
        <f t="shared" si="4"/>
        <v>0.7336035372144436</v>
      </c>
      <c r="AL3" s="12">
        <f t="shared" si="5"/>
        <v>1.0938753786948334</v>
      </c>
      <c r="AN3" s="3">
        <v>18.435300000000002</v>
      </c>
      <c r="AO3" s="3">
        <v>0.427786</v>
      </c>
      <c r="AP3" s="3">
        <v>0.69013500000000005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6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0.88269900000000001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f t="shared" si="0"/>
        <v>204.37639999999999</v>
      </c>
      <c r="W4" s="3">
        <v>4.0879700000000003</v>
      </c>
      <c r="X4" s="3">
        <v>2.2241900000000001</v>
      </c>
      <c r="Y4" s="3">
        <v>2.2395800000000001</v>
      </c>
      <c r="Z4" s="12">
        <f t="shared" si="1"/>
        <v>194.78984</v>
      </c>
      <c r="AA4" s="14">
        <v>0.46522000000000002</v>
      </c>
      <c r="AB4" s="7">
        <f t="shared" si="2"/>
        <v>465.22</v>
      </c>
      <c r="AC4" s="12">
        <v>0.47705599999999998</v>
      </c>
      <c r="AD4" s="7">
        <f t="shared" si="7"/>
        <v>477.05599999999998</v>
      </c>
      <c r="AE4" s="5">
        <v>0.52105000000000001</v>
      </c>
      <c r="AF4" s="7">
        <f t="shared" si="8"/>
        <v>521.05000000000007</v>
      </c>
      <c r="AG4" s="5">
        <v>1.4073599999999999</v>
      </c>
      <c r="AH4" s="7">
        <f t="shared" si="3"/>
        <v>1407.36</v>
      </c>
      <c r="AI4" s="5">
        <v>0.53049999999999997</v>
      </c>
      <c r="AJ4" s="7">
        <f t="shared" si="9"/>
        <v>530.5</v>
      </c>
      <c r="AK4" s="5">
        <f t="shared" si="4"/>
        <v>1.092219781325463</v>
      </c>
      <c r="AL4" s="12">
        <f t="shared" si="5"/>
        <v>2.950093909310437</v>
      </c>
      <c r="AN4" s="3">
        <v>30.370999999999999</v>
      </c>
      <c r="AO4" s="3">
        <v>1.1732400000000001</v>
      </c>
      <c r="AP4" s="3">
        <v>3.0526599999999999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6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5.0236000000000003E-2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f t="shared" si="0"/>
        <v>1.509328</v>
      </c>
      <c r="W5" s="3">
        <v>0.12792000000000001</v>
      </c>
      <c r="X5" s="3">
        <v>9.7212999999999994E-2</v>
      </c>
      <c r="Y5" s="3">
        <v>9.7601999999999994E-2</v>
      </c>
      <c r="Z5" s="12">
        <f t="shared" si="1"/>
        <v>0.65456799999999982</v>
      </c>
      <c r="AA5" s="14">
        <v>0.16161800000000001</v>
      </c>
      <c r="AB5" s="7">
        <f t="shared" si="2"/>
        <v>161.61800000000002</v>
      </c>
      <c r="AC5" s="12">
        <v>0.20355400000000001</v>
      </c>
      <c r="AD5" s="7">
        <f t="shared" si="7"/>
        <v>203.554</v>
      </c>
      <c r="AE5" s="5">
        <v>0.31065999999999999</v>
      </c>
      <c r="AF5" s="7">
        <f t="shared" si="8"/>
        <v>310.65999999999997</v>
      </c>
      <c r="AG5" s="5">
        <v>0.32585999999999998</v>
      </c>
      <c r="AH5" s="7">
        <f t="shared" si="3"/>
        <v>325.85999999999996</v>
      </c>
      <c r="AI5" s="5">
        <v>0.31697999999999998</v>
      </c>
      <c r="AJ5" s="7">
        <f t="shared" si="9"/>
        <v>316.97999999999996</v>
      </c>
      <c r="AK5" s="5">
        <f t="shared" si="4"/>
        <v>1.5261797852166992</v>
      </c>
      <c r="AL5" s="12">
        <f t="shared" si="5"/>
        <v>1.6008528449453214</v>
      </c>
      <c r="AN5" s="3">
        <v>0.73006000000000004</v>
      </c>
      <c r="AO5" s="3">
        <v>8.6300000000000005E-3</v>
      </c>
      <c r="AP5" s="3">
        <v>2.3349999999999999E-2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6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1.36226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f t="shared" si="0"/>
        <v>90.20595999999999</v>
      </c>
      <c r="W6" s="3">
        <v>3.8429500000000001</v>
      </c>
      <c r="X6" s="3">
        <v>2.6012599999999999</v>
      </c>
      <c r="Y6" s="3">
        <v>2.6335700000000002</v>
      </c>
      <c r="Z6" s="12">
        <f t="shared" si="1"/>
        <v>77.961879999999994</v>
      </c>
      <c r="AA6" s="14">
        <v>0.271787</v>
      </c>
      <c r="AB6" s="7">
        <f t="shared" si="2"/>
        <v>271.78699999999998</v>
      </c>
      <c r="AC6" s="12">
        <v>0.34389399999999998</v>
      </c>
      <c r="AD6" s="7">
        <f t="shared" si="7"/>
        <v>343.89400000000001</v>
      </c>
      <c r="AE6" s="5">
        <v>0.41846</v>
      </c>
      <c r="AF6" s="7">
        <f t="shared" si="8"/>
        <v>418.46</v>
      </c>
      <c r="AG6" s="5">
        <v>2.1104400000000001</v>
      </c>
      <c r="AH6" s="7">
        <f t="shared" si="3"/>
        <v>2110.44</v>
      </c>
      <c r="AI6" s="5">
        <v>0.40916000000000002</v>
      </c>
      <c r="AJ6" s="7">
        <f t="shared" si="9"/>
        <v>409.16</v>
      </c>
      <c r="AK6" s="5">
        <f t="shared" si="4"/>
        <v>1.2168284413220352</v>
      </c>
      <c r="AL6" s="12">
        <f t="shared" si="5"/>
        <v>6.1368910187441479</v>
      </c>
      <c r="AN6" s="3">
        <v>20.168399999999998</v>
      </c>
      <c r="AO6" s="3">
        <v>1.0223</v>
      </c>
      <c r="AP6" s="3">
        <v>3.1585100000000002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6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0.35860500000000001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f t="shared" si="0"/>
        <v>14.16174</v>
      </c>
      <c r="W7" s="3">
        <v>1.5772699999999999</v>
      </c>
      <c r="X7" s="3">
        <v>0.81870500000000002</v>
      </c>
      <c r="Y7" s="3">
        <v>0.82411400000000001</v>
      </c>
      <c r="Z7" s="12">
        <f t="shared" si="1"/>
        <v>10.099139999999998</v>
      </c>
      <c r="AA7" s="14">
        <v>8.5619000000000001E-2</v>
      </c>
      <c r="AB7" s="7">
        <f t="shared" si="2"/>
        <v>85.619</v>
      </c>
      <c r="AC7" s="12">
        <v>0.100912</v>
      </c>
      <c r="AD7" s="7">
        <f t="shared" si="7"/>
        <v>100.91200000000001</v>
      </c>
      <c r="AE7" s="5">
        <v>0.12305000000000001</v>
      </c>
      <c r="AF7" s="7">
        <f t="shared" si="8"/>
        <v>123.05000000000001</v>
      </c>
      <c r="AG7" s="5">
        <v>0.13725000000000001</v>
      </c>
      <c r="AH7" s="7">
        <f t="shared" si="3"/>
        <v>137.25</v>
      </c>
      <c r="AI7" s="5">
        <v>0.12254</v>
      </c>
      <c r="AJ7" s="7">
        <f t="shared" si="9"/>
        <v>122.53999999999999</v>
      </c>
      <c r="AK7" s="5">
        <f t="shared" si="4"/>
        <v>1.2193792611384178</v>
      </c>
      <c r="AL7" s="12">
        <f t="shared" si="5"/>
        <v>1.3600959251625178</v>
      </c>
      <c r="AN7" s="3">
        <v>3.8750300000000002</v>
      </c>
      <c r="AO7" s="3">
        <v>9.5799999999999996E-2</v>
      </c>
      <c r="AP7" s="3">
        <v>0.53515999999999997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6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0.19548599999999999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5">
        <f t="shared" si="0"/>
        <v>9.7941679999999991</v>
      </c>
      <c r="W8" s="3">
        <v>0.33217099999999999</v>
      </c>
      <c r="X8" s="3">
        <v>0.32109700000000002</v>
      </c>
      <c r="Y8" s="3">
        <v>0.33203199999999999</v>
      </c>
      <c r="Z8" s="12">
        <f t="shared" si="1"/>
        <v>4.6078079999999995</v>
      </c>
      <c r="AA8" s="15">
        <v>6.5943500000000004</v>
      </c>
      <c r="AB8" s="7">
        <f t="shared" si="2"/>
        <v>6594.35</v>
      </c>
      <c r="AC8" s="12">
        <v>11.638400000000001</v>
      </c>
      <c r="AD8" s="7">
        <f t="shared" si="7"/>
        <v>11638.400000000001</v>
      </c>
      <c r="AE8" s="10">
        <v>11.8131</v>
      </c>
      <c r="AF8" s="7">
        <f t="shared" si="8"/>
        <v>11813.1</v>
      </c>
      <c r="AG8" s="10">
        <v>47.792200000000001</v>
      </c>
      <c r="AH8" s="7">
        <f t="shared" si="3"/>
        <v>47792.200000000004</v>
      </c>
      <c r="AI8" s="5">
        <v>11.2453</v>
      </c>
      <c r="AJ8" s="7">
        <f t="shared" si="9"/>
        <v>11245.300000000001</v>
      </c>
      <c r="AK8" s="5">
        <f t="shared" si="4"/>
        <v>1.0150106543854824</v>
      </c>
      <c r="AL8" s="12">
        <f t="shared" si="5"/>
        <v>4.106423563376409</v>
      </c>
      <c r="AN8" s="17">
        <v>6.0758299999999998</v>
      </c>
      <c r="AO8" s="17">
        <v>0.98912900000000004</v>
      </c>
      <c r="AP8" s="17">
        <v>1.08209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6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1.1488700000000001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f t="shared" si="0"/>
        <v>34.875068000000006</v>
      </c>
      <c r="W9" s="3">
        <v>2.4368599999999998</v>
      </c>
      <c r="X9" s="3">
        <v>2.1014200000000001</v>
      </c>
      <c r="Y9" s="3">
        <v>2.1474700000000002</v>
      </c>
      <c r="Z9" s="12">
        <f t="shared" si="1"/>
        <v>20.228428000000001</v>
      </c>
      <c r="AA9" s="14">
        <v>10.074</v>
      </c>
      <c r="AB9" s="7">
        <f t="shared" si="2"/>
        <v>10074</v>
      </c>
      <c r="AC9" s="12">
        <v>13.6942</v>
      </c>
      <c r="AD9" s="7">
        <f t="shared" si="7"/>
        <v>13694.2</v>
      </c>
      <c r="AE9" s="5">
        <v>17.8782</v>
      </c>
      <c r="AF9" s="7">
        <f t="shared" si="8"/>
        <v>17878.2</v>
      </c>
      <c r="AG9" s="5">
        <v>24.385200000000001</v>
      </c>
      <c r="AH9" s="7">
        <f t="shared" si="3"/>
        <v>24385.200000000001</v>
      </c>
      <c r="AI9" s="5">
        <v>17.973400000000002</v>
      </c>
      <c r="AJ9" s="7">
        <f t="shared" si="9"/>
        <v>17973.400000000001</v>
      </c>
      <c r="AK9" s="5">
        <f t="shared" si="4"/>
        <v>1.3055308086635218</v>
      </c>
      <c r="AL9" s="12">
        <f t="shared" si="5"/>
        <v>1.780695476917235</v>
      </c>
      <c r="AN9" s="3">
        <v>16.787299999999998</v>
      </c>
      <c r="AO9" s="3">
        <v>0.62584700000000004</v>
      </c>
      <c r="AP9" s="3">
        <v>1.6996500000000001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6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0.38045499999999999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5">
        <f t="shared" si="0"/>
        <v>44.617088000000003</v>
      </c>
      <c r="W10" s="3">
        <v>1.23034</v>
      </c>
      <c r="X10" s="3">
        <v>0.86990500000000004</v>
      </c>
      <c r="Y10" s="3">
        <v>0.89195199999999997</v>
      </c>
      <c r="Z10" s="12">
        <f t="shared" si="1"/>
        <v>41.558408</v>
      </c>
      <c r="AA10" s="15">
        <v>0.62742600000000004</v>
      </c>
      <c r="AB10" s="7">
        <f t="shared" si="2"/>
        <v>627.42600000000004</v>
      </c>
      <c r="AC10" s="12">
        <v>0.98205900000000002</v>
      </c>
      <c r="AD10" s="7">
        <f t="shared" si="7"/>
        <v>982.05899999999997</v>
      </c>
      <c r="AE10" s="10">
        <v>1.0914999999999999</v>
      </c>
      <c r="AF10" s="7">
        <f t="shared" si="8"/>
        <v>1091.5</v>
      </c>
      <c r="AG10" s="10">
        <v>3.4292199999999999</v>
      </c>
      <c r="AH10" s="7">
        <f t="shared" si="3"/>
        <v>3429.22</v>
      </c>
      <c r="AI10" s="5">
        <v>1.0933900000000001</v>
      </c>
      <c r="AJ10" s="7">
        <f t="shared" si="9"/>
        <v>1093.3900000000001</v>
      </c>
      <c r="AK10" s="5">
        <f t="shared" si="4"/>
        <v>1.111440351343453</v>
      </c>
      <c r="AL10" s="12">
        <f t="shared" si="5"/>
        <v>3.4918675965496981</v>
      </c>
      <c r="AN10" s="17">
        <v>13.0166</v>
      </c>
      <c r="AO10" s="17">
        <v>0.48686499999999999</v>
      </c>
      <c r="AP10" s="17">
        <v>0.77036000000000004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6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0.56979999999999997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5">
        <f t="shared" si="0"/>
        <v>64.813500000000005</v>
      </c>
      <c r="W11" s="3">
        <v>1.62714</v>
      </c>
      <c r="X11" s="3">
        <v>1.20861</v>
      </c>
      <c r="Y11" s="3">
        <v>1.2383900000000001</v>
      </c>
      <c r="Z11" s="12">
        <f t="shared" si="1"/>
        <v>59.9373</v>
      </c>
      <c r="AA11" s="15">
        <v>0.83109500000000003</v>
      </c>
      <c r="AB11" s="7">
        <f t="shared" si="2"/>
        <v>831.09500000000003</v>
      </c>
      <c r="AC11" s="12">
        <v>1.1633</v>
      </c>
      <c r="AD11" s="7">
        <f t="shared" si="7"/>
        <v>1163.3</v>
      </c>
      <c r="AE11" s="10">
        <v>1.4539</v>
      </c>
      <c r="AF11" s="7">
        <f t="shared" si="8"/>
        <v>1453.8999999999999</v>
      </c>
      <c r="AG11" s="10">
        <v>4.7567199999999996</v>
      </c>
      <c r="AH11" s="7">
        <f t="shared" si="3"/>
        <v>4756.7199999999993</v>
      </c>
      <c r="AI11" s="5">
        <v>1.44573</v>
      </c>
      <c r="AJ11" s="7">
        <f t="shared" si="9"/>
        <v>1445.73</v>
      </c>
      <c r="AK11" s="5">
        <f t="shared" si="4"/>
        <v>1.2498065847158943</v>
      </c>
      <c r="AL11" s="12">
        <f t="shared" si="5"/>
        <v>4.0889882231582559</v>
      </c>
      <c r="AN11" s="17">
        <v>24.5169</v>
      </c>
      <c r="AO11" s="17">
        <v>0.79976400000000003</v>
      </c>
      <c r="AP11" s="17">
        <v>1.2134</v>
      </c>
    </row>
    <row r="12" spans="1:42" x14ac:dyDescent="0.2">
      <c r="W12" s="3"/>
      <c r="X12" s="3"/>
      <c r="Y12" s="3"/>
      <c r="AO12" s="3"/>
      <c r="AP12" s="3"/>
    </row>
    <row r="13" spans="1:42" x14ac:dyDescent="0.2">
      <c r="J13" t="s">
        <v>95</v>
      </c>
      <c r="P13" t="s">
        <v>64</v>
      </c>
      <c r="AF13" t="s">
        <v>45</v>
      </c>
    </row>
    <row r="14" spans="1:42" x14ac:dyDescent="0.2">
      <c r="J14" t="s">
        <v>92</v>
      </c>
    </row>
    <row r="15" spans="1:42" x14ac:dyDescent="0.2">
      <c r="J15" t="s">
        <v>93</v>
      </c>
      <c r="W15" s="5"/>
      <c r="X15" s="5"/>
      <c r="Y15" s="5"/>
      <c r="Z15" s="5"/>
    </row>
    <row r="16" spans="1:42" x14ac:dyDescent="0.2">
      <c r="J16" t="s">
        <v>94</v>
      </c>
      <c r="W16" s="5"/>
      <c r="Y16" s="5"/>
      <c r="Z16" s="5"/>
    </row>
    <row r="17" spans="4:30" x14ac:dyDescent="0.2">
      <c r="W17" s="5"/>
      <c r="Y17" s="5"/>
      <c r="Z17" s="5"/>
    </row>
    <row r="18" spans="4:30" x14ac:dyDescent="0.2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Y18" s="5"/>
      <c r="Z18" s="5"/>
      <c r="AD18" s="16"/>
    </row>
    <row r="19" spans="4:30" x14ac:dyDescent="0.2">
      <c r="E19" s="3">
        <f t="shared" ref="E19:E28" si="10">W2/I2</f>
        <v>1.2895530294294386</v>
      </c>
      <c r="F19" s="3" t="e">
        <f>#REF!/I2</f>
        <v>#REF!</v>
      </c>
      <c r="G19" s="3">
        <f t="shared" ref="G19:G28" si="11">Z2/I2</f>
        <v>24.264797099689254</v>
      </c>
      <c r="H19" s="3" t="e">
        <f t="shared" ref="H19:H28" si="12">F19/E19</f>
        <v>#REF!</v>
      </c>
      <c r="J19" s="3">
        <f t="shared" ref="J19:J28" si="13">J2/I2</f>
        <v>15.169337905539091</v>
      </c>
      <c r="K19" s="3">
        <f t="shared" ref="K19:K28" si="14">L2/I2</f>
        <v>0.66402616596414121</v>
      </c>
      <c r="L19" s="13">
        <f t="shared" ref="L19:L28" si="15">J2/Z2</f>
        <v>0.62515824233837736</v>
      </c>
      <c r="M19" s="5">
        <f>L2+O2</f>
        <v>0.63937600000000006</v>
      </c>
      <c r="W19" s="5"/>
      <c r="Y19" s="5"/>
      <c r="Z19" s="5"/>
    </row>
    <row r="20" spans="4:30" x14ac:dyDescent="0.2">
      <c r="E20" s="3">
        <f t="shared" si="10"/>
        <v>2.0396103242388945</v>
      </c>
      <c r="F20" s="3">
        <f t="shared" ref="F20:F28" si="16">V3/I3</f>
        <v>62.274144550429618</v>
      </c>
      <c r="G20" s="3">
        <f t="shared" si="11"/>
        <v>57.018778377279844</v>
      </c>
      <c r="H20" s="3">
        <f t="shared" si="12"/>
        <v>30.532373664890116</v>
      </c>
      <c r="J20" s="3">
        <f t="shared" si="13"/>
        <v>47.71495803279533</v>
      </c>
      <c r="K20" s="3">
        <f t="shared" si="14"/>
        <v>0.85530100399681774</v>
      </c>
      <c r="L20" s="13">
        <f t="shared" si="15"/>
        <v>0.83682883763444871</v>
      </c>
      <c r="M20" s="5">
        <f t="shared" ref="M20:M28" si="17">L3+O3</f>
        <v>1.2015639999999999</v>
      </c>
      <c r="V20" s="5"/>
      <c r="W20" s="5"/>
      <c r="Y20" s="5"/>
      <c r="Z20" s="5"/>
    </row>
    <row r="21" spans="4:30" x14ac:dyDescent="0.2">
      <c r="E21" s="3">
        <f t="shared" si="10"/>
        <v>3.3362321551483389</v>
      </c>
      <c r="F21" s="3">
        <f t="shared" si="16"/>
        <v>166.79357173204767</v>
      </c>
      <c r="G21" s="3">
        <f t="shared" si="11"/>
        <v>158.96988669295519</v>
      </c>
      <c r="H21" s="3">
        <f t="shared" si="12"/>
        <v>49.9945938937908</v>
      </c>
      <c r="J21" s="3">
        <f t="shared" si="13"/>
        <v>151.3059306531963</v>
      </c>
      <c r="K21" s="3">
        <f t="shared" si="14"/>
        <v>1.094803062109053</v>
      </c>
      <c r="L21" s="13">
        <f t="shared" si="15"/>
        <v>0.95178988801469322</v>
      </c>
      <c r="M21" s="5">
        <f t="shared" si="17"/>
        <v>1.9014900000000001</v>
      </c>
      <c r="V21" s="5"/>
      <c r="W21" s="5"/>
      <c r="Y21" s="5"/>
      <c r="Z21" s="5"/>
      <c r="AD21" s="16"/>
    </row>
    <row r="22" spans="4:30" x14ac:dyDescent="0.2">
      <c r="E22" s="3">
        <f t="shared" si="10"/>
        <v>2.8260270195754069</v>
      </c>
      <c r="F22" s="3">
        <f t="shared" si="16"/>
        <v>33.344291036598726</v>
      </c>
      <c r="G22" s="3">
        <f t="shared" si="11"/>
        <v>14.460810304482758</v>
      </c>
      <c r="H22" s="3">
        <f t="shared" si="12"/>
        <v>11.798999374609128</v>
      </c>
      <c r="J22" s="3">
        <f t="shared" si="13"/>
        <v>0.66099693891257161</v>
      </c>
      <c r="K22" s="3">
        <f t="shared" si="14"/>
        <v>1.0376679886605444</v>
      </c>
      <c r="L22" s="13">
        <f t="shared" si="15"/>
        <v>4.5709536671514658E-2</v>
      </c>
      <c r="M22" s="5">
        <f t="shared" si="17"/>
        <v>5.2817999999999997E-2</v>
      </c>
      <c r="V22" s="5"/>
      <c r="W22" s="5"/>
      <c r="Y22" s="5"/>
      <c r="Z22" s="5"/>
    </row>
    <row r="23" spans="4:30" x14ac:dyDescent="0.2">
      <c r="E23" s="3">
        <f t="shared" si="10"/>
        <v>2.5642716049366241</v>
      </c>
      <c r="F23" s="3">
        <f t="shared" si="16"/>
        <v>60.191410719381956</v>
      </c>
      <c r="G23" s="3">
        <f t="shared" si="11"/>
        <v>52.021346921369386</v>
      </c>
      <c r="H23" s="3">
        <f t="shared" si="12"/>
        <v>23.473102694544554</v>
      </c>
      <c r="J23" s="3">
        <f t="shared" si="13"/>
        <v>42.386499811797499</v>
      </c>
      <c r="K23" s="3">
        <f t="shared" si="14"/>
        <v>0.82674980450761171</v>
      </c>
      <c r="L23" s="13">
        <f t="shared" si="15"/>
        <v>0.81479051043920447</v>
      </c>
      <c r="M23" s="5">
        <f t="shared" si="17"/>
        <v>1.5299700000000001</v>
      </c>
      <c r="V23" s="5"/>
      <c r="W23" s="5"/>
      <c r="Y23" s="5"/>
      <c r="Z23" s="5"/>
    </row>
    <row r="24" spans="4:30" x14ac:dyDescent="0.2">
      <c r="E24" s="3">
        <f t="shared" si="10"/>
        <v>4.2673356876769235</v>
      </c>
      <c r="F24" s="3">
        <f t="shared" si="16"/>
        <v>38.314872216932926</v>
      </c>
      <c r="G24" s="3">
        <f t="shared" si="11"/>
        <v>27.323426259832193</v>
      </c>
      <c r="H24" s="3">
        <f t="shared" si="12"/>
        <v>8.9786403088881421</v>
      </c>
      <c r="J24" s="3">
        <f t="shared" si="13"/>
        <v>18.361877923145371</v>
      </c>
      <c r="K24" s="3">
        <f t="shared" si="14"/>
        <v>1.2447827426777127</v>
      </c>
      <c r="L24" s="13">
        <f t="shared" si="15"/>
        <v>0.67201959770831976</v>
      </c>
      <c r="M24" s="5">
        <f t="shared" si="17"/>
        <v>0.50676999999999994</v>
      </c>
      <c r="V24" s="5"/>
      <c r="W24" s="5"/>
      <c r="Y24" s="5"/>
      <c r="Z24" s="5"/>
    </row>
    <row r="25" spans="4:30" x14ac:dyDescent="0.2">
      <c r="E25" s="3">
        <f t="shared" si="10"/>
        <v>1.1217525181692833</v>
      </c>
      <c r="F25" s="3">
        <f t="shared" si="16"/>
        <v>33.075231183255049</v>
      </c>
      <c r="G25" s="3">
        <f t="shared" si="11"/>
        <v>15.560720915554242</v>
      </c>
      <c r="H25" s="3">
        <f t="shared" si="12"/>
        <v>29.485319308428487</v>
      </c>
      <c r="J25" s="3">
        <f t="shared" si="13"/>
        <v>0.22923301833492674</v>
      </c>
      <c r="K25" s="3">
        <f t="shared" si="14"/>
        <v>0.42418914898423904</v>
      </c>
      <c r="L25" s="13">
        <f t="shared" si="15"/>
        <v>1.4731516590969069E-2</v>
      </c>
      <c r="M25" s="5">
        <f t="shared" si="17"/>
        <v>0.379938</v>
      </c>
      <c r="V25" s="5"/>
      <c r="W25" s="5"/>
      <c r="Y25" s="5"/>
      <c r="Z25" s="5"/>
    </row>
    <row r="26" spans="4:30" x14ac:dyDescent="0.2">
      <c r="E26" s="3">
        <f t="shared" si="10"/>
        <v>2.0512194253104141</v>
      </c>
      <c r="F26" s="3">
        <f t="shared" si="16"/>
        <v>29.355981443587911</v>
      </c>
      <c r="G26" s="3">
        <f t="shared" si="11"/>
        <v>17.027217179933643</v>
      </c>
      <c r="H26" s="3">
        <f t="shared" si="12"/>
        <v>14.311477885475576</v>
      </c>
      <c r="J26" s="3">
        <f t="shared" si="13"/>
        <v>6.4833537137100175</v>
      </c>
      <c r="K26" s="3">
        <f t="shared" si="14"/>
        <v>0.80179762127704601</v>
      </c>
      <c r="L26" s="13">
        <f t="shared" si="15"/>
        <v>0.38076414044630652</v>
      </c>
      <c r="M26" s="5">
        <f t="shared" si="17"/>
        <v>1.1161480000000001</v>
      </c>
      <c r="V26" s="5"/>
      <c r="W26" s="5"/>
      <c r="X26" s="5"/>
      <c r="Y26" s="5"/>
      <c r="Z26" s="5"/>
      <c r="AD26" s="16"/>
    </row>
    <row r="27" spans="4:30" x14ac:dyDescent="0.2">
      <c r="E27" s="3">
        <f t="shared" si="10"/>
        <v>1.6084011158957625</v>
      </c>
      <c r="F27" s="3">
        <f t="shared" si="16"/>
        <v>58.327108057300777</v>
      </c>
      <c r="G27" s="3">
        <f t="shared" si="11"/>
        <v>54.328551296431378</v>
      </c>
      <c r="H27" s="3">
        <f t="shared" si="12"/>
        <v>36.264031080839445</v>
      </c>
      <c r="J27" s="3">
        <f t="shared" si="13"/>
        <v>46.559626431146775</v>
      </c>
      <c r="K27" s="3">
        <f t="shared" si="14"/>
        <v>0.63984908738656066</v>
      </c>
      <c r="L27" s="13">
        <f t="shared" si="15"/>
        <v>0.85700106702836165</v>
      </c>
      <c r="M27" s="5">
        <f t="shared" si="17"/>
        <v>1.0552980000000001</v>
      </c>
      <c r="V27" s="5"/>
      <c r="W27" s="5"/>
      <c r="X27" s="5"/>
      <c r="Y27" s="5"/>
      <c r="Z27" s="5"/>
    </row>
    <row r="28" spans="4:30" x14ac:dyDescent="0.2">
      <c r="D28" t="s">
        <v>49</v>
      </c>
      <c r="E28" s="3">
        <f t="shared" si="10"/>
        <v>1.4649188558349382</v>
      </c>
      <c r="F28" s="3">
        <f t="shared" si="16"/>
        <v>58.351781815122095</v>
      </c>
      <c r="G28" s="3">
        <f t="shared" si="11"/>
        <v>53.961724828739655</v>
      </c>
      <c r="H28" s="3">
        <f t="shared" si="12"/>
        <v>39.832774069840333</v>
      </c>
      <c r="J28" s="3">
        <f t="shared" si="13"/>
        <v>46.689978329619237</v>
      </c>
      <c r="K28" s="3">
        <f t="shared" si="14"/>
        <v>0.57511349060766648</v>
      </c>
      <c r="L28" s="13">
        <f t="shared" si="15"/>
        <v>0.86524251175812061</v>
      </c>
      <c r="M28" s="5">
        <f t="shared" si="17"/>
        <v>1.3408</v>
      </c>
      <c r="V28" s="5"/>
      <c r="W28" s="5"/>
      <c r="X28" s="5"/>
      <c r="Y28" s="5"/>
      <c r="Z28" s="5"/>
    </row>
    <row r="29" spans="4:30" x14ac:dyDescent="0.2">
      <c r="D29" t="s">
        <v>50</v>
      </c>
      <c r="V29" s="5"/>
      <c r="W29" s="5"/>
      <c r="X29" s="5"/>
      <c r="Y29" s="5"/>
      <c r="Z29" s="5"/>
    </row>
    <row r="30" spans="4:30" x14ac:dyDescent="0.2">
      <c r="W30" s="5"/>
      <c r="X30" s="5"/>
      <c r="Y30" s="5"/>
      <c r="Z30" s="5"/>
    </row>
    <row r="31" spans="4:30" x14ac:dyDescent="0.2">
      <c r="D31" t="s">
        <v>35</v>
      </c>
    </row>
    <row r="32" spans="4:30" x14ac:dyDescent="0.2">
      <c r="D32" t="s">
        <v>36</v>
      </c>
    </row>
    <row r="34" spans="4:15" x14ac:dyDescent="0.2">
      <c r="D34" t="s">
        <v>59</v>
      </c>
    </row>
    <row r="42" spans="4:15" x14ac:dyDescent="0.2">
      <c r="F42" s="25" t="s">
        <v>100</v>
      </c>
      <c r="G42" s="25"/>
      <c r="H42" s="25"/>
      <c r="I42" s="25"/>
      <c r="J42" s="25"/>
      <c r="K42" s="25"/>
      <c r="L42" s="25"/>
      <c r="M42" s="25"/>
    </row>
    <row r="43" spans="4:15" x14ac:dyDescent="0.2">
      <c r="F43" s="25"/>
      <c r="G43" s="25"/>
      <c r="H43" s="25"/>
      <c r="I43" s="25"/>
      <c r="J43" s="25"/>
      <c r="K43" s="25"/>
      <c r="L43" s="25"/>
      <c r="M43" s="25"/>
      <c r="N43" s="25" t="s">
        <v>1</v>
      </c>
      <c r="O43" s="25" t="s">
        <v>101</v>
      </c>
    </row>
    <row r="44" spans="4:15" x14ac:dyDescent="0.2">
      <c r="F44" s="25"/>
      <c r="G44" s="25" t="s">
        <v>1</v>
      </c>
      <c r="H44" s="19" t="s">
        <v>102</v>
      </c>
      <c r="I44" s="19" t="s">
        <v>103</v>
      </c>
      <c r="J44" s="25" t="s">
        <v>104</v>
      </c>
      <c r="K44" s="25"/>
      <c r="L44" s="26"/>
      <c r="M44" s="25"/>
      <c r="N44" s="27"/>
      <c r="O44" s="29"/>
    </row>
    <row r="45" spans="4:15" x14ac:dyDescent="0.2">
      <c r="F45" s="25"/>
      <c r="G45" s="27" t="s">
        <v>2</v>
      </c>
      <c r="H45" s="49">
        <f>J2/I2</f>
        <v>15.169337905539091</v>
      </c>
      <c r="I45" s="49">
        <f>K2/I2</f>
        <v>0.66423040629570007</v>
      </c>
      <c r="J45" s="50">
        <f>(K2+M2+N2)/I2</f>
        <v>0.95126976826851128</v>
      </c>
      <c r="K45" s="29"/>
      <c r="L45" s="28"/>
      <c r="M45" s="25"/>
      <c r="N45" s="27"/>
      <c r="O45" s="29"/>
    </row>
    <row r="46" spans="4:15" x14ac:dyDescent="0.2">
      <c r="F46" s="25"/>
      <c r="G46" s="27" t="s">
        <v>3</v>
      </c>
      <c r="H46" s="49">
        <f t="shared" ref="H46:H54" si="18">J3/I3</f>
        <v>47.71495803279533</v>
      </c>
      <c r="I46" s="49">
        <f t="shared" ref="I46:I54" si="19">K3/I3</f>
        <v>0.75098093519852671</v>
      </c>
      <c r="J46" s="50">
        <f t="shared" ref="J46:J54" si="20">(K3+M3+N3)/I3</f>
        <v>1.3427899210927237</v>
      </c>
      <c r="K46" s="29"/>
      <c r="L46" s="28"/>
      <c r="M46" s="25"/>
      <c r="N46" s="27"/>
      <c r="O46" s="29"/>
    </row>
    <row r="47" spans="4:15" x14ac:dyDescent="0.2">
      <c r="F47" s="25"/>
      <c r="G47" s="27" t="s">
        <v>16</v>
      </c>
      <c r="H47" s="49">
        <f t="shared" si="18"/>
        <v>151.3059306531963</v>
      </c>
      <c r="I47" s="49">
        <f t="shared" si="19"/>
        <v>0.97665485429421439</v>
      </c>
      <c r="J47" s="50">
        <f t="shared" si="20"/>
        <v>2.5111778471253428</v>
      </c>
      <c r="K47" s="29"/>
      <c r="L47" s="28"/>
      <c r="M47" s="25"/>
      <c r="N47" s="27"/>
      <c r="O47" s="29"/>
    </row>
    <row r="48" spans="4:15" x14ac:dyDescent="0.2">
      <c r="F48" s="25"/>
      <c r="G48" s="27" t="s">
        <v>4</v>
      </c>
      <c r="H48" s="49">
        <f t="shared" si="18"/>
        <v>0.66099693891257161</v>
      </c>
      <c r="I48" s="49">
        <f t="shared" si="19"/>
        <v>0.48713176814913789</v>
      </c>
      <c r="J48" s="50">
        <f t="shared" si="20"/>
        <v>1.2084402593087455</v>
      </c>
      <c r="K48" s="29"/>
      <c r="L48" s="28"/>
      <c r="M48" s="25"/>
      <c r="N48" s="27"/>
      <c r="O48" s="29"/>
    </row>
    <row r="49" spans="6:15" x14ac:dyDescent="0.2">
      <c r="F49" s="25"/>
      <c r="G49" s="27" t="s">
        <v>7</v>
      </c>
      <c r="H49" s="49">
        <f t="shared" si="18"/>
        <v>42.386499811797499</v>
      </c>
      <c r="I49" s="49">
        <f t="shared" si="19"/>
        <v>0.60997495281925751</v>
      </c>
      <c r="J49" s="50">
        <f t="shared" si="20"/>
        <v>1.458357535643539</v>
      </c>
      <c r="K49" s="29"/>
      <c r="L49" s="28"/>
      <c r="M49" s="25"/>
      <c r="N49" s="27"/>
      <c r="O49" s="29"/>
    </row>
    <row r="50" spans="6:15" x14ac:dyDescent="0.2">
      <c r="F50" s="25"/>
      <c r="G50" s="27" t="s">
        <v>8</v>
      </c>
      <c r="H50" s="49">
        <f t="shared" si="18"/>
        <v>18.361877923145371</v>
      </c>
      <c r="I50" s="49">
        <f t="shared" si="19"/>
        <v>1.0072110227217694</v>
      </c>
      <c r="J50" s="50">
        <f t="shared" si="20"/>
        <v>3.0729567844568955</v>
      </c>
      <c r="K50" s="29"/>
      <c r="L50" s="28"/>
      <c r="M50" s="25"/>
      <c r="N50" s="26"/>
      <c r="O50" s="29"/>
    </row>
    <row r="51" spans="6:15" x14ac:dyDescent="0.2">
      <c r="F51" s="25"/>
      <c r="G51" s="26" t="s">
        <v>5</v>
      </c>
      <c r="H51" s="49">
        <f t="shared" si="18"/>
        <v>0.22923301833492674</v>
      </c>
      <c r="I51" s="49">
        <f t="shared" si="19"/>
        <v>0.23183333395245612</v>
      </c>
      <c r="J51" s="50">
        <f t="shared" si="20"/>
        <v>0.30055596098716092</v>
      </c>
      <c r="K51" s="29"/>
      <c r="L51" s="28"/>
      <c r="M51" s="25"/>
      <c r="N51" s="27"/>
      <c r="O51" s="29"/>
    </row>
    <row r="52" spans="6:15" x14ac:dyDescent="0.2">
      <c r="F52" s="25"/>
      <c r="G52" s="27" t="s">
        <v>6</v>
      </c>
      <c r="H52" s="49">
        <f t="shared" si="18"/>
        <v>6.4833537137100175</v>
      </c>
      <c r="I52" s="49">
        <f t="shared" si="19"/>
        <v>0.4418750512203008</v>
      </c>
      <c r="J52" s="50">
        <f t="shared" si="20"/>
        <v>0.75418841488211275</v>
      </c>
      <c r="K52" s="29"/>
      <c r="L52" s="28"/>
      <c r="M52" s="25"/>
      <c r="N52" s="26"/>
      <c r="O52" s="29"/>
    </row>
    <row r="53" spans="6:15" x14ac:dyDescent="0.2">
      <c r="F53" s="25"/>
      <c r="G53" s="26" t="s">
        <v>9</v>
      </c>
      <c r="H53" s="49">
        <f t="shared" si="18"/>
        <v>46.559626431146775</v>
      </c>
      <c r="I53" s="49">
        <f t="shared" si="19"/>
        <v>0.54996038936081759</v>
      </c>
      <c r="J53" s="50">
        <f t="shared" si="20"/>
        <v>1.0451587432315481</v>
      </c>
      <c r="K53" s="29"/>
      <c r="L53" s="28"/>
      <c r="M53" s="25"/>
      <c r="N53" s="30"/>
      <c r="O53" s="29"/>
    </row>
    <row r="54" spans="6:15" x14ac:dyDescent="0.2">
      <c r="F54" s="25"/>
      <c r="G54" s="30" t="s">
        <v>10</v>
      </c>
      <c r="H54" s="49">
        <f t="shared" si="18"/>
        <v>46.689978329619237</v>
      </c>
      <c r="I54" s="49">
        <f t="shared" si="19"/>
        <v>0.48137395297136371</v>
      </c>
      <c r="J54" s="50">
        <f t="shared" si="20"/>
        <v>0.88145955737202264</v>
      </c>
      <c r="K54" s="29"/>
      <c r="L54" s="28"/>
      <c r="M54" s="25"/>
    </row>
    <row r="55" spans="6:15" x14ac:dyDescent="0.2">
      <c r="F55" s="25"/>
      <c r="G55" s="25"/>
      <c r="H55" s="25"/>
      <c r="I55" s="25"/>
      <c r="J55" s="25"/>
      <c r="K55" s="25"/>
      <c r="L55" s="25"/>
      <c r="M55" s="25"/>
    </row>
    <row r="56" spans="6:15" x14ac:dyDescent="0.2">
      <c r="F56" s="25"/>
      <c r="G56" s="25"/>
      <c r="H56" s="25"/>
      <c r="I56" s="25"/>
      <c r="J56" s="25"/>
      <c r="K56" s="25"/>
      <c r="L56" s="25"/>
      <c r="M56" s="25"/>
    </row>
    <row r="57" spans="6:15" x14ac:dyDescent="0.2">
      <c r="F57" s="25"/>
      <c r="G57" s="25"/>
      <c r="H57" s="25"/>
      <c r="I57" s="25"/>
      <c r="J57" s="25"/>
      <c r="K57" s="25"/>
      <c r="L57" s="25"/>
      <c r="M57" s="25"/>
    </row>
    <row r="58" spans="6:15" x14ac:dyDescent="0.2">
      <c r="F58" s="25"/>
      <c r="G58" s="25"/>
      <c r="H58" s="25"/>
      <c r="I58" s="25"/>
      <c r="J58" s="25"/>
      <c r="K58" s="25"/>
      <c r="L58" s="25"/>
      <c r="M58" s="25"/>
    </row>
    <row r="59" spans="6:15" x14ac:dyDescent="0.2">
      <c r="F59" s="25"/>
      <c r="G59" s="25"/>
      <c r="H59" s="25"/>
      <c r="I59" s="25"/>
      <c r="J59" s="25"/>
      <c r="K59" s="25"/>
      <c r="L59" s="25"/>
      <c r="M59" s="25"/>
    </row>
    <row r="60" spans="6:15" x14ac:dyDescent="0.2">
      <c r="F60" s="25"/>
      <c r="G60" s="25" t="s">
        <v>1</v>
      </c>
      <c r="H60" s="25" t="s">
        <v>97</v>
      </c>
      <c r="I60" s="25" t="s">
        <v>98</v>
      </c>
      <c r="J60" s="25" t="s">
        <v>99</v>
      </c>
      <c r="K60" s="25"/>
      <c r="L60" s="26"/>
      <c r="M60" s="25"/>
    </row>
    <row r="61" spans="6:15" x14ac:dyDescent="0.2">
      <c r="F61" s="25"/>
      <c r="G61" s="27" t="s">
        <v>2</v>
      </c>
      <c r="H61" s="31" t="e">
        <f>H45/K45</f>
        <v>#DIV/0!</v>
      </c>
      <c r="I61" s="32" t="e">
        <f>I45/K45</f>
        <v>#DIV/0!</v>
      </c>
      <c r="J61" s="32" t="e">
        <f>J45/K45</f>
        <v>#DIV/0!</v>
      </c>
      <c r="K61" s="29"/>
      <c r="L61" s="28"/>
      <c r="M61" s="25"/>
    </row>
    <row r="62" spans="6:15" x14ac:dyDescent="0.2">
      <c r="F62" s="25"/>
      <c r="G62" s="27" t="s">
        <v>3</v>
      </c>
      <c r="H62" s="31" t="e">
        <f t="shared" ref="H62:H70" si="21">H46/K46</f>
        <v>#DIV/0!</v>
      </c>
      <c r="I62" s="32" t="e">
        <f t="shared" ref="I62:I70" si="22">I46/K46</f>
        <v>#DIV/0!</v>
      </c>
      <c r="J62" s="32" t="e">
        <f>J46/K46</f>
        <v>#DIV/0!</v>
      </c>
      <c r="K62" s="29"/>
      <c r="L62" s="28"/>
      <c r="M62" s="25"/>
    </row>
    <row r="63" spans="6:15" x14ac:dyDescent="0.2">
      <c r="F63" s="25"/>
      <c r="G63" s="27" t="s">
        <v>16</v>
      </c>
      <c r="H63" s="31" t="e">
        <f t="shared" si="21"/>
        <v>#DIV/0!</v>
      </c>
      <c r="I63" s="32" t="e">
        <f t="shared" si="22"/>
        <v>#DIV/0!</v>
      </c>
      <c r="J63" s="32" t="e">
        <f t="shared" ref="J63:J70" si="23">J47/K47</f>
        <v>#DIV/0!</v>
      </c>
      <c r="K63" s="29"/>
      <c r="L63" s="28"/>
      <c r="M63" s="25"/>
    </row>
    <row r="64" spans="6:15" x14ac:dyDescent="0.2">
      <c r="F64" s="25"/>
      <c r="G64" s="27" t="s">
        <v>4</v>
      </c>
      <c r="H64" s="31" t="e">
        <f t="shared" si="21"/>
        <v>#DIV/0!</v>
      </c>
      <c r="I64" s="32" t="e">
        <f t="shared" si="22"/>
        <v>#DIV/0!</v>
      </c>
      <c r="J64" s="32" t="e">
        <f t="shared" si="23"/>
        <v>#DIV/0!</v>
      </c>
      <c r="K64" s="29"/>
      <c r="L64" s="28"/>
      <c r="M64" s="25"/>
    </row>
    <row r="65" spans="6:13" x14ac:dyDescent="0.2">
      <c r="F65" s="25"/>
      <c r="G65" s="27" t="s">
        <v>7</v>
      </c>
      <c r="H65" s="31" t="e">
        <f t="shared" si="21"/>
        <v>#DIV/0!</v>
      </c>
      <c r="I65" s="32" t="e">
        <f t="shared" si="22"/>
        <v>#DIV/0!</v>
      </c>
      <c r="J65" s="32" t="e">
        <f t="shared" si="23"/>
        <v>#DIV/0!</v>
      </c>
      <c r="K65" s="29"/>
      <c r="L65" s="28"/>
      <c r="M65" s="25"/>
    </row>
    <row r="66" spans="6:13" x14ac:dyDescent="0.2">
      <c r="F66" s="25"/>
      <c r="G66" s="27" t="s">
        <v>8</v>
      </c>
      <c r="H66" s="31" t="e">
        <f t="shared" si="21"/>
        <v>#DIV/0!</v>
      </c>
      <c r="I66" s="32" t="e">
        <f t="shared" si="22"/>
        <v>#DIV/0!</v>
      </c>
      <c r="J66" s="32" t="e">
        <f t="shared" si="23"/>
        <v>#DIV/0!</v>
      </c>
      <c r="K66" s="29"/>
      <c r="L66" s="28"/>
      <c r="M66" s="25"/>
    </row>
    <row r="67" spans="6:13" x14ac:dyDescent="0.2">
      <c r="F67" s="25"/>
      <c r="G67" s="26" t="s">
        <v>5</v>
      </c>
      <c r="H67" s="31" t="e">
        <f t="shared" si="21"/>
        <v>#DIV/0!</v>
      </c>
      <c r="I67" s="32" t="e">
        <f t="shared" si="22"/>
        <v>#DIV/0!</v>
      </c>
      <c r="J67" s="32" t="e">
        <f t="shared" si="23"/>
        <v>#DIV/0!</v>
      </c>
      <c r="K67" s="29"/>
      <c r="L67" s="28"/>
      <c r="M67" s="25"/>
    </row>
    <row r="68" spans="6:13" x14ac:dyDescent="0.2">
      <c r="F68" s="25"/>
      <c r="G68" s="27" t="s">
        <v>6</v>
      </c>
      <c r="H68" s="31" t="e">
        <f t="shared" si="21"/>
        <v>#DIV/0!</v>
      </c>
      <c r="I68" s="32" t="e">
        <f t="shared" si="22"/>
        <v>#DIV/0!</v>
      </c>
      <c r="J68" s="32" t="e">
        <f t="shared" si="23"/>
        <v>#DIV/0!</v>
      </c>
      <c r="K68" s="29"/>
      <c r="L68" s="28"/>
      <c r="M68" s="25"/>
    </row>
    <row r="69" spans="6:13" x14ac:dyDescent="0.2">
      <c r="F69" s="25"/>
      <c r="G69" s="26" t="s">
        <v>9</v>
      </c>
      <c r="H69" s="31" t="e">
        <f t="shared" si="21"/>
        <v>#DIV/0!</v>
      </c>
      <c r="I69" s="32" t="e">
        <f t="shared" si="22"/>
        <v>#DIV/0!</v>
      </c>
      <c r="J69" s="32" t="e">
        <f t="shared" si="23"/>
        <v>#DIV/0!</v>
      </c>
      <c r="K69" s="29"/>
      <c r="L69" s="28"/>
      <c r="M69" s="25"/>
    </row>
    <row r="70" spans="6:13" x14ac:dyDescent="0.2">
      <c r="F70" s="25"/>
      <c r="G70" s="30" t="s">
        <v>10</v>
      </c>
      <c r="H70" s="31" t="e">
        <f t="shared" si="21"/>
        <v>#DIV/0!</v>
      </c>
      <c r="I70" s="32" t="e">
        <f t="shared" si="22"/>
        <v>#DIV/0!</v>
      </c>
      <c r="J70" s="32" t="e">
        <f t="shared" si="23"/>
        <v>#DIV/0!</v>
      </c>
      <c r="K70" s="29"/>
      <c r="L70" s="28"/>
      <c r="M70" s="25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zoomScale="67" workbookViewId="0">
      <selection activeCell="AJ58" sqref="Y31:AJ58"/>
    </sheetView>
  </sheetViews>
  <sheetFormatPr baseColWidth="10" defaultRowHeight="16" x14ac:dyDescent="0.2"/>
  <sheetData/>
  <phoneticPr fontId="10" type="noConversion"/>
  <pageMargins left="0.7" right="0.7" top="0.75" bottom="0.75" header="0.3" footer="0.3"/>
  <pageSetup paperSize="9" scale="9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119" zoomScaleNormal="142" zoomScalePageLayoutView="142" workbookViewId="0">
      <selection activeCell="B23" sqref="B23:H23"/>
    </sheetView>
  </sheetViews>
  <sheetFormatPr baseColWidth="10" defaultRowHeight="16" x14ac:dyDescent="0.2"/>
  <cols>
    <col min="1" max="1" width="27.6640625" style="36" customWidth="1"/>
    <col min="14" max="14" width="18.5" bestFit="1" customWidth="1"/>
    <col min="15" max="15" width="15" bestFit="1" customWidth="1"/>
    <col min="16" max="16" width="13.83203125" bestFit="1" customWidth="1"/>
  </cols>
  <sheetData>
    <row r="1" spans="1:13" ht="48" x14ac:dyDescent="0.2">
      <c r="B1" s="18" t="s">
        <v>28</v>
      </c>
      <c r="C1" s="18" t="s">
        <v>65</v>
      </c>
      <c r="D1" s="18" t="s">
        <v>18</v>
      </c>
      <c r="E1" s="18" t="s">
        <v>66</v>
      </c>
      <c r="F1" s="18" t="s">
        <v>67</v>
      </c>
      <c r="G1" s="18" t="s">
        <v>68</v>
      </c>
      <c r="H1" s="18" t="s">
        <v>69</v>
      </c>
    </row>
    <row r="2" spans="1:13" x14ac:dyDescent="0.2">
      <c r="A2" s="37" t="s">
        <v>2</v>
      </c>
      <c r="B2" s="6">
        <v>149638</v>
      </c>
      <c r="C2" s="7">
        <v>2.5106600000000001</v>
      </c>
      <c r="D2" s="6">
        <v>497</v>
      </c>
      <c r="E2" s="6">
        <v>59601</v>
      </c>
      <c r="F2" s="6">
        <v>1000</v>
      </c>
      <c r="G2" s="6">
        <v>5</v>
      </c>
      <c r="H2" s="22">
        <f>CEILING(LOG(D2+1,2),1)*(B2+E2)*0.00000013</f>
        <v>0.24480963</v>
      </c>
      <c r="J2" s="7"/>
      <c r="M2" s="19"/>
    </row>
    <row r="3" spans="1:13" x14ac:dyDescent="0.2">
      <c r="A3" s="37" t="s">
        <v>3</v>
      </c>
      <c r="B3" s="6">
        <v>358278</v>
      </c>
      <c r="C3" s="7">
        <v>4.6222300000000001</v>
      </c>
      <c r="D3" s="6">
        <v>3340</v>
      </c>
      <c r="E3" s="6">
        <v>77511</v>
      </c>
      <c r="F3" s="6">
        <v>1000</v>
      </c>
      <c r="G3" s="6">
        <v>5</v>
      </c>
      <c r="H3" s="22">
        <f t="shared" ref="H3:H11" si="0">CEILING(LOG(D3+1,2),1)*(B3+E3)*0.00000013</f>
        <v>0.67983084000000005</v>
      </c>
      <c r="J3" s="7"/>
    </row>
    <row r="4" spans="1:13" x14ac:dyDescent="0.2">
      <c r="A4" s="37" t="s">
        <v>16</v>
      </c>
      <c r="B4" s="6">
        <v>558373</v>
      </c>
      <c r="C4" s="7">
        <v>7.9768699999999999</v>
      </c>
      <c r="D4" s="6">
        <v>21144</v>
      </c>
      <c r="E4" s="6">
        <v>69999</v>
      </c>
      <c r="F4" s="6">
        <v>1000</v>
      </c>
      <c r="G4" s="6">
        <v>5</v>
      </c>
      <c r="H4" s="22">
        <f t="shared" si="0"/>
        <v>1.2253254</v>
      </c>
      <c r="J4" s="7"/>
    </row>
    <row r="5" spans="1:13" x14ac:dyDescent="0.2">
      <c r="A5" s="37" t="s">
        <v>4</v>
      </c>
      <c r="B5" s="6">
        <v>37958</v>
      </c>
      <c r="C5" s="7">
        <v>51.997300000000003</v>
      </c>
      <c r="D5" s="6">
        <v>267</v>
      </c>
      <c r="E5" s="6">
        <v>730</v>
      </c>
      <c r="F5" s="6">
        <v>1000</v>
      </c>
      <c r="G5" s="6">
        <v>5</v>
      </c>
      <c r="H5" s="22">
        <f t="shared" si="0"/>
        <v>4.526496E-2</v>
      </c>
      <c r="J5" s="7"/>
    </row>
    <row r="6" spans="1:13" x14ac:dyDescent="0.2">
      <c r="A6" s="37" t="s">
        <v>7</v>
      </c>
      <c r="B6" s="6">
        <v>787066</v>
      </c>
      <c r="C6" s="7">
        <v>21.641100000000002</v>
      </c>
      <c r="D6" s="6">
        <v>13905</v>
      </c>
      <c r="E6" s="6">
        <v>36369</v>
      </c>
      <c r="F6" s="6">
        <v>1000</v>
      </c>
      <c r="G6" s="6">
        <v>5</v>
      </c>
      <c r="H6" s="22">
        <f t="shared" si="0"/>
        <v>1.4986516999999999</v>
      </c>
      <c r="J6" s="7"/>
    </row>
    <row r="7" spans="1:13" x14ac:dyDescent="0.2">
      <c r="A7" s="37" t="s">
        <v>8</v>
      </c>
      <c r="B7" s="6">
        <v>197251</v>
      </c>
      <c r="C7" s="7">
        <v>33.810600000000001</v>
      </c>
      <c r="D7" s="6">
        <v>9025</v>
      </c>
      <c r="E7" s="6">
        <v>5834</v>
      </c>
      <c r="F7" s="6">
        <v>1000</v>
      </c>
      <c r="G7" s="6">
        <v>5</v>
      </c>
      <c r="H7" s="22">
        <f t="shared" si="0"/>
        <v>0.36961470000000002</v>
      </c>
      <c r="J7" s="7"/>
    </row>
    <row r="8" spans="1:13" x14ac:dyDescent="0.2">
      <c r="A8" s="38" t="s">
        <v>5</v>
      </c>
      <c r="B8" s="8">
        <v>423776</v>
      </c>
      <c r="C8" s="7">
        <v>13.330500000000001</v>
      </c>
      <c r="D8" s="8">
        <v>17</v>
      </c>
      <c r="E8" s="8">
        <v>31790</v>
      </c>
      <c r="F8" s="6">
        <v>1000</v>
      </c>
      <c r="G8" s="6">
        <v>5</v>
      </c>
      <c r="H8" s="22">
        <f t="shared" si="0"/>
        <v>0.29611789999999999</v>
      </c>
      <c r="J8" s="7"/>
    </row>
    <row r="9" spans="1:13" x14ac:dyDescent="0.2">
      <c r="A9" s="37" t="s">
        <v>6</v>
      </c>
      <c r="B9" s="6">
        <v>741092</v>
      </c>
      <c r="C9" s="7">
        <v>36.239199999999997</v>
      </c>
      <c r="D9" s="6">
        <v>2990</v>
      </c>
      <c r="E9" s="6">
        <v>20450</v>
      </c>
      <c r="F9" s="6">
        <v>1000</v>
      </c>
      <c r="G9" s="6">
        <v>5</v>
      </c>
      <c r="H9" s="22">
        <f t="shared" si="0"/>
        <v>1.1880055199999999</v>
      </c>
    </row>
    <row r="10" spans="1:13" x14ac:dyDescent="0.2">
      <c r="A10" s="38" t="s">
        <v>9</v>
      </c>
      <c r="B10" s="8">
        <v>419621</v>
      </c>
      <c r="C10" s="7">
        <v>5.9327199999999998</v>
      </c>
      <c r="D10" s="8">
        <v>4018</v>
      </c>
      <c r="E10" s="8">
        <v>70729</v>
      </c>
      <c r="F10" s="6">
        <v>1000</v>
      </c>
      <c r="G10" s="6">
        <v>5</v>
      </c>
      <c r="H10" s="22">
        <f t="shared" si="0"/>
        <v>0.76494600000000001</v>
      </c>
    </row>
    <row r="11" spans="1:13" x14ac:dyDescent="0.2">
      <c r="A11" s="39" t="s">
        <v>10</v>
      </c>
      <c r="B11" s="8">
        <v>569493</v>
      </c>
      <c r="C11" s="7">
        <v>6.4900200000000003</v>
      </c>
      <c r="D11" s="8">
        <v>4719</v>
      </c>
      <c r="E11" s="8">
        <v>87748</v>
      </c>
      <c r="F11" s="6">
        <v>1000</v>
      </c>
      <c r="G11" s="6">
        <v>5</v>
      </c>
      <c r="H11" s="22">
        <f t="shared" si="0"/>
        <v>1.1107372900000001</v>
      </c>
    </row>
    <row r="12" spans="1:13" x14ac:dyDescent="0.2">
      <c r="F12" s="6"/>
      <c r="G12" s="6"/>
      <c r="H12" s="22"/>
    </row>
    <row r="13" spans="1:13" x14ac:dyDescent="0.2">
      <c r="A13" s="40" t="s">
        <v>70</v>
      </c>
      <c r="B13" s="23">
        <v>4761705</v>
      </c>
      <c r="C13" s="33">
        <v>8.3901000000000003</v>
      </c>
      <c r="D13" s="23">
        <v>474</v>
      </c>
      <c r="E13" s="23">
        <v>567538</v>
      </c>
      <c r="F13" s="35">
        <v>1000</v>
      </c>
      <c r="G13" s="35">
        <v>5</v>
      </c>
      <c r="H13" s="24">
        <f t="shared" ref="H13:H18" si="1">(_xlfn.CEILING.MATH(LOG(D13, 2)))*(B13)*0.000000125</f>
        <v>5.356918125</v>
      </c>
    </row>
    <row r="14" spans="1:13" x14ac:dyDescent="0.2">
      <c r="A14" s="40" t="s">
        <v>71</v>
      </c>
      <c r="B14" s="23">
        <v>4766822</v>
      </c>
      <c r="C14" s="33">
        <v>8.3976000000000006</v>
      </c>
      <c r="D14" s="23">
        <v>917</v>
      </c>
      <c r="E14" s="23">
        <v>567639</v>
      </c>
      <c r="F14" s="35">
        <v>1000</v>
      </c>
      <c r="G14" s="35">
        <v>5</v>
      </c>
      <c r="H14" s="24">
        <f t="shared" si="1"/>
        <v>5.9585274999999998</v>
      </c>
    </row>
    <row r="15" spans="1:13" x14ac:dyDescent="0.2">
      <c r="A15" s="40" t="s">
        <v>72</v>
      </c>
      <c r="B15" s="23">
        <v>4765510</v>
      </c>
      <c r="C15" s="33">
        <v>8.3926999999999996</v>
      </c>
      <c r="D15" s="23">
        <v>1307</v>
      </c>
      <c r="E15" s="23">
        <v>567812</v>
      </c>
      <c r="F15" s="35">
        <v>1000</v>
      </c>
      <c r="G15" s="35">
        <v>5</v>
      </c>
      <c r="H15" s="24">
        <f t="shared" si="1"/>
        <v>6.5525762499999995</v>
      </c>
    </row>
    <row r="16" spans="1:13" x14ac:dyDescent="0.2">
      <c r="A16" s="40" t="s">
        <v>73</v>
      </c>
      <c r="B16" s="23">
        <v>4761937</v>
      </c>
      <c r="C16" s="33">
        <v>8.3895999999999997</v>
      </c>
      <c r="D16" s="23">
        <v>1705</v>
      </c>
      <c r="E16" s="23">
        <v>567595</v>
      </c>
      <c r="F16" s="35">
        <v>1000</v>
      </c>
      <c r="G16" s="35">
        <v>5</v>
      </c>
      <c r="H16" s="24">
        <f t="shared" si="1"/>
        <v>6.547663375</v>
      </c>
    </row>
    <row r="17" spans="1:18" x14ac:dyDescent="0.2">
      <c r="A17" s="40" t="s">
        <v>74</v>
      </c>
      <c r="B17" s="23">
        <v>4768081</v>
      </c>
      <c r="C17" s="33">
        <v>8.3981999999999992</v>
      </c>
      <c r="D17" s="23">
        <v>2017</v>
      </c>
      <c r="E17" s="23">
        <v>567746</v>
      </c>
      <c r="F17" s="35">
        <v>1000</v>
      </c>
      <c r="G17" s="35">
        <v>5</v>
      </c>
      <c r="H17" s="24">
        <f t="shared" si="1"/>
        <v>6.5561113749999995</v>
      </c>
    </row>
    <row r="18" spans="1:18" x14ac:dyDescent="0.2">
      <c r="A18" s="40" t="s">
        <v>75</v>
      </c>
      <c r="B18" s="23">
        <v>4767858</v>
      </c>
      <c r="C18" s="33">
        <v>8.3941999999999997</v>
      </c>
      <c r="D18" s="23">
        <v>2325</v>
      </c>
      <c r="E18" s="23">
        <v>567988</v>
      </c>
      <c r="F18" s="35">
        <v>1000</v>
      </c>
      <c r="G18" s="35">
        <v>5</v>
      </c>
      <c r="H18" s="24">
        <f t="shared" si="1"/>
        <v>7.1517869999999997</v>
      </c>
    </row>
    <row r="19" spans="1:18" x14ac:dyDescent="0.2">
      <c r="A19" s="41"/>
      <c r="B19" s="23"/>
      <c r="C19" s="23"/>
      <c r="D19" s="23"/>
      <c r="E19" s="23"/>
      <c r="F19" s="23"/>
      <c r="G19" s="23"/>
      <c r="H19" s="24"/>
    </row>
    <row r="20" spans="1:18" x14ac:dyDescent="0.2">
      <c r="A20" s="41" t="s">
        <v>76</v>
      </c>
      <c r="B20" s="23">
        <v>5654658</v>
      </c>
      <c r="C20" s="33">
        <v>37.6</v>
      </c>
      <c r="D20" s="23">
        <v>917</v>
      </c>
      <c r="E20" s="23">
        <v>150000</v>
      </c>
      <c r="F20" s="23">
        <v>1000</v>
      </c>
      <c r="G20" s="23">
        <v>4</v>
      </c>
      <c r="H20" s="24">
        <f>(_xlfn.CEILING.MATH(LOG(D20, 2)))*(B20)*0.000000125</f>
        <v>7.0683224999999998</v>
      </c>
      <c r="O20" s="41"/>
      <c r="P20" s="41"/>
      <c r="Q20" s="41"/>
      <c r="R20" s="41"/>
    </row>
    <row r="21" spans="1:18" x14ac:dyDescent="0.2">
      <c r="A21" s="41" t="s">
        <v>77</v>
      </c>
      <c r="B21" s="23">
        <v>5345385</v>
      </c>
      <c r="C21" s="33">
        <v>17.8</v>
      </c>
      <c r="D21" s="23">
        <v>917</v>
      </c>
      <c r="E21" s="23">
        <v>299844</v>
      </c>
      <c r="F21" s="23">
        <v>1000</v>
      </c>
      <c r="G21" s="23">
        <v>4</v>
      </c>
      <c r="H21" s="24">
        <f>(_xlfn.CEILING.MATH(LOG(D21, 2)))*(B21)*0.000000125</f>
        <v>6.6817312499999995</v>
      </c>
    </row>
    <row r="22" spans="1:18" x14ac:dyDescent="0.2">
      <c r="A22" s="41" t="s">
        <v>78</v>
      </c>
      <c r="B22" s="23">
        <v>4766822</v>
      </c>
      <c r="C22" s="33">
        <v>8.39</v>
      </c>
      <c r="D22" s="23">
        <v>917</v>
      </c>
      <c r="E22" s="23">
        <v>567639</v>
      </c>
      <c r="F22" s="23">
        <v>1000</v>
      </c>
      <c r="G22" s="23">
        <v>4</v>
      </c>
      <c r="H22" s="24">
        <f>(_xlfn.CEILING.MATH(LOG(D22, 2)))*(B22)*0.000000125</f>
        <v>5.9585274999999998</v>
      </c>
    </row>
    <row r="23" spans="1:18" x14ac:dyDescent="0.2">
      <c r="A23" s="41" t="s">
        <v>79</v>
      </c>
      <c r="B23" s="23">
        <v>3690240</v>
      </c>
      <c r="C23" s="33">
        <v>4.22</v>
      </c>
      <c r="D23" s="23">
        <v>916</v>
      </c>
      <c r="E23" s="23">
        <v>872472</v>
      </c>
      <c r="F23" s="23">
        <v>1000</v>
      </c>
      <c r="G23" s="23">
        <v>4</v>
      </c>
      <c r="H23" s="24">
        <f>(_xlfn.CEILING.MATH(LOG(D23, 2)))*(B23)*0.000000125</f>
        <v>4.6128</v>
      </c>
    </row>
    <row r="24" spans="1:18" x14ac:dyDescent="0.2">
      <c r="H24" s="3"/>
      <c r="M24" s="19"/>
      <c r="N24" s="2"/>
    </row>
    <row r="25" spans="1:18" x14ac:dyDescent="0.2">
      <c r="A25" s="41" t="s">
        <v>80</v>
      </c>
      <c r="B25" s="23">
        <v>1783405</v>
      </c>
      <c r="C25" s="23">
        <v>20</v>
      </c>
      <c r="D25" s="23">
        <v>917</v>
      </c>
      <c r="E25" s="23">
        <v>100000</v>
      </c>
      <c r="F25" s="23">
        <v>1000</v>
      </c>
      <c r="G25" s="23">
        <v>5</v>
      </c>
      <c r="H25" s="24">
        <f>(_xlfn.CEILING.MATH(LOG(D25 + 1, 2)))*(B25+E25)*0.000000125</f>
        <v>2.3542562499999997</v>
      </c>
    </row>
    <row r="26" spans="1:18" x14ac:dyDescent="0.2">
      <c r="A26" s="41" t="s">
        <v>81</v>
      </c>
      <c r="B26" s="23">
        <v>3565014</v>
      </c>
      <c r="C26" s="23">
        <v>20</v>
      </c>
      <c r="D26" s="23">
        <v>917</v>
      </c>
      <c r="E26" s="23">
        <v>200000</v>
      </c>
      <c r="F26" s="23">
        <v>1000</v>
      </c>
      <c r="G26" s="23">
        <v>5</v>
      </c>
      <c r="H26" s="24">
        <f t="shared" ref="H26:H29" si="2">(_xlfn.CEILING.MATH(LOG(D26 + 1, 2)))*(B26+E26)*0.000000125</f>
        <v>4.7062675</v>
      </c>
    </row>
    <row r="27" spans="1:18" x14ac:dyDescent="0.2">
      <c r="A27" s="41" t="s">
        <v>82</v>
      </c>
      <c r="B27" s="23">
        <v>7129393</v>
      </c>
      <c r="C27" s="23">
        <v>20</v>
      </c>
      <c r="D27" s="23">
        <v>917</v>
      </c>
      <c r="E27" s="23">
        <v>400000</v>
      </c>
      <c r="F27" s="23">
        <v>1000</v>
      </c>
      <c r="G27" s="23">
        <v>5</v>
      </c>
      <c r="H27" s="24">
        <f t="shared" si="2"/>
        <v>9.4117412500000004</v>
      </c>
      <c r="O27" s="41"/>
    </row>
    <row r="28" spans="1:18" x14ac:dyDescent="0.2">
      <c r="A28" s="41" t="s">
        <v>83</v>
      </c>
      <c r="B28" s="23">
        <v>14261856</v>
      </c>
      <c r="C28" s="23">
        <v>20</v>
      </c>
      <c r="D28" s="23">
        <v>917</v>
      </c>
      <c r="E28" s="23">
        <v>800000</v>
      </c>
      <c r="F28" s="23">
        <v>1000</v>
      </c>
      <c r="G28" s="23">
        <v>5</v>
      </c>
      <c r="H28" s="24">
        <f t="shared" si="2"/>
        <v>18.82732</v>
      </c>
      <c r="O28" s="41"/>
    </row>
    <row r="29" spans="1:18" x14ac:dyDescent="0.2">
      <c r="A29" s="41" t="s">
        <v>96</v>
      </c>
      <c r="B29" s="23">
        <v>28525176</v>
      </c>
      <c r="C29" s="23">
        <v>20</v>
      </c>
      <c r="D29" s="23">
        <v>917</v>
      </c>
      <c r="E29" s="23">
        <v>1600000</v>
      </c>
      <c r="F29" s="23">
        <v>1000</v>
      </c>
      <c r="G29" s="23">
        <v>5</v>
      </c>
      <c r="H29" s="24">
        <f t="shared" si="2"/>
        <v>37.656469999999999</v>
      </c>
      <c r="O29" s="41"/>
    </row>
    <row r="30" spans="1:18" x14ac:dyDescent="0.2">
      <c r="O30" s="41"/>
    </row>
    <row r="34" spans="1:1" x14ac:dyDescent="0.2">
      <c r="A34" s="4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8" sqref="E8:E10"/>
    </sheetView>
  </sheetViews>
  <sheetFormatPr baseColWidth="10" defaultRowHeight="16" x14ac:dyDescent="0.2"/>
  <cols>
    <col min="1" max="1" width="21.6640625" customWidth="1"/>
    <col min="6" max="6" width="12.6640625" customWidth="1"/>
  </cols>
  <sheetData>
    <row r="1" spans="1:7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</row>
    <row r="2" spans="1:7" x14ac:dyDescent="0.2">
      <c r="A2" s="36" t="s">
        <v>85</v>
      </c>
      <c r="B2" s="3">
        <v>1566.7</v>
      </c>
      <c r="C2" s="3">
        <v>1660.8</v>
      </c>
      <c r="D2" s="3">
        <v>2483</v>
      </c>
      <c r="E2" s="3">
        <v>3158.4</v>
      </c>
      <c r="F2" s="3">
        <v>2834.5</v>
      </c>
      <c r="G2" s="3">
        <v>2536.1999999999998</v>
      </c>
    </row>
    <row r="3" spans="1:7" x14ac:dyDescent="0.2">
      <c r="A3" s="36" t="s">
        <v>86</v>
      </c>
      <c r="B3" s="3">
        <v>1.1839999999999999</v>
      </c>
      <c r="C3" s="3">
        <v>1.179</v>
      </c>
      <c r="D3" s="3">
        <v>1.2230000000000001</v>
      </c>
      <c r="E3" s="3">
        <v>1.2829999999999999</v>
      </c>
      <c r="F3" s="3">
        <v>1.3089999999999999</v>
      </c>
      <c r="G3" s="3">
        <v>1.3839999999999999</v>
      </c>
    </row>
    <row r="4" spans="1:7" x14ac:dyDescent="0.2">
      <c r="A4" s="36" t="s">
        <v>87</v>
      </c>
      <c r="B4" s="3">
        <v>109.5</v>
      </c>
      <c r="C4" s="3">
        <v>140.19999999999999</v>
      </c>
      <c r="D4" s="3">
        <v>168.8</v>
      </c>
      <c r="E4" s="3">
        <v>197.1</v>
      </c>
      <c r="F4" s="3">
        <v>219</v>
      </c>
      <c r="G4" s="3">
        <v>240.5</v>
      </c>
    </row>
    <row r="5" spans="1:7" x14ac:dyDescent="0.2">
      <c r="A5" s="36"/>
      <c r="B5" s="36"/>
      <c r="C5" s="36"/>
      <c r="D5" s="36"/>
      <c r="E5" s="36"/>
      <c r="F5" s="36"/>
      <c r="G5" s="36"/>
    </row>
    <row r="6" spans="1:7" x14ac:dyDescent="0.2">
      <c r="A6" s="36"/>
      <c r="B6" s="36"/>
      <c r="C6" s="36"/>
      <c r="D6" s="36"/>
      <c r="E6" s="36"/>
      <c r="F6" s="36"/>
      <c r="G6" s="36"/>
    </row>
    <row r="7" spans="1:7" x14ac:dyDescent="0.2">
      <c r="A7" s="44" t="s">
        <v>88</v>
      </c>
      <c r="B7" s="46" t="s">
        <v>76</v>
      </c>
      <c r="C7" s="46" t="s">
        <v>77</v>
      </c>
      <c r="D7" s="46" t="s">
        <v>78</v>
      </c>
      <c r="E7" s="46" t="s">
        <v>79</v>
      </c>
      <c r="F7" s="36"/>
      <c r="G7" s="36"/>
    </row>
    <row r="8" spans="1:7" x14ac:dyDescent="0.2">
      <c r="A8" s="36" t="s">
        <v>85</v>
      </c>
      <c r="B8" s="3">
        <v>903.26</v>
      </c>
      <c r="C8" s="3">
        <v>1457.2</v>
      </c>
      <c r="D8" s="3">
        <v>2188</v>
      </c>
      <c r="E8" s="3">
        <v>1581</v>
      </c>
      <c r="F8" s="36"/>
      <c r="G8" s="36"/>
    </row>
    <row r="9" spans="1:7" x14ac:dyDescent="0.2">
      <c r="A9" s="36" t="s">
        <v>86</v>
      </c>
      <c r="B9" s="3">
        <v>0.43169999999999997</v>
      </c>
      <c r="C9" s="3">
        <v>0.68179999999999996</v>
      </c>
      <c r="D9" s="3">
        <v>1.2619</v>
      </c>
      <c r="E9" s="3">
        <v>1.8303</v>
      </c>
      <c r="F9" s="36"/>
      <c r="G9" s="36"/>
    </row>
    <row r="10" spans="1:7" x14ac:dyDescent="0.2">
      <c r="A10" s="36" t="s">
        <v>87</v>
      </c>
      <c r="B10" s="3">
        <v>94.72</v>
      </c>
      <c r="C10" s="3">
        <v>116.1</v>
      </c>
      <c r="D10" s="3">
        <v>140.19999999999999</v>
      </c>
      <c r="E10" s="3">
        <v>145.6</v>
      </c>
      <c r="F10" s="36"/>
      <c r="G10" s="36"/>
    </row>
    <row r="11" spans="1:7" x14ac:dyDescent="0.2">
      <c r="A11" s="36"/>
      <c r="B11" s="36"/>
      <c r="C11" s="36"/>
      <c r="D11" s="36"/>
      <c r="E11" s="36"/>
      <c r="F11" s="36"/>
      <c r="G11" s="36"/>
    </row>
    <row r="12" spans="1:7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</row>
    <row r="13" spans="1:7" x14ac:dyDescent="0.2">
      <c r="A13" s="47" t="s">
        <v>85</v>
      </c>
      <c r="B13" s="3">
        <v>136.61000000000001</v>
      </c>
      <c r="C13" s="3">
        <v>475.08</v>
      </c>
      <c r="D13" s="3">
        <v>1926.8</v>
      </c>
      <c r="E13" s="3">
        <v>8722.5</v>
      </c>
      <c r="F13" s="3">
        <v>35947</v>
      </c>
      <c r="G13" s="36"/>
    </row>
    <row r="14" spans="1:7" x14ac:dyDescent="0.2">
      <c r="A14" s="47" t="s">
        <v>86</v>
      </c>
      <c r="B14" s="3">
        <v>0.21460000000000001</v>
      </c>
      <c r="C14" s="3">
        <v>0.41439999999999999</v>
      </c>
      <c r="D14" s="3">
        <v>0.82530000000000003</v>
      </c>
      <c r="E14" s="3">
        <v>1.6207</v>
      </c>
      <c r="F14" s="3">
        <v>3.2633000000000001</v>
      </c>
      <c r="G14" s="36"/>
    </row>
    <row r="15" spans="1:7" x14ac:dyDescent="0.2">
      <c r="A15" s="47" t="s">
        <v>87</v>
      </c>
      <c r="B15" s="3">
        <v>39.338999999999999</v>
      </c>
      <c r="C15" s="3">
        <v>77.602999999999994</v>
      </c>
      <c r="D15" s="3">
        <v>155.13</v>
      </c>
      <c r="E15" s="3">
        <v>310.72000000000003</v>
      </c>
      <c r="F15" s="3">
        <v>628.12</v>
      </c>
      <c r="G15" s="36"/>
    </row>
    <row r="16" spans="1:7" x14ac:dyDescent="0.2">
      <c r="A16" s="36"/>
      <c r="B16" s="36"/>
      <c r="C16" s="36"/>
      <c r="D16" s="36"/>
      <c r="E16" s="36"/>
      <c r="F16" s="36"/>
      <c r="G16" s="36"/>
    </row>
    <row r="17" spans="1:7" x14ac:dyDescent="0.2">
      <c r="A17" s="36"/>
      <c r="B17" s="36"/>
      <c r="C17" s="36"/>
      <c r="D17" s="36"/>
      <c r="E17" s="36"/>
      <c r="F17" s="36"/>
      <c r="G17" s="36"/>
    </row>
    <row r="18" spans="1:7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</row>
    <row r="19" spans="1:7" x14ac:dyDescent="0.2">
      <c r="A19" s="47" t="s">
        <v>91</v>
      </c>
      <c r="B19" s="3">
        <v>0.33</v>
      </c>
      <c r="C19" s="3">
        <v>0.24</v>
      </c>
      <c r="D19" s="3">
        <v>0.251</v>
      </c>
      <c r="E19" s="36"/>
      <c r="F19" s="36"/>
      <c r="G19" s="36"/>
    </row>
    <row r="20" spans="1:7" x14ac:dyDescent="0.2">
      <c r="A20" s="36"/>
      <c r="B20" s="36"/>
      <c r="C20" s="36"/>
      <c r="D20" s="36"/>
      <c r="E20" s="36"/>
      <c r="F20" s="36"/>
      <c r="G20" s="3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41" sqref="H41"/>
    </sheetView>
  </sheetViews>
  <sheetFormatPr baseColWidth="10" defaultRowHeight="16" x14ac:dyDescent="0.2"/>
  <cols>
    <col min="1" max="1" width="21.6640625" customWidth="1"/>
    <col min="6" max="6" width="13.83203125" customWidth="1"/>
  </cols>
  <sheetData>
    <row r="1" spans="1:13" x14ac:dyDescent="0.2">
      <c r="A1" s="20" t="s">
        <v>84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75</v>
      </c>
    </row>
    <row r="2" spans="1:13" x14ac:dyDescent="0.2">
      <c r="A2" t="s">
        <v>85</v>
      </c>
      <c r="B2" s="12">
        <v>23.474599999999999</v>
      </c>
      <c r="C2" s="12">
        <v>15.491199999999999</v>
      </c>
      <c r="D2" s="12">
        <v>13.5718</v>
      </c>
      <c r="E2" s="12">
        <v>12.5456</v>
      </c>
      <c r="F2" s="12">
        <v>12.1496</v>
      </c>
      <c r="G2" s="12">
        <v>11.860200000000001</v>
      </c>
    </row>
    <row r="3" spans="1:13" x14ac:dyDescent="0.2">
      <c r="A3" t="s">
        <v>86</v>
      </c>
      <c r="B3" s="12">
        <v>3.262</v>
      </c>
      <c r="C3" s="12">
        <v>1.359</v>
      </c>
      <c r="D3" s="12">
        <v>0.93300000000000005</v>
      </c>
      <c r="E3" s="12">
        <v>0.67700000000000005</v>
      </c>
      <c r="F3" s="12">
        <v>0.56399999999999995</v>
      </c>
      <c r="G3" s="12">
        <v>0.52500000000000002</v>
      </c>
    </row>
    <row r="4" spans="1:13" x14ac:dyDescent="0.2">
      <c r="A4" t="s">
        <v>87</v>
      </c>
      <c r="B4" s="12">
        <v>10.417999999999999</v>
      </c>
      <c r="C4" s="12">
        <v>11.542999999999999</v>
      </c>
      <c r="D4" s="12">
        <v>12.314</v>
      </c>
      <c r="E4" s="12">
        <v>12.589</v>
      </c>
      <c r="F4" s="12">
        <v>12.794</v>
      </c>
      <c r="G4" s="12">
        <v>12.929</v>
      </c>
    </row>
    <row r="7" spans="1:13" x14ac:dyDescent="0.2">
      <c r="A7" s="20" t="s">
        <v>88</v>
      </c>
      <c r="B7" s="34" t="s">
        <v>76</v>
      </c>
      <c r="C7" s="34" t="s">
        <v>77</v>
      </c>
      <c r="D7" s="34" t="s">
        <v>78</v>
      </c>
      <c r="E7" s="34" t="s">
        <v>79</v>
      </c>
    </row>
    <row r="8" spans="1:13" x14ac:dyDescent="0.2">
      <c r="A8" t="s">
        <v>85</v>
      </c>
      <c r="B8" s="3">
        <v>29.538</v>
      </c>
      <c r="C8" s="3">
        <v>27.83</v>
      </c>
      <c r="D8" s="3">
        <v>23.213999999999999</v>
      </c>
      <c r="E8" s="3">
        <v>13.843</v>
      </c>
    </row>
    <row r="9" spans="1:13" x14ac:dyDescent="0.2">
      <c r="A9" t="s">
        <v>86</v>
      </c>
      <c r="B9" s="3">
        <v>2.7848999999999999</v>
      </c>
      <c r="C9" s="3">
        <v>2.2625000000000002</v>
      </c>
      <c r="D9" s="3">
        <v>1.8178000000000001</v>
      </c>
      <c r="E9" s="3">
        <v>1.2593000000000001</v>
      </c>
    </row>
    <row r="10" spans="1:13" x14ac:dyDescent="0.2">
      <c r="A10" t="s">
        <v>87</v>
      </c>
      <c r="B10" s="3">
        <v>16.196000000000002</v>
      </c>
      <c r="C10" s="3">
        <v>15.041</v>
      </c>
      <c r="D10" s="3">
        <v>11.542999999999999</v>
      </c>
      <c r="E10" s="3">
        <v>6.9244000000000003</v>
      </c>
    </row>
    <row r="12" spans="1:13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</row>
    <row r="13" spans="1:13" x14ac:dyDescent="0.2">
      <c r="A13" s="19" t="s">
        <v>85</v>
      </c>
      <c r="B13" s="3">
        <v>2.8852000000000002</v>
      </c>
      <c r="C13" s="3">
        <v>8.6217000000000006</v>
      </c>
      <c r="D13" s="3">
        <v>32.975000000000001</v>
      </c>
      <c r="E13" s="3">
        <v>133.30000000000001</v>
      </c>
      <c r="F13" s="3">
        <v>535.53</v>
      </c>
      <c r="I13" s="3"/>
      <c r="J13" s="3"/>
      <c r="K13" s="3"/>
      <c r="L13" s="3"/>
      <c r="M13" s="3"/>
    </row>
    <row r="14" spans="1:13" x14ac:dyDescent="0.2">
      <c r="A14" s="19" t="s">
        <v>86</v>
      </c>
      <c r="B14" s="3">
        <v>0.40078000000000003</v>
      </c>
      <c r="C14" s="3">
        <v>0.93627000000000005</v>
      </c>
      <c r="D14" s="3">
        <v>2.5071699999999999</v>
      </c>
      <c r="E14" s="3">
        <v>9.2869399999999995</v>
      </c>
      <c r="F14" s="3">
        <v>35.579599999999999</v>
      </c>
    </row>
    <row r="15" spans="1:13" x14ac:dyDescent="0.2">
      <c r="A15" s="19" t="s">
        <v>87</v>
      </c>
      <c r="B15" s="3">
        <v>4.9820000000000002</v>
      </c>
      <c r="C15" s="3">
        <v>9.8733000000000004</v>
      </c>
      <c r="D15" s="3">
        <v>19.581</v>
      </c>
      <c r="E15" s="3">
        <v>39.14</v>
      </c>
      <c r="F15" s="3">
        <v>78.849000000000004</v>
      </c>
    </row>
    <row r="18" spans="1:4" x14ac:dyDescent="0.2">
      <c r="A18" s="21" t="s">
        <v>90</v>
      </c>
      <c r="B18" s="7">
        <v>3</v>
      </c>
      <c r="C18" s="7">
        <v>6</v>
      </c>
      <c r="D18" s="7">
        <v>12</v>
      </c>
    </row>
    <row r="19" spans="1:4" x14ac:dyDescent="0.2">
      <c r="A19" s="19" t="s">
        <v>91</v>
      </c>
      <c r="B19" s="12">
        <v>0.72785299999999997</v>
      </c>
      <c r="C19" s="12">
        <v>0.394067</v>
      </c>
      <c r="D19" s="12">
        <v>0.27705099999999999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23" sqref="G23"/>
    </sheetView>
  </sheetViews>
  <sheetFormatPr baseColWidth="10" defaultRowHeight="16" x14ac:dyDescent="0.2"/>
  <cols>
    <col min="1" max="1" width="21.6640625" customWidth="1"/>
    <col min="6" max="6" width="16.5" customWidth="1"/>
  </cols>
  <sheetData>
    <row r="1" spans="1:9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  <c r="H1" s="36"/>
      <c r="I1" s="36"/>
    </row>
    <row r="2" spans="1:9" x14ac:dyDescent="0.2">
      <c r="A2" s="36" t="s">
        <v>85</v>
      </c>
      <c r="B2" s="3">
        <v>21.43</v>
      </c>
      <c r="C2" s="3">
        <v>12.95</v>
      </c>
      <c r="D2" s="3">
        <v>10.68</v>
      </c>
      <c r="E2" s="3">
        <v>9.2959999999999994</v>
      </c>
      <c r="F2" s="3">
        <v>8.73</v>
      </c>
      <c r="G2" s="3">
        <v>8.1449999999999996</v>
      </c>
      <c r="H2" s="36"/>
      <c r="I2" s="36"/>
    </row>
    <row r="3" spans="1:9" x14ac:dyDescent="0.2">
      <c r="A3" s="36" t="s">
        <v>86</v>
      </c>
      <c r="B3" s="3">
        <v>1.1499999999999999</v>
      </c>
      <c r="C3" s="3">
        <v>1.17</v>
      </c>
      <c r="D3" s="3">
        <v>1.1499999999999999</v>
      </c>
      <c r="E3" s="3">
        <v>1.21</v>
      </c>
      <c r="F3" s="3">
        <v>1.1599999999999999</v>
      </c>
      <c r="G3" s="3">
        <v>1.24</v>
      </c>
      <c r="H3" s="36"/>
      <c r="I3" s="36"/>
    </row>
    <row r="4" spans="1:9" x14ac:dyDescent="0.2">
      <c r="A4" s="36" t="s">
        <v>87</v>
      </c>
      <c r="B4" s="3">
        <v>169.46</v>
      </c>
      <c r="C4" s="3">
        <v>204.87</v>
      </c>
      <c r="D4" s="3">
        <v>234.13</v>
      </c>
      <c r="E4" s="3">
        <v>263.18</v>
      </c>
      <c r="F4" s="3">
        <v>286.31</v>
      </c>
      <c r="G4" s="3">
        <v>308.55</v>
      </c>
      <c r="H4" s="36"/>
      <c r="I4" s="36"/>
    </row>
    <row r="5" spans="1:9" x14ac:dyDescent="0.2">
      <c r="A5" s="36"/>
      <c r="B5" s="36"/>
      <c r="C5" s="36"/>
      <c r="D5" s="36"/>
      <c r="E5" s="36"/>
      <c r="F5" s="36"/>
      <c r="G5" s="36"/>
      <c r="H5" s="36"/>
      <c r="I5" s="36"/>
    </row>
    <row r="6" spans="1:9" x14ac:dyDescent="0.2">
      <c r="A6" s="36"/>
      <c r="B6" s="36"/>
      <c r="C6" s="36"/>
      <c r="D6" s="36"/>
      <c r="E6" s="36"/>
      <c r="F6" s="36"/>
      <c r="G6" s="36"/>
      <c r="H6" s="36"/>
      <c r="I6" s="36"/>
    </row>
    <row r="7" spans="1:9" ht="32" x14ac:dyDescent="0.2">
      <c r="A7" s="44" t="s">
        <v>88</v>
      </c>
      <c r="B7" s="43" t="s">
        <v>76</v>
      </c>
      <c r="C7" s="43" t="s">
        <v>77</v>
      </c>
      <c r="D7" s="43" t="s">
        <v>78</v>
      </c>
      <c r="E7" s="43" t="s">
        <v>79</v>
      </c>
      <c r="F7" s="36"/>
      <c r="G7" s="36"/>
      <c r="H7" s="36"/>
      <c r="I7" s="36"/>
    </row>
    <row r="8" spans="1:9" x14ac:dyDescent="0.2">
      <c r="A8" s="36" t="s">
        <v>85</v>
      </c>
      <c r="B8" s="3">
        <v>11.48</v>
      </c>
      <c r="C8" s="3">
        <v>19.97</v>
      </c>
      <c r="D8" s="3">
        <v>24.006</v>
      </c>
      <c r="E8" s="3">
        <v>25.302</v>
      </c>
      <c r="F8" s="36"/>
      <c r="G8" s="36"/>
      <c r="H8" s="36"/>
      <c r="I8" s="36"/>
    </row>
    <row r="9" spans="1:9" x14ac:dyDescent="0.2">
      <c r="A9" s="36" t="s">
        <v>86</v>
      </c>
      <c r="B9" s="48">
        <v>2.0158</v>
      </c>
      <c r="C9" s="48">
        <v>1.3463000000000001</v>
      </c>
      <c r="D9" s="48">
        <v>0.7278</v>
      </c>
      <c r="E9" s="3">
        <v>0.40110000000000001</v>
      </c>
      <c r="F9" s="36"/>
      <c r="G9" s="36"/>
      <c r="H9" s="36"/>
      <c r="I9" s="36"/>
    </row>
    <row r="10" spans="1:9" x14ac:dyDescent="0.2">
      <c r="A10" s="36" t="s">
        <v>87</v>
      </c>
      <c r="B10" s="3">
        <v>166.54</v>
      </c>
      <c r="C10" s="3">
        <v>204.87</v>
      </c>
      <c r="D10" s="3">
        <v>230.14</v>
      </c>
      <c r="E10" s="3">
        <v>235.94</v>
      </c>
      <c r="F10" s="36"/>
      <c r="G10" s="36"/>
      <c r="H10" s="36"/>
      <c r="I10" s="36"/>
    </row>
    <row r="11" spans="1:9" x14ac:dyDescent="0.2">
      <c r="A11" s="36"/>
      <c r="B11" s="36"/>
      <c r="C11" s="36"/>
      <c r="D11" s="36"/>
      <c r="E11" s="36"/>
      <c r="F11" s="36"/>
      <c r="G11" s="36"/>
      <c r="H11" s="36"/>
      <c r="I11" s="36"/>
    </row>
    <row r="12" spans="1:9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  <c r="H12" s="36"/>
      <c r="I12" s="36"/>
    </row>
    <row r="13" spans="1:9" x14ac:dyDescent="0.2">
      <c r="A13" s="47" t="s">
        <v>85</v>
      </c>
      <c r="B13" s="3">
        <v>1.7496</v>
      </c>
      <c r="C13" s="3">
        <v>6.4573999999999998</v>
      </c>
      <c r="D13" s="3">
        <v>28.422000000000001</v>
      </c>
      <c r="E13" s="3">
        <v>123.14</v>
      </c>
      <c r="F13" s="3">
        <v>516.45000000000005</v>
      </c>
      <c r="G13" s="36"/>
      <c r="H13" s="36"/>
      <c r="I13" s="36"/>
    </row>
    <row r="14" spans="1:9" x14ac:dyDescent="0.2">
      <c r="A14" s="47" t="s">
        <v>86</v>
      </c>
      <c r="B14" s="3">
        <v>0.23710000000000001</v>
      </c>
      <c r="C14" s="3">
        <v>0.40699999999999997</v>
      </c>
      <c r="D14" s="3">
        <v>0.81459999999999999</v>
      </c>
      <c r="E14" s="3">
        <v>1.6174999999999999</v>
      </c>
      <c r="F14" s="3">
        <v>3.3256999999999999</v>
      </c>
      <c r="G14" s="36"/>
      <c r="H14" s="36"/>
      <c r="I14" s="36"/>
    </row>
    <row r="15" spans="1:9" x14ac:dyDescent="0.2">
      <c r="A15" s="47" t="s">
        <v>87</v>
      </c>
      <c r="B15" s="3">
        <v>77.650999999999996</v>
      </c>
      <c r="C15" s="3">
        <v>154.18</v>
      </c>
      <c r="D15" s="3">
        <v>305.94</v>
      </c>
      <c r="E15" s="3">
        <v>606.86</v>
      </c>
      <c r="F15" s="3">
        <v>1203.2</v>
      </c>
      <c r="G15" s="36"/>
      <c r="H15" s="36"/>
      <c r="I15" s="36"/>
    </row>
    <row r="16" spans="1:9" x14ac:dyDescent="0.2">
      <c r="A16" s="36"/>
      <c r="B16" s="36"/>
      <c r="C16" s="36"/>
      <c r="D16" s="36"/>
      <c r="E16" s="36"/>
      <c r="F16" s="36"/>
      <c r="G16" s="36"/>
      <c r="H16" s="36"/>
      <c r="I16" s="36"/>
    </row>
    <row r="17" spans="1:9" x14ac:dyDescent="0.2">
      <c r="A17" s="36"/>
      <c r="B17" s="36"/>
      <c r="C17" s="36"/>
      <c r="D17" s="36"/>
      <c r="E17" s="36"/>
      <c r="F17" s="36"/>
      <c r="G17" s="36"/>
      <c r="H17" s="36"/>
      <c r="I17" s="36"/>
    </row>
    <row r="18" spans="1:9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  <c r="H18" s="36"/>
      <c r="I18" s="36"/>
    </row>
    <row r="19" spans="1:9" x14ac:dyDescent="0.2">
      <c r="A19" s="47" t="s">
        <v>91</v>
      </c>
      <c r="B19" s="3">
        <v>0.29499999999999998</v>
      </c>
      <c r="C19" s="3">
        <v>0.23699999999999999</v>
      </c>
      <c r="D19" s="3">
        <v>0.248</v>
      </c>
      <c r="E19" s="36"/>
      <c r="F19" s="36"/>
      <c r="G19" s="36"/>
      <c r="H19" s="36"/>
      <c r="I19" s="36"/>
    </row>
    <row r="20" spans="1:9" x14ac:dyDescent="0.2">
      <c r="A20" s="36"/>
      <c r="B20" s="36"/>
      <c r="C20" s="36"/>
      <c r="D20" s="36"/>
      <c r="E20" s="36"/>
      <c r="F20" s="36"/>
      <c r="G20" s="36"/>
      <c r="H20" s="36"/>
      <c r="I20" s="36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41" zoomScale="84" workbookViewId="0">
      <selection activeCell="H98" sqref="H9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:M3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50" workbookViewId="0">
      <selection activeCell="Z99" sqref="Z99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2" workbookViewId="0">
      <selection activeCell="K31" sqref="K31"/>
    </sheetView>
  </sheetViews>
  <sheetFormatPr baseColWidth="10" defaultRowHeight="16" x14ac:dyDescent="0.2"/>
  <cols>
    <col min="1" max="1" width="34.33203125" customWidth="1"/>
    <col min="3" max="3" width="11.1640625" bestFit="1" customWidth="1"/>
    <col min="4" max="5" width="12.5" bestFit="1" customWidth="1"/>
    <col min="8" max="8" width="12.1640625" bestFit="1" customWidth="1"/>
    <col min="10" max="10" width="13.6640625" bestFit="1" customWidth="1"/>
    <col min="11" max="11" width="12.6640625" bestFit="1" customWidth="1"/>
    <col min="12" max="12" width="12.1640625" bestFit="1" customWidth="1"/>
    <col min="13" max="15" width="12.33203125" bestFit="1" customWidth="1"/>
  </cols>
  <sheetData>
    <row r="1" spans="1:15" x14ac:dyDescent="0.2">
      <c r="A1" t="s">
        <v>105</v>
      </c>
      <c r="K1" s="52" t="s">
        <v>120</v>
      </c>
    </row>
    <row r="2" spans="1:15" x14ac:dyDescent="0.2">
      <c r="A2" t="s">
        <v>106</v>
      </c>
      <c r="K2" t="s">
        <v>121</v>
      </c>
    </row>
    <row r="3" spans="1:15" x14ac:dyDescent="0.2">
      <c r="K3" t="s">
        <v>123</v>
      </c>
    </row>
    <row r="4" spans="1:15" x14ac:dyDescent="0.2">
      <c r="A4" t="s">
        <v>122</v>
      </c>
    </row>
    <row r="6" spans="1:15" x14ac:dyDescent="0.2">
      <c r="A6" s="51" t="s">
        <v>107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124</v>
      </c>
      <c r="J6" t="s">
        <v>126</v>
      </c>
      <c r="K6" t="s">
        <v>127</v>
      </c>
      <c r="L6" t="s">
        <v>116</v>
      </c>
      <c r="M6" t="s">
        <v>117</v>
      </c>
      <c r="N6" t="s">
        <v>118</v>
      </c>
      <c r="O6" t="s">
        <v>119</v>
      </c>
    </row>
    <row r="7" spans="1:15" x14ac:dyDescent="0.2">
      <c r="A7" s="51">
        <v>44972</v>
      </c>
      <c r="B7" s="55">
        <v>2.6</v>
      </c>
      <c r="C7" s="53">
        <v>17500</v>
      </c>
      <c r="D7" s="55">
        <v>504</v>
      </c>
      <c r="E7" s="55">
        <v>19.399999999999999</v>
      </c>
      <c r="F7" s="55">
        <v>10.1</v>
      </c>
      <c r="G7" s="55">
        <v>20.2</v>
      </c>
      <c r="H7" s="55">
        <v>261</v>
      </c>
      <c r="I7" s="55">
        <v>87.626400000000004</v>
      </c>
      <c r="J7" s="55">
        <v>2.78</v>
      </c>
      <c r="K7" s="55">
        <v>5.07</v>
      </c>
      <c r="L7" s="55">
        <v>44.8962</v>
      </c>
      <c r="M7" s="55">
        <v>5.21</v>
      </c>
      <c r="N7" s="55">
        <v>10.4</v>
      </c>
      <c r="O7" s="55">
        <v>20.2</v>
      </c>
    </row>
    <row r="8" spans="1:15" x14ac:dyDescent="0.2">
      <c r="A8" s="51">
        <v>89937</v>
      </c>
      <c r="B8" s="55">
        <v>5.0999999999999996</v>
      </c>
      <c r="C8" s="53">
        <v>29600</v>
      </c>
      <c r="D8" s="55">
        <v>1010</v>
      </c>
      <c r="E8" s="55">
        <v>78.900000000000006</v>
      </c>
      <c r="F8" s="55">
        <v>22.8</v>
      </c>
      <c r="G8" s="55">
        <v>45.4</v>
      </c>
      <c r="H8" s="55">
        <v>484</v>
      </c>
      <c r="I8" s="55">
        <v>148.56299999999999</v>
      </c>
      <c r="J8" s="55">
        <v>5.0599999999999996</v>
      </c>
      <c r="K8" s="55">
        <v>32</v>
      </c>
      <c r="L8" s="55">
        <v>79.006799999999998</v>
      </c>
      <c r="M8" s="55">
        <v>10.6</v>
      </c>
      <c r="N8" s="55">
        <v>21.8</v>
      </c>
      <c r="O8" s="55">
        <v>42.2</v>
      </c>
    </row>
    <row r="9" spans="1:15" x14ac:dyDescent="0.2">
      <c r="A9" s="51">
        <v>134921</v>
      </c>
      <c r="B9" s="55">
        <v>7.7</v>
      </c>
      <c r="C9" s="53">
        <v>75300</v>
      </c>
      <c r="D9" s="55">
        <v>2040</v>
      </c>
      <c r="E9" s="55">
        <v>73.5</v>
      </c>
      <c r="F9" s="55">
        <v>34.700000000000003</v>
      </c>
      <c r="G9" s="55">
        <v>84.3</v>
      </c>
      <c r="H9" s="55">
        <v>1170</v>
      </c>
      <c r="I9" s="55">
        <v>397.91300000000001</v>
      </c>
      <c r="J9" s="55">
        <v>7.77</v>
      </c>
      <c r="K9" s="55">
        <v>7.56</v>
      </c>
      <c r="L9" s="55">
        <v>71.266400000000004</v>
      </c>
      <c r="M9" s="55">
        <v>16.7</v>
      </c>
      <c r="N9" s="55">
        <v>33.700000000000003</v>
      </c>
      <c r="O9" s="55">
        <v>65.900000000000006</v>
      </c>
    </row>
    <row r="10" spans="1:15" x14ac:dyDescent="0.2">
      <c r="A10" s="51">
        <v>179903</v>
      </c>
      <c r="B10" s="55">
        <v>11</v>
      </c>
      <c r="C10" s="53">
        <v>63000</v>
      </c>
      <c r="D10" s="55">
        <v>2300</v>
      </c>
      <c r="E10" s="55">
        <v>186</v>
      </c>
      <c r="F10" s="55">
        <v>58.3</v>
      </c>
      <c r="G10" s="55">
        <v>105</v>
      </c>
      <c r="H10" s="55">
        <v>1120</v>
      </c>
      <c r="I10" s="55">
        <v>348.62700000000001</v>
      </c>
      <c r="J10" s="55">
        <v>7.05</v>
      </c>
      <c r="K10" s="55">
        <v>62.2</v>
      </c>
      <c r="L10" s="55">
        <v>253.42099999999999</v>
      </c>
      <c r="M10" s="55">
        <v>22.2</v>
      </c>
      <c r="N10" s="55">
        <v>45</v>
      </c>
      <c r="O10" s="55">
        <v>86.5</v>
      </c>
    </row>
    <row r="11" spans="1:15" x14ac:dyDescent="0.2">
      <c r="A11" s="51">
        <v>224883</v>
      </c>
      <c r="B11" s="55">
        <v>14</v>
      </c>
      <c r="C11" s="53">
        <v>103000</v>
      </c>
      <c r="D11" s="55">
        <v>3010</v>
      </c>
      <c r="E11" s="55">
        <v>139</v>
      </c>
      <c r="F11" s="55">
        <v>58.5</v>
      </c>
      <c r="G11" s="55">
        <v>128</v>
      </c>
      <c r="H11" s="55">
        <v>1790</v>
      </c>
      <c r="I11" s="55">
        <v>548.89800000000002</v>
      </c>
      <c r="J11" s="55">
        <v>18.899999999999999</v>
      </c>
      <c r="K11" s="55">
        <v>48.1</v>
      </c>
      <c r="L11" s="55">
        <v>294.65100000000001</v>
      </c>
      <c r="M11" s="55">
        <v>26.6</v>
      </c>
      <c r="N11" s="55">
        <v>53.5</v>
      </c>
      <c r="O11" s="55">
        <v>105</v>
      </c>
    </row>
    <row r="12" spans="1:15" x14ac:dyDescent="0.2">
      <c r="A12" s="51">
        <v>269860</v>
      </c>
      <c r="B12" s="55">
        <v>17</v>
      </c>
      <c r="C12" s="53">
        <v>138000</v>
      </c>
      <c r="D12" s="55">
        <v>4200</v>
      </c>
      <c r="E12" s="55">
        <v>99.4</v>
      </c>
      <c r="F12" s="55">
        <v>75.5</v>
      </c>
      <c r="G12" s="55">
        <v>164</v>
      </c>
      <c r="H12" s="55">
        <v>2350</v>
      </c>
      <c r="I12" s="55">
        <v>884.90599999999995</v>
      </c>
      <c r="J12" s="55">
        <v>18.7</v>
      </c>
      <c r="K12" s="55">
        <v>18.7</v>
      </c>
      <c r="L12" s="55">
        <v>389.85899999999998</v>
      </c>
      <c r="M12" s="55">
        <v>34.700000000000003</v>
      </c>
      <c r="N12" s="55">
        <v>68.8</v>
      </c>
      <c r="O12" s="55">
        <v>135</v>
      </c>
    </row>
    <row r="13" spans="1:15" x14ac:dyDescent="0.2">
      <c r="A13" s="51">
        <v>314838</v>
      </c>
      <c r="B13" s="55">
        <v>20</v>
      </c>
      <c r="C13" s="53">
        <v>148000</v>
      </c>
      <c r="D13" s="55">
        <v>4210</v>
      </c>
      <c r="E13" s="55">
        <v>345</v>
      </c>
      <c r="F13" s="55">
        <v>88.1</v>
      </c>
      <c r="G13" s="55">
        <v>187</v>
      </c>
      <c r="H13" s="55">
        <v>2440</v>
      </c>
      <c r="I13" s="55">
        <v>885.56700000000001</v>
      </c>
      <c r="J13" s="55">
        <v>13.1</v>
      </c>
      <c r="K13" s="55">
        <v>111</v>
      </c>
      <c r="L13" s="55">
        <v>383.44600000000003</v>
      </c>
      <c r="M13" s="55">
        <v>38.1</v>
      </c>
      <c r="N13" s="55">
        <v>77.5</v>
      </c>
      <c r="O13" s="55">
        <v>152</v>
      </c>
    </row>
    <row r="14" spans="1:15" x14ac:dyDescent="0.2">
      <c r="A14" s="51">
        <v>359814</v>
      </c>
      <c r="B14" s="55">
        <v>23</v>
      </c>
      <c r="C14" s="53">
        <v>95300</v>
      </c>
      <c r="D14" s="55">
        <v>4090</v>
      </c>
      <c r="E14" s="55">
        <v>522</v>
      </c>
      <c r="F14" s="55">
        <v>95.3</v>
      </c>
      <c r="G14" s="55">
        <v>190</v>
      </c>
      <c r="H14" s="55">
        <v>1750</v>
      </c>
      <c r="I14" s="55">
        <v>587.96</v>
      </c>
      <c r="J14" s="55">
        <v>66.5</v>
      </c>
      <c r="K14" s="55">
        <v>178</v>
      </c>
      <c r="L14" s="55">
        <v>229.12899999999999</v>
      </c>
      <c r="M14" s="55">
        <v>44</v>
      </c>
      <c r="N14" s="55">
        <v>88.1</v>
      </c>
      <c r="O14" s="55">
        <v>170</v>
      </c>
    </row>
    <row r="15" spans="1:15" x14ac:dyDescent="0.2">
      <c r="A15" s="51">
        <v>404787</v>
      </c>
      <c r="B15" s="55">
        <v>25</v>
      </c>
      <c r="C15" s="53">
        <v>118000</v>
      </c>
      <c r="D15" s="55">
        <v>5100</v>
      </c>
      <c r="E15" s="55">
        <v>361</v>
      </c>
      <c r="F15" s="55">
        <v>110</v>
      </c>
      <c r="G15" s="55">
        <v>225</v>
      </c>
      <c r="H15" s="55">
        <v>2270</v>
      </c>
      <c r="I15" s="55">
        <v>656.274</v>
      </c>
      <c r="J15" s="55">
        <v>54.3</v>
      </c>
      <c r="K15" s="55">
        <v>143</v>
      </c>
      <c r="L15" s="55">
        <v>456.24299999999999</v>
      </c>
      <c r="M15" s="55">
        <v>49.3</v>
      </c>
      <c r="N15" s="55">
        <v>99.4</v>
      </c>
      <c r="O15" s="55">
        <v>195</v>
      </c>
    </row>
    <row r="16" spans="1:15" x14ac:dyDescent="0.2">
      <c r="A16" s="51">
        <v>449757</v>
      </c>
      <c r="B16" s="55">
        <v>28</v>
      </c>
      <c r="C16" s="53">
        <v>199000</v>
      </c>
      <c r="D16" s="55">
        <v>6280</v>
      </c>
      <c r="E16" s="55">
        <v>286</v>
      </c>
      <c r="F16" s="55">
        <v>122</v>
      </c>
      <c r="G16" s="55">
        <v>277</v>
      </c>
      <c r="H16" s="55">
        <v>3280</v>
      </c>
      <c r="I16" s="55">
        <v>1164.77</v>
      </c>
      <c r="J16" s="55">
        <v>65.2</v>
      </c>
      <c r="K16" s="55">
        <v>105</v>
      </c>
      <c r="L16" s="55">
        <v>439.85700000000003</v>
      </c>
      <c r="M16" s="55">
        <v>55.7</v>
      </c>
      <c r="N16" s="55">
        <v>129</v>
      </c>
      <c r="O16" s="55">
        <v>231</v>
      </c>
    </row>
    <row r="29" spans="1:15" x14ac:dyDescent="0.2">
      <c r="A29" t="s">
        <v>87</v>
      </c>
    </row>
    <row r="31" spans="1:15" x14ac:dyDescent="0.2">
      <c r="A31" s="51" t="s">
        <v>107</v>
      </c>
      <c r="B31" t="s">
        <v>108</v>
      </c>
      <c r="C31" t="s">
        <v>109</v>
      </c>
      <c r="D31" t="s">
        <v>110</v>
      </c>
      <c r="E31" t="s">
        <v>111</v>
      </c>
      <c r="F31" t="s">
        <v>112</v>
      </c>
      <c r="G31" t="s">
        <v>113</v>
      </c>
      <c r="H31" t="s">
        <v>114</v>
      </c>
      <c r="I31" t="s">
        <v>124</v>
      </c>
      <c r="J31" t="s">
        <v>115</v>
      </c>
      <c r="K31" t="s">
        <v>127</v>
      </c>
      <c r="L31" t="s">
        <v>116</v>
      </c>
      <c r="M31" t="s">
        <v>117</v>
      </c>
      <c r="N31" t="s">
        <v>118</v>
      </c>
      <c r="O31" t="s">
        <v>119</v>
      </c>
    </row>
    <row r="32" spans="1:15" x14ac:dyDescent="0.2">
      <c r="A32" s="51">
        <v>44972</v>
      </c>
      <c r="B32" s="54">
        <v>4.8899999999999997</v>
      </c>
      <c r="C32" s="54">
        <v>0.92841099999999999</v>
      </c>
      <c r="D32" s="54">
        <v>0.93</v>
      </c>
      <c r="E32" s="54">
        <v>2.78</v>
      </c>
      <c r="F32" s="54">
        <v>3.06</v>
      </c>
      <c r="G32" s="54">
        <v>2.2599999999999998</v>
      </c>
      <c r="H32" s="54">
        <v>1.6</v>
      </c>
      <c r="I32" s="54">
        <v>0.509718</v>
      </c>
      <c r="J32" s="54">
        <v>3.6</v>
      </c>
      <c r="K32" s="54">
        <v>2.76</v>
      </c>
      <c r="L32" s="54">
        <v>1.69208</v>
      </c>
      <c r="M32" s="54">
        <v>2.31</v>
      </c>
      <c r="N32" s="54">
        <v>1.62</v>
      </c>
      <c r="O32" s="54">
        <v>1.18</v>
      </c>
    </row>
    <row r="33" spans="1:15" x14ac:dyDescent="0.2">
      <c r="A33" s="51">
        <v>89937</v>
      </c>
      <c r="B33" s="54">
        <v>9.77</v>
      </c>
      <c r="C33" s="54">
        <v>1.9160489999999999</v>
      </c>
      <c r="D33" s="54">
        <v>1.8</v>
      </c>
      <c r="E33" s="54">
        <v>5.53</v>
      </c>
      <c r="F33" s="54">
        <v>6.12</v>
      </c>
      <c r="G33" s="54">
        <v>4.5199999999999996</v>
      </c>
      <c r="H33" s="54">
        <v>3.36</v>
      </c>
      <c r="I33" s="54">
        <v>0.99899099999999996</v>
      </c>
      <c r="J33" s="54">
        <v>7.25</v>
      </c>
      <c r="K33" s="54">
        <v>5.49</v>
      </c>
      <c r="L33" s="54">
        <v>3.3683200000000002</v>
      </c>
      <c r="M33" s="54">
        <v>4.6100000000000003</v>
      </c>
      <c r="N33" s="54">
        <v>3.23</v>
      </c>
      <c r="O33" s="54">
        <v>2.34</v>
      </c>
    </row>
    <row r="34" spans="1:15" x14ac:dyDescent="0.2">
      <c r="A34" s="51">
        <v>134921</v>
      </c>
      <c r="B34" s="54">
        <v>14.65</v>
      </c>
      <c r="C34" s="54">
        <v>2.9083640000000002</v>
      </c>
      <c r="D34" s="54">
        <v>2.69</v>
      </c>
      <c r="E34" s="54">
        <v>8.2899999999999991</v>
      </c>
      <c r="F34" s="54">
        <v>9.18</v>
      </c>
      <c r="G34" s="54">
        <v>6.78</v>
      </c>
      <c r="H34" s="54">
        <v>5.32</v>
      </c>
      <c r="I34" s="54">
        <v>1.4875100000000001</v>
      </c>
      <c r="J34" s="54">
        <v>10.89</v>
      </c>
      <c r="K34" s="54">
        <v>8.2100000000000009</v>
      </c>
      <c r="L34" s="54">
        <v>5.0148900000000003</v>
      </c>
      <c r="M34" s="54">
        <v>6.91</v>
      </c>
      <c r="N34" s="54">
        <v>4.83</v>
      </c>
      <c r="O34" s="54">
        <v>3.51</v>
      </c>
    </row>
    <row r="35" spans="1:15" x14ac:dyDescent="0.2">
      <c r="A35" s="51">
        <v>179903</v>
      </c>
      <c r="B35" s="54">
        <v>19.54</v>
      </c>
      <c r="C35" s="54">
        <v>3.8546860000000001</v>
      </c>
      <c r="D35" s="54">
        <v>3.57</v>
      </c>
      <c r="E35" s="54">
        <v>11.05</v>
      </c>
      <c r="F35" s="54">
        <v>12.23</v>
      </c>
      <c r="G35" s="54">
        <v>9.0299999999999994</v>
      </c>
      <c r="H35" s="54">
        <v>7.09</v>
      </c>
      <c r="I35" s="54">
        <v>1.9766600000000001</v>
      </c>
      <c r="J35" s="54">
        <v>14.51</v>
      </c>
      <c r="K35" s="54">
        <v>11</v>
      </c>
      <c r="L35" s="54">
        <v>6.6793899999999997</v>
      </c>
      <c r="M35" s="54">
        <v>9.2100000000000009</v>
      </c>
      <c r="N35" s="54">
        <v>6.44</v>
      </c>
      <c r="O35" s="54">
        <v>4.68</v>
      </c>
    </row>
    <row r="36" spans="1:15" x14ac:dyDescent="0.2">
      <c r="A36" s="51">
        <v>224883</v>
      </c>
      <c r="B36" s="54">
        <v>24.43</v>
      </c>
      <c r="C36" s="54">
        <v>4.8074339999999998</v>
      </c>
      <c r="D36" s="54">
        <v>4.45</v>
      </c>
      <c r="E36" s="54">
        <v>13.81</v>
      </c>
      <c r="F36" s="54">
        <v>15.28</v>
      </c>
      <c r="G36" s="54">
        <v>11.29</v>
      </c>
      <c r="H36" s="54">
        <v>8.84</v>
      </c>
      <c r="I36" s="54">
        <v>2.4655999999999998</v>
      </c>
      <c r="J36" s="54">
        <v>18.11</v>
      </c>
      <c r="K36" s="54">
        <v>13.77</v>
      </c>
      <c r="L36" s="54">
        <v>8.3453999999999997</v>
      </c>
      <c r="M36" s="54">
        <v>11.5</v>
      </c>
      <c r="N36" s="54">
        <v>8.0500000000000007</v>
      </c>
      <c r="O36" s="54">
        <v>5.84</v>
      </c>
    </row>
    <row r="37" spans="1:15" x14ac:dyDescent="0.2">
      <c r="A37" s="51">
        <v>269860</v>
      </c>
      <c r="B37" s="54">
        <v>29.35</v>
      </c>
      <c r="C37" s="54">
        <v>5.7389200000000002</v>
      </c>
      <c r="D37" s="54">
        <v>5.35</v>
      </c>
      <c r="E37" s="54">
        <v>16.600000000000001</v>
      </c>
      <c r="F37" s="54">
        <v>18.329999999999998</v>
      </c>
      <c r="G37" s="54">
        <v>13.54</v>
      </c>
      <c r="H37" s="54">
        <v>11.19</v>
      </c>
      <c r="I37" s="54">
        <v>2.95438</v>
      </c>
      <c r="J37" s="54">
        <v>21.73</v>
      </c>
      <c r="K37" s="54">
        <v>16.489999999999998</v>
      </c>
      <c r="L37" s="54">
        <v>10.0678</v>
      </c>
      <c r="M37" s="54">
        <v>13.8</v>
      </c>
      <c r="N37" s="54">
        <v>9.66</v>
      </c>
      <c r="O37" s="54">
        <v>7.01</v>
      </c>
    </row>
    <row r="38" spans="1:15" x14ac:dyDescent="0.2">
      <c r="A38" s="51">
        <v>314838</v>
      </c>
      <c r="B38" s="54">
        <v>34.28</v>
      </c>
      <c r="C38" s="54">
        <v>6.6515740000000001</v>
      </c>
      <c r="D38" s="54">
        <v>6.24</v>
      </c>
      <c r="E38" s="54">
        <v>19.37</v>
      </c>
      <c r="F38" s="54">
        <v>21.4</v>
      </c>
      <c r="G38" s="54">
        <v>15.8</v>
      </c>
      <c r="H38" s="54">
        <v>13.07</v>
      </c>
      <c r="I38" s="54">
        <v>3.4433799999999999</v>
      </c>
      <c r="J38" s="54">
        <v>25.28</v>
      </c>
      <c r="K38" s="54">
        <v>19.239999999999998</v>
      </c>
      <c r="L38" s="54">
        <v>11.645099999999999</v>
      </c>
      <c r="M38" s="54">
        <v>16.100000000000001</v>
      </c>
      <c r="N38" s="54">
        <v>11.26</v>
      </c>
      <c r="O38" s="54">
        <v>8.18</v>
      </c>
    </row>
    <row r="39" spans="1:15" x14ac:dyDescent="0.2">
      <c r="A39" s="51">
        <v>359814</v>
      </c>
      <c r="B39" s="54">
        <v>39.26</v>
      </c>
      <c r="C39" s="54">
        <v>7.5901430000000003</v>
      </c>
      <c r="D39" s="54">
        <v>7.14</v>
      </c>
      <c r="E39" s="54">
        <v>22.18</v>
      </c>
      <c r="F39" s="54">
        <v>24.45</v>
      </c>
      <c r="G39" s="54">
        <v>18.059999999999999</v>
      </c>
      <c r="H39" s="54">
        <v>14.93</v>
      </c>
      <c r="I39" s="54">
        <v>3.9345300000000001</v>
      </c>
      <c r="J39" s="54">
        <v>28.97</v>
      </c>
      <c r="K39" s="54">
        <v>21.99</v>
      </c>
      <c r="L39" s="54">
        <v>13.3462</v>
      </c>
      <c r="M39" s="54">
        <v>18.41</v>
      </c>
      <c r="N39" s="54">
        <v>12.88</v>
      </c>
      <c r="O39" s="54">
        <v>9.36</v>
      </c>
    </row>
    <row r="40" spans="1:15" x14ac:dyDescent="0.2">
      <c r="A40" s="51">
        <v>404787</v>
      </c>
      <c r="B40" s="54">
        <v>44.16</v>
      </c>
      <c r="C40" s="54">
        <v>8.4808819999999994</v>
      </c>
      <c r="D40" s="54">
        <v>8.0299999999999994</v>
      </c>
      <c r="E40" s="54">
        <v>24.95</v>
      </c>
      <c r="F40" s="54">
        <v>27.5</v>
      </c>
      <c r="G40" s="54">
        <v>20.309999999999999</v>
      </c>
      <c r="H40" s="54">
        <v>16.77</v>
      </c>
      <c r="I40" s="54">
        <v>4.4217500000000003</v>
      </c>
      <c r="J40" s="54">
        <v>32.590000000000003</v>
      </c>
      <c r="K40" s="54">
        <v>24.74</v>
      </c>
      <c r="L40" s="54">
        <v>14.882400000000001</v>
      </c>
      <c r="M40" s="54">
        <v>20.71</v>
      </c>
      <c r="N40" s="54">
        <v>14.49</v>
      </c>
      <c r="O40" s="54">
        <v>10.52</v>
      </c>
    </row>
    <row r="41" spans="1:15" x14ac:dyDescent="0.2">
      <c r="A41" s="51">
        <v>449757</v>
      </c>
      <c r="B41" s="54">
        <v>49.07</v>
      </c>
      <c r="C41" s="54">
        <v>9.3969310000000004</v>
      </c>
      <c r="D41" s="54">
        <v>8.92</v>
      </c>
      <c r="E41" s="54">
        <v>27.72</v>
      </c>
      <c r="F41" s="54">
        <v>30.54</v>
      </c>
      <c r="G41" s="54">
        <v>22.56</v>
      </c>
      <c r="H41" s="54">
        <v>18.64</v>
      </c>
      <c r="I41" s="54">
        <v>4.9102100000000002</v>
      </c>
      <c r="J41" s="54">
        <v>36.159999999999997</v>
      </c>
      <c r="K41" s="54">
        <v>27.48</v>
      </c>
      <c r="L41" s="54">
        <v>16.627600000000001</v>
      </c>
      <c r="M41" s="54">
        <v>23</v>
      </c>
      <c r="N41" s="54">
        <v>16.09</v>
      </c>
      <c r="O41" s="54">
        <v>11.69</v>
      </c>
    </row>
    <row r="44" spans="1:15" x14ac:dyDescent="0.2">
      <c r="A44" t="s">
        <v>125</v>
      </c>
      <c r="B44">
        <v>1</v>
      </c>
      <c r="C44" s="12">
        <f>C32/B32</f>
        <v>0.18985910020449898</v>
      </c>
      <c r="D44" s="12">
        <f t="shared" ref="D44:O44" si="0">D32/C32</f>
        <v>1.0017115264683423</v>
      </c>
      <c r="E44" s="12">
        <f t="shared" si="0"/>
        <v>2.9892473118279566</v>
      </c>
      <c r="F44" s="12">
        <f t="shared" si="0"/>
        <v>1.1007194244604317</v>
      </c>
      <c r="G44" s="12">
        <f t="shared" si="0"/>
        <v>0.7385620915032679</v>
      </c>
      <c r="H44" s="12">
        <f t="shared" si="0"/>
        <v>0.70796460176991161</v>
      </c>
      <c r="I44" s="12">
        <f t="shared" si="0"/>
        <v>0.31857374999999999</v>
      </c>
      <c r="J44" s="12">
        <f t="shared" si="0"/>
        <v>7.0627288029851805</v>
      </c>
      <c r="K44" s="12">
        <f t="shared" si="0"/>
        <v>0.76666666666666661</v>
      </c>
      <c r="L44" s="12">
        <f t="shared" si="0"/>
        <v>0.61307246376811597</v>
      </c>
      <c r="M44" s="12">
        <f t="shared" si="0"/>
        <v>1.3651836792586638</v>
      </c>
      <c r="N44" s="12">
        <f t="shared" si="0"/>
        <v>0.70129870129870131</v>
      </c>
      <c r="O44" s="12">
        <f t="shared" si="0"/>
        <v>0.72839506172839497</v>
      </c>
    </row>
    <row r="45" spans="1:15" x14ac:dyDescent="0.2">
      <c r="B45">
        <v>1</v>
      </c>
      <c r="C45" s="12">
        <f t="shared" ref="C45:O45" si="1">C33/B33</f>
        <v>0.19611555783009213</v>
      </c>
      <c r="D45" s="12">
        <f t="shared" si="1"/>
        <v>0.93943317733523524</v>
      </c>
      <c r="E45" s="12">
        <f t="shared" si="1"/>
        <v>3.0722222222222224</v>
      </c>
      <c r="F45" s="12">
        <f t="shared" si="1"/>
        <v>1.1066907775768535</v>
      </c>
      <c r="G45" s="12">
        <f t="shared" si="1"/>
        <v>0.7385620915032679</v>
      </c>
      <c r="H45" s="12">
        <f t="shared" si="1"/>
        <v>0.74336283185840712</v>
      </c>
      <c r="I45" s="12">
        <f t="shared" si="1"/>
        <v>0.29731875000000002</v>
      </c>
      <c r="J45" s="12">
        <f t="shared" si="1"/>
        <v>7.2573226385422895</v>
      </c>
      <c r="K45" s="12">
        <f t="shared" si="1"/>
        <v>0.75724137931034485</v>
      </c>
      <c r="L45" s="12">
        <f t="shared" si="1"/>
        <v>0.61353734061930787</v>
      </c>
      <c r="M45" s="12">
        <f t="shared" si="1"/>
        <v>1.3686348090442713</v>
      </c>
      <c r="N45" s="12">
        <f t="shared" si="1"/>
        <v>0.70065075921908893</v>
      </c>
      <c r="O45" s="12">
        <f t="shared" si="1"/>
        <v>0.72445820433436525</v>
      </c>
    </row>
    <row r="46" spans="1:15" x14ac:dyDescent="0.2">
      <c r="B46">
        <v>1</v>
      </c>
      <c r="C46" s="12">
        <f t="shared" ref="C46:O46" si="2">C34/B34</f>
        <v>0.19852313993174062</v>
      </c>
      <c r="D46" s="12">
        <f t="shared" si="2"/>
        <v>0.92491861403868281</v>
      </c>
      <c r="E46" s="12">
        <f t="shared" si="2"/>
        <v>3.0817843866171</v>
      </c>
      <c r="F46" s="12">
        <f t="shared" si="2"/>
        <v>1.1073582629674308</v>
      </c>
      <c r="G46" s="12">
        <f t="shared" si="2"/>
        <v>0.73856209150326801</v>
      </c>
      <c r="H46" s="12">
        <f t="shared" si="2"/>
        <v>0.78466076696165188</v>
      </c>
      <c r="I46" s="12">
        <f t="shared" si="2"/>
        <v>0.27960714285714289</v>
      </c>
      <c r="J46" s="12">
        <f t="shared" si="2"/>
        <v>7.320959186828996</v>
      </c>
      <c r="K46" s="12">
        <f t="shared" si="2"/>
        <v>0.75390266299357211</v>
      </c>
      <c r="L46" s="12">
        <f t="shared" si="2"/>
        <v>0.61082704019488421</v>
      </c>
      <c r="M46" s="12">
        <f t="shared" si="2"/>
        <v>1.3778966238541623</v>
      </c>
      <c r="N46" s="12">
        <f t="shared" si="2"/>
        <v>0.69898697539797394</v>
      </c>
      <c r="O46" s="12">
        <f t="shared" si="2"/>
        <v>0.72670807453416142</v>
      </c>
    </row>
    <row r="47" spans="1:15" x14ac:dyDescent="0.2">
      <c r="B47">
        <v>1</v>
      </c>
      <c r="C47" s="12">
        <f t="shared" ref="C47:O47" si="3">C35/B35</f>
        <v>0.19727154554759468</v>
      </c>
      <c r="D47" s="12">
        <f t="shared" si="3"/>
        <v>0.92614547592203356</v>
      </c>
      <c r="E47" s="12">
        <f t="shared" si="3"/>
        <v>3.0952380952380958</v>
      </c>
      <c r="F47" s="12">
        <f t="shared" si="3"/>
        <v>1.1067873303167421</v>
      </c>
      <c r="G47" s="12">
        <f t="shared" si="3"/>
        <v>0.73834832379394921</v>
      </c>
      <c r="H47" s="12">
        <f t="shared" si="3"/>
        <v>0.78516057585825028</v>
      </c>
      <c r="I47" s="12">
        <f t="shared" si="3"/>
        <v>0.2787954866008463</v>
      </c>
      <c r="J47" s="12">
        <f t="shared" si="3"/>
        <v>7.3406655671688599</v>
      </c>
      <c r="K47" s="12">
        <f t="shared" si="3"/>
        <v>0.75809786354238462</v>
      </c>
      <c r="L47" s="12">
        <f t="shared" si="3"/>
        <v>0.60721727272727266</v>
      </c>
      <c r="M47" s="12">
        <f t="shared" si="3"/>
        <v>1.3788684296021045</v>
      </c>
      <c r="N47" s="12">
        <f t="shared" si="3"/>
        <v>0.69923995656894677</v>
      </c>
      <c r="O47" s="12">
        <f t="shared" si="3"/>
        <v>0.72670807453416142</v>
      </c>
    </row>
    <row r="48" spans="1:15" x14ac:dyDescent="0.2">
      <c r="B48">
        <v>1</v>
      </c>
      <c r="C48" s="12">
        <f t="shared" ref="C48:O48" si="4">C36/B36</f>
        <v>0.1967840360212853</v>
      </c>
      <c r="D48" s="12">
        <f t="shared" si="4"/>
        <v>0.92564973330887135</v>
      </c>
      <c r="E48" s="12">
        <f t="shared" si="4"/>
        <v>3.1033707865168538</v>
      </c>
      <c r="F48" s="12">
        <f t="shared" si="4"/>
        <v>1.1064446053584358</v>
      </c>
      <c r="G48" s="12">
        <f t="shared" si="4"/>
        <v>0.73887434554973819</v>
      </c>
      <c r="H48" s="12">
        <f t="shared" si="4"/>
        <v>0.78299379982285211</v>
      </c>
      <c r="I48" s="12">
        <f t="shared" si="4"/>
        <v>0.27891402714932123</v>
      </c>
      <c r="J48" s="12">
        <f t="shared" si="4"/>
        <v>7.3450681375730049</v>
      </c>
      <c r="K48" s="12">
        <f t="shared" si="4"/>
        <v>0.76035339591385975</v>
      </c>
      <c r="L48" s="12">
        <f t="shared" si="4"/>
        <v>0.6060566448801743</v>
      </c>
      <c r="M48" s="12">
        <f t="shared" si="4"/>
        <v>1.3780046492678601</v>
      </c>
      <c r="N48" s="12">
        <f t="shared" si="4"/>
        <v>0.70000000000000007</v>
      </c>
      <c r="O48" s="12">
        <f t="shared" si="4"/>
        <v>0.72546583850931667</v>
      </c>
    </row>
    <row r="49" spans="2:15" x14ac:dyDescent="0.2">
      <c r="B49">
        <v>1</v>
      </c>
      <c r="C49" s="12">
        <f t="shared" ref="C49:O49" si="5">C37/B37</f>
        <v>0.19553390119250424</v>
      </c>
      <c r="D49" s="12">
        <f t="shared" si="5"/>
        <v>0.93223115150585811</v>
      </c>
      <c r="E49" s="12">
        <f t="shared" si="5"/>
        <v>3.1028037383177574</v>
      </c>
      <c r="F49" s="12">
        <f t="shared" si="5"/>
        <v>1.1042168674698793</v>
      </c>
      <c r="G49" s="12">
        <f t="shared" si="5"/>
        <v>0.73867975995635571</v>
      </c>
      <c r="H49" s="12">
        <f t="shared" si="5"/>
        <v>0.8264401772525849</v>
      </c>
      <c r="I49" s="12">
        <f t="shared" si="5"/>
        <v>0.26401966041108132</v>
      </c>
      <c r="J49" s="12">
        <f t="shared" si="5"/>
        <v>7.3551811209120022</v>
      </c>
      <c r="K49" s="12">
        <f t="shared" si="5"/>
        <v>0.75885872066267823</v>
      </c>
      <c r="L49" s="12">
        <f t="shared" si="5"/>
        <v>0.61053972104305643</v>
      </c>
      <c r="M49" s="12">
        <f t="shared" si="5"/>
        <v>1.370706609189694</v>
      </c>
      <c r="N49" s="12">
        <f t="shared" si="5"/>
        <v>0.7</v>
      </c>
      <c r="O49" s="12">
        <f t="shared" si="5"/>
        <v>0.72567287784679091</v>
      </c>
    </row>
    <row r="50" spans="2:15" x14ac:dyDescent="0.2">
      <c r="B50">
        <v>1</v>
      </c>
      <c r="C50" s="12">
        <f t="shared" ref="C50:O50" si="6">C38/B38</f>
        <v>0.19403658109684946</v>
      </c>
      <c r="D50" s="12">
        <f t="shared" si="6"/>
        <v>0.93812381851273097</v>
      </c>
      <c r="E50" s="12">
        <f t="shared" si="6"/>
        <v>3.1041666666666665</v>
      </c>
      <c r="F50" s="12">
        <f t="shared" si="6"/>
        <v>1.1048012390294268</v>
      </c>
      <c r="G50" s="12">
        <f t="shared" si="6"/>
        <v>0.73831775700934588</v>
      </c>
      <c r="H50" s="12">
        <f t="shared" si="6"/>
        <v>0.82721518987341769</v>
      </c>
      <c r="I50" s="12">
        <f t="shared" si="6"/>
        <v>0.26345677123182859</v>
      </c>
      <c r="J50" s="12">
        <f t="shared" si="6"/>
        <v>7.3416236372401542</v>
      </c>
      <c r="K50" s="12">
        <f t="shared" si="6"/>
        <v>0.76107594936708856</v>
      </c>
      <c r="L50" s="12">
        <f t="shared" si="6"/>
        <v>0.60525467775467778</v>
      </c>
      <c r="M50" s="12">
        <f t="shared" si="6"/>
        <v>1.3825557530635204</v>
      </c>
      <c r="N50" s="12">
        <f t="shared" si="6"/>
        <v>0.69937888198757758</v>
      </c>
      <c r="O50" s="12">
        <f t="shared" si="6"/>
        <v>0.72646536412078155</v>
      </c>
    </row>
    <row r="51" spans="2:15" x14ac:dyDescent="0.2">
      <c r="B51">
        <v>1</v>
      </c>
      <c r="C51" s="12">
        <f t="shared" ref="C51:O51" si="7">C39/B39</f>
        <v>0.1933301833927662</v>
      </c>
      <c r="D51" s="12">
        <f t="shared" si="7"/>
        <v>0.94069373923521593</v>
      </c>
      <c r="E51" s="12">
        <f t="shared" si="7"/>
        <v>3.1064425770308124</v>
      </c>
      <c r="F51" s="12">
        <f t="shared" si="7"/>
        <v>1.1023444544634806</v>
      </c>
      <c r="G51" s="12">
        <f t="shared" si="7"/>
        <v>0.73865030674846621</v>
      </c>
      <c r="H51" s="12">
        <f t="shared" si="7"/>
        <v>0.82668881506090808</v>
      </c>
      <c r="I51" s="12">
        <f t="shared" si="7"/>
        <v>0.26353181513730745</v>
      </c>
      <c r="J51" s="12">
        <f t="shared" si="7"/>
        <v>7.363014133835553</v>
      </c>
      <c r="K51" s="12">
        <f t="shared" si="7"/>
        <v>0.75906109768726271</v>
      </c>
      <c r="L51" s="12">
        <f t="shared" si="7"/>
        <v>0.60692132787630748</v>
      </c>
      <c r="M51" s="12">
        <f t="shared" si="7"/>
        <v>1.3794188607993287</v>
      </c>
      <c r="N51" s="12">
        <f t="shared" si="7"/>
        <v>0.69961977186311786</v>
      </c>
      <c r="O51" s="12">
        <f t="shared" si="7"/>
        <v>0.72670807453416142</v>
      </c>
    </row>
    <row r="52" spans="2:15" x14ac:dyDescent="0.2">
      <c r="B52">
        <v>1</v>
      </c>
      <c r="C52" s="12">
        <f t="shared" ref="C52:O52" si="8">C40/B40</f>
        <v>0.19204895833333332</v>
      </c>
      <c r="D52" s="12">
        <f t="shared" si="8"/>
        <v>0.94683548244156679</v>
      </c>
      <c r="E52" s="12">
        <f t="shared" si="8"/>
        <v>3.1070983810709838</v>
      </c>
      <c r="F52" s="12">
        <f t="shared" si="8"/>
        <v>1.1022044088176353</v>
      </c>
      <c r="G52" s="12">
        <f t="shared" si="8"/>
        <v>0.73854545454545451</v>
      </c>
      <c r="H52" s="12">
        <f t="shared" si="8"/>
        <v>0.82570162481536191</v>
      </c>
      <c r="I52" s="12">
        <f t="shared" si="8"/>
        <v>0.26367024448419801</v>
      </c>
      <c r="J52" s="12">
        <f t="shared" si="8"/>
        <v>7.370385028552044</v>
      </c>
      <c r="K52" s="12">
        <f t="shared" si="8"/>
        <v>0.75912856704510578</v>
      </c>
      <c r="L52" s="12">
        <f t="shared" si="8"/>
        <v>0.60155214227970899</v>
      </c>
      <c r="M52" s="12">
        <f t="shared" si="8"/>
        <v>1.391576627425684</v>
      </c>
      <c r="N52" s="12">
        <f t="shared" si="8"/>
        <v>0.69966199903428294</v>
      </c>
      <c r="O52" s="12">
        <f t="shared" si="8"/>
        <v>0.72601794340924775</v>
      </c>
    </row>
    <row r="53" spans="2:15" x14ac:dyDescent="0.2">
      <c r="B53">
        <v>1</v>
      </c>
      <c r="C53" s="12">
        <f t="shared" ref="C53:O53" si="9">C41/B41</f>
        <v>0.19150052985530874</v>
      </c>
      <c r="D53" s="12">
        <f t="shared" si="9"/>
        <v>0.94924608896244955</v>
      </c>
      <c r="E53" s="12">
        <f t="shared" si="9"/>
        <v>3.1076233183856501</v>
      </c>
      <c r="F53" s="12">
        <f t="shared" si="9"/>
        <v>1.1017316017316017</v>
      </c>
      <c r="G53" s="12">
        <f t="shared" si="9"/>
        <v>0.73870333988212178</v>
      </c>
      <c r="H53" s="12">
        <f t="shared" si="9"/>
        <v>0.82624113475177308</v>
      </c>
      <c r="I53" s="12">
        <f t="shared" si="9"/>
        <v>0.26342328326180259</v>
      </c>
      <c r="J53" s="12">
        <f t="shared" si="9"/>
        <v>7.3642471503255456</v>
      </c>
      <c r="K53" s="12">
        <f t="shared" si="9"/>
        <v>0.75995575221238942</v>
      </c>
      <c r="L53" s="12">
        <f t="shared" si="9"/>
        <v>0.60508005822416311</v>
      </c>
      <c r="M53" s="12">
        <f t="shared" si="9"/>
        <v>1.3832423199980755</v>
      </c>
      <c r="N53" s="12">
        <f t="shared" si="9"/>
        <v>0.69956521739130439</v>
      </c>
      <c r="O53" s="12">
        <f t="shared" si="9"/>
        <v>0.72653822249844624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RAW Data</vt:lpstr>
      <vt:lpstr>Datasets Attributes, Notes</vt:lpstr>
      <vt:lpstr>Scalability CPT+</vt:lpstr>
      <vt:lpstr>Scalability sCPT  HYBRID</vt:lpstr>
      <vt:lpstr>Scalability CPT</vt:lpstr>
      <vt:lpstr>Scalability Charts</vt:lpstr>
      <vt:lpstr>Charts</vt:lpstr>
      <vt:lpstr>Scalability LATEX</vt:lpstr>
      <vt:lpstr>II Implementations</vt:lpstr>
      <vt:lpstr>II implementations LATEX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2019-08-07T12:04:28Z</cp:lastPrinted>
  <dcterms:created xsi:type="dcterms:W3CDTF">2017-01-11T11:58:08Z</dcterms:created>
  <dcterms:modified xsi:type="dcterms:W3CDTF">2019-08-07T12:04:44Z</dcterms:modified>
</cp:coreProperties>
</file>