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ha\Documents\Spring 2018\Predictive SAS\Project\Final\"/>
    </mc:Choice>
  </mc:AlternateContent>
  <xr:revisionPtr revIDLastSave="0" documentId="13_ncr:1_{C3D9F653-9AD3-4E8B-A590-456D340FE225}" xr6:coauthVersionLast="31" xr6:coauthVersionMax="31" xr10:uidLastSave="{00000000-0000-0000-0000-000000000000}"/>
  <bookViews>
    <workbookView xWindow="0" yWindow="0" windowWidth="23040" windowHeight="9072" activeTab="3" xr2:uid="{64EE7502-7A49-4904-8494-2A4CC242ABC1}"/>
  </bookViews>
  <sheets>
    <sheet name="Sheet1" sheetId="1" r:id="rId1"/>
    <sheet name="Sheet2" sheetId="2" r:id="rId2"/>
    <sheet name="Sheet3" sheetId="3" r:id="rId3"/>
    <sheet name="Sheet6" sheetId="6" r:id="rId4"/>
    <sheet name="Sheet5" sheetId="5" r:id="rId5"/>
    <sheet name="Sheet7" sheetId="7" r:id="rId6"/>
    <sheet name="Sheet4" sheetId="4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8" i="6" l="1"/>
  <c r="U19" i="6"/>
  <c r="U20" i="6"/>
  <c r="U21" i="6"/>
  <c r="U22" i="6"/>
  <c r="U17" i="6"/>
  <c r="R28" i="6"/>
  <c r="R27" i="6"/>
  <c r="R23" i="6"/>
  <c r="T23" i="6"/>
  <c r="T18" i="6"/>
  <c r="T19" i="6"/>
  <c r="T20" i="6"/>
  <c r="T21" i="6"/>
  <c r="T22" i="6"/>
  <c r="T17" i="6"/>
  <c r="R22" i="3"/>
  <c r="I24" i="4"/>
  <c r="L17" i="7"/>
  <c r="L18" i="7"/>
  <c r="L19" i="7"/>
  <c r="L20" i="7"/>
  <c r="L21" i="7"/>
  <c r="L16" i="7"/>
  <c r="K13" i="7"/>
  <c r="O12" i="7"/>
  <c r="M12" i="7"/>
  <c r="O11" i="7"/>
  <c r="M11" i="7"/>
  <c r="O10" i="7"/>
  <c r="M10" i="7"/>
  <c r="O9" i="7"/>
  <c r="M9" i="7"/>
  <c r="O8" i="7"/>
  <c r="M8" i="7"/>
  <c r="O7" i="7"/>
  <c r="O13" i="7" s="1"/>
  <c r="M7" i="7"/>
  <c r="M13" i="7" s="1"/>
  <c r="L17" i="3"/>
  <c r="L23" i="3" s="1"/>
  <c r="W12" i="6"/>
  <c r="X12" i="6" s="1"/>
  <c r="V12" i="6"/>
  <c r="R12" i="6"/>
  <c r="M12" i="6" s="1"/>
  <c r="W11" i="6"/>
  <c r="X11" i="6" s="1"/>
  <c r="V11" i="6"/>
  <c r="Y11" i="6" s="1"/>
  <c r="Z11" i="6" s="1"/>
  <c r="R11" i="6"/>
  <c r="W10" i="6"/>
  <c r="X10" i="6" s="1"/>
  <c r="Y10" i="6" s="1"/>
  <c r="Z10" i="6" s="1"/>
  <c r="V10" i="6"/>
  <c r="R10" i="6"/>
  <c r="M10" i="6" s="1"/>
  <c r="W9" i="6"/>
  <c r="X9" i="6" s="1"/>
  <c r="Y9" i="6" s="1"/>
  <c r="Z9" i="6" s="1"/>
  <c r="V9" i="6"/>
  <c r="R9" i="6"/>
  <c r="M9" i="6" s="1"/>
  <c r="W8" i="6"/>
  <c r="X8" i="6" s="1"/>
  <c r="Y8" i="6" s="1"/>
  <c r="Z8" i="6" s="1"/>
  <c r="V8" i="6"/>
  <c r="R8" i="6"/>
  <c r="M8" i="6" s="1"/>
  <c r="W7" i="6"/>
  <c r="X7" i="6" s="1"/>
  <c r="V7" i="6"/>
  <c r="R7" i="6"/>
  <c r="M7" i="6" s="1"/>
  <c r="N12" i="6"/>
  <c r="L12" i="6"/>
  <c r="N11" i="6"/>
  <c r="M11" i="6"/>
  <c r="L11" i="6"/>
  <c r="O11" i="6" s="1"/>
  <c r="T11" i="6" s="1"/>
  <c r="N10" i="6"/>
  <c r="L10" i="6"/>
  <c r="N9" i="6"/>
  <c r="L9" i="6"/>
  <c r="N8" i="6"/>
  <c r="L8" i="6"/>
  <c r="N7" i="6"/>
  <c r="L7" i="6"/>
  <c r="I19" i="4"/>
  <c r="I20" i="4"/>
  <c r="I21" i="4"/>
  <c r="I22" i="4"/>
  <c r="I23" i="4"/>
  <c r="I18" i="4"/>
  <c r="H13" i="4"/>
  <c r="L12" i="4"/>
  <c r="J12" i="4"/>
  <c r="J13" i="4" s="1"/>
  <c r="L11" i="4"/>
  <c r="J11" i="4"/>
  <c r="L10" i="4"/>
  <c r="J10" i="4"/>
  <c r="L9" i="4"/>
  <c r="L13" i="4" s="1"/>
  <c r="J9" i="4"/>
  <c r="L8" i="4"/>
  <c r="J8" i="4"/>
  <c r="L7" i="4"/>
  <c r="J7" i="4"/>
  <c r="P18" i="5"/>
  <c r="K18" i="5" s="1"/>
  <c r="M18" i="5" s="1"/>
  <c r="R18" i="5" s="1"/>
  <c r="P17" i="5"/>
  <c r="K17" i="5" s="1"/>
  <c r="P16" i="5"/>
  <c r="K16" i="5" s="1"/>
  <c r="P15" i="5"/>
  <c r="K15" i="5" s="1"/>
  <c r="P14" i="5"/>
  <c r="K14" i="5" s="1"/>
  <c r="M14" i="5" s="1"/>
  <c r="R14" i="5" s="1"/>
  <c r="P13" i="5"/>
  <c r="K13" i="5" s="1"/>
  <c r="L18" i="5"/>
  <c r="J18" i="5"/>
  <c r="L17" i="5"/>
  <c r="J17" i="5"/>
  <c r="L16" i="5"/>
  <c r="J16" i="5"/>
  <c r="L15" i="5"/>
  <c r="J15" i="5"/>
  <c r="L14" i="5"/>
  <c r="J14" i="5"/>
  <c r="L13" i="5"/>
  <c r="J13" i="5"/>
  <c r="H23" i="3"/>
  <c r="J23" i="3"/>
  <c r="L22" i="3"/>
  <c r="L18" i="3"/>
  <c r="L19" i="3"/>
  <c r="L20" i="3"/>
  <c r="L21" i="3"/>
  <c r="J19" i="3"/>
  <c r="J20" i="3"/>
  <c r="J21" i="3"/>
  <c r="J22" i="3"/>
  <c r="J18" i="3"/>
  <c r="J17" i="3"/>
  <c r="T14" i="3"/>
  <c r="T9" i="3"/>
  <c r="T10" i="3"/>
  <c r="T11" i="3"/>
  <c r="T12" i="3"/>
  <c r="T13" i="3"/>
  <c r="T8" i="3"/>
  <c r="Q9" i="3"/>
  <c r="Q10" i="3"/>
  <c r="Q11" i="3"/>
  <c r="Q12" i="3"/>
  <c r="Q13" i="3"/>
  <c r="Q8" i="3"/>
  <c r="R8" i="3" s="1"/>
  <c r="S8" i="3" s="1"/>
  <c r="S9" i="3"/>
  <c r="S10" i="3"/>
  <c r="R9" i="3"/>
  <c r="R10" i="3"/>
  <c r="R11" i="3"/>
  <c r="S11" i="3" s="1"/>
  <c r="R12" i="3"/>
  <c r="S12" i="3" s="1"/>
  <c r="R13" i="3"/>
  <c r="S13" i="3" s="1"/>
  <c r="P9" i="3"/>
  <c r="P10" i="3"/>
  <c r="P11" i="3"/>
  <c r="P12" i="3"/>
  <c r="P13" i="3"/>
  <c r="P8" i="3"/>
  <c r="H13" i="3"/>
  <c r="F13" i="3"/>
  <c r="J13" i="3"/>
  <c r="L13" i="3" s="1"/>
  <c r="G13" i="3" s="1"/>
  <c r="I13" i="3" s="1"/>
  <c r="N13" i="3" s="1"/>
  <c r="F12" i="3"/>
  <c r="H12" i="3"/>
  <c r="J12" i="3"/>
  <c r="L12" i="3" s="1"/>
  <c r="G12" i="3" s="1"/>
  <c r="F11" i="3"/>
  <c r="H11" i="3"/>
  <c r="J11" i="3"/>
  <c r="L11" i="3" s="1"/>
  <c r="G11" i="3" s="1"/>
  <c r="I11" i="3" s="1"/>
  <c r="N11" i="3" s="1"/>
  <c r="F10" i="3"/>
  <c r="H10" i="3"/>
  <c r="J10" i="3"/>
  <c r="L10" i="3" s="1"/>
  <c r="G10" i="3" s="1"/>
  <c r="F9" i="3"/>
  <c r="H9" i="3"/>
  <c r="J9" i="3"/>
  <c r="L9" i="3" s="1"/>
  <c r="G9" i="3" s="1"/>
  <c r="J8" i="3"/>
  <c r="M16" i="5" l="1"/>
  <c r="R16" i="5" s="1"/>
  <c r="O7" i="6"/>
  <c r="T7" i="6" s="1"/>
  <c r="Y7" i="6"/>
  <c r="Z7" i="6" s="1"/>
  <c r="Y12" i="6"/>
  <c r="Z12" i="6" s="1"/>
  <c r="O9" i="6"/>
  <c r="T9" i="6" s="1"/>
  <c r="O10" i="6"/>
  <c r="T10" i="6" s="1"/>
  <c r="O12" i="6"/>
  <c r="T12" i="6" s="1"/>
  <c r="O8" i="6"/>
  <c r="T8" i="6" s="1"/>
  <c r="M13" i="5"/>
  <c r="M15" i="5"/>
  <c r="R15" i="5" s="1"/>
  <c r="M17" i="5"/>
  <c r="R17" i="5" s="1"/>
  <c r="I9" i="3"/>
  <c r="N9" i="3" s="1"/>
  <c r="I12" i="3"/>
  <c r="N12" i="3" s="1"/>
  <c r="I10" i="3"/>
  <c r="N10" i="3" s="1"/>
  <c r="R13" i="5" l="1"/>
  <c r="L21" i="5"/>
  <c r="L8" i="3"/>
  <c r="H8" i="3"/>
  <c r="F8" i="3"/>
  <c r="G8" i="3" l="1"/>
  <c r="I8" i="3" s="1"/>
  <c r="N8" i="3" s="1"/>
  <c r="F6" i="1"/>
  <c r="F7" i="1"/>
  <c r="F8" i="1"/>
  <c r="F9" i="1"/>
  <c r="F10" i="1"/>
  <c r="F5" i="1"/>
  <c r="L7" i="1"/>
  <c r="L8" i="1"/>
  <c r="G8" i="1" s="1"/>
  <c r="L9" i="1"/>
  <c r="G9" i="1" s="1"/>
  <c r="L10" i="1"/>
  <c r="G10" i="1" s="1"/>
  <c r="H7" i="1"/>
  <c r="H8" i="1"/>
  <c r="H9" i="1"/>
  <c r="H10" i="1"/>
  <c r="Q11" i="2"/>
  <c r="L6" i="1"/>
  <c r="G6" i="1" s="1"/>
  <c r="H6" i="1"/>
  <c r="H5" i="1"/>
  <c r="L5" i="1"/>
  <c r="G5" i="1" s="1"/>
  <c r="N14" i="3" l="1"/>
  <c r="I10" i="1"/>
  <c r="I9" i="1"/>
  <c r="I8" i="1"/>
  <c r="G7" i="1"/>
  <c r="I7" i="1" s="1"/>
  <c r="I5" i="1"/>
  <c r="I6" i="1"/>
</calcChain>
</file>

<file path=xl/sharedStrings.xml><?xml version="1.0" encoding="utf-8"?>
<sst xmlns="http://schemas.openxmlformats.org/spreadsheetml/2006/main" count="127" uniqueCount="34">
  <si>
    <t xml:space="preserve">Clus 0 </t>
  </si>
  <si>
    <t>Clus 0</t>
  </si>
  <si>
    <t>Price</t>
  </si>
  <si>
    <t>Quantity</t>
  </si>
  <si>
    <t xml:space="preserve">New Price </t>
  </si>
  <si>
    <t>New Quantity</t>
  </si>
  <si>
    <t>Old Revenue</t>
  </si>
  <si>
    <t>New Revenue</t>
  </si>
  <si>
    <t>Elasticity</t>
  </si>
  <si>
    <t>Change in Price</t>
  </si>
  <si>
    <t>Change in Qty</t>
  </si>
  <si>
    <t>Clus 1</t>
  </si>
  <si>
    <t>Clus 2</t>
  </si>
  <si>
    <t>Clus 3</t>
  </si>
  <si>
    <t>Clus 4</t>
  </si>
  <si>
    <t>Clus 5</t>
  </si>
  <si>
    <t>Tot Rev</t>
  </si>
  <si>
    <t>Tot Qty</t>
  </si>
  <si>
    <t>Avg Qty</t>
  </si>
  <si>
    <t>Avg Price</t>
  </si>
  <si>
    <t>Home</t>
  </si>
  <si>
    <t>Coeff</t>
  </si>
  <si>
    <t>beta</t>
  </si>
  <si>
    <t>% Increase</t>
  </si>
  <si>
    <t>New Price</t>
  </si>
  <si>
    <t>Change IN qty</t>
  </si>
  <si>
    <t>New qty</t>
  </si>
  <si>
    <t>%inc</t>
  </si>
  <si>
    <t>Home dec</t>
  </si>
  <si>
    <t>kids</t>
  </si>
  <si>
    <t>sew</t>
  </si>
  <si>
    <t>impul</t>
  </si>
  <si>
    <t>fabric</t>
  </si>
  <si>
    <t>crafting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</si>
</sst>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</cellStyleXfs>
  <cellXfs count="5">
    <xf numFmtId="0" fontId="0" fillId="0" borderId="0" xfId="0"/>
    <xf numFmtId="0" fontId="5" fillId="0" borderId="0" xfId="6"/>
    <xf numFmtId="0" fontId="5" fillId="0" borderId="0" xfId="6"/>
    <xf numFmtId="0" fontId="5" fillId="0" borderId="0" xfId="6"/>
    <xf numFmtId="0" fontId="18" fillId="0" borderId="0" xfId="0" applyFont="1"/>
  </cellXfs>
  <cellStyles count="43">
    <cellStyle name="20% - Accent1 2" xfId="20" xr:uid="{00000000-0005-0000-0000-000031000000}"/>
    <cellStyle name="20% - Accent2 2" xfId="24" xr:uid="{00000000-0005-0000-0000-000032000000}"/>
    <cellStyle name="20% - Accent3 2" xfId="28" xr:uid="{00000000-0005-0000-0000-000033000000}"/>
    <cellStyle name="20% - Accent4 2" xfId="32" xr:uid="{00000000-0005-0000-0000-000034000000}"/>
    <cellStyle name="20% - Accent5 2" xfId="36" xr:uid="{00000000-0005-0000-0000-000035000000}"/>
    <cellStyle name="20% - Accent6 2" xfId="40" xr:uid="{00000000-0005-0000-0000-000036000000}"/>
    <cellStyle name="40% - Accent1 2" xfId="21" xr:uid="{00000000-0005-0000-0000-000037000000}"/>
    <cellStyle name="40% - Accent2 2" xfId="25" xr:uid="{00000000-0005-0000-0000-000038000000}"/>
    <cellStyle name="40% - Accent3 2" xfId="29" xr:uid="{00000000-0005-0000-0000-000039000000}"/>
    <cellStyle name="40% - Accent4 2" xfId="33" xr:uid="{00000000-0005-0000-0000-00003A000000}"/>
    <cellStyle name="40% - Accent5 2" xfId="37" xr:uid="{00000000-0005-0000-0000-00003B000000}"/>
    <cellStyle name="40% - Accent6 2" xfId="41" xr:uid="{00000000-0005-0000-0000-00003C000000}"/>
    <cellStyle name="60% - Accent1 2" xfId="22" xr:uid="{00000000-0005-0000-0000-00003D000000}"/>
    <cellStyle name="60% - Accent2 2" xfId="26" xr:uid="{00000000-0005-0000-0000-00003E000000}"/>
    <cellStyle name="60% - Accent3 2" xfId="30" xr:uid="{00000000-0005-0000-0000-00003F000000}"/>
    <cellStyle name="60% - Accent4 2" xfId="34" xr:uid="{00000000-0005-0000-0000-000040000000}"/>
    <cellStyle name="60% - Accent5 2" xfId="38" xr:uid="{00000000-0005-0000-0000-000041000000}"/>
    <cellStyle name="60% - Accent6 2" xfId="42" xr:uid="{00000000-0005-0000-0000-000042000000}"/>
    <cellStyle name="Accent1 2" xfId="19" xr:uid="{00000000-0005-0000-0000-000043000000}"/>
    <cellStyle name="Accent2 2" xfId="23" xr:uid="{00000000-0005-0000-0000-000044000000}"/>
    <cellStyle name="Accent3 2" xfId="27" xr:uid="{00000000-0005-0000-0000-000045000000}"/>
    <cellStyle name="Accent4 2" xfId="31" xr:uid="{00000000-0005-0000-0000-000046000000}"/>
    <cellStyle name="Accent5 2" xfId="35" xr:uid="{00000000-0005-0000-0000-000047000000}"/>
    <cellStyle name="Accent6 2" xfId="39" xr:uid="{00000000-0005-0000-0000-000048000000}"/>
    <cellStyle name="Bad 2" xfId="8" xr:uid="{00000000-0005-0000-0000-000049000000}"/>
    <cellStyle name="Calculation 2" xfId="12" xr:uid="{00000000-0005-0000-0000-00004A000000}"/>
    <cellStyle name="Check Cell 2" xfId="14" xr:uid="{00000000-0005-0000-0000-00004B000000}"/>
    <cellStyle name="Explanatory Text 2" xfId="17" xr:uid="{00000000-0005-0000-0000-00004C000000}"/>
    <cellStyle name="Good 2" xfId="7" xr:uid="{00000000-0005-0000-0000-00004D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00000000-0005-0000-0000-00004E000000}"/>
    <cellStyle name="Linked Cell 2" xfId="13" xr:uid="{00000000-0005-0000-0000-00004F000000}"/>
    <cellStyle name="Neutral 2" xfId="9" xr:uid="{00000000-0005-0000-0000-000050000000}"/>
    <cellStyle name="Normal" xfId="0" builtinId="0"/>
    <cellStyle name="Normal 2" xfId="6" xr:uid="{00000000-0005-0000-0000-000051000000}"/>
    <cellStyle name="Note 2" xfId="16" xr:uid="{00000000-0005-0000-0000-000052000000}"/>
    <cellStyle name="Output 2" xfId="11" xr:uid="{00000000-0005-0000-0000-000053000000}"/>
    <cellStyle name="Title" xfId="1" builtinId="15" customBuiltin="1"/>
    <cellStyle name="Total 2" xfId="18" xr:uid="{00000000-0005-0000-0000-000054000000}"/>
    <cellStyle name="Warning Text 2" xfId="15" xr:uid="{00000000-0005-0000-0000-00005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0EA82-EC47-4132-A646-2CEF07007F86}">
  <dimension ref="C4:L10"/>
  <sheetViews>
    <sheetView workbookViewId="0">
      <selection activeCell="G24" sqref="G24"/>
    </sheetView>
  </sheetViews>
  <sheetFormatPr defaultRowHeight="14.4" x14ac:dyDescent="0.3"/>
  <cols>
    <col min="4" max="4" width="5" bestFit="1" customWidth="1"/>
    <col min="5" max="5" width="8" bestFit="1" customWidth="1"/>
    <col min="6" max="6" width="9.6640625" bestFit="1" customWidth="1"/>
    <col min="7" max="7" width="12.21875" bestFit="1" customWidth="1"/>
    <col min="8" max="8" width="11.21875" bestFit="1" customWidth="1"/>
    <col min="9" max="9" width="12.21875" bestFit="1" customWidth="1"/>
    <col min="10" max="10" width="14" bestFit="1" customWidth="1"/>
    <col min="11" max="11" width="13.44140625" bestFit="1" customWidth="1"/>
    <col min="12" max="12" width="12.21875" bestFit="1" customWidth="1"/>
  </cols>
  <sheetData>
    <row r="4" spans="3:12" x14ac:dyDescent="0.3">
      <c r="D4" t="s">
        <v>2</v>
      </c>
      <c r="E4" t="s">
        <v>3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</row>
    <row r="5" spans="3:12" ht="15.6" x14ac:dyDescent="0.3">
      <c r="C5" t="s">
        <v>1</v>
      </c>
      <c r="D5">
        <v>87</v>
      </c>
      <c r="E5">
        <v>71.8</v>
      </c>
      <c r="F5">
        <f>D5+((K5/100)*D5)</f>
        <v>91.35</v>
      </c>
      <c r="G5">
        <f>E5-(L5*E5)</f>
        <v>66.574317503269214</v>
      </c>
      <c r="H5">
        <f>D5*E5</f>
        <v>6246.5999999999995</v>
      </c>
      <c r="I5">
        <f>F5*G5</f>
        <v>6081.5639039236421</v>
      </c>
      <c r="J5" s="2">
        <v>1.45562186538462E-2</v>
      </c>
      <c r="K5">
        <v>5</v>
      </c>
      <c r="L5">
        <f t="shared" ref="L5:L10" si="0">K5*J5</f>
        <v>7.2781093269231004E-2</v>
      </c>
    </row>
    <row r="6" spans="3:12" x14ac:dyDescent="0.3">
      <c r="C6" t="s">
        <v>11</v>
      </c>
      <c r="D6">
        <v>290</v>
      </c>
      <c r="E6">
        <v>84.11</v>
      </c>
      <c r="F6">
        <f t="shared" ref="F6:F10" si="1">D6+((K6/100)*D6)</f>
        <v>275.5</v>
      </c>
      <c r="G6">
        <f t="shared" ref="G6:G10" si="2">E6-(L6*E6)</f>
        <v>664.1099999999999</v>
      </c>
      <c r="H6">
        <f>D6*E6</f>
        <v>24391.9</v>
      </c>
      <c r="I6">
        <f>F6*G6</f>
        <v>182962.30499999996</v>
      </c>
      <c r="J6">
        <v>1.37914635596243</v>
      </c>
      <c r="K6">
        <v>-5</v>
      </c>
      <c r="L6">
        <f t="shared" si="0"/>
        <v>-6.8957317798121496</v>
      </c>
    </row>
    <row r="7" spans="3:12" x14ac:dyDescent="0.3">
      <c r="C7" t="s">
        <v>12</v>
      </c>
      <c r="D7">
        <v>290</v>
      </c>
      <c r="E7">
        <v>22.12</v>
      </c>
      <c r="F7">
        <f t="shared" si="1"/>
        <v>275.5</v>
      </c>
      <c r="G7">
        <f t="shared" si="2"/>
        <v>241.32000000000056</v>
      </c>
      <c r="H7">
        <f t="shared" ref="H7:H10" si="3">D7*E7</f>
        <v>6414.8</v>
      </c>
      <c r="I7">
        <f t="shared" ref="I7:I10" si="4">F7*G7</f>
        <v>66483.660000000149</v>
      </c>
      <c r="J7">
        <v>1.98191681735986</v>
      </c>
      <c r="K7">
        <v>-5</v>
      </c>
      <c r="L7">
        <f t="shared" si="0"/>
        <v>-9.9095840867993008</v>
      </c>
    </row>
    <row r="8" spans="3:12" x14ac:dyDescent="0.3">
      <c r="C8" t="s">
        <v>13</v>
      </c>
      <c r="D8">
        <v>103</v>
      </c>
      <c r="E8">
        <v>27.94</v>
      </c>
      <c r="F8">
        <f t="shared" si="1"/>
        <v>97.85</v>
      </c>
      <c r="G8">
        <f t="shared" si="2"/>
        <v>197.89000000000055</v>
      </c>
      <c r="H8">
        <f t="shared" si="3"/>
        <v>2877.82</v>
      </c>
      <c r="I8">
        <f t="shared" si="4"/>
        <v>19363.536500000053</v>
      </c>
      <c r="J8">
        <v>1.21653543307087</v>
      </c>
      <c r="K8">
        <v>-5</v>
      </c>
      <c r="L8">
        <f t="shared" si="0"/>
        <v>-6.0826771653543501</v>
      </c>
    </row>
    <row r="9" spans="3:12" x14ac:dyDescent="0.3">
      <c r="C9" t="s">
        <v>14</v>
      </c>
      <c r="D9">
        <v>254</v>
      </c>
      <c r="E9">
        <v>26.59</v>
      </c>
      <c r="F9">
        <f t="shared" si="1"/>
        <v>241.3</v>
      </c>
      <c r="G9">
        <f t="shared" si="2"/>
        <v>161.1400000000005</v>
      </c>
      <c r="H9">
        <f t="shared" si="3"/>
        <v>6753.86</v>
      </c>
      <c r="I9">
        <f t="shared" si="4"/>
        <v>38883.082000000119</v>
      </c>
      <c r="J9">
        <v>1.0120345994734901</v>
      </c>
      <c r="K9">
        <v>-5</v>
      </c>
      <c r="L9">
        <f t="shared" si="0"/>
        <v>-5.0601729973674505</v>
      </c>
    </row>
    <row r="10" spans="3:12" ht="15.6" x14ac:dyDescent="0.3">
      <c r="C10" t="s">
        <v>15</v>
      </c>
      <c r="D10">
        <v>96</v>
      </c>
      <c r="E10">
        <v>81.58</v>
      </c>
      <c r="F10">
        <f t="shared" si="1"/>
        <v>100.8</v>
      </c>
      <c r="G10">
        <f t="shared" si="2"/>
        <v>52.525283000000002</v>
      </c>
      <c r="H10">
        <f t="shared" si="3"/>
        <v>7831.68</v>
      </c>
      <c r="I10">
        <f t="shared" si="4"/>
        <v>5294.5485263999999</v>
      </c>
      <c r="J10" s="3">
        <v>7.1230000000000002E-2</v>
      </c>
      <c r="K10">
        <v>5</v>
      </c>
      <c r="L10">
        <f t="shared" si="0"/>
        <v>0.35615000000000002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2DB9-86E9-4BCE-8DC3-CAA51544D192}">
  <dimension ref="D6:Q12"/>
  <sheetViews>
    <sheetView workbookViewId="0">
      <selection activeCell="G7" sqref="G7"/>
    </sheetView>
  </sheetViews>
  <sheetFormatPr defaultRowHeight="14.4" x14ac:dyDescent="0.3"/>
  <sheetData>
    <row r="6" spans="4:17" x14ac:dyDescent="0.3">
      <c r="F6" t="s">
        <v>16</v>
      </c>
      <c r="G6" t="s">
        <v>17</v>
      </c>
      <c r="H6" t="s">
        <v>19</v>
      </c>
      <c r="I6" t="s">
        <v>18</v>
      </c>
      <c r="J6" t="s">
        <v>21</v>
      </c>
      <c r="K6" t="s">
        <v>8</v>
      </c>
    </row>
    <row r="7" spans="4:17" ht="15.6" x14ac:dyDescent="0.3">
      <c r="D7" t="s">
        <v>20</v>
      </c>
      <c r="E7" t="s">
        <v>0</v>
      </c>
      <c r="F7">
        <v>147165</v>
      </c>
      <c r="G7">
        <v>84605</v>
      </c>
      <c r="H7">
        <v>87</v>
      </c>
      <c r="I7">
        <v>71.8</v>
      </c>
      <c r="J7" s="1">
        <v>-0.35749999999999998</v>
      </c>
      <c r="K7">
        <v>-0.43318245125348193</v>
      </c>
      <c r="Q7">
        <v>0.22</v>
      </c>
    </row>
    <row r="8" spans="4:17" x14ac:dyDescent="0.3">
      <c r="E8" t="s">
        <v>11</v>
      </c>
      <c r="F8">
        <v>301058</v>
      </c>
      <c r="G8">
        <v>49882</v>
      </c>
      <c r="H8">
        <v>290</v>
      </c>
      <c r="I8">
        <v>84.11</v>
      </c>
      <c r="J8">
        <v>-0.4</v>
      </c>
      <c r="K8">
        <v>-1.3791463559624302</v>
      </c>
      <c r="Q8">
        <v>0.52</v>
      </c>
    </row>
    <row r="9" spans="4:17" x14ac:dyDescent="0.3">
      <c r="E9" t="s">
        <v>12</v>
      </c>
      <c r="F9">
        <v>55060</v>
      </c>
      <c r="G9">
        <v>37284</v>
      </c>
      <c r="H9">
        <v>290</v>
      </c>
      <c r="I9">
        <v>22.12</v>
      </c>
      <c r="J9">
        <v>-0.38</v>
      </c>
      <c r="K9">
        <v>-1.98191681735986</v>
      </c>
      <c r="Q9">
        <v>0.28999999999999998</v>
      </c>
    </row>
    <row r="10" spans="4:17" x14ac:dyDescent="0.3">
      <c r="E10" t="s">
        <v>13</v>
      </c>
      <c r="F10">
        <v>71615</v>
      </c>
      <c r="G10">
        <v>19367</v>
      </c>
      <c r="H10">
        <v>103</v>
      </c>
      <c r="I10">
        <v>27.94</v>
      </c>
      <c r="J10">
        <v>-0.33</v>
      </c>
      <c r="K10">
        <v>-1.2165354330708662</v>
      </c>
      <c r="Q10">
        <v>0.4</v>
      </c>
    </row>
    <row r="11" spans="4:17" x14ac:dyDescent="0.3">
      <c r="E11" t="s">
        <v>14</v>
      </c>
      <c r="F11">
        <v>64576</v>
      </c>
      <c r="G11">
        <v>17740</v>
      </c>
      <c r="H11">
        <v>254</v>
      </c>
      <c r="I11">
        <v>26.59</v>
      </c>
      <c r="J11">
        <v>-0.42</v>
      </c>
      <c r="K11">
        <v>-1.0120345994734901</v>
      </c>
      <c r="Q11">
        <f>AVERAGE(Q7:Q10)</f>
        <v>0.35750000000000004</v>
      </c>
    </row>
    <row r="12" spans="4:17" x14ac:dyDescent="0.3">
      <c r="E12" t="s">
        <v>15</v>
      </c>
      <c r="F12">
        <v>172270</v>
      </c>
      <c r="G12">
        <v>15509</v>
      </c>
      <c r="H12">
        <v>96</v>
      </c>
      <c r="I12">
        <v>81.58</v>
      </c>
      <c r="J12">
        <v>-0.32</v>
      </c>
      <c r="K12">
        <v>-0.37656288305957347</v>
      </c>
    </row>
  </sheetData>
  <sortState ref="P4:P9">
    <sortCondition descending="1" ref="P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1D22F-4985-4A83-AA3F-9A87DD15A05F}">
  <dimension ref="C7:T23"/>
  <sheetViews>
    <sheetView topLeftCell="D1" workbookViewId="0">
      <selection activeCell="F17" sqref="F17:H22"/>
    </sheetView>
  </sheetViews>
  <sheetFormatPr defaultRowHeight="14.4" x14ac:dyDescent="0.3"/>
  <cols>
    <col min="9" max="9" width="12.21875" bestFit="1" customWidth="1"/>
    <col min="12" max="12" width="12.6640625" bestFit="1" customWidth="1"/>
    <col min="14" max="14" width="9.77734375" bestFit="1" customWidth="1"/>
    <col min="15" max="15" width="13.44140625" bestFit="1" customWidth="1"/>
    <col min="16" max="18" width="13.44140625" customWidth="1"/>
    <col min="19" max="19" width="12.21875" bestFit="1" customWidth="1"/>
  </cols>
  <sheetData>
    <row r="7" spans="3:20" x14ac:dyDescent="0.3">
      <c r="D7" t="s">
        <v>2</v>
      </c>
      <c r="E7" t="s">
        <v>3</v>
      </c>
      <c r="F7" t="s">
        <v>4</v>
      </c>
      <c r="G7" t="s">
        <v>5</v>
      </c>
      <c r="H7" t="s">
        <v>6</v>
      </c>
      <c r="I7" t="s">
        <v>7</v>
      </c>
      <c r="J7" t="s">
        <v>8</v>
      </c>
      <c r="K7" t="s">
        <v>9</v>
      </c>
      <c r="L7" t="s">
        <v>10</v>
      </c>
      <c r="M7" t="s">
        <v>22</v>
      </c>
      <c r="N7" t="s">
        <v>23</v>
      </c>
      <c r="O7" t="s">
        <v>9</v>
      </c>
      <c r="P7" t="s">
        <v>24</v>
      </c>
      <c r="Q7" t="s">
        <v>25</v>
      </c>
      <c r="R7" t="s">
        <v>26</v>
      </c>
      <c r="S7" t="s">
        <v>7</v>
      </c>
      <c r="T7" t="s">
        <v>27</v>
      </c>
    </row>
    <row r="8" spans="3:20" ht="15.6" x14ac:dyDescent="0.3">
      <c r="C8" t="s">
        <v>1</v>
      </c>
      <c r="D8" s="4">
        <v>20.138641100000001</v>
      </c>
      <c r="E8" s="4">
        <v>22.127208899999999</v>
      </c>
      <c r="F8">
        <f>D8+((K8/100)*D8)</f>
        <v>21.145573155000001</v>
      </c>
      <c r="G8">
        <f>E8+((L8/100)*E8)</f>
        <v>21.626501866330699</v>
      </c>
      <c r="H8">
        <f>D8*E8</f>
        <v>445.61191858182582</v>
      </c>
      <c r="I8">
        <f>F8*G8</f>
        <v>457.30477730123982</v>
      </c>
      <c r="J8" s="3">
        <f>M8*(D8/E8)</f>
        <v>-0.4525713441149824</v>
      </c>
      <c r="K8">
        <v>5</v>
      </c>
      <c r="L8">
        <f t="shared" ref="L8:L13" si="0">K8*J8</f>
        <v>-2.2628567205749119</v>
      </c>
      <c r="M8">
        <v>-0.49725999999999998</v>
      </c>
      <c r="N8">
        <f>(I8-H8)/H8</f>
        <v>2.6240004433963307E-2</v>
      </c>
      <c r="O8">
        <v>10</v>
      </c>
      <c r="P8">
        <f>D8+((O8/100)*D8)</f>
        <v>22.152505210000001</v>
      </c>
      <c r="Q8">
        <f>J8*O8</f>
        <v>-4.5257134411498239</v>
      </c>
      <c r="R8">
        <f>E8+((Q8/100)*E8)</f>
        <v>21.125794832661398</v>
      </c>
      <c r="S8">
        <f>P8*R8</f>
        <v>467.98928009592271</v>
      </c>
      <c r="T8">
        <f>(S8-H8)/H8</f>
        <v>5.0217152147351798E-2</v>
      </c>
    </row>
    <row r="9" spans="3:20" ht="15.6" x14ac:dyDescent="0.3">
      <c r="C9" t="s">
        <v>11</v>
      </c>
      <c r="D9" s="4">
        <v>37.300865000000002</v>
      </c>
      <c r="E9" s="4">
        <v>84.119045499999999</v>
      </c>
      <c r="F9">
        <f>D9+((K9/100)*D9)</f>
        <v>39.165908250000001</v>
      </c>
      <c r="G9">
        <f>E9+((L9/100)*E9)</f>
        <v>82.301915211092492</v>
      </c>
      <c r="H9">
        <f>D9*E9</f>
        <v>3137.7131601243577</v>
      </c>
      <c r="I9">
        <f>F9*G9</f>
        <v>3223.429259956928</v>
      </c>
      <c r="J9" s="3">
        <f>M9*(D9/E9)</f>
        <v>-0.43203778124360676</v>
      </c>
      <c r="K9">
        <v>5</v>
      </c>
      <c r="L9">
        <f t="shared" si="0"/>
        <v>-2.1601889062180337</v>
      </c>
      <c r="M9">
        <v>-0.97431000000000001</v>
      </c>
      <c r="N9">
        <f t="shared" ref="N9:N13" si="1">(I9-H9)/H9</f>
        <v>2.7318016484710508E-2</v>
      </c>
      <c r="O9">
        <v>10</v>
      </c>
      <c r="P9">
        <f t="shared" ref="P9:P13" si="2">D9+((O9/100)*D9)</f>
        <v>41.0309515</v>
      </c>
      <c r="Q9">
        <f t="shared" ref="Q9:Q13" si="3">J9*O9</f>
        <v>-4.3203778124360674</v>
      </c>
      <c r="R9">
        <f t="shared" ref="R9:R13" si="4">E9+((Q9/100)*E9)</f>
        <v>80.484784922185</v>
      </c>
      <c r="S9">
        <f t="shared" ref="S9:S13" si="5">P9*R9</f>
        <v>3302.3673066301039</v>
      </c>
      <c r="T9">
        <f t="shared" ref="T9:T13" si="6">(S9-H9)/H9</f>
        <v>5.2475844063203166E-2</v>
      </c>
    </row>
    <row r="10" spans="3:20" ht="15.6" x14ac:dyDescent="0.3">
      <c r="C10" t="s">
        <v>12</v>
      </c>
      <c r="D10" s="4">
        <v>37.713052300000001</v>
      </c>
      <c r="E10" s="4">
        <v>81.586543899999995</v>
      </c>
      <c r="F10">
        <f>D10+((K10/100)*D10)</f>
        <v>39.598704914999999</v>
      </c>
      <c r="G10">
        <f>E10+((L10/100)*E10)</f>
        <v>79.361379531669243</v>
      </c>
      <c r="H10">
        <f>D10*E10</f>
        <v>3076.8775970769457</v>
      </c>
      <c r="I10">
        <f>F10*G10</f>
        <v>3142.6078497218914</v>
      </c>
      <c r="J10" s="3">
        <f>M10*(D10/E10)</f>
        <v>-0.54547337390786332</v>
      </c>
      <c r="K10">
        <v>5</v>
      </c>
      <c r="L10">
        <f t="shared" si="0"/>
        <v>-2.7273668695393165</v>
      </c>
      <c r="M10">
        <v>-1.18005</v>
      </c>
      <c r="N10">
        <f t="shared" si="1"/>
        <v>2.1362647869837235E-2</v>
      </c>
      <c r="O10">
        <v>10</v>
      </c>
      <c r="P10">
        <f t="shared" si="2"/>
        <v>41.484357530000004</v>
      </c>
      <c r="Q10">
        <f t="shared" si="3"/>
        <v>-5.454733739078633</v>
      </c>
      <c r="R10">
        <f t="shared" si="4"/>
        <v>77.136215163338491</v>
      </c>
      <c r="S10">
        <f t="shared" si="5"/>
        <v>3199.9463283469418</v>
      </c>
      <c r="T10">
        <f t="shared" si="6"/>
        <v>3.9997928870135167E-2</v>
      </c>
    </row>
    <row r="11" spans="3:20" ht="15.6" x14ac:dyDescent="0.3">
      <c r="C11" t="s">
        <v>13</v>
      </c>
      <c r="D11" s="4">
        <v>22.634284600000001</v>
      </c>
      <c r="E11" s="4">
        <v>27.9476133</v>
      </c>
      <c r="F11">
        <f>D11+((K11/100)*D11)</f>
        <v>23.765998830000001</v>
      </c>
      <c r="G11">
        <f>E11+((L11/100)*E11)</f>
        <v>26.901094517234402</v>
      </c>
      <c r="H11">
        <f>D11*E11</f>
        <v>632.57423332294525</v>
      </c>
      <c r="I11">
        <f>F11*G11</f>
        <v>639.33138082231221</v>
      </c>
      <c r="J11" s="3">
        <f>M11*(D11/E11)</f>
        <v>-0.74891460070803251</v>
      </c>
      <c r="K11">
        <v>5</v>
      </c>
      <c r="L11">
        <f t="shared" si="0"/>
        <v>-3.7445730035401628</v>
      </c>
      <c r="M11">
        <v>-0.92471999999999999</v>
      </c>
      <c r="N11">
        <f t="shared" si="1"/>
        <v>1.0681983462828259E-2</v>
      </c>
      <c r="O11">
        <v>10</v>
      </c>
      <c r="P11">
        <f t="shared" si="2"/>
        <v>24.897713060000001</v>
      </c>
      <c r="Q11">
        <f t="shared" si="3"/>
        <v>-7.4891460070803255</v>
      </c>
      <c r="R11">
        <f t="shared" si="4"/>
        <v>25.854575734468799</v>
      </c>
      <c r="S11">
        <f t="shared" si="5"/>
        <v>643.71980792484294</v>
      </c>
      <c r="T11">
        <f t="shared" si="6"/>
        <v>1.7619393922116321E-2</v>
      </c>
    </row>
    <row r="12" spans="3:20" ht="15.6" x14ac:dyDescent="0.3">
      <c r="C12" t="s">
        <v>14</v>
      </c>
      <c r="D12" s="4">
        <v>32.339502299999999</v>
      </c>
      <c r="E12" s="4">
        <v>71.801768499999994</v>
      </c>
      <c r="F12">
        <f>D12+((K12/100)*D12)</f>
        <v>33.956477415000002</v>
      </c>
      <c r="G12">
        <f>E12+((L12/100)*E12)</f>
        <v>69.058230652628339</v>
      </c>
      <c r="H12">
        <f>D12*E12</f>
        <v>2322.0334575498173</v>
      </c>
      <c r="I12">
        <f>F12*G12</f>
        <v>2344.9742494758352</v>
      </c>
      <c r="J12" s="3">
        <f>M12*(D12/E12)</f>
        <v>-0.76419784768160692</v>
      </c>
      <c r="K12">
        <v>5</v>
      </c>
      <c r="L12">
        <f t="shared" si="0"/>
        <v>-3.8209892384080346</v>
      </c>
      <c r="M12">
        <v>-1.6967099999999999</v>
      </c>
      <c r="N12">
        <f t="shared" si="1"/>
        <v>9.8796129967157302E-3</v>
      </c>
      <c r="O12">
        <v>10</v>
      </c>
      <c r="P12">
        <f t="shared" si="2"/>
        <v>35.573452529999997</v>
      </c>
      <c r="Q12">
        <f t="shared" si="3"/>
        <v>-7.6419784768160692</v>
      </c>
      <c r="R12">
        <f t="shared" si="4"/>
        <v>66.314692805256698</v>
      </c>
      <c r="S12">
        <f t="shared" si="5"/>
        <v>2359.0425765493314</v>
      </c>
      <c r="T12">
        <f t="shared" si="6"/>
        <v>1.5938236755023226E-2</v>
      </c>
    </row>
    <row r="13" spans="3:20" ht="15.6" x14ac:dyDescent="0.3">
      <c r="C13" t="s">
        <v>15</v>
      </c>
      <c r="D13" s="4">
        <v>20.259491000000001</v>
      </c>
      <c r="E13" s="4">
        <v>26.5975067</v>
      </c>
      <c r="F13">
        <f>D13+((K13/100)*D13)</f>
        <v>21.27246555</v>
      </c>
      <c r="G13">
        <f>E13+((L13/100)*E13)</f>
        <v>26.004622825630502</v>
      </c>
      <c r="H13">
        <f>D13*E13</f>
        <v>538.85194761108971</v>
      </c>
      <c r="I13">
        <f>F13*G13</f>
        <v>553.18244319896849</v>
      </c>
      <c r="J13" s="3">
        <f>M13*(D13/E13)</f>
        <v>-0.4458191371520549</v>
      </c>
      <c r="K13">
        <v>5</v>
      </c>
      <c r="L13">
        <f t="shared" si="0"/>
        <v>-2.2290956857602744</v>
      </c>
      <c r="M13">
        <v>-0.58528999999999998</v>
      </c>
      <c r="N13">
        <f t="shared" si="1"/>
        <v>2.6594495299517122E-2</v>
      </c>
      <c r="O13">
        <v>10</v>
      </c>
      <c r="P13">
        <f t="shared" si="2"/>
        <v>22.285440100000002</v>
      </c>
      <c r="Q13">
        <f t="shared" si="3"/>
        <v>-4.4581913715205488</v>
      </c>
      <c r="R13">
        <f t="shared" si="4"/>
        <v>25.411738951261</v>
      </c>
      <c r="S13">
        <f t="shared" si="5"/>
        <v>566.31178623516394</v>
      </c>
      <c r="T13">
        <f t="shared" si="6"/>
        <v>5.0959894913274122E-2</v>
      </c>
    </row>
    <row r="14" spans="3:20" x14ac:dyDescent="0.3">
      <c r="N14">
        <f>SUM(N8:N13)</f>
        <v>0.12207676054757216</v>
      </c>
      <c r="T14">
        <f>SUM(T8:T13)</f>
        <v>0.22720845067110382</v>
      </c>
    </row>
    <row r="17" spans="6:18" x14ac:dyDescent="0.3">
      <c r="F17" t="s">
        <v>28</v>
      </c>
      <c r="G17" t="s">
        <v>1</v>
      </c>
      <c r="H17">
        <v>147165</v>
      </c>
      <c r="I17">
        <v>1.8997138845461479E-2</v>
      </c>
      <c r="J17">
        <f>H17+(H17*I17)</f>
        <v>149960.71393819235</v>
      </c>
      <c r="K17">
        <v>3.0731420970348172E-2</v>
      </c>
      <c r="L17">
        <f>H17+(H17*K17)</f>
        <v>151687.5895671013</v>
      </c>
    </row>
    <row r="18" spans="6:18" x14ac:dyDescent="0.3">
      <c r="F18" t="s">
        <v>29</v>
      </c>
      <c r="G18" t="s">
        <v>11</v>
      </c>
      <c r="H18">
        <v>172270</v>
      </c>
      <c r="I18">
        <v>2.7318016484710508E-2</v>
      </c>
      <c r="J18">
        <f>H18+(H18*I18)</f>
        <v>176976.07469982107</v>
      </c>
      <c r="K18">
        <v>5.2475844063203166E-2</v>
      </c>
      <c r="L18">
        <f t="shared" ref="L18:L21" si="7">H18+(H18*K18)</f>
        <v>181310.01365676802</v>
      </c>
    </row>
    <row r="19" spans="6:18" x14ac:dyDescent="0.3">
      <c r="F19" t="s">
        <v>30</v>
      </c>
      <c r="G19" t="s">
        <v>12</v>
      </c>
      <c r="H19">
        <v>301058</v>
      </c>
      <c r="I19">
        <v>2.1362647869837235E-2</v>
      </c>
      <c r="J19">
        <f t="shared" ref="J19:J22" si="8">H19+(H19*I19)</f>
        <v>307489.39604239748</v>
      </c>
      <c r="K19">
        <v>3.9997928870135167E-2</v>
      </c>
      <c r="L19">
        <f t="shared" si="7"/>
        <v>313099.69646978518</v>
      </c>
    </row>
    <row r="20" spans="6:18" x14ac:dyDescent="0.3">
      <c r="F20" t="s">
        <v>31</v>
      </c>
      <c r="G20" t="s">
        <v>13</v>
      </c>
      <c r="H20">
        <v>71615</v>
      </c>
      <c r="I20">
        <v>1.0681983462828259E-2</v>
      </c>
      <c r="J20">
        <f t="shared" si="8"/>
        <v>72379.990245690453</v>
      </c>
      <c r="K20">
        <v>1.7619393922116321E-2</v>
      </c>
      <c r="L20">
        <f t="shared" si="7"/>
        <v>72876.812895732364</v>
      </c>
    </row>
    <row r="21" spans="6:18" x14ac:dyDescent="0.3">
      <c r="F21" t="s">
        <v>32</v>
      </c>
      <c r="G21" t="s">
        <v>14</v>
      </c>
      <c r="H21">
        <v>55060</v>
      </c>
      <c r="I21">
        <v>9.8796129967157302E-3</v>
      </c>
      <c r="J21">
        <f t="shared" si="8"/>
        <v>55603.971491599164</v>
      </c>
      <c r="K21">
        <v>1.5938236755023226E-2</v>
      </c>
      <c r="L21">
        <f t="shared" si="7"/>
        <v>55937.559315731582</v>
      </c>
    </row>
    <row r="22" spans="6:18" x14ac:dyDescent="0.3">
      <c r="F22" t="s">
        <v>33</v>
      </c>
      <c r="G22" t="s">
        <v>15</v>
      </c>
      <c r="H22">
        <v>64576</v>
      </c>
      <c r="I22">
        <v>2.6594495299517122E-2</v>
      </c>
      <c r="J22">
        <f t="shared" si="8"/>
        <v>66293.366128461625</v>
      </c>
      <c r="K22">
        <v>5.0959894913274122E-2</v>
      </c>
      <c r="L22">
        <f>H22+(H22*K22)</f>
        <v>67866.786173919594</v>
      </c>
      <c r="Q22">
        <v>811744</v>
      </c>
      <c r="R22">
        <f>Q22+17000</f>
        <v>828744</v>
      </c>
    </row>
    <row r="23" spans="6:18" x14ac:dyDescent="0.3">
      <c r="H23">
        <f>SUM(H17:H22)</f>
        <v>811744</v>
      </c>
      <c r="J23">
        <f>SUM(J17:J22)</f>
        <v>828703.51254616212</v>
      </c>
      <c r="L23">
        <f>SUM(L17:L22)</f>
        <v>842778.45807903807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41EA-692E-4531-8362-029992DD4738}">
  <dimension ref="I6:Z28"/>
  <sheetViews>
    <sheetView tabSelected="1" topLeftCell="C1" zoomScale="85" zoomScaleNormal="85" workbookViewId="0">
      <selection activeCell="V20" sqref="V20"/>
    </sheetView>
  </sheetViews>
  <sheetFormatPr defaultRowHeight="14.4" x14ac:dyDescent="0.3"/>
  <cols>
    <col min="19" max="19" width="26.109375" customWidth="1"/>
    <col min="23" max="23" width="12.6640625" bestFit="1" customWidth="1"/>
    <col min="25" max="25" width="12.21875" bestFit="1" customWidth="1"/>
  </cols>
  <sheetData>
    <row r="6" spans="9:26" x14ac:dyDescent="0.3">
      <c r="J6" t="s">
        <v>2</v>
      </c>
      <c r="K6" t="s">
        <v>3</v>
      </c>
      <c r="L6" t="s">
        <v>4</v>
      </c>
      <c r="M6" t="s">
        <v>5</v>
      </c>
      <c r="N6" t="s">
        <v>6</v>
      </c>
      <c r="O6" t="s">
        <v>7</v>
      </c>
      <c r="P6" t="s">
        <v>8</v>
      </c>
      <c r="Q6" t="s">
        <v>9</v>
      </c>
      <c r="R6" t="s">
        <v>10</v>
      </c>
      <c r="S6" t="s">
        <v>22</v>
      </c>
      <c r="T6" t="s">
        <v>23</v>
      </c>
      <c r="U6" t="s">
        <v>9</v>
      </c>
      <c r="V6" t="s">
        <v>24</v>
      </c>
      <c r="W6" t="s">
        <v>25</v>
      </c>
      <c r="X6" t="s">
        <v>26</v>
      </c>
      <c r="Y6" t="s">
        <v>7</v>
      </c>
      <c r="Z6" t="s">
        <v>27</v>
      </c>
    </row>
    <row r="7" spans="9:26" x14ac:dyDescent="0.3">
      <c r="I7" t="s">
        <v>1</v>
      </c>
      <c r="J7" s="4">
        <v>20.138641100000001</v>
      </c>
      <c r="K7" s="4">
        <v>22.127208899999999</v>
      </c>
      <c r="L7">
        <f>J7+((Q7/100)*J7)</f>
        <v>19.131709045000001</v>
      </c>
      <c r="M7">
        <f>K7+((R7/100)*K7)</f>
        <v>23.734276378669296</v>
      </c>
      <c r="N7">
        <f>J7*K7</f>
        <v>445.61191858182582</v>
      </c>
      <c r="O7">
        <f>L7*M7</f>
        <v>454.07727007031724</v>
      </c>
      <c r="P7">
        <v>-1.4525713441149799</v>
      </c>
      <c r="Q7">
        <v>-5</v>
      </c>
      <c r="R7">
        <f t="shared" ref="R7:R12" si="0">Q7*P7</f>
        <v>7.2628567205748995</v>
      </c>
      <c r="S7">
        <v>-0.49725999999999998</v>
      </c>
      <c r="T7">
        <f>(O7-N7)/N7</f>
        <v>1.8997138845461479E-2</v>
      </c>
      <c r="U7">
        <v>-10</v>
      </c>
      <c r="V7">
        <f>J7+((U7/100)*J7)</f>
        <v>18.124776990000001</v>
      </c>
      <c r="W7">
        <f>P7*U7</f>
        <v>14.525713441149799</v>
      </c>
      <c r="X7">
        <f>K7+((W7/100)*K7)</f>
        <v>25.341343857338593</v>
      </c>
      <c r="Y7">
        <f>V7*X7</f>
        <v>459.30620604116842</v>
      </c>
      <c r="Z7">
        <f>(Y7-N7)/N7</f>
        <v>3.0731420970348172E-2</v>
      </c>
    </row>
    <row r="8" spans="9:26" x14ac:dyDescent="0.3">
      <c r="I8" t="s">
        <v>11</v>
      </c>
      <c r="J8" s="4">
        <v>37.300865000000002</v>
      </c>
      <c r="K8" s="4">
        <v>84.119045499999999</v>
      </c>
      <c r="L8">
        <f>J8+((Q8/100)*J8)</f>
        <v>39.165908250000001</v>
      </c>
      <c r="M8">
        <f>K8+((R8/100)*K8)</f>
        <v>82.301915211092492</v>
      </c>
      <c r="N8">
        <f>J8*K8</f>
        <v>3137.7131601243577</v>
      </c>
      <c r="O8">
        <f>L8*M8</f>
        <v>3223.429259956928</v>
      </c>
      <c r="P8">
        <v>-0.43203778124360676</v>
      </c>
      <c r="Q8">
        <v>5</v>
      </c>
      <c r="R8">
        <f t="shared" si="0"/>
        <v>-2.1601889062180337</v>
      </c>
      <c r="S8">
        <v>-0.97431000000000001</v>
      </c>
      <c r="T8">
        <f t="shared" ref="T8:T12" si="1">(O8-N8)/N8</f>
        <v>2.7318016484710508E-2</v>
      </c>
      <c r="U8">
        <v>10</v>
      </c>
      <c r="V8">
        <f t="shared" ref="V8:V12" si="2">J8+((U8/100)*J8)</f>
        <v>41.0309515</v>
      </c>
      <c r="W8">
        <f t="shared" ref="W8:W12" si="3">P8*U8</f>
        <v>-4.3203778124360674</v>
      </c>
      <c r="X8">
        <f t="shared" ref="X8:X12" si="4">K8+((W8/100)*K8)</f>
        <v>80.484784922185</v>
      </c>
      <c r="Y8">
        <f t="shared" ref="Y8:Y12" si="5">V8*X8</f>
        <v>3302.3673066301039</v>
      </c>
      <c r="Z8">
        <f t="shared" ref="Z8:Z12" si="6">(Y8-N8)/N8</f>
        <v>5.2475844063203166E-2</v>
      </c>
    </row>
    <row r="9" spans="9:26" x14ac:dyDescent="0.3">
      <c r="I9" t="s">
        <v>12</v>
      </c>
      <c r="J9" s="4">
        <v>37.713052300000001</v>
      </c>
      <c r="K9" s="4">
        <v>81.586543899999995</v>
      </c>
      <c r="L9">
        <f>J9+((Q9/100)*J9)</f>
        <v>39.598704914999999</v>
      </c>
      <c r="M9">
        <f>K9+((R9/100)*K9)</f>
        <v>79.361379531669243</v>
      </c>
      <c r="N9">
        <f>J9*K9</f>
        <v>3076.8775970769457</v>
      </c>
      <c r="O9">
        <f>L9*M9</f>
        <v>3142.6078497218914</v>
      </c>
      <c r="P9">
        <v>-0.54547337390786332</v>
      </c>
      <c r="Q9">
        <v>5</v>
      </c>
      <c r="R9">
        <f t="shared" si="0"/>
        <v>-2.7273668695393165</v>
      </c>
      <c r="S9">
        <v>-1.18005</v>
      </c>
      <c r="T9">
        <f t="shared" si="1"/>
        <v>2.1362647869837235E-2</v>
      </c>
      <c r="U9">
        <v>10</v>
      </c>
      <c r="V9">
        <f t="shared" si="2"/>
        <v>41.484357530000004</v>
      </c>
      <c r="W9">
        <f t="shared" si="3"/>
        <v>-5.454733739078633</v>
      </c>
      <c r="X9">
        <f t="shared" si="4"/>
        <v>77.136215163338491</v>
      </c>
      <c r="Y9">
        <f t="shared" si="5"/>
        <v>3199.9463283469418</v>
      </c>
      <c r="Z9">
        <f t="shared" si="6"/>
        <v>3.9997928870135167E-2</v>
      </c>
    </row>
    <row r="10" spans="9:26" x14ac:dyDescent="0.3">
      <c r="I10" t="s">
        <v>13</v>
      </c>
      <c r="J10" s="4">
        <v>22.634284600000001</v>
      </c>
      <c r="K10" s="4">
        <v>27.9476133</v>
      </c>
      <c r="L10">
        <f>J10+((Q10/100)*J10)</f>
        <v>23.765998830000001</v>
      </c>
      <c r="M10">
        <f>K10+((R10/100)*K10)</f>
        <v>26.901094517234402</v>
      </c>
      <c r="N10">
        <f>J10*K10</f>
        <v>632.57423332294525</v>
      </c>
      <c r="O10">
        <f>L10*M10</f>
        <v>639.33138082231221</v>
      </c>
      <c r="P10">
        <v>-0.74891460070803251</v>
      </c>
      <c r="Q10">
        <v>5</v>
      </c>
      <c r="R10">
        <f t="shared" si="0"/>
        <v>-3.7445730035401628</v>
      </c>
      <c r="S10">
        <v>-0.92471999999999999</v>
      </c>
      <c r="T10">
        <f t="shared" si="1"/>
        <v>1.0681983462828259E-2</v>
      </c>
      <c r="U10">
        <v>10</v>
      </c>
      <c r="V10">
        <f t="shared" si="2"/>
        <v>24.897713060000001</v>
      </c>
      <c r="W10">
        <f t="shared" si="3"/>
        <v>-7.4891460070803255</v>
      </c>
      <c r="X10">
        <f t="shared" si="4"/>
        <v>25.854575734468799</v>
      </c>
      <c r="Y10">
        <f t="shared" si="5"/>
        <v>643.71980792484294</v>
      </c>
      <c r="Z10">
        <f t="shared" si="6"/>
        <v>1.7619393922116321E-2</v>
      </c>
    </row>
    <row r="11" spans="9:26" x14ac:dyDescent="0.3">
      <c r="I11" t="s">
        <v>14</v>
      </c>
      <c r="J11" s="4">
        <v>32.339502299999999</v>
      </c>
      <c r="K11" s="4">
        <v>71.801768499999994</v>
      </c>
      <c r="L11">
        <f>J11+((Q11/100)*J11)</f>
        <v>33.956477415000002</v>
      </c>
      <c r="M11">
        <f>K11+((R11/100)*K11)</f>
        <v>69.058230652628339</v>
      </c>
      <c r="N11">
        <f>J11*K11</f>
        <v>2322.0334575498173</v>
      </c>
      <c r="O11">
        <f>L11*M11</f>
        <v>2344.9742494758352</v>
      </c>
      <c r="P11">
        <v>-0.76419784768160692</v>
      </c>
      <c r="Q11">
        <v>5</v>
      </c>
      <c r="R11">
        <f t="shared" si="0"/>
        <v>-3.8209892384080346</v>
      </c>
      <c r="S11">
        <v>-1.6967099999999999</v>
      </c>
      <c r="T11">
        <f t="shared" si="1"/>
        <v>9.8796129967157302E-3</v>
      </c>
      <c r="U11">
        <v>10</v>
      </c>
      <c r="V11">
        <f t="shared" si="2"/>
        <v>35.573452529999997</v>
      </c>
      <c r="W11">
        <f t="shared" si="3"/>
        <v>-7.6419784768160692</v>
      </c>
      <c r="X11">
        <f t="shared" si="4"/>
        <v>66.314692805256698</v>
      </c>
      <c r="Y11">
        <f t="shared" si="5"/>
        <v>2359.0425765493314</v>
      </c>
      <c r="Z11">
        <f t="shared" si="6"/>
        <v>1.5938236755023226E-2</v>
      </c>
    </row>
    <row r="12" spans="9:26" x14ac:dyDescent="0.3">
      <c r="I12" t="s">
        <v>15</v>
      </c>
      <c r="J12" s="4">
        <v>20.259491000000001</v>
      </c>
      <c r="K12" s="4">
        <v>26.5975067</v>
      </c>
      <c r="L12">
        <f>J12+((Q12/100)*J12)</f>
        <v>21.27246555</v>
      </c>
      <c r="M12">
        <f>K12+((R12/100)*K12)</f>
        <v>26.004622825630502</v>
      </c>
      <c r="N12">
        <f>J12*K12</f>
        <v>538.85194761108971</v>
      </c>
      <c r="O12">
        <f>L12*M12</f>
        <v>553.18244319896849</v>
      </c>
      <c r="P12">
        <v>-0.4458191371520549</v>
      </c>
      <c r="Q12">
        <v>5</v>
      </c>
      <c r="R12">
        <f t="shared" si="0"/>
        <v>-2.2290956857602744</v>
      </c>
      <c r="S12">
        <v>-0.58528999999999998</v>
      </c>
      <c r="T12">
        <f t="shared" si="1"/>
        <v>2.6594495299517122E-2</v>
      </c>
      <c r="U12">
        <v>10</v>
      </c>
      <c r="V12">
        <f t="shared" si="2"/>
        <v>22.285440100000002</v>
      </c>
      <c r="W12">
        <f t="shared" si="3"/>
        <v>-4.4581913715205488</v>
      </c>
      <c r="X12">
        <f t="shared" si="4"/>
        <v>25.411738951261</v>
      </c>
      <c r="Y12">
        <f t="shared" si="5"/>
        <v>566.31178623516394</v>
      </c>
      <c r="Z12">
        <f t="shared" si="6"/>
        <v>5.0959894913274122E-2</v>
      </c>
    </row>
    <row r="17" spans="16:21" x14ac:dyDescent="0.3">
      <c r="P17" t="s">
        <v>28</v>
      </c>
      <c r="Q17" t="s">
        <v>1</v>
      </c>
      <c r="R17">
        <v>147165</v>
      </c>
      <c r="S17">
        <v>3.0731420970348172E-2</v>
      </c>
      <c r="T17">
        <f>R17+(R17*S17)</f>
        <v>151687.5895671013</v>
      </c>
      <c r="U17">
        <f>T17-R17</f>
        <v>4522.5895671012986</v>
      </c>
    </row>
    <row r="18" spans="16:21" x14ac:dyDescent="0.3">
      <c r="P18" t="s">
        <v>29</v>
      </c>
      <c r="Q18" t="s">
        <v>11</v>
      </c>
      <c r="R18">
        <v>172270</v>
      </c>
      <c r="S18">
        <v>5.2475844063203166E-2</v>
      </c>
      <c r="T18">
        <f t="shared" ref="T18:T22" si="7">R18+(R18*S18)</f>
        <v>181310.01365676802</v>
      </c>
      <c r="U18">
        <f t="shared" ref="U18:U22" si="8">T18-R18</f>
        <v>9040.0136567680165</v>
      </c>
    </row>
    <row r="19" spans="16:21" x14ac:dyDescent="0.3">
      <c r="P19" t="s">
        <v>30</v>
      </c>
      <c r="Q19" t="s">
        <v>12</v>
      </c>
      <c r="R19">
        <v>301058</v>
      </c>
      <c r="S19">
        <v>3.9997928870135167E-2</v>
      </c>
      <c r="T19">
        <f t="shared" si="7"/>
        <v>313099.69646978518</v>
      </c>
      <c r="U19">
        <f t="shared" si="8"/>
        <v>12041.69646978518</v>
      </c>
    </row>
    <row r="20" spans="16:21" x14ac:dyDescent="0.3">
      <c r="P20" t="s">
        <v>31</v>
      </c>
      <c r="Q20" t="s">
        <v>13</v>
      </c>
      <c r="R20">
        <v>71615</v>
      </c>
      <c r="S20">
        <v>1.7619393922116321E-2</v>
      </c>
      <c r="T20">
        <f t="shared" si="7"/>
        <v>72876.812895732364</v>
      </c>
      <c r="U20">
        <f t="shared" si="8"/>
        <v>1261.8128957323643</v>
      </c>
    </row>
    <row r="21" spans="16:21" x14ac:dyDescent="0.3">
      <c r="P21" t="s">
        <v>32</v>
      </c>
      <c r="Q21" t="s">
        <v>14</v>
      </c>
      <c r="R21">
        <v>55060</v>
      </c>
      <c r="S21">
        <v>1.5938236755023226E-2</v>
      </c>
      <c r="T21">
        <f t="shared" si="7"/>
        <v>55937.559315731582</v>
      </c>
      <c r="U21">
        <f t="shared" si="8"/>
        <v>877.55931573158159</v>
      </c>
    </row>
    <row r="22" spans="16:21" x14ac:dyDescent="0.3">
      <c r="P22" t="s">
        <v>33</v>
      </c>
      <c r="Q22" t="s">
        <v>15</v>
      </c>
      <c r="R22">
        <v>64576</v>
      </c>
      <c r="S22">
        <v>5.0959894913274122E-2</v>
      </c>
      <c r="T22">
        <f t="shared" si="7"/>
        <v>67866.786173919594</v>
      </c>
      <c r="U22">
        <f t="shared" si="8"/>
        <v>3290.7861739195941</v>
      </c>
    </row>
    <row r="23" spans="16:21" x14ac:dyDescent="0.3">
      <c r="R23">
        <f>SUM(R17:R22)</f>
        <v>811744</v>
      </c>
      <c r="T23">
        <f>SUM(T17:T22)</f>
        <v>842778.45807903807</v>
      </c>
    </row>
    <row r="27" spans="16:21" x14ac:dyDescent="0.3">
      <c r="R27">
        <f>T23-R23</f>
        <v>31034.458079038071</v>
      </c>
    </row>
    <row r="28" spans="16:21" x14ac:dyDescent="0.3">
      <c r="R28">
        <f>R27/R23</f>
        <v>3.8231829344027267E-2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A30B2-931D-4A3C-AAB4-31E11C5A1381}">
  <dimension ref="E12:R21"/>
  <sheetViews>
    <sheetView topLeftCell="A4" workbookViewId="0">
      <selection activeCell="S13" sqref="S13"/>
    </sheetView>
  </sheetViews>
  <sheetFormatPr defaultRowHeight="14.4" x14ac:dyDescent="0.3"/>
  <sheetData>
    <row r="12" spans="5:18" x14ac:dyDescent="0.3">
      <c r="H12" t="s">
        <v>2</v>
      </c>
      <c r="I12" t="s">
        <v>3</v>
      </c>
      <c r="J12" t="s">
        <v>4</v>
      </c>
      <c r="K12" t="s">
        <v>5</v>
      </c>
      <c r="L12" t="s">
        <v>6</v>
      </c>
      <c r="M12" t="s">
        <v>7</v>
      </c>
      <c r="N12" t="s">
        <v>8</v>
      </c>
      <c r="O12" t="s">
        <v>9</v>
      </c>
      <c r="P12" t="s">
        <v>10</v>
      </c>
      <c r="Q12" t="s">
        <v>22</v>
      </c>
      <c r="R12" t="s">
        <v>23</v>
      </c>
    </row>
    <row r="13" spans="5:18" x14ac:dyDescent="0.3">
      <c r="E13" s="4"/>
      <c r="F13" s="4"/>
      <c r="G13" t="s">
        <v>1</v>
      </c>
      <c r="H13" s="4">
        <v>20.138641100000001</v>
      </c>
      <c r="I13" s="4">
        <v>22.127208899999999</v>
      </c>
      <c r="J13">
        <f>H13+((O13/100)*H13)</f>
        <v>18.124776990000001</v>
      </c>
      <c r="K13">
        <f>I13+((P13/100)*I13)</f>
        <v>25.341343857338593</v>
      </c>
      <c r="L13">
        <f>H13*I13</f>
        <v>445.61191858182582</v>
      </c>
      <c r="M13">
        <f>J13*K13</f>
        <v>459.30620604116842</v>
      </c>
      <c r="N13">
        <v>-1.4525713441149799</v>
      </c>
      <c r="O13">
        <v>-10</v>
      </c>
      <c r="P13">
        <f t="shared" ref="P13:P18" si="0">O13*N13</f>
        <v>14.525713441149799</v>
      </c>
      <c r="Q13">
        <v>-0.49725999999999998</v>
      </c>
      <c r="R13">
        <f>(M13-L13)/L13</f>
        <v>3.0731420970348172E-2</v>
      </c>
    </row>
    <row r="14" spans="5:18" x14ac:dyDescent="0.3">
      <c r="E14" s="4"/>
      <c r="F14" s="4"/>
      <c r="G14" t="s">
        <v>11</v>
      </c>
      <c r="H14" s="4">
        <v>37.300865000000002</v>
      </c>
      <c r="I14" s="4">
        <v>84.119045499999999</v>
      </c>
      <c r="J14">
        <f>H14+((O14/100)*H14)</f>
        <v>41.0309515</v>
      </c>
      <c r="K14">
        <f>I14+((P14/100)*I14)</f>
        <v>80.484784922185057</v>
      </c>
      <c r="L14">
        <f>H14*I14</f>
        <v>3137.7131601243577</v>
      </c>
      <c r="M14">
        <f>J14*K14</f>
        <v>3302.3673066301062</v>
      </c>
      <c r="N14">
        <v>-0.43203778124359998</v>
      </c>
      <c r="O14">
        <v>10</v>
      </c>
      <c r="P14">
        <f t="shared" si="0"/>
        <v>-4.3203778124359999</v>
      </c>
      <c r="Q14">
        <v>-0.97431000000000001</v>
      </c>
      <c r="R14">
        <f t="shared" ref="R14:R18" si="1">(M14-L14)/L14</f>
        <v>5.2475844063203887E-2</v>
      </c>
    </row>
    <row r="15" spans="5:18" x14ac:dyDescent="0.3">
      <c r="E15" s="4"/>
      <c r="F15" s="4"/>
      <c r="G15" t="s">
        <v>12</v>
      </c>
      <c r="H15" s="4">
        <v>37.713052300000001</v>
      </c>
      <c r="I15" s="4">
        <v>81.586543899999995</v>
      </c>
      <c r="J15">
        <f>H15+((O15/100)*H15)</f>
        <v>41.484357530000004</v>
      </c>
      <c r="K15">
        <f>I15+((P15/100)*I15)</f>
        <v>77.136215163338491</v>
      </c>
      <c r="L15">
        <f>H15*I15</f>
        <v>3076.8775970769457</v>
      </c>
      <c r="M15">
        <f>J15*K15</f>
        <v>3199.9463283469418</v>
      </c>
      <c r="N15">
        <v>-0.54547337390786332</v>
      </c>
      <c r="O15">
        <v>10</v>
      </c>
      <c r="P15">
        <f t="shared" si="0"/>
        <v>-5.454733739078633</v>
      </c>
      <c r="Q15">
        <v>-1.18005</v>
      </c>
      <c r="R15">
        <f t="shared" si="1"/>
        <v>3.9997928870135167E-2</v>
      </c>
    </row>
    <row r="16" spans="5:18" x14ac:dyDescent="0.3">
      <c r="E16" s="4"/>
      <c r="F16" s="4"/>
      <c r="G16" t="s">
        <v>13</v>
      </c>
      <c r="H16" s="4">
        <v>22.634284600000001</v>
      </c>
      <c r="I16" s="4">
        <v>27.9476133</v>
      </c>
      <c r="J16">
        <f>H16+((O16/100)*H16)</f>
        <v>24.897713060000001</v>
      </c>
      <c r="K16">
        <f>I16+((P16/100)*I16)</f>
        <v>25.854575734468799</v>
      </c>
      <c r="L16">
        <f>H16*I16</f>
        <v>632.57423332294525</v>
      </c>
      <c r="M16">
        <f>J16*K16</f>
        <v>643.71980792484294</v>
      </c>
      <c r="N16">
        <v>-0.74891460070803251</v>
      </c>
      <c r="O16">
        <v>10</v>
      </c>
      <c r="P16">
        <f t="shared" si="0"/>
        <v>-7.4891460070803255</v>
      </c>
      <c r="Q16">
        <v>-0.92471999999999999</v>
      </c>
      <c r="R16">
        <f t="shared" si="1"/>
        <v>1.7619393922116321E-2</v>
      </c>
    </row>
    <row r="17" spans="5:18" x14ac:dyDescent="0.3">
      <c r="E17" s="4"/>
      <c r="F17" s="4"/>
      <c r="G17" t="s">
        <v>14</v>
      </c>
      <c r="H17" s="4">
        <v>32.339502299999999</v>
      </c>
      <c r="I17" s="4">
        <v>71.801768499999994</v>
      </c>
      <c r="J17">
        <f>H17+((O17/100)*H17)</f>
        <v>35.573452529999997</v>
      </c>
      <c r="K17">
        <f>I17+((P17/100)*I17)</f>
        <v>66.314692805256698</v>
      </c>
      <c r="L17">
        <f>H17*I17</f>
        <v>2322.0334575498173</v>
      </c>
      <c r="M17">
        <f>J17*K17</f>
        <v>2359.0425765493314</v>
      </c>
      <c r="N17">
        <v>-0.76419784768160692</v>
      </c>
      <c r="O17">
        <v>10</v>
      </c>
      <c r="P17">
        <f t="shared" si="0"/>
        <v>-7.6419784768160692</v>
      </c>
      <c r="Q17">
        <v>-1.6967099999999999</v>
      </c>
      <c r="R17">
        <f t="shared" si="1"/>
        <v>1.5938236755023226E-2</v>
      </c>
    </row>
    <row r="18" spans="5:18" x14ac:dyDescent="0.3">
      <c r="E18" s="4"/>
      <c r="F18" s="4"/>
      <c r="G18" t="s">
        <v>15</v>
      </c>
      <c r="H18" s="4">
        <v>20.259491000000001</v>
      </c>
      <c r="I18" s="4">
        <v>26.5975067</v>
      </c>
      <c r="J18">
        <f>H18+((O18/100)*H18)</f>
        <v>22.285440100000002</v>
      </c>
      <c r="K18">
        <f>I18+((P18/100)*I18)</f>
        <v>25.411738951261</v>
      </c>
      <c r="L18">
        <f>H18*I18</f>
        <v>538.85194761108971</v>
      </c>
      <c r="M18">
        <f>J18*K18</f>
        <v>566.31178623516394</v>
      </c>
      <c r="N18">
        <v>-0.4458191371520549</v>
      </c>
      <c r="O18">
        <v>10</v>
      </c>
      <c r="P18">
        <f t="shared" si="0"/>
        <v>-4.4581913715205488</v>
      </c>
      <c r="Q18">
        <v>-0.58528999999999998</v>
      </c>
      <c r="R18">
        <f t="shared" si="1"/>
        <v>5.0959894913274122E-2</v>
      </c>
    </row>
    <row r="21" spans="5:18" x14ac:dyDescent="0.3">
      <c r="L21">
        <f>(M13-L13)/L13</f>
        <v>3.0731420970348172E-2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47774-F37A-45BC-AF74-9A61775C9016}">
  <dimension ref="I7:O21"/>
  <sheetViews>
    <sheetView workbookViewId="0">
      <selection activeCell="L22" sqref="L22"/>
    </sheetView>
  </sheetViews>
  <sheetFormatPr defaultRowHeight="14.4" x14ac:dyDescent="0.3"/>
  <sheetData>
    <row r="7" spans="9:15" x14ac:dyDescent="0.3">
      <c r="I7" t="s">
        <v>28</v>
      </c>
      <c r="J7" t="s">
        <v>1</v>
      </c>
      <c r="K7">
        <v>147165</v>
      </c>
      <c r="L7">
        <v>1.8997138845461479E-2</v>
      </c>
      <c r="M7">
        <f>K7+(K7*L7)</f>
        <v>149960.71393819235</v>
      </c>
      <c r="N7">
        <v>3.0731420970348172E-2</v>
      </c>
      <c r="O7">
        <f>K7+(K7*N7)</f>
        <v>151687.5895671013</v>
      </c>
    </row>
    <row r="8" spans="9:15" x14ac:dyDescent="0.3">
      <c r="I8" t="s">
        <v>29</v>
      </c>
      <c r="J8" t="s">
        <v>11</v>
      </c>
      <c r="K8">
        <v>172270</v>
      </c>
      <c r="L8">
        <v>2.7318016484710508E-2</v>
      </c>
      <c r="M8">
        <f>K8+(K8*L8)</f>
        <v>176976.07469982107</v>
      </c>
      <c r="N8">
        <v>5.2475844063203166E-2</v>
      </c>
      <c r="O8">
        <f t="shared" ref="O8:O11" si="0">K8+(K8*N8)</f>
        <v>181310.01365676802</v>
      </c>
    </row>
    <row r="9" spans="9:15" x14ac:dyDescent="0.3">
      <c r="I9" t="s">
        <v>30</v>
      </c>
      <c r="J9" t="s">
        <v>12</v>
      </c>
      <c r="K9">
        <v>301058</v>
      </c>
      <c r="L9">
        <v>2.1362647869837235E-2</v>
      </c>
      <c r="M9">
        <f t="shared" ref="M9:M12" si="1">K9+(K9*L9)</f>
        <v>307489.39604239748</v>
      </c>
      <c r="N9">
        <v>3.9997928870135167E-2</v>
      </c>
      <c r="O9">
        <f t="shared" si="0"/>
        <v>313099.69646978518</v>
      </c>
    </row>
    <row r="10" spans="9:15" x14ac:dyDescent="0.3">
      <c r="I10" t="s">
        <v>31</v>
      </c>
      <c r="J10" t="s">
        <v>13</v>
      </c>
      <c r="K10">
        <v>71615</v>
      </c>
      <c r="L10">
        <v>1.0681983462828259E-2</v>
      </c>
      <c r="M10">
        <f t="shared" si="1"/>
        <v>72379.990245690453</v>
      </c>
      <c r="N10">
        <v>1.7619393922116321E-2</v>
      </c>
      <c r="O10">
        <f t="shared" si="0"/>
        <v>72876.812895732364</v>
      </c>
    </row>
    <row r="11" spans="9:15" x14ac:dyDescent="0.3">
      <c r="I11" t="s">
        <v>32</v>
      </c>
      <c r="J11" t="s">
        <v>14</v>
      </c>
      <c r="K11">
        <v>55060</v>
      </c>
      <c r="L11">
        <v>9.8796129967157302E-3</v>
      </c>
      <c r="M11">
        <f t="shared" si="1"/>
        <v>55603.971491599164</v>
      </c>
      <c r="N11">
        <v>1.5938236755023226E-2</v>
      </c>
      <c r="O11">
        <f t="shared" si="0"/>
        <v>55937.559315731582</v>
      </c>
    </row>
    <row r="12" spans="9:15" x14ac:dyDescent="0.3">
      <c r="I12" t="s">
        <v>33</v>
      </c>
      <c r="J12" t="s">
        <v>15</v>
      </c>
      <c r="K12">
        <v>64576</v>
      </c>
      <c r="L12">
        <v>2.6594495299517122E-2</v>
      </c>
      <c r="M12">
        <f t="shared" si="1"/>
        <v>66293.366128461625</v>
      </c>
      <c r="N12">
        <v>5.0959894913274122E-2</v>
      </c>
      <c r="O12">
        <f>K12+(K12*N12)</f>
        <v>67866.786173919594</v>
      </c>
    </row>
    <row r="13" spans="9:15" x14ac:dyDescent="0.3">
      <c r="K13">
        <f>SUM(K7:K12)</f>
        <v>811744</v>
      </c>
      <c r="M13">
        <f>SUM(M7:M12)</f>
        <v>828703.51254616212</v>
      </c>
      <c r="O13">
        <f>SUM(O7:O12)</f>
        <v>842778.45807903807</v>
      </c>
    </row>
    <row r="16" spans="9:15" x14ac:dyDescent="0.3">
      <c r="L16">
        <f>O7-K7</f>
        <v>4522.5895671012986</v>
      </c>
    </row>
    <row r="17" spans="12:12" x14ac:dyDescent="0.3">
      <c r="L17">
        <f t="shared" ref="L17:L21" si="2">O8-K8</f>
        <v>9040.0136567680165</v>
      </c>
    </row>
    <row r="18" spans="12:12" x14ac:dyDescent="0.3">
      <c r="L18">
        <f t="shared" si="2"/>
        <v>12041.69646978518</v>
      </c>
    </row>
    <row r="19" spans="12:12" x14ac:dyDescent="0.3">
      <c r="L19">
        <f t="shared" si="2"/>
        <v>1261.8128957323643</v>
      </c>
    </row>
    <row r="20" spans="12:12" x14ac:dyDescent="0.3">
      <c r="L20">
        <f t="shared" si="2"/>
        <v>877.55931573158159</v>
      </c>
    </row>
    <row r="21" spans="12:12" x14ac:dyDescent="0.3">
      <c r="L21">
        <f t="shared" si="2"/>
        <v>3290.7861739195941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E46B-280F-4E00-A630-CA6646A088DF}">
  <dimension ref="H7:L24"/>
  <sheetViews>
    <sheetView workbookViewId="0">
      <selection activeCell="I24" sqref="I24"/>
    </sheetView>
  </sheetViews>
  <sheetFormatPr defaultRowHeight="14.4" x14ac:dyDescent="0.3"/>
  <sheetData>
    <row r="7" spans="8:12" x14ac:dyDescent="0.3">
      <c r="H7">
        <v>147165</v>
      </c>
      <c r="I7">
        <v>1.8997138845461479E-2</v>
      </c>
      <c r="J7">
        <f>H7+(H7*I7)</f>
        <v>149960.71393819235</v>
      </c>
      <c r="K7">
        <v>5.0217152147351798E-2</v>
      </c>
      <c r="L7">
        <f>H7+(H7*K7)</f>
        <v>154555.20719576502</v>
      </c>
    </row>
    <row r="8" spans="8:12" x14ac:dyDescent="0.3">
      <c r="H8">
        <v>172270</v>
      </c>
      <c r="I8">
        <v>2.7318016484710508E-2</v>
      </c>
      <c r="J8">
        <f>H8+(H8*I8)</f>
        <v>176976.07469982107</v>
      </c>
      <c r="K8">
        <v>5.2475844063203166E-2</v>
      </c>
      <c r="L8">
        <f t="shared" ref="L8:L11" si="0">H8+(H8*K8)</f>
        <v>181310.01365676802</v>
      </c>
    </row>
    <row r="9" spans="8:12" x14ac:dyDescent="0.3">
      <c r="H9">
        <v>301058</v>
      </c>
      <c r="I9">
        <v>2.1362647869837235E-2</v>
      </c>
      <c r="J9">
        <f t="shared" ref="J9:J12" si="1">H9+(H9*I9)</f>
        <v>307489.39604239748</v>
      </c>
      <c r="K9">
        <v>3.9997928870135167E-2</v>
      </c>
      <c r="L9">
        <f t="shared" si="0"/>
        <v>313099.69646978518</v>
      </c>
    </row>
    <row r="10" spans="8:12" x14ac:dyDescent="0.3">
      <c r="H10">
        <v>71615</v>
      </c>
      <c r="I10">
        <v>1.0681983462828259E-2</v>
      </c>
      <c r="J10">
        <f t="shared" si="1"/>
        <v>72379.990245690453</v>
      </c>
      <c r="K10">
        <v>1.7619393922116321E-2</v>
      </c>
      <c r="L10">
        <f t="shared" si="0"/>
        <v>72876.812895732364</v>
      </c>
    </row>
    <row r="11" spans="8:12" x14ac:dyDescent="0.3">
      <c r="H11">
        <v>55060</v>
      </c>
      <c r="I11">
        <v>9.8796129967157302E-3</v>
      </c>
      <c r="J11">
        <f t="shared" si="1"/>
        <v>55603.971491599164</v>
      </c>
      <c r="K11">
        <v>1.5938236755023226E-2</v>
      </c>
      <c r="L11">
        <f t="shared" si="0"/>
        <v>55937.559315731582</v>
      </c>
    </row>
    <row r="12" spans="8:12" x14ac:dyDescent="0.3">
      <c r="H12">
        <v>64576</v>
      </c>
      <c r="I12">
        <v>2.6594495299517122E-2</v>
      </c>
      <c r="J12">
        <f t="shared" si="1"/>
        <v>66293.366128461625</v>
      </c>
      <c r="K12">
        <v>5.0959894913274122E-2</v>
      </c>
      <c r="L12">
        <f>H12+(H12*K12)</f>
        <v>67866.786173919594</v>
      </c>
    </row>
    <row r="13" spans="8:12" x14ac:dyDescent="0.3">
      <c r="H13">
        <f>SUM(H7:H12)</f>
        <v>811744</v>
      </c>
      <c r="J13">
        <f>SUM(J7:J12)</f>
        <v>828703.51254616212</v>
      </c>
      <c r="L13">
        <f>SUM(L7:L12)</f>
        <v>845646.07570770173</v>
      </c>
    </row>
    <row r="18" spans="9:9" x14ac:dyDescent="0.3">
      <c r="I18">
        <f>J7-H7</f>
        <v>2795.713938192348</v>
      </c>
    </row>
    <row r="19" spans="9:9" x14ac:dyDescent="0.3">
      <c r="I19">
        <f t="shared" ref="I19:I23" si="2">J8-H8</f>
        <v>4706.074699821067</v>
      </c>
    </row>
    <row r="20" spans="9:9" x14ac:dyDescent="0.3">
      <c r="I20">
        <f t="shared" si="2"/>
        <v>6431.3960423974786</v>
      </c>
    </row>
    <row r="21" spans="9:9" x14ac:dyDescent="0.3">
      <c r="I21">
        <f t="shared" si="2"/>
        <v>764.99024569045287</v>
      </c>
    </row>
    <row r="22" spans="9:9" x14ac:dyDescent="0.3">
      <c r="I22">
        <f t="shared" si="2"/>
        <v>543.97149159916444</v>
      </c>
    </row>
    <row r="23" spans="9:9" x14ac:dyDescent="0.3">
      <c r="I23">
        <f t="shared" si="2"/>
        <v>1717.3661284616246</v>
      </c>
    </row>
    <row r="24" spans="9:9" x14ac:dyDescent="0.3">
      <c r="I24">
        <f>SUM(I18:I23)</f>
        <v>16959.512546162136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Sheet6</vt:lpstr>
      <vt:lpstr>Sheet5</vt:lpstr>
      <vt:lpstr>Sheet7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Raghavan krishnan</dc:creator>
  <cp:lastModifiedBy>Raghavan krishnan</cp:lastModifiedBy>
  <dcterms:created xsi:type="dcterms:W3CDTF">2018-04-11T01:32:09Z</dcterms:created>
  <dcterms:modified xsi:type="dcterms:W3CDTF">2018-04-13T22:33:38Z</dcterms:modified>
</cp:coreProperties>
</file>