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08" windowWidth="14808" windowHeight="8016"/>
  </bookViews>
  <sheets>
    <sheet name="DEC-2024" sheetId="4" r:id="rId1"/>
    <sheet name="wages" sheetId="3" r:id="rId2"/>
  </sheets>
  <definedNames>
    <definedName name="_xlnm._FilterDatabase" localSheetId="0" hidden="1">'DEC-2024'!$A$2:$AV$38</definedName>
    <definedName name="_xlnm.Print_Area" localSheetId="1">wages!$A$1:$I$1044</definedName>
  </definedNames>
  <calcPr calcId="144525"/>
</workbook>
</file>

<file path=xl/calcChain.xml><?xml version="1.0" encoding="utf-8"?>
<calcChain xmlns="http://schemas.openxmlformats.org/spreadsheetml/2006/main">
  <c r="I1040" i="3" l="1"/>
  <c r="I1011" i="3"/>
  <c r="I982" i="3"/>
  <c r="I953" i="3"/>
  <c r="I924" i="3"/>
  <c r="I895" i="3"/>
  <c r="I866" i="3"/>
  <c r="I837" i="3"/>
  <c r="I808" i="3"/>
  <c r="I779" i="3"/>
  <c r="I750" i="3"/>
  <c r="I721" i="3"/>
  <c r="I692" i="3"/>
  <c r="I663" i="3"/>
  <c r="I634" i="3"/>
  <c r="I605" i="3"/>
  <c r="I576" i="3"/>
  <c r="I547" i="3"/>
  <c r="I518" i="3"/>
  <c r="I489" i="3"/>
  <c r="I460" i="3"/>
  <c r="I431" i="3"/>
  <c r="I402" i="3"/>
  <c r="I373" i="3"/>
  <c r="I344" i="3"/>
  <c r="I315" i="3"/>
  <c r="I286" i="3"/>
  <c r="I257" i="3"/>
  <c r="I228" i="3"/>
  <c r="I199" i="3"/>
  <c r="I170" i="3"/>
  <c r="I141" i="3"/>
  <c r="I112" i="3"/>
  <c r="I83" i="3"/>
  <c r="I54" i="3"/>
  <c r="E1040" i="3" l="1"/>
  <c r="E1035" i="3"/>
  <c r="I1032" i="3"/>
  <c r="I1030" i="3"/>
  <c r="I1028" i="3"/>
  <c r="G1025" i="3"/>
  <c r="G1023" i="3"/>
  <c r="G1021" i="3"/>
  <c r="I1033" i="3"/>
  <c r="I1012" i="3"/>
  <c r="E1011" i="3"/>
  <c r="E1009" i="3"/>
  <c r="E1008" i="3"/>
  <c r="E1006" i="3"/>
  <c r="E1005" i="3"/>
  <c r="I1004" i="3"/>
  <c r="I1003" i="3"/>
  <c r="E1003" i="3"/>
  <c r="I1002" i="3"/>
  <c r="I1001" i="3"/>
  <c r="E1001" i="3"/>
  <c r="I1000" i="3"/>
  <c r="I999" i="3"/>
  <c r="E999" i="3"/>
  <c r="I998" i="3"/>
  <c r="G996" i="3"/>
  <c r="C996" i="3"/>
  <c r="G995" i="3"/>
  <c r="G994" i="3"/>
  <c r="C994" i="3"/>
  <c r="G993" i="3"/>
  <c r="G992" i="3"/>
  <c r="C992" i="3"/>
  <c r="G991" i="3"/>
  <c r="E982" i="3"/>
  <c r="E977" i="3"/>
  <c r="I974" i="3"/>
  <c r="I972" i="3"/>
  <c r="I970" i="3"/>
  <c r="G967" i="3"/>
  <c r="G965" i="3"/>
  <c r="G963" i="3"/>
  <c r="E979" i="3"/>
  <c r="I954" i="3"/>
  <c r="E953" i="3"/>
  <c r="E951" i="3"/>
  <c r="E950" i="3"/>
  <c r="E948" i="3"/>
  <c r="E947" i="3"/>
  <c r="I946" i="3"/>
  <c r="I945" i="3"/>
  <c r="E945" i="3"/>
  <c r="I944" i="3"/>
  <c r="I943" i="3"/>
  <c r="E943" i="3"/>
  <c r="I942" i="3"/>
  <c r="I941" i="3"/>
  <c r="E941" i="3"/>
  <c r="I940" i="3"/>
  <c r="G938" i="3"/>
  <c r="C938" i="3"/>
  <c r="G937" i="3"/>
  <c r="G936" i="3"/>
  <c r="C936" i="3"/>
  <c r="G935" i="3"/>
  <c r="G934" i="3"/>
  <c r="C934" i="3"/>
  <c r="G933" i="3"/>
  <c r="E949" i="3"/>
  <c r="E924" i="3"/>
  <c r="I916" i="3"/>
  <c r="I912" i="3"/>
  <c r="G907" i="3"/>
  <c r="I925" i="3"/>
  <c r="I896" i="3"/>
  <c r="E895" i="3"/>
  <c r="E889" i="3"/>
  <c r="I888" i="3"/>
  <c r="I887" i="3"/>
  <c r="E885" i="3"/>
  <c r="I884" i="3"/>
  <c r="I883" i="3"/>
  <c r="C880" i="3"/>
  <c r="G879" i="3"/>
  <c r="G878" i="3"/>
  <c r="C876" i="3"/>
  <c r="G875" i="3"/>
  <c r="E890" i="3"/>
  <c r="I867" i="3"/>
  <c r="E862" i="3"/>
  <c r="E861" i="3"/>
  <c r="E860" i="3"/>
  <c r="I859" i="3"/>
  <c r="E857" i="3"/>
  <c r="I856" i="3"/>
  <c r="E856" i="3"/>
  <c r="I855" i="3"/>
  <c r="E853" i="3"/>
  <c r="G851" i="3"/>
  <c r="C851" i="3"/>
  <c r="G850" i="3"/>
  <c r="C848" i="3"/>
  <c r="G847" i="3"/>
  <c r="C847" i="3"/>
  <c r="G846" i="3"/>
  <c r="E863" i="3"/>
  <c r="E837" i="3"/>
  <c r="E835" i="3"/>
  <c r="E834" i="3"/>
  <c r="E833" i="3"/>
  <c r="E832" i="3"/>
  <c r="E831" i="3"/>
  <c r="I829" i="3"/>
  <c r="E829" i="3"/>
  <c r="I828" i="3"/>
  <c r="E828" i="3"/>
  <c r="I827" i="3"/>
  <c r="E827" i="3"/>
  <c r="I825" i="3"/>
  <c r="E825" i="3"/>
  <c r="I824" i="3"/>
  <c r="E824" i="3"/>
  <c r="G822" i="3"/>
  <c r="C822" i="3"/>
  <c r="G820" i="3"/>
  <c r="C820" i="3"/>
  <c r="G819" i="3"/>
  <c r="C819" i="3"/>
  <c r="G818" i="3"/>
  <c r="C818" i="3"/>
  <c r="I838" i="3"/>
  <c r="E808" i="3"/>
  <c r="E805" i="3"/>
  <c r="I800" i="3"/>
  <c r="I799" i="3"/>
  <c r="I796" i="3"/>
  <c r="I795" i="3"/>
  <c r="G791" i="3"/>
  <c r="G790" i="3"/>
  <c r="I801" i="3"/>
  <c r="I780" i="3"/>
  <c r="E779" i="3"/>
  <c r="I772" i="3"/>
  <c r="I771" i="3"/>
  <c r="I768" i="3"/>
  <c r="I767" i="3"/>
  <c r="G763" i="3"/>
  <c r="G762" i="3"/>
  <c r="G759" i="3"/>
  <c r="I769" i="3"/>
  <c r="I751" i="3"/>
  <c r="E746" i="3"/>
  <c r="E745" i="3"/>
  <c r="E744" i="3"/>
  <c r="I743" i="3"/>
  <c r="E741" i="3"/>
  <c r="I740" i="3"/>
  <c r="E740" i="3"/>
  <c r="I739" i="3"/>
  <c r="E737" i="3"/>
  <c r="G735" i="3"/>
  <c r="C735" i="3"/>
  <c r="G734" i="3"/>
  <c r="C732" i="3"/>
  <c r="G731" i="3"/>
  <c r="C731" i="3"/>
  <c r="G730" i="3"/>
  <c r="I741" i="3"/>
  <c r="E721" i="3"/>
  <c r="E719" i="3"/>
  <c r="E718" i="3"/>
  <c r="E717" i="3"/>
  <c r="E716" i="3"/>
  <c r="E715" i="3"/>
  <c r="I713" i="3"/>
  <c r="E713" i="3"/>
  <c r="I712" i="3"/>
  <c r="E712" i="3"/>
  <c r="I711" i="3"/>
  <c r="E711" i="3"/>
  <c r="I709" i="3"/>
  <c r="E709" i="3"/>
  <c r="I708" i="3"/>
  <c r="E708" i="3"/>
  <c r="G706" i="3"/>
  <c r="C706" i="3"/>
  <c r="G704" i="3"/>
  <c r="C704" i="3"/>
  <c r="G703" i="3"/>
  <c r="C703" i="3"/>
  <c r="G702" i="3"/>
  <c r="C702" i="3"/>
  <c r="I722" i="3"/>
  <c r="I693" i="3"/>
  <c r="E657" i="3"/>
  <c r="E653" i="3"/>
  <c r="C648" i="3"/>
  <c r="C644" i="3"/>
  <c r="E658" i="3"/>
  <c r="E630" i="3"/>
  <c r="E625" i="3"/>
  <c r="E621" i="3"/>
  <c r="C616" i="3"/>
  <c r="C615" i="3"/>
  <c r="E631" i="3"/>
  <c r="E605" i="3"/>
  <c r="E603" i="3"/>
  <c r="E601" i="3"/>
  <c r="E599" i="3"/>
  <c r="I597" i="3"/>
  <c r="E597" i="3"/>
  <c r="E596" i="3"/>
  <c r="E595" i="3"/>
  <c r="I593" i="3"/>
  <c r="E593" i="3"/>
  <c r="E592" i="3"/>
  <c r="C590" i="3"/>
  <c r="G588" i="3"/>
  <c r="C588" i="3"/>
  <c r="C587" i="3"/>
  <c r="C586" i="3"/>
  <c r="E602" i="3"/>
  <c r="I569" i="3"/>
  <c r="E545" i="3"/>
  <c r="E541" i="3"/>
  <c r="E539" i="3"/>
  <c r="E537" i="3"/>
  <c r="E535" i="3"/>
  <c r="C532" i="3"/>
  <c r="C530" i="3"/>
  <c r="C528" i="3"/>
  <c r="E542" i="3"/>
  <c r="E515" i="3"/>
  <c r="E489" i="3"/>
  <c r="E487" i="3"/>
  <c r="E485" i="3"/>
  <c r="E483" i="3"/>
  <c r="I481" i="3"/>
  <c r="E481" i="3"/>
  <c r="E480" i="3"/>
  <c r="E479" i="3"/>
  <c r="I477" i="3"/>
  <c r="E477" i="3"/>
  <c r="E476" i="3"/>
  <c r="C474" i="3"/>
  <c r="G472" i="3"/>
  <c r="C472" i="3"/>
  <c r="C471" i="3"/>
  <c r="C470" i="3"/>
  <c r="E486" i="3"/>
  <c r="E451" i="3"/>
  <c r="I450" i="3"/>
  <c r="E447" i="3"/>
  <c r="G445" i="3"/>
  <c r="C442" i="3"/>
  <c r="G441" i="3"/>
  <c r="I461" i="3"/>
  <c r="I432" i="3"/>
  <c r="E431" i="3"/>
  <c r="E429" i="3"/>
  <c r="E428" i="3"/>
  <c r="E426" i="3"/>
  <c r="E425" i="3"/>
  <c r="I424" i="3"/>
  <c r="I423" i="3"/>
  <c r="E423" i="3"/>
  <c r="I422" i="3"/>
  <c r="I421" i="3"/>
  <c r="E421" i="3"/>
  <c r="I420" i="3"/>
  <c r="I419" i="3"/>
  <c r="E419" i="3"/>
  <c r="I418" i="3"/>
  <c r="G416" i="3"/>
  <c r="C416" i="3"/>
  <c r="G415" i="3"/>
  <c r="G414" i="3"/>
  <c r="C414" i="3"/>
  <c r="G413" i="3"/>
  <c r="G412" i="3"/>
  <c r="C412" i="3"/>
  <c r="G411" i="3"/>
  <c r="E399" i="3"/>
  <c r="I374" i="3"/>
  <c r="E373" i="3"/>
  <c r="E371" i="3"/>
  <c r="E370" i="3"/>
  <c r="E369" i="3"/>
  <c r="E368" i="3"/>
  <c r="E367" i="3"/>
  <c r="I366" i="3"/>
  <c r="I365" i="3"/>
  <c r="E365" i="3"/>
  <c r="I364" i="3"/>
  <c r="E364" i="3"/>
  <c r="I363" i="3"/>
  <c r="E363" i="3"/>
  <c r="I362" i="3"/>
  <c r="I361" i="3"/>
  <c r="E361" i="3"/>
  <c r="I360" i="3"/>
  <c r="E360" i="3"/>
  <c r="G358" i="3"/>
  <c r="C358" i="3"/>
  <c r="G357" i="3"/>
  <c r="G356" i="3"/>
  <c r="C356" i="3"/>
  <c r="G355" i="3"/>
  <c r="C355" i="3"/>
  <c r="G354" i="3"/>
  <c r="C354" i="3"/>
  <c r="G353" i="3"/>
  <c r="E340" i="3"/>
  <c r="E339" i="3"/>
  <c r="E335" i="3"/>
  <c r="I334" i="3"/>
  <c r="E331" i="3"/>
  <c r="G329" i="3"/>
  <c r="C326" i="3"/>
  <c r="G325" i="3"/>
  <c r="I345" i="3"/>
  <c r="I316" i="3"/>
  <c r="E315" i="3"/>
  <c r="E313" i="3"/>
  <c r="E312" i="3"/>
  <c r="E310" i="3"/>
  <c r="E309" i="3"/>
  <c r="I308" i="3"/>
  <c r="I307" i="3"/>
  <c r="E307" i="3"/>
  <c r="I306" i="3"/>
  <c r="I305" i="3"/>
  <c r="E305" i="3"/>
  <c r="I304" i="3"/>
  <c r="I303" i="3"/>
  <c r="E303" i="3"/>
  <c r="I302" i="3"/>
  <c r="G300" i="3"/>
  <c r="C300" i="3"/>
  <c r="G299" i="3"/>
  <c r="G298" i="3"/>
  <c r="C298" i="3"/>
  <c r="G297" i="3"/>
  <c r="G296" i="3"/>
  <c r="C296" i="3"/>
  <c r="G295" i="3"/>
  <c r="E286" i="3"/>
  <c r="I278" i="3"/>
  <c r="I274" i="3"/>
  <c r="G269" i="3"/>
  <c r="E283" i="3"/>
  <c r="I258" i="3"/>
  <c r="E257" i="3"/>
  <c r="E255" i="3"/>
  <c r="E254" i="3"/>
  <c r="E253" i="3"/>
  <c r="E252" i="3"/>
  <c r="E251" i="3"/>
  <c r="I250" i="3"/>
  <c r="I249" i="3"/>
  <c r="E249" i="3"/>
  <c r="I248" i="3"/>
  <c r="E248" i="3"/>
  <c r="I247" i="3"/>
  <c r="E247" i="3"/>
  <c r="I246" i="3"/>
  <c r="I245" i="3"/>
  <c r="E245" i="3"/>
  <c r="I244" i="3"/>
  <c r="E244" i="3"/>
  <c r="G242" i="3"/>
  <c r="C242" i="3"/>
  <c r="G241" i="3"/>
  <c r="G240" i="3"/>
  <c r="C240" i="3"/>
  <c r="G239" i="3"/>
  <c r="C239" i="3"/>
  <c r="G238" i="3"/>
  <c r="C238" i="3"/>
  <c r="G237" i="3"/>
  <c r="E224" i="3"/>
  <c r="E223" i="3"/>
  <c r="E222" i="3"/>
  <c r="E219" i="3"/>
  <c r="I218" i="3"/>
  <c r="E218" i="3"/>
  <c r="I217" i="3"/>
  <c r="E215" i="3"/>
  <c r="G213" i="3"/>
  <c r="C213" i="3"/>
  <c r="G212" i="3"/>
  <c r="C210" i="3"/>
  <c r="G209" i="3"/>
  <c r="C209" i="3"/>
  <c r="G208" i="3"/>
  <c r="I229" i="3"/>
  <c r="E195" i="3"/>
  <c r="E194" i="3"/>
  <c r="E193" i="3"/>
  <c r="E190" i="3"/>
  <c r="I189" i="3"/>
  <c r="E189" i="3"/>
  <c r="E186" i="3"/>
  <c r="G184" i="3"/>
  <c r="C184" i="3"/>
  <c r="C181" i="3"/>
  <c r="G180" i="3"/>
  <c r="C180" i="3"/>
  <c r="I200" i="3"/>
  <c r="E168" i="3"/>
  <c r="E139" i="3"/>
  <c r="E110" i="3"/>
  <c r="E83" i="3"/>
  <c r="E78" i="3"/>
  <c r="I75" i="3"/>
  <c r="I73" i="3"/>
  <c r="I71" i="3"/>
  <c r="G68" i="3"/>
  <c r="G66" i="3"/>
  <c r="G64" i="3"/>
  <c r="E81" i="3"/>
  <c r="E54" i="3"/>
  <c r="E52" i="3"/>
  <c r="E50" i="3"/>
  <c r="E49" i="3"/>
  <c r="E48" i="3"/>
  <c r="I46" i="3"/>
  <c r="E46" i="3"/>
  <c r="I45" i="3"/>
  <c r="E45" i="3"/>
  <c r="I44" i="3"/>
  <c r="E44" i="3"/>
  <c r="I42" i="3"/>
  <c r="E42" i="3"/>
  <c r="I41" i="3"/>
  <c r="E41" i="3"/>
  <c r="G39" i="3"/>
  <c r="C39" i="3"/>
  <c r="G37" i="3"/>
  <c r="C37" i="3"/>
  <c r="G36" i="3"/>
  <c r="C36" i="3"/>
  <c r="G35" i="3"/>
  <c r="C35" i="3"/>
  <c r="I55" i="3"/>
  <c r="C5" i="3"/>
  <c r="I15" i="3" s="1"/>
  <c r="C9" i="3" l="1"/>
  <c r="E14" i="3"/>
  <c r="E22" i="3"/>
  <c r="I14" i="3"/>
  <c r="I25" i="3"/>
  <c r="I17" i="3"/>
  <c r="G5" i="3"/>
  <c r="E12" i="3"/>
  <c r="E20" i="3"/>
  <c r="C10" i="3"/>
  <c r="E13" i="3"/>
  <c r="E21" i="3"/>
  <c r="I16" i="3"/>
  <c r="G6" i="3"/>
  <c r="E15" i="3"/>
  <c r="E23" i="3"/>
  <c r="I18" i="3"/>
  <c r="I26" i="3"/>
  <c r="I13" i="3"/>
  <c r="G7" i="3"/>
  <c r="E16" i="3"/>
  <c r="E25" i="3"/>
  <c r="C6" i="3"/>
  <c r="G8" i="3"/>
  <c r="E17" i="3"/>
  <c r="I12" i="3"/>
  <c r="C7" i="3"/>
  <c r="G9" i="3"/>
  <c r="E18" i="3"/>
  <c r="C8" i="3"/>
  <c r="G10" i="3"/>
  <c r="E19" i="3"/>
  <c r="G964" i="3"/>
  <c r="I973" i="3"/>
  <c r="G1024" i="3"/>
  <c r="I1029" i="3"/>
  <c r="I1041" i="3"/>
  <c r="C937" i="3"/>
  <c r="E942" i="3"/>
  <c r="E946" i="3"/>
  <c r="C965" i="3"/>
  <c r="E970" i="3"/>
  <c r="E974" i="3"/>
  <c r="E980" i="3"/>
  <c r="C993" i="3"/>
  <c r="E998" i="3"/>
  <c r="E1002" i="3"/>
  <c r="E1007" i="3"/>
  <c r="C1021" i="3"/>
  <c r="C1025" i="3"/>
  <c r="E1030" i="3"/>
  <c r="E1034" i="3"/>
  <c r="C966" i="3"/>
  <c r="E971" i="3"/>
  <c r="E975" i="3"/>
  <c r="C1022" i="3"/>
  <c r="E1027" i="3"/>
  <c r="E1031" i="3"/>
  <c r="E1036" i="3"/>
  <c r="G966" i="3"/>
  <c r="I975" i="3"/>
  <c r="I1027" i="3"/>
  <c r="G962" i="3"/>
  <c r="I971" i="3"/>
  <c r="I983" i="3"/>
  <c r="G1022" i="3"/>
  <c r="I1031" i="3"/>
  <c r="E1037" i="3"/>
  <c r="C935" i="3"/>
  <c r="E940" i="3"/>
  <c r="E944" i="3"/>
  <c r="C963" i="3"/>
  <c r="C967" i="3"/>
  <c r="E972" i="3"/>
  <c r="E976" i="3"/>
  <c r="C995" i="3"/>
  <c r="E1000" i="3"/>
  <c r="E1004" i="3"/>
  <c r="C1023" i="3"/>
  <c r="E1028" i="3"/>
  <c r="E1032" i="3"/>
  <c r="E1038" i="3"/>
  <c r="C964" i="3"/>
  <c r="E969" i="3"/>
  <c r="E973" i="3"/>
  <c r="E978" i="3"/>
  <c r="C1024" i="3"/>
  <c r="E1029" i="3"/>
  <c r="E1033" i="3"/>
  <c r="I969" i="3"/>
  <c r="G1020" i="3"/>
  <c r="E769" i="3"/>
  <c r="G732" i="3"/>
  <c r="E747" i="3"/>
  <c r="C705" i="3"/>
  <c r="E710" i="3"/>
  <c r="E714" i="3"/>
  <c r="C733" i="3"/>
  <c r="E738" i="3"/>
  <c r="E742" i="3"/>
  <c r="E748" i="3"/>
  <c r="C761" i="3"/>
  <c r="E766" i="3"/>
  <c r="E770" i="3"/>
  <c r="E775" i="3"/>
  <c r="C789" i="3"/>
  <c r="C793" i="3"/>
  <c r="E798" i="3"/>
  <c r="E802" i="3"/>
  <c r="C821" i="3"/>
  <c r="E826" i="3"/>
  <c r="E830" i="3"/>
  <c r="C849" i="3"/>
  <c r="E854" i="3"/>
  <c r="E858" i="3"/>
  <c r="E864" i="3"/>
  <c r="C877" i="3"/>
  <c r="E882" i="3"/>
  <c r="E886" i="3"/>
  <c r="E891" i="3"/>
  <c r="C905" i="3"/>
  <c r="C909" i="3"/>
  <c r="E914" i="3"/>
  <c r="E918" i="3"/>
  <c r="C760" i="3"/>
  <c r="C764" i="3"/>
  <c r="E773" i="3"/>
  <c r="C792" i="3"/>
  <c r="I737" i="3"/>
  <c r="G760" i="3"/>
  <c r="G764" i="3"/>
  <c r="E774" i="3"/>
  <c r="G792" i="3"/>
  <c r="I797" i="3"/>
  <c r="I809" i="3"/>
  <c r="G701" i="3"/>
  <c r="G705" i="3"/>
  <c r="I710" i="3"/>
  <c r="I714" i="3"/>
  <c r="G733" i="3"/>
  <c r="I738" i="3"/>
  <c r="I742" i="3"/>
  <c r="E750" i="3"/>
  <c r="G761" i="3"/>
  <c r="I766" i="3"/>
  <c r="I770" i="3"/>
  <c r="E776" i="3"/>
  <c r="G789" i="3"/>
  <c r="G793" i="3"/>
  <c r="I798" i="3"/>
  <c r="E803" i="3"/>
  <c r="G817" i="3"/>
  <c r="G821" i="3"/>
  <c r="I826" i="3"/>
  <c r="I830" i="3"/>
  <c r="G849" i="3"/>
  <c r="I854" i="3"/>
  <c r="I858" i="3"/>
  <c r="E866" i="3"/>
  <c r="G877" i="3"/>
  <c r="I882" i="3"/>
  <c r="I886" i="3"/>
  <c r="E892" i="3"/>
  <c r="G905" i="3"/>
  <c r="G909" i="3"/>
  <c r="I914" i="3"/>
  <c r="E919" i="3"/>
  <c r="C734" i="3"/>
  <c r="E739" i="3"/>
  <c r="E743" i="3"/>
  <c r="C762" i="3"/>
  <c r="E767" i="3"/>
  <c r="E771" i="3"/>
  <c r="E777" i="3"/>
  <c r="C790" i="3"/>
  <c r="E795" i="3"/>
  <c r="E799" i="3"/>
  <c r="E804" i="3"/>
  <c r="C850" i="3"/>
  <c r="E855" i="3"/>
  <c r="E859" i="3"/>
  <c r="C878" i="3"/>
  <c r="E883" i="3"/>
  <c r="E887" i="3"/>
  <c r="E893" i="3"/>
  <c r="C906" i="3"/>
  <c r="E911" i="3"/>
  <c r="E915" i="3"/>
  <c r="E920" i="3"/>
  <c r="G906" i="3"/>
  <c r="I911" i="3"/>
  <c r="I915" i="3"/>
  <c r="E921" i="3"/>
  <c r="C763" i="3"/>
  <c r="E768" i="3"/>
  <c r="E772" i="3"/>
  <c r="C791" i="3"/>
  <c r="E796" i="3"/>
  <c r="E800" i="3"/>
  <c r="E806" i="3"/>
  <c r="C879" i="3"/>
  <c r="E884" i="3"/>
  <c r="E888" i="3"/>
  <c r="C907" i="3"/>
  <c r="E912" i="3"/>
  <c r="E916" i="3"/>
  <c r="E922" i="3"/>
  <c r="E797" i="3"/>
  <c r="E801" i="3"/>
  <c r="C908" i="3"/>
  <c r="E913" i="3"/>
  <c r="E917" i="3"/>
  <c r="G788" i="3"/>
  <c r="G848" i="3"/>
  <c r="I853" i="3"/>
  <c r="I857" i="3"/>
  <c r="G876" i="3"/>
  <c r="G880" i="3"/>
  <c r="I885" i="3"/>
  <c r="G904" i="3"/>
  <c r="G908" i="3"/>
  <c r="I913" i="3"/>
  <c r="I917" i="3"/>
  <c r="C500" i="3"/>
  <c r="I509" i="3"/>
  <c r="G528" i="3"/>
  <c r="I537" i="3"/>
  <c r="G556" i="3"/>
  <c r="I565" i="3"/>
  <c r="I577" i="3"/>
  <c r="C589" i="3"/>
  <c r="E594" i="3"/>
  <c r="E598" i="3"/>
  <c r="C617" i="3"/>
  <c r="E622" i="3"/>
  <c r="E626" i="3"/>
  <c r="E632" i="3"/>
  <c r="C645" i="3"/>
  <c r="E650" i="3"/>
  <c r="E654" i="3"/>
  <c r="E659" i="3"/>
  <c r="C673" i="3"/>
  <c r="C677" i="3"/>
  <c r="E682" i="3"/>
  <c r="E686" i="3"/>
  <c r="E505" i="3"/>
  <c r="E514" i="3"/>
  <c r="C560" i="3"/>
  <c r="I505" i="3"/>
  <c r="C473" i="3"/>
  <c r="E478" i="3"/>
  <c r="E482" i="3"/>
  <c r="C501" i="3"/>
  <c r="E506" i="3"/>
  <c r="E510" i="3"/>
  <c r="E516" i="3"/>
  <c r="C529" i="3"/>
  <c r="E534" i="3"/>
  <c r="E538" i="3"/>
  <c r="E543" i="3"/>
  <c r="C557" i="3"/>
  <c r="C561" i="3"/>
  <c r="E566" i="3"/>
  <c r="E570" i="3"/>
  <c r="G469" i="3"/>
  <c r="G473" i="3"/>
  <c r="I478" i="3"/>
  <c r="I482" i="3"/>
  <c r="I490" i="3"/>
  <c r="G501" i="3"/>
  <c r="I506" i="3"/>
  <c r="I510" i="3"/>
  <c r="E518" i="3"/>
  <c r="G529" i="3"/>
  <c r="I534" i="3"/>
  <c r="I538" i="3"/>
  <c r="E544" i="3"/>
  <c r="G557" i="3"/>
  <c r="G561" i="3"/>
  <c r="I566" i="3"/>
  <c r="E571" i="3"/>
  <c r="G585" i="3"/>
  <c r="G589" i="3"/>
  <c r="I594" i="3"/>
  <c r="I598" i="3"/>
  <c r="I606" i="3"/>
  <c r="G617" i="3"/>
  <c r="I622" i="3"/>
  <c r="I626" i="3"/>
  <c r="E634" i="3"/>
  <c r="G645" i="3"/>
  <c r="I650" i="3"/>
  <c r="I654" i="3"/>
  <c r="E660" i="3"/>
  <c r="G673" i="3"/>
  <c r="G677" i="3"/>
  <c r="I682" i="3"/>
  <c r="E687" i="3"/>
  <c r="E507" i="3"/>
  <c r="C558" i="3"/>
  <c r="E563" i="3"/>
  <c r="E567" i="3"/>
  <c r="E572" i="3"/>
  <c r="C618" i="3"/>
  <c r="E623" i="3"/>
  <c r="E627" i="3"/>
  <c r="C646" i="3"/>
  <c r="E651" i="3"/>
  <c r="E655" i="3"/>
  <c r="E661" i="3"/>
  <c r="C674" i="3"/>
  <c r="E679" i="3"/>
  <c r="E683" i="3"/>
  <c r="E688" i="3"/>
  <c r="G470" i="3"/>
  <c r="G474" i="3"/>
  <c r="I479" i="3"/>
  <c r="E484" i="3"/>
  <c r="G498" i="3"/>
  <c r="G502" i="3"/>
  <c r="I507" i="3"/>
  <c r="I511" i="3"/>
  <c r="I519" i="3"/>
  <c r="G530" i="3"/>
  <c r="I535" i="3"/>
  <c r="I539" i="3"/>
  <c r="E547" i="3"/>
  <c r="G558" i="3"/>
  <c r="I563" i="3"/>
  <c r="I567" i="3"/>
  <c r="E573" i="3"/>
  <c r="G586" i="3"/>
  <c r="G590" i="3"/>
  <c r="I595" i="3"/>
  <c r="E600" i="3"/>
  <c r="G614" i="3"/>
  <c r="G618" i="3"/>
  <c r="I623" i="3"/>
  <c r="I627" i="3"/>
  <c r="I635" i="3"/>
  <c r="G646" i="3"/>
  <c r="I651" i="3"/>
  <c r="I655" i="3"/>
  <c r="E663" i="3"/>
  <c r="G674" i="3"/>
  <c r="I679" i="3"/>
  <c r="I683" i="3"/>
  <c r="E689" i="3"/>
  <c r="E511" i="3"/>
  <c r="C503" i="3"/>
  <c r="E536" i="3"/>
  <c r="C559" i="3"/>
  <c r="E564" i="3"/>
  <c r="E568" i="3"/>
  <c r="E574" i="3"/>
  <c r="C502" i="3"/>
  <c r="C499" i="3"/>
  <c r="E508" i="3"/>
  <c r="E512" i="3"/>
  <c r="C531" i="3"/>
  <c r="E540" i="3"/>
  <c r="C619" i="3"/>
  <c r="E624" i="3"/>
  <c r="E628" i="3"/>
  <c r="C647" i="3"/>
  <c r="E652" i="3"/>
  <c r="E656" i="3"/>
  <c r="C675" i="3"/>
  <c r="E680" i="3"/>
  <c r="E684" i="3"/>
  <c r="E690" i="3"/>
  <c r="G471" i="3"/>
  <c r="I476" i="3"/>
  <c r="I480" i="3"/>
  <c r="G499" i="3"/>
  <c r="G503" i="3"/>
  <c r="I508" i="3"/>
  <c r="E513" i="3"/>
  <c r="G527" i="3"/>
  <c r="G531" i="3"/>
  <c r="I536" i="3"/>
  <c r="I540" i="3"/>
  <c r="I548" i="3"/>
  <c r="G559" i="3"/>
  <c r="I564" i="3"/>
  <c r="I568" i="3"/>
  <c r="E576" i="3"/>
  <c r="G587" i="3"/>
  <c r="I592" i="3"/>
  <c r="I596" i="3"/>
  <c r="G615" i="3"/>
  <c r="G619" i="3"/>
  <c r="I624" i="3"/>
  <c r="E629" i="3"/>
  <c r="G643" i="3"/>
  <c r="G647" i="3"/>
  <c r="I652" i="3"/>
  <c r="I656" i="3"/>
  <c r="I664" i="3"/>
  <c r="G675" i="3"/>
  <c r="I680" i="3"/>
  <c r="I684" i="3"/>
  <c r="E692" i="3"/>
  <c r="E509" i="3"/>
  <c r="E565" i="3"/>
  <c r="C676" i="3"/>
  <c r="E681" i="3"/>
  <c r="E685" i="3"/>
  <c r="E569" i="3"/>
  <c r="G500" i="3"/>
  <c r="G532" i="3"/>
  <c r="G560" i="3"/>
  <c r="G616" i="3"/>
  <c r="I621" i="3"/>
  <c r="I625" i="3"/>
  <c r="G644" i="3"/>
  <c r="G648" i="3"/>
  <c r="I653" i="3"/>
  <c r="G672" i="3"/>
  <c r="G676" i="3"/>
  <c r="I681" i="3"/>
  <c r="I685" i="3"/>
  <c r="C268" i="3"/>
  <c r="E277" i="3"/>
  <c r="E282" i="3"/>
  <c r="G268" i="3"/>
  <c r="G324" i="3"/>
  <c r="I333" i="3"/>
  <c r="I337" i="3"/>
  <c r="I393" i="3"/>
  <c r="C241" i="3"/>
  <c r="E246" i="3"/>
  <c r="E250" i="3"/>
  <c r="C269" i="3"/>
  <c r="E274" i="3"/>
  <c r="E278" i="3"/>
  <c r="E284" i="3"/>
  <c r="C297" i="3"/>
  <c r="E302" i="3"/>
  <c r="E306" i="3"/>
  <c r="E311" i="3"/>
  <c r="C325" i="3"/>
  <c r="C329" i="3"/>
  <c r="E334" i="3"/>
  <c r="E338" i="3"/>
  <c r="C357" i="3"/>
  <c r="E362" i="3"/>
  <c r="E366" i="3"/>
  <c r="C385" i="3"/>
  <c r="E390" i="3"/>
  <c r="E394" i="3"/>
  <c r="E400" i="3"/>
  <c r="C413" i="3"/>
  <c r="E418" i="3"/>
  <c r="E422" i="3"/>
  <c r="E427" i="3"/>
  <c r="C441" i="3"/>
  <c r="C445" i="3"/>
  <c r="E450" i="3"/>
  <c r="E454" i="3"/>
  <c r="G385" i="3"/>
  <c r="I390" i="3"/>
  <c r="I394" i="3"/>
  <c r="E402" i="3"/>
  <c r="E455" i="3"/>
  <c r="C386" i="3"/>
  <c r="E391" i="3"/>
  <c r="E395" i="3"/>
  <c r="E456" i="3"/>
  <c r="G266" i="3"/>
  <c r="G270" i="3"/>
  <c r="I275" i="3"/>
  <c r="I279" i="3"/>
  <c r="I287" i="3"/>
  <c r="G326" i="3"/>
  <c r="I331" i="3"/>
  <c r="I335" i="3"/>
  <c r="E341" i="3"/>
  <c r="G382" i="3"/>
  <c r="G386" i="3"/>
  <c r="I391" i="3"/>
  <c r="I395" i="3"/>
  <c r="I403" i="3"/>
  <c r="G442" i="3"/>
  <c r="I447" i="3"/>
  <c r="I451" i="3"/>
  <c r="E457" i="3"/>
  <c r="C267" i="3"/>
  <c r="C271" i="3"/>
  <c r="E276" i="3"/>
  <c r="E280" i="3"/>
  <c r="C299" i="3"/>
  <c r="E304" i="3"/>
  <c r="E308" i="3"/>
  <c r="C327" i="3"/>
  <c r="E332" i="3"/>
  <c r="E336" i="3"/>
  <c r="E342" i="3"/>
  <c r="C383" i="3"/>
  <c r="C387" i="3"/>
  <c r="E392" i="3"/>
  <c r="E396" i="3"/>
  <c r="C415" i="3"/>
  <c r="E420" i="3"/>
  <c r="E424" i="3"/>
  <c r="C443" i="3"/>
  <c r="E448" i="3"/>
  <c r="E452" i="3"/>
  <c r="E458" i="3"/>
  <c r="C270" i="3"/>
  <c r="G267" i="3"/>
  <c r="G271" i="3"/>
  <c r="I276" i="3"/>
  <c r="E281" i="3"/>
  <c r="G327" i="3"/>
  <c r="I332" i="3"/>
  <c r="I336" i="3"/>
  <c r="E344" i="3"/>
  <c r="G383" i="3"/>
  <c r="G387" i="3"/>
  <c r="I392" i="3"/>
  <c r="E397" i="3"/>
  <c r="G443" i="3"/>
  <c r="I448" i="3"/>
  <c r="I452" i="3"/>
  <c r="E460" i="3"/>
  <c r="E279" i="3"/>
  <c r="C328" i="3"/>
  <c r="E333" i="3"/>
  <c r="E337" i="3"/>
  <c r="C384" i="3"/>
  <c r="E389" i="3"/>
  <c r="E393" i="3"/>
  <c r="E398" i="3"/>
  <c r="C444" i="3"/>
  <c r="E449" i="3"/>
  <c r="E453" i="3"/>
  <c r="E275" i="3"/>
  <c r="E273" i="3"/>
  <c r="I273" i="3"/>
  <c r="I277" i="3"/>
  <c r="G328" i="3"/>
  <c r="G384" i="3"/>
  <c r="I389" i="3"/>
  <c r="G440" i="3"/>
  <c r="G444" i="3"/>
  <c r="I449" i="3"/>
  <c r="I453" i="3"/>
  <c r="G210" i="3"/>
  <c r="I215" i="3"/>
  <c r="I219" i="3"/>
  <c r="E225" i="3"/>
  <c r="C211" i="3"/>
  <c r="E216" i="3"/>
  <c r="E220" i="3"/>
  <c r="E226" i="3"/>
  <c r="G211" i="3"/>
  <c r="I216" i="3"/>
  <c r="I220" i="3"/>
  <c r="E228" i="3"/>
  <c r="C212" i="3"/>
  <c r="E217" i="3"/>
  <c r="E221" i="3"/>
  <c r="I221" i="3"/>
  <c r="G181" i="3"/>
  <c r="I186" i="3"/>
  <c r="I190" i="3"/>
  <c r="E196" i="3"/>
  <c r="C182" i="3"/>
  <c r="E187" i="3"/>
  <c r="E191" i="3"/>
  <c r="E197" i="3"/>
  <c r="G182" i="3"/>
  <c r="I187" i="3"/>
  <c r="I191" i="3"/>
  <c r="E199" i="3"/>
  <c r="C183" i="3"/>
  <c r="E188" i="3"/>
  <c r="E192" i="3"/>
  <c r="G179" i="3"/>
  <c r="G183" i="3"/>
  <c r="I188" i="3"/>
  <c r="I192" i="3"/>
  <c r="E159" i="3"/>
  <c r="I159" i="3"/>
  <c r="I171" i="3"/>
  <c r="C151" i="3"/>
  <c r="C155" i="3"/>
  <c r="E160" i="3"/>
  <c r="E164" i="3"/>
  <c r="G153" i="3"/>
  <c r="I158" i="3"/>
  <c r="I162" i="3"/>
  <c r="E170" i="3"/>
  <c r="C154" i="3"/>
  <c r="E163" i="3"/>
  <c r="G150" i="3"/>
  <c r="G154" i="3"/>
  <c r="I163" i="3"/>
  <c r="G151" i="3"/>
  <c r="G155" i="3"/>
  <c r="I160" i="3"/>
  <c r="E165" i="3"/>
  <c r="C152" i="3"/>
  <c r="E157" i="3"/>
  <c r="E161" i="3"/>
  <c r="E166" i="3"/>
  <c r="G152" i="3"/>
  <c r="I157" i="3"/>
  <c r="I161" i="3"/>
  <c r="E167" i="3"/>
  <c r="C153" i="3"/>
  <c r="E158" i="3"/>
  <c r="E162" i="3"/>
  <c r="E130" i="3"/>
  <c r="E134" i="3"/>
  <c r="G121" i="3"/>
  <c r="G125" i="3"/>
  <c r="I130" i="3"/>
  <c r="I134" i="3"/>
  <c r="I142" i="3"/>
  <c r="C122" i="3"/>
  <c r="C126" i="3"/>
  <c r="E131" i="3"/>
  <c r="E135" i="3"/>
  <c r="G124" i="3"/>
  <c r="I129" i="3"/>
  <c r="I133" i="3"/>
  <c r="E141" i="3"/>
  <c r="C125" i="3"/>
  <c r="G122" i="3"/>
  <c r="G126" i="3"/>
  <c r="I131" i="3"/>
  <c r="E136" i="3"/>
  <c r="C123" i="3"/>
  <c r="E128" i="3"/>
  <c r="E132" i="3"/>
  <c r="E137" i="3"/>
  <c r="G123" i="3"/>
  <c r="I128" i="3"/>
  <c r="I132" i="3"/>
  <c r="E138" i="3"/>
  <c r="C124" i="3"/>
  <c r="E129" i="3"/>
  <c r="E133" i="3"/>
  <c r="G95" i="3"/>
  <c r="I100" i="3"/>
  <c r="I104" i="3"/>
  <c r="E112" i="3"/>
  <c r="C96" i="3"/>
  <c r="G92" i="3"/>
  <c r="G96" i="3"/>
  <c r="I105" i="3"/>
  <c r="C93" i="3"/>
  <c r="C97" i="3"/>
  <c r="E102" i="3"/>
  <c r="E106" i="3"/>
  <c r="E101" i="3"/>
  <c r="E105" i="3"/>
  <c r="I101" i="3"/>
  <c r="I113" i="3"/>
  <c r="G93" i="3"/>
  <c r="G97" i="3"/>
  <c r="I102" i="3"/>
  <c r="E107" i="3"/>
  <c r="C94" i="3"/>
  <c r="E99" i="3"/>
  <c r="E103" i="3"/>
  <c r="E108" i="3"/>
  <c r="G94" i="3"/>
  <c r="I99" i="3"/>
  <c r="I103" i="3"/>
  <c r="E109" i="3"/>
  <c r="C95" i="3"/>
  <c r="E100" i="3"/>
  <c r="E104" i="3"/>
  <c r="C67" i="3"/>
  <c r="E72" i="3"/>
  <c r="E76" i="3"/>
  <c r="G63" i="3"/>
  <c r="G67" i="3"/>
  <c r="I72" i="3"/>
  <c r="I76" i="3"/>
  <c r="I84" i="3"/>
  <c r="C64" i="3"/>
  <c r="C68" i="3"/>
  <c r="E73" i="3"/>
  <c r="E77" i="3"/>
  <c r="C65" i="3"/>
  <c r="E70" i="3"/>
  <c r="E74" i="3"/>
  <c r="E79" i="3"/>
  <c r="G65" i="3"/>
  <c r="I70" i="3"/>
  <c r="I74" i="3"/>
  <c r="E80" i="3"/>
  <c r="C66" i="3"/>
  <c r="E71" i="3"/>
  <c r="E75" i="3"/>
  <c r="E51" i="3"/>
  <c r="C38" i="3"/>
  <c r="E43" i="3"/>
  <c r="E47" i="3"/>
  <c r="G34" i="3"/>
  <c r="G38" i="3"/>
  <c r="I43" i="3"/>
  <c r="I47" i="3"/>
</calcChain>
</file>

<file path=xl/sharedStrings.xml><?xml version="1.0" encoding="utf-8"?>
<sst xmlns="http://schemas.openxmlformats.org/spreadsheetml/2006/main" count="2129" uniqueCount="287">
  <si>
    <t>Sl no</t>
  </si>
  <si>
    <t>Division Name</t>
  </si>
  <si>
    <t>Branch Name</t>
  </si>
  <si>
    <t>EmpID</t>
  </si>
  <si>
    <t>Name</t>
  </si>
  <si>
    <t>Department Name</t>
  </si>
  <si>
    <t>Section</t>
  </si>
  <si>
    <t>Designation Name</t>
  </si>
  <si>
    <t>Date of Joining</t>
  </si>
  <si>
    <t>Total Days</t>
  </si>
  <si>
    <t>Present Days</t>
  </si>
  <si>
    <t>ActualPDays</t>
  </si>
  <si>
    <t>Absent</t>
  </si>
  <si>
    <t>Earned Leave Opening Balance</t>
  </si>
  <si>
    <t>Earned Leave Closing Balance</t>
  </si>
  <si>
    <t>Basic Salary</t>
  </si>
  <si>
    <t>DA</t>
  </si>
  <si>
    <t>HRA</t>
  </si>
  <si>
    <t>Conveyance</t>
  </si>
  <si>
    <t>Other Allowance</t>
  </si>
  <si>
    <t>Bonus</t>
  </si>
  <si>
    <t>Monthly Incentive</t>
  </si>
  <si>
    <t>Incentive 1</t>
  </si>
  <si>
    <t>Incentive 2</t>
  </si>
  <si>
    <t>Attendance Allowance</t>
  </si>
  <si>
    <t>Weekly Allowance</t>
  </si>
  <si>
    <t>EV</t>
  </si>
  <si>
    <t>Gross Salary</t>
  </si>
  <si>
    <t>Provident Fund</t>
  </si>
  <si>
    <t>Profession Tax</t>
  </si>
  <si>
    <t>ESIC</t>
  </si>
  <si>
    <t>COPQ</t>
  </si>
  <si>
    <t>M_TDS</t>
  </si>
  <si>
    <t>M_LWF</t>
  </si>
  <si>
    <t>M_LUNCH</t>
  </si>
  <si>
    <t>Company Loan</t>
  </si>
  <si>
    <t>M_Maintenance Charges</t>
  </si>
  <si>
    <t>Late Hours Deduction</t>
  </si>
  <si>
    <t>Total Deductions</t>
  </si>
  <si>
    <t>Net Pay</t>
  </si>
  <si>
    <t>Master Hours</t>
  </si>
  <si>
    <t>Actual Working Hours</t>
  </si>
  <si>
    <t>Late Hours</t>
  </si>
  <si>
    <t>Ananda Enterprises</t>
  </si>
  <si>
    <t>ANEKAL</t>
  </si>
  <si>
    <t>CON5362</t>
  </si>
  <si>
    <t>LOKESH M</t>
  </si>
  <si>
    <t>HR &amp; ADMN DEPT</t>
  </si>
  <si>
    <t>Support</t>
  </si>
  <si>
    <t>TECHNICIAN</t>
  </si>
  <si>
    <t>CON5599</t>
  </si>
  <si>
    <t>MANIKANTAN.T</t>
  </si>
  <si>
    <t>MAINTENANCE</t>
  </si>
  <si>
    <t>Electrical</t>
  </si>
  <si>
    <t>SR.ELECTRICIAN</t>
  </si>
  <si>
    <t>CON5398</t>
  </si>
  <si>
    <t>SHARATHKUMAR KRISHNAPPA</t>
  </si>
  <si>
    <t>Production</t>
  </si>
  <si>
    <t>Cold Forging</t>
  </si>
  <si>
    <t>CNC HELPER</t>
  </si>
  <si>
    <t>CON5318</t>
  </si>
  <si>
    <t>VENKATESH</t>
  </si>
  <si>
    <t>HELPER</t>
  </si>
  <si>
    <t>CON4013</t>
  </si>
  <si>
    <t>MADHAN SINGARAVELU</t>
  </si>
  <si>
    <t>CON5452</t>
  </si>
  <si>
    <t>SIDDARAJU A</t>
  </si>
  <si>
    <t>Executive</t>
  </si>
  <si>
    <t>CON5682</t>
  </si>
  <si>
    <t>GOPIKRISHNA</t>
  </si>
  <si>
    <t>Sr. OPERATOR</t>
  </si>
  <si>
    <t>CON5596</t>
  </si>
  <si>
    <t>SURAJIT PRADHAN</t>
  </si>
  <si>
    <t>CON5394</t>
  </si>
  <si>
    <t>MURTHY</t>
  </si>
  <si>
    <t>Heat Treatment</t>
  </si>
  <si>
    <t>CON5120</t>
  </si>
  <si>
    <t>MANOJ PATRA</t>
  </si>
  <si>
    <t>Surface Treatment</t>
  </si>
  <si>
    <t>CON5246</t>
  </si>
  <si>
    <t>GOPINATH R</t>
  </si>
  <si>
    <t>CON5395</t>
  </si>
  <si>
    <t>SONU</t>
  </si>
  <si>
    <t>Thread Rolling</t>
  </si>
  <si>
    <t>CON5432</t>
  </si>
  <si>
    <t>CHANDRA DEVIRABETTA</t>
  </si>
  <si>
    <t>QUALITY ASSURANCE</t>
  </si>
  <si>
    <t>Final Inspection</t>
  </si>
  <si>
    <t>VISUAL INSPECTION</t>
  </si>
  <si>
    <t>CON5357</t>
  </si>
  <si>
    <t>NAGARAJA</t>
  </si>
  <si>
    <t>Optical Operator</t>
  </si>
  <si>
    <t>CON4063</t>
  </si>
  <si>
    <t>ANIMESH MONDAL</t>
  </si>
  <si>
    <t>CON5244</t>
  </si>
  <si>
    <t>NANDEESHA</t>
  </si>
  <si>
    <t>CON5674</t>
  </si>
  <si>
    <t>ABIN BABY</t>
  </si>
  <si>
    <t>Incoming Inspection</t>
  </si>
  <si>
    <t>ENGINEER</t>
  </si>
  <si>
    <t>CON5601</t>
  </si>
  <si>
    <t>RAGAVENDRA</t>
  </si>
  <si>
    <t>Sales &amp; Logistics</t>
  </si>
  <si>
    <t>Packaging</t>
  </si>
  <si>
    <t>CON5487</t>
  </si>
  <si>
    <t>PRASANTA GOGOI</t>
  </si>
  <si>
    <t>CON5700</t>
  </si>
  <si>
    <t>GOUTHAMKRISHNA D</t>
  </si>
  <si>
    <t>Sales</t>
  </si>
  <si>
    <t>CON5220</t>
  </si>
  <si>
    <t>GIRISHA KARIYALLAPPA</t>
  </si>
  <si>
    <t>Stores</t>
  </si>
  <si>
    <t>Job Work Store</t>
  </si>
  <si>
    <t>BOMMASANDRA</t>
  </si>
  <si>
    <t>CON5180</t>
  </si>
  <si>
    <t>SUKUMAR BAIN</t>
  </si>
  <si>
    <t>CON5466</t>
  </si>
  <si>
    <t>KAKARLA NAGENDRA</t>
  </si>
  <si>
    <t>NPD</t>
  </si>
  <si>
    <t>Graduate Trainee</t>
  </si>
  <si>
    <t>CON5229</t>
  </si>
  <si>
    <t>DINAKRUSHNA</t>
  </si>
  <si>
    <t>OPERATOR</t>
  </si>
  <si>
    <t>CON5641</t>
  </si>
  <si>
    <t>NIMAIN KAR</t>
  </si>
  <si>
    <t>CON4055</t>
  </si>
  <si>
    <t>ABHAY KUMAR JENA</t>
  </si>
  <si>
    <t>CON5099</t>
  </si>
  <si>
    <t>SUJIT KUMAR BHARTEE</t>
  </si>
  <si>
    <t>Machining</t>
  </si>
  <si>
    <t>CON5575</t>
  </si>
  <si>
    <t>MUNIYAPPAN</t>
  </si>
  <si>
    <t>CON5502</t>
  </si>
  <si>
    <t>SANTANU PATRA</t>
  </si>
  <si>
    <t>CON5667</t>
  </si>
  <si>
    <t>SOMU S</t>
  </si>
  <si>
    <t>Documentation</t>
  </si>
  <si>
    <t>CON5496</t>
  </si>
  <si>
    <t>T PRAVEENA</t>
  </si>
  <si>
    <t>INSPECTOR - QA</t>
  </si>
  <si>
    <t>CON5576</t>
  </si>
  <si>
    <t>GANANATH MAHARANA</t>
  </si>
  <si>
    <t>RM Store</t>
  </si>
  <si>
    <t>CON5567</t>
  </si>
  <si>
    <t>SANTOSH KUMAR</t>
  </si>
  <si>
    <t>CON5570</t>
  </si>
  <si>
    <t>ANADI CHARAN JENA</t>
  </si>
  <si>
    <t>CON5459</t>
  </si>
  <si>
    <t>CUSTOMER LOCATION</t>
  </si>
  <si>
    <t>CP003</t>
  </si>
  <si>
    <t>R.SARAVANAN</t>
  </si>
  <si>
    <t>AE</t>
  </si>
  <si>
    <t>ANANDA  ENTERPRISES</t>
  </si>
  <si>
    <t xml:space="preserve"> No . 78/8 3rd Cross ,  J. P Nagar , 8th Phase,  Bangalore-560076   </t>
  </si>
  <si>
    <t>Karnataka India</t>
  </si>
  <si>
    <t>Emp Code        :</t>
  </si>
  <si>
    <t xml:space="preserve">Branch              : </t>
  </si>
  <si>
    <t>Department          :</t>
  </si>
  <si>
    <t xml:space="preserve">UAN No            : </t>
  </si>
  <si>
    <t>ESIC No                 :</t>
  </si>
  <si>
    <t>Total Days       :</t>
  </si>
  <si>
    <t>Earnings</t>
  </si>
  <si>
    <t>Amount</t>
  </si>
  <si>
    <t>Deductions</t>
  </si>
  <si>
    <t>Profession TAX</t>
  </si>
  <si>
    <t>CONVENIENCE</t>
  </si>
  <si>
    <t>Maintanence charge</t>
  </si>
  <si>
    <t>IN1</t>
  </si>
  <si>
    <t>LWF</t>
  </si>
  <si>
    <t>IN2</t>
  </si>
  <si>
    <t>Gross Salary :</t>
  </si>
  <si>
    <t>Total Deductions :</t>
  </si>
  <si>
    <t xml:space="preserve">Net Pay : </t>
  </si>
  <si>
    <t>DATE OF PAYMENT  :</t>
  </si>
  <si>
    <t>Authorized Signatory</t>
  </si>
  <si>
    <t>Employee  Signature</t>
  </si>
  <si>
    <t>M Lunch</t>
  </si>
  <si>
    <t>Ev</t>
  </si>
  <si>
    <t>Actual Present days</t>
  </si>
  <si>
    <t>Present  days :</t>
  </si>
  <si>
    <t>EL Opening</t>
  </si>
  <si>
    <t>EL closing</t>
  </si>
  <si>
    <t>UAN</t>
  </si>
  <si>
    <t>ESI</t>
  </si>
  <si>
    <t>101712528881</t>
  </si>
  <si>
    <t>100710959452</t>
  </si>
  <si>
    <t>NIL</t>
  </si>
  <si>
    <t>101767065720</t>
  </si>
  <si>
    <t>101882555626</t>
  </si>
  <si>
    <t>101470936536</t>
  </si>
  <si>
    <t>101555311051 </t>
  </si>
  <si>
    <t>101768034466</t>
  </si>
  <si>
    <t>101589494625</t>
  </si>
  <si>
    <t>101649572863</t>
  </si>
  <si>
    <t>101192243526</t>
  </si>
  <si>
    <t>101954965327</t>
  </si>
  <si>
    <t>100971238313</t>
  </si>
  <si>
    <t>101548431275</t>
  </si>
  <si>
    <t>101217856642</t>
  </si>
  <si>
    <t>101605681252 </t>
  </si>
  <si>
    <t>101290560155</t>
  </si>
  <si>
    <t>102015742243</t>
  </si>
  <si>
    <t>101416669531</t>
  </si>
  <si>
    <t>101777793545</t>
  </si>
  <si>
    <t>5347942226</t>
  </si>
  <si>
    <t>101911739628</t>
  </si>
  <si>
    <t>101082746800</t>
  </si>
  <si>
    <t>100073387086</t>
  </si>
  <si>
    <t>101343870892</t>
  </si>
  <si>
    <t>101290423539</t>
  </si>
  <si>
    <t>100908721671</t>
  </si>
  <si>
    <t>101417654086</t>
  </si>
  <si>
    <t>101743325064 </t>
  </si>
  <si>
    <t>101754187866</t>
  </si>
  <si>
    <t>100897662519</t>
  </si>
  <si>
    <t>101283865820</t>
  </si>
  <si>
    <t>101682167389</t>
  </si>
  <si>
    <t>101649029216</t>
  </si>
  <si>
    <t>101904728762</t>
  </si>
  <si>
    <t>Ananda Enterprises Salary Sheet for the Month of December 2024</t>
  </si>
  <si>
    <t>Last month diff</t>
  </si>
  <si>
    <t>54940100004516</t>
  </si>
  <si>
    <t>BARB0ANEKAL</t>
  </si>
  <si>
    <t>20292564292</t>
  </si>
  <si>
    <t>SBIN0000862</t>
  </si>
  <si>
    <t>50100735946803</t>
  </si>
  <si>
    <t>HDFC0001049</t>
  </si>
  <si>
    <t>50100594978215</t>
  </si>
  <si>
    <t>HDFC0004123</t>
  </si>
  <si>
    <t>50100594978382</t>
  </si>
  <si>
    <t>50100428757788</t>
  </si>
  <si>
    <t>HDFC0000351</t>
  </si>
  <si>
    <t>37547866372</t>
  </si>
  <si>
    <t>SBIN0000809</t>
  </si>
  <si>
    <t>0687010485692</t>
  </si>
  <si>
    <t>PUNB0068720</t>
  </si>
  <si>
    <t>41241277031</t>
  </si>
  <si>
    <t>SBIN0040027</t>
  </si>
  <si>
    <t>1745253348</t>
  </si>
  <si>
    <t>KKBK0008066</t>
  </si>
  <si>
    <t>20292570012</t>
  </si>
  <si>
    <t>SBIN0016765</t>
  </si>
  <si>
    <t>50100613227107</t>
  </si>
  <si>
    <t>HDFC0007825</t>
  </si>
  <si>
    <t>50100401473534</t>
  </si>
  <si>
    <t>HDFC0009489</t>
  </si>
  <si>
    <t>50100594978202</t>
  </si>
  <si>
    <t>520441034310621</t>
  </si>
  <si>
    <t>UBIN0913740</t>
  </si>
  <si>
    <t>50100581493399</t>
  </si>
  <si>
    <t>924010033188586</t>
  </si>
  <si>
    <t>UTIB0000009</t>
  </si>
  <si>
    <t>10149489973</t>
  </si>
  <si>
    <t>IDIB0PLB001</t>
  </si>
  <si>
    <t>50100681355765</t>
  </si>
  <si>
    <t>HDFC0004198</t>
  </si>
  <si>
    <t>60220859260</t>
  </si>
  <si>
    <t>MAHB0001690</t>
  </si>
  <si>
    <t>1875104000234207</t>
  </si>
  <si>
    <t>IBKL0001875</t>
  </si>
  <si>
    <t>6446274234</t>
  </si>
  <si>
    <t>50100541589200</t>
  </si>
  <si>
    <t>HDFC0004221</t>
  </si>
  <si>
    <t>3246217720</t>
  </si>
  <si>
    <t>50100594978241</t>
  </si>
  <si>
    <t>40183909857</t>
  </si>
  <si>
    <t>SBIN0010902</t>
  </si>
  <si>
    <t>50100732433697</t>
  </si>
  <si>
    <t>HDFC0006704</t>
  </si>
  <si>
    <t>50100692178662</t>
  </si>
  <si>
    <t>HDFC0009207</t>
  </si>
  <si>
    <t>36246657222</t>
  </si>
  <si>
    <t>SBIN0015274</t>
  </si>
  <si>
    <t>520101267930514</t>
  </si>
  <si>
    <t>CORP0003522</t>
  </si>
  <si>
    <t>67620100013320</t>
  </si>
  <si>
    <t>BARB0VJCHPU</t>
  </si>
  <si>
    <t>38744590398</t>
  </si>
  <si>
    <t>SBIN0001086</t>
  </si>
  <si>
    <t>464102010205781</t>
  </si>
  <si>
    <t>UBIN0546411</t>
  </si>
  <si>
    <t>50100732433773</t>
  </si>
  <si>
    <t>0682301000022824</t>
  </si>
  <si>
    <t>DBSS0IN0682</t>
  </si>
  <si>
    <t>Payslip for the month of   DECEMBER - 2024</t>
  </si>
  <si>
    <t>102146577925</t>
  </si>
  <si>
    <t>102157841699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</si>
</sst>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color theme="1"/>
      <name val="Calibri"/>
      <family val="2"/>
      <scheme val="minor"/>
    </font>
    <font>
      <sz val="10"/>
      <color theme="1"/>
      <name val="Roboto"/>
    </font>
    <font>
      <sz val="10"/>
      <color theme="1"/>
      <name val="Arial"/>
      <family val="2"/>
    </font>
    <font>
      <b/>
      <sz val="16"/>
      <color rgb="FF000000"/>
      <name val="Arial"/>
      <family val="2"/>
    </font>
    <font>
      <b/>
      <sz val="16"/>
      <color theme="1"/>
      <name val="Calibri"/>
      <family val="2"/>
      <scheme val="minor"/>
    </font>
    <font>
      <b/>
      <sz val="16"/>
      <color theme="1"/>
      <name val="Arial"/>
      <family val="2"/>
    </font>
    <font>
      <b/>
      <sz val="16"/>
      <name val="Arial"/>
      <family val="2"/>
    </font>
    <font>
      <b/>
      <sz val="16"/>
      <color theme="1"/>
      <name val="Roboto"/>
    </font>
    <font>
      <b/>
      <sz val="16"/>
      <color indexed="8"/>
      <name val="Calibri"/>
      <family val="2"/>
      <scheme val="minor"/>
    </font>
    <font>
      <b/>
      <sz val="48"/>
      <color theme="1"/>
      <name val="Algerian"/>
      <family val="5"/>
    </font>
    <font>
      <b/>
      <sz val="10"/>
      <color theme="1"/>
      <name val="Roboto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3" fillId="0" borderId="9" xfId="0" applyFont="1" applyFill="1" applyBorder="1" applyAlignment="1">
      <alignment horizontal="right"/>
    </xf>
    <xf numFmtId="0" fontId="3" fillId="0" borderId="6" xfId="0" applyFont="1" applyFill="1" applyBorder="1" applyAlignment="1">
      <alignment horizontal="right"/>
    </xf>
    <xf numFmtId="0" fontId="3" fillId="0" borderId="0" xfId="0" applyFont="1" applyFill="1" applyBorder="1" applyAlignment="1">
      <alignment horizontal="right"/>
    </xf>
    <xf numFmtId="0" fontId="8" fillId="0" borderId="28" xfId="0" applyNumberFormat="1" applyFont="1" applyFill="1" applyBorder="1" applyAlignment="1" applyProtection="1">
      <alignment horizontal="center" vertical="top" wrapText="1"/>
    </xf>
    <xf numFmtId="0" fontId="3" fillId="0" borderId="14" xfId="0" applyFont="1" applyFill="1" applyBorder="1" applyAlignment="1">
      <alignment horizontal="right"/>
    </xf>
    <xf numFmtId="0" fontId="4" fillId="0" borderId="13" xfId="0" applyFont="1" applyFill="1" applyBorder="1" applyAlignment="1"/>
    <xf numFmtId="0" fontId="4" fillId="0" borderId="14" xfId="0" applyFont="1" applyFill="1" applyBorder="1" applyAlignment="1">
      <alignment horizontal="left"/>
    </xf>
    <xf numFmtId="0" fontId="8" fillId="0" borderId="31" xfId="0" applyNumberFormat="1" applyFont="1" applyFill="1" applyBorder="1" applyAlignment="1" applyProtection="1">
      <alignment horizontal="center" vertical="top" wrapText="1"/>
    </xf>
    <xf numFmtId="0" fontId="3" fillId="0" borderId="8" xfId="0" applyFont="1" applyFill="1" applyBorder="1"/>
    <xf numFmtId="0" fontId="0" fillId="0" borderId="0" xfId="0" applyFill="1"/>
    <xf numFmtId="0" fontId="4" fillId="0" borderId="0" xfId="0" applyFont="1" applyFill="1" applyBorder="1" applyAlignment="1"/>
    <xf numFmtId="0" fontId="4" fillId="0" borderId="10" xfId="0" applyFont="1" applyFill="1" applyBorder="1" applyAlignment="1"/>
    <xf numFmtId="0" fontId="6" fillId="0" borderId="14" xfId="0" applyFont="1" applyFill="1" applyBorder="1" applyAlignment="1">
      <alignment horizontal="left"/>
    </xf>
    <xf numFmtId="0" fontId="4" fillId="0" borderId="13" xfId="0" applyFont="1" applyFill="1" applyBorder="1" applyAlignment="1">
      <alignment horizontal="left"/>
    </xf>
    <xf numFmtId="0" fontId="4" fillId="0" borderId="16" xfId="0" applyFont="1" applyFill="1" applyBorder="1" applyAlignment="1"/>
    <xf numFmtId="0" fontId="4" fillId="0" borderId="17" xfId="0" applyFont="1" applyFill="1" applyBorder="1" applyAlignment="1">
      <alignment horizontal="left"/>
    </xf>
    <xf numFmtId="0" fontId="4" fillId="0" borderId="23" xfId="0" applyFont="1" applyFill="1" applyBorder="1" applyAlignment="1"/>
    <xf numFmtId="0" fontId="4" fillId="0" borderId="24" xfId="0" applyFont="1" applyFill="1" applyBorder="1" applyAlignment="1"/>
    <xf numFmtId="0" fontId="4" fillId="0" borderId="24" xfId="0" applyFont="1" applyFill="1" applyBorder="1" applyAlignment="1">
      <alignment horizontal="center"/>
    </xf>
    <xf numFmtId="0" fontId="4" fillId="0" borderId="25" xfId="0" applyFont="1" applyFill="1" applyBorder="1" applyAlignment="1">
      <alignment horizontal="center"/>
    </xf>
    <xf numFmtId="0" fontId="4" fillId="0" borderId="23" xfId="0" applyFont="1" applyFill="1" applyBorder="1" applyAlignment="1">
      <alignment horizontal="center"/>
    </xf>
    <xf numFmtId="0" fontId="4" fillId="0" borderId="25" xfId="0" applyFont="1" applyFill="1" applyBorder="1"/>
    <xf numFmtId="0" fontId="3" fillId="0" borderId="10" xfId="0" applyFont="1" applyFill="1" applyBorder="1" applyAlignment="1"/>
    <xf numFmtId="0" fontId="3" fillId="0" borderId="0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left"/>
    </xf>
    <xf numFmtId="0" fontId="3" fillId="0" borderId="8" xfId="0" applyFont="1" applyFill="1" applyBorder="1" applyAlignment="1">
      <alignment horizontal="center"/>
    </xf>
    <xf numFmtId="0" fontId="5" fillId="0" borderId="10" xfId="0" applyFont="1" applyFill="1" applyBorder="1" applyAlignment="1">
      <alignment horizontal="left"/>
    </xf>
    <xf numFmtId="0" fontId="7" fillId="0" borderId="5" xfId="0" applyFont="1" applyFill="1" applyBorder="1" applyAlignment="1">
      <alignment horizontal="left" vertical="center"/>
    </xf>
    <xf numFmtId="0" fontId="3" fillId="0" borderId="12" xfId="0" applyFont="1" applyFill="1" applyBorder="1" applyAlignment="1">
      <alignment horizontal="right"/>
    </xf>
    <xf numFmtId="0" fontId="4" fillId="0" borderId="26" xfId="0" applyFont="1" applyFill="1" applyBorder="1" applyAlignment="1">
      <alignment horizontal="left"/>
    </xf>
    <xf numFmtId="0" fontId="4" fillId="0" borderId="27" xfId="0" applyFont="1" applyFill="1" applyBorder="1" applyAlignment="1">
      <alignment horizontal="center"/>
    </xf>
    <xf numFmtId="0" fontId="4" fillId="0" borderId="26" xfId="0" applyFont="1" applyFill="1" applyBorder="1" applyAlignment="1"/>
    <xf numFmtId="0" fontId="4" fillId="0" borderId="27" xfId="0" applyFont="1" applyFill="1" applyBorder="1" applyAlignment="1"/>
    <xf numFmtId="0" fontId="4" fillId="0" borderId="27" xfId="0" applyFont="1" applyFill="1" applyBorder="1" applyAlignment="1">
      <alignment horizontal="left"/>
    </xf>
    <xf numFmtId="0" fontId="4" fillId="0" borderId="11" xfId="0" applyFont="1" applyFill="1" applyBorder="1" applyAlignment="1">
      <alignment horizontal="center"/>
    </xf>
    <xf numFmtId="0" fontId="4" fillId="0" borderId="12" xfId="0" applyFont="1" applyFill="1" applyBorder="1"/>
    <xf numFmtId="0" fontId="3" fillId="0" borderId="6" xfId="0" applyFont="1" applyFill="1" applyBorder="1"/>
    <xf numFmtId="0" fontId="3" fillId="0" borderId="23" xfId="0" applyFont="1" applyFill="1" applyBorder="1" applyAlignment="1"/>
    <xf numFmtId="0" fontId="3" fillId="0" borderId="24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0" borderId="24" xfId="0" applyFont="1" applyFill="1" applyBorder="1" applyAlignment="1">
      <alignment horizontal="center"/>
    </xf>
    <xf numFmtId="0" fontId="10" fillId="2" borderId="1" xfId="0" applyFont="1" applyFill="1" applyBorder="1" applyAlignment="1">
      <alignment vertical="center" wrapText="1"/>
    </xf>
    <xf numFmtId="0" fontId="10" fillId="2" borderId="2" xfId="0" applyFont="1" applyFill="1" applyBorder="1" applyAlignment="1">
      <alignment vertical="center" wrapText="1"/>
    </xf>
    <xf numFmtId="0" fontId="10" fillId="2" borderId="32" xfId="0" applyFont="1" applyFill="1" applyBorder="1" applyAlignment="1">
      <alignment vertical="center" wrapText="1"/>
    </xf>
    <xf numFmtId="0" fontId="2" fillId="2" borderId="33" xfId="0" applyFont="1" applyFill="1" applyBorder="1" applyAlignment="1">
      <alignment vertical="center" wrapText="1"/>
    </xf>
    <xf numFmtId="0" fontId="2" fillId="2" borderId="34" xfId="0" applyFont="1" applyFill="1" applyBorder="1" applyAlignment="1">
      <alignment vertical="center" wrapText="1"/>
    </xf>
    <xf numFmtId="0" fontId="0" fillId="2" borderId="0" xfId="0" applyFill="1"/>
    <xf numFmtId="0" fontId="10" fillId="2" borderId="4" xfId="0" applyFont="1" applyFill="1" applyBorder="1" applyAlignment="1">
      <alignment horizontal="center" vertical="center" wrapText="1"/>
    </xf>
    <xf numFmtId="0" fontId="10" fillId="2" borderId="5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vertical="top" wrapText="1"/>
    </xf>
    <xf numFmtId="0" fontId="1" fillId="2" borderId="5" xfId="0" applyFont="1" applyFill="1" applyBorder="1" applyAlignment="1">
      <alignment vertical="top" wrapText="1"/>
    </xf>
    <xf numFmtId="14" fontId="1" fillId="2" borderId="5" xfId="0" applyNumberFormat="1" applyFont="1" applyFill="1" applyBorder="1" applyAlignment="1">
      <alignment vertical="top" wrapText="1"/>
    </xf>
    <xf numFmtId="0" fontId="1" fillId="2" borderId="5" xfId="0" applyFont="1" applyFill="1" applyBorder="1" applyAlignment="1">
      <alignment horizontal="right" vertical="top" wrapText="1"/>
    </xf>
    <xf numFmtId="0" fontId="2" fillId="2" borderId="5" xfId="0" applyFont="1" applyFill="1" applyBorder="1" applyAlignment="1">
      <alignment vertical="top" wrapText="1"/>
    </xf>
    <xf numFmtId="0" fontId="2" fillId="2" borderId="3" xfId="0" applyFont="1" applyFill="1" applyBorder="1" applyAlignment="1">
      <alignment wrapText="1"/>
    </xf>
    <xf numFmtId="0" fontId="10" fillId="2" borderId="3" xfId="0" applyFont="1" applyFill="1" applyBorder="1" applyAlignment="1">
      <alignment horizontal="right" wrapText="1"/>
    </xf>
    <xf numFmtId="0" fontId="3" fillId="0" borderId="6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9" fillId="0" borderId="7" xfId="0" applyFont="1" applyFill="1" applyBorder="1" applyAlignment="1">
      <alignment horizontal="center"/>
    </xf>
    <xf numFmtId="0" fontId="9" fillId="0" borderId="10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0" fontId="3" fillId="0" borderId="11" xfId="0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0" fontId="5" fillId="0" borderId="14" xfId="0" applyFont="1" applyFill="1" applyBorder="1" applyAlignment="1">
      <alignment horizontal="center"/>
    </xf>
    <xf numFmtId="0" fontId="5" fillId="0" borderId="15" xfId="0" applyFont="1" applyFill="1" applyBorder="1" applyAlignment="1">
      <alignment horizontal="center"/>
    </xf>
    <xf numFmtId="0" fontId="8" fillId="0" borderId="23" xfId="0" applyNumberFormat="1" applyFont="1" applyFill="1" applyBorder="1" applyAlignment="1" applyProtection="1">
      <alignment vertical="top" wrapText="1"/>
    </xf>
    <xf numFmtId="0" fontId="8" fillId="0" borderId="24" xfId="0" applyNumberFormat="1" applyFont="1" applyFill="1" applyBorder="1" applyAlignment="1" applyProtection="1">
      <alignment vertical="top" wrapText="1"/>
    </xf>
    <xf numFmtId="0" fontId="8" fillId="0" borderId="30" xfId="0" applyNumberFormat="1" applyFont="1" applyFill="1" applyBorder="1" applyAlignment="1" applyProtection="1">
      <alignment vertical="top" wrapText="1"/>
    </xf>
    <xf numFmtId="0" fontId="8" fillId="0" borderId="26" xfId="0" applyNumberFormat="1" applyFont="1" applyFill="1" applyBorder="1" applyAlignment="1" applyProtection="1">
      <alignment horizontal="center" vertical="center" wrapText="1"/>
    </xf>
    <xf numFmtId="0" fontId="8" fillId="0" borderId="27" xfId="0" applyNumberFormat="1" applyFont="1" applyFill="1" applyBorder="1" applyAlignment="1" applyProtection="1">
      <alignment horizontal="center" vertical="center" wrapText="1"/>
    </xf>
    <xf numFmtId="14" fontId="3" fillId="0" borderId="29" xfId="0" applyNumberFormat="1" applyFont="1" applyFill="1" applyBorder="1" applyAlignment="1">
      <alignment horizontal="center"/>
    </xf>
    <xf numFmtId="0" fontId="3" fillId="0" borderId="24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0" fontId="5" fillId="0" borderId="19" xfId="0" applyFont="1" applyFill="1" applyBorder="1" applyAlignment="1">
      <alignment horizontal="center"/>
    </xf>
    <xf numFmtId="0" fontId="5" fillId="0" borderId="20" xfId="0" applyFont="1" applyFill="1" applyBorder="1" applyAlignment="1">
      <alignment horizontal="center"/>
    </xf>
    <xf numFmtId="0" fontId="5" fillId="0" borderId="21" xfId="0" applyFont="1" applyFill="1" applyBorder="1" applyAlignment="1">
      <alignment horizontal="center"/>
    </xf>
    <xf numFmtId="0" fontId="5" fillId="0" borderId="22" xfId="0" applyFont="1" applyFill="1" applyBorder="1" applyAlignment="1">
      <alignment horizontal="center"/>
    </xf>
    <xf numFmtId="0" fontId="5" fillId="0" borderId="17" xfId="0" applyFont="1" applyFill="1" applyBorder="1" applyAlignment="1">
      <alignment horizontal="center"/>
    </xf>
    <xf numFmtId="0" fontId="5" fillId="0" borderId="18" xfId="0" applyFont="1" applyFill="1" applyBorder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V38"/>
  <sheetViews>
    <sheetView tabSelected="1" workbookViewId="0">
      <pane xSplit="5" ySplit="2" topLeftCell="F30" activePane="bottomRight" state="frozen"/>
      <selection pane="topRight" activeCell="F1" sqref="F1"/>
      <selection pane="bottomLeft" activeCell="A3" sqref="A3"/>
      <selection pane="bottomRight" activeCell="A34" sqref="A34"/>
    </sheetView>
  </sheetViews>
  <sheetFormatPr defaultRowHeight="14.4"/>
  <cols>
    <col min="1" max="1" width="8.88671875" style="47"/>
    <col min="2" max="2" width="10.44140625" style="47" bestFit="1" customWidth="1"/>
    <col min="3" max="3" width="9" style="47" bestFit="1" customWidth="1"/>
    <col min="4" max="4" width="17.44140625" style="47" bestFit="1" customWidth="1"/>
    <col min="5" max="5" width="13.6640625" style="47" customWidth="1"/>
    <col min="6" max="6" width="11" style="47" customWidth="1"/>
    <col min="7" max="7" width="8.88671875" style="47" bestFit="1" customWidth="1"/>
    <col min="8" max="8" width="10.44140625" style="47" bestFit="1" customWidth="1"/>
    <col min="9" max="9" width="11.44140625" style="47" customWidth="1"/>
    <col min="10" max="10" width="9" style="47" bestFit="1" customWidth="1"/>
    <col min="11" max="11" width="10.109375" style="47" customWidth="1"/>
    <col min="12" max="34" width="9.109375" style="47" customWidth="1"/>
    <col min="35" max="36" width="9.109375" style="47" hidden="1" customWidth="1"/>
    <col min="37" max="40" width="9.109375" style="47" customWidth="1"/>
    <col min="41" max="41" width="9.109375" style="47" hidden="1" customWidth="1"/>
    <col min="42" max="42" width="9.109375" style="47" customWidth="1"/>
    <col min="43" max="43" width="8.88671875" style="47"/>
    <col min="44" max="45" width="9.109375" style="47" customWidth="1"/>
    <col min="46" max="46" width="9.109375" style="47" hidden="1" customWidth="1"/>
    <col min="47" max="47" width="17.33203125" style="47" hidden="1" customWidth="1"/>
    <col min="48" max="48" width="13.88671875" style="47" hidden="1" customWidth="1"/>
    <col min="49" max="16384" width="8.88671875" style="47"/>
  </cols>
  <sheetData>
    <row r="1" spans="1:48" ht="38.25" customHeight="1" thickBot="1">
      <c r="A1" s="42" t="s">
        <v>219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4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  <c r="AI1" s="45"/>
      <c r="AJ1" s="45"/>
      <c r="AK1" s="45"/>
      <c r="AL1" s="45"/>
      <c r="AM1" s="45"/>
      <c r="AN1" s="45"/>
      <c r="AO1" s="45"/>
      <c r="AP1" s="45"/>
      <c r="AQ1" s="45"/>
      <c r="AR1" s="45"/>
      <c r="AS1" s="45"/>
      <c r="AT1" s="46"/>
    </row>
    <row r="2" spans="1:48" ht="53.4" thickBot="1">
      <c r="A2" s="48" t="s">
        <v>0</v>
      </c>
      <c r="B2" s="49" t="s">
        <v>1</v>
      </c>
      <c r="C2" s="49" t="s">
        <v>3</v>
      </c>
      <c r="D2" s="49" t="s">
        <v>4</v>
      </c>
      <c r="E2" s="49" t="s">
        <v>182</v>
      </c>
      <c r="F2" s="49" t="s">
        <v>183</v>
      </c>
      <c r="G2" s="49" t="s">
        <v>2</v>
      </c>
      <c r="H2" s="49" t="s">
        <v>5</v>
      </c>
      <c r="I2" s="49" t="s">
        <v>6</v>
      </c>
      <c r="J2" s="49" t="s">
        <v>7</v>
      </c>
      <c r="K2" s="49" t="s">
        <v>8</v>
      </c>
      <c r="L2" s="49" t="s">
        <v>9</v>
      </c>
      <c r="M2" s="49" t="s">
        <v>10</v>
      </c>
      <c r="N2" s="49" t="s">
        <v>11</v>
      </c>
      <c r="O2" s="49" t="s">
        <v>12</v>
      </c>
      <c r="P2" s="49" t="s">
        <v>13</v>
      </c>
      <c r="Q2" s="49" t="s">
        <v>14</v>
      </c>
      <c r="R2" s="49" t="s">
        <v>15</v>
      </c>
      <c r="S2" s="49" t="s">
        <v>16</v>
      </c>
      <c r="T2" s="49" t="s">
        <v>17</v>
      </c>
      <c r="U2" s="49" t="s">
        <v>18</v>
      </c>
      <c r="V2" s="49" t="s">
        <v>19</v>
      </c>
      <c r="W2" s="49" t="s">
        <v>20</v>
      </c>
      <c r="X2" s="49" t="s">
        <v>21</v>
      </c>
      <c r="Y2" s="49" t="s">
        <v>22</v>
      </c>
      <c r="Z2" s="49" t="s">
        <v>23</v>
      </c>
      <c r="AA2" s="49" t="s">
        <v>24</v>
      </c>
      <c r="AB2" s="49" t="s">
        <v>25</v>
      </c>
      <c r="AC2" s="49" t="s">
        <v>220</v>
      </c>
      <c r="AD2" s="49" t="s">
        <v>26</v>
      </c>
      <c r="AE2" s="49" t="s">
        <v>27</v>
      </c>
      <c r="AF2" s="49" t="s">
        <v>28</v>
      </c>
      <c r="AG2" s="49" t="s">
        <v>29</v>
      </c>
      <c r="AH2" s="49" t="s">
        <v>30</v>
      </c>
      <c r="AI2" s="49" t="s">
        <v>31</v>
      </c>
      <c r="AJ2" s="49" t="s">
        <v>32</v>
      </c>
      <c r="AK2" s="49" t="s">
        <v>33</v>
      </c>
      <c r="AL2" s="49" t="s">
        <v>34</v>
      </c>
      <c r="AM2" s="49" t="s">
        <v>35</v>
      </c>
      <c r="AN2" s="49" t="s">
        <v>36</v>
      </c>
      <c r="AO2" s="49" t="s">
        <v>37</v>
      </c>
      <c r="AP2" s="49" t="s">
        <v>38</v>
      </c>
      <c r="AQ2" s="49" t="s">
        <v>39</v>
      </c>
      <c r="AR2" s="49" t="s">
        <v>40</v>
      </c>
      <c r="AS2" s="49" t="s">
        <v>41</v>
      </c>
      <c r="AT2" s="49" t="s">
        <v>42</v>
      </c>
    </row>
    <row r="3" spans="1:48" ht="40.200000000000003" thickBot="1">
      <c r="A3" s="50">
        <v>1</v>
      </c>
      <c r="B3" s="51" t="s">
        <v>43</v>
      </c>
      <c r="C3" s="51" t="s">
        <v>45</v>
      </c>
      <c r="D3" s="51" t="s">
        <v>46</v>
      </c>
      <c r="E3" s="51" t="s">
        <v>184</v>
      </c>
      <c r="F3" s="51">
        <v>5348591322</v>
      </c>
      <c r="G3" s="51" t="s">
        <v>44</v>
      </c>
      <c r="H3" s="51" t="s">
        <v>47</v>
      </c>
      <c r="I3" s="51" t="s">
        <v>136</v>
      </c>
      <c r="J3" s="51" t="s">
        <v>49</v>
      </c>
      <c r="K3" s="52">
        <v>44916</v>
      </c>
      <c r="L3" s="53">
        <v>31</v>
      </c>
      <c r="M3" s="53">
        <v>26.5</v>
      </c>
      <c r="N3" s="53">
        <v>20.5</v>
      </c>
      <c r="O3" s="53">
        <v>4.5</v>
      </c>
      <c r="P3" s="53">
        <v>0</v>
      </c>
      <c r="Q3" s="53">
        <v>0</v>
      </c>
      <c r="R3" s="53">
        <v>9435</v>
      </c>
      <c r="S3" s="53">
        <v>3007</v>
      </c>
      <c r="T3" s="53">
        <v>684</v>
      </c>
      <c r="U3" s="53">
        <v>684</v>
      </c>
      <c r="V3" s="53">
        <v>295</v>
      </c>
      <c r="W3" s="53">
        <v>0</v>
      </c>
      <c r="X3" s="53">
        <v>0</v>
      </c>
      <c r="Y3" s="53">
        <v>0</v>
      </c>
      <c r="Z3" s="53">
        <v>1074</v>
      </c>
      <c r="AA3" s="53">
        <v>0</v>
      </c>
      <c r="AB3" s="53">
        <v>100</v>
      </c>
      <c r="AC3" s="53">
        <v>0</v>
      </c>
      <c r="AD3" s="53">
        <v>0</v>
      </c>
      <c r="AE3" s="53">
        <v>15279</v>
      </c>
      <c r="AF3" s="53">
        <v>1493</v>
      </c>
      <c r="AG3" s="53">
        <v>0</v>
      </c>
      <c r="AH3" s="53">
        <v>115</v>
      </c>
      <c r="AI3" s="53">
        <v>0</v>
      </c>
      <c r="AJ3" s="53">
        <v>0</v>
      </c>
      <c r="AK3" s="53">
        <v>20</v>
      </c>
      <c r="AL3" s="53">
        <v>90</v>
      </c>
      <c r="AM3" s="53">
        <v>0</v>
      </c>
      <c r="AN3" s="53">
        <v>0</v>
      </c>
      <c r="AO3" s="53">
        <v>0</v>
      </c>
      <c r="AP3" s="53">
        <v>1718</v>
      </c>
      <c r="AQ3" s="53">
        <v>13561</v>
      </c>
      <c r="AR3" s="53">
        <v>170</v>
      </c>
      <c r="AS3" s="53">
        <v>196</v>
      </c>
      <c r="AT3" s="53">
        <v>0</v>
      </c>
      <c r="AU3" s="47" t="s">
        <v>221</v>
      </c>
      <c r="AV3" s="47" t="s">
        <v>222</v>
      </c>
    </row>
    <row r="4" spans="1:48" ht="27" thickBot="1">
      <c r="A4" s="50">
        <v>2</v>
      </c>
      <c r="B4" s="51" t="s">
        <v>43</v>
      </c>
      <c r="C4" s="51" t="s">
        <v>50</v>
      </c>
      <c r="D4" s="51" t="s">
        <v>51</v>
      </c>
      <c r="E4" s="51" t="s">
        <v>185</v>
      </c>
      <c r="F4" s="51" t="s">
        <v>186</v>
      </c>
      <c r="G4" s="51" t="s">
        <v>44</v>
      </c>
      <c r="H4" s="51" t="s">
        <v>52</v>
      </c>
      <c r="I4" s="51" t="s">
        <v>53</v>
      </c>
      <c r="J4" s="51" t="s">
        <v>54</v>
      </c>
      <c r="K4" s="52">
        <v>45481</v>
      </c>
      <c r="L4" s="53">
        <v>31</v>
      </c>
      <c r="M4" s="53">
        <v>31</v>
      </c>
      <c r="N4" s="53">
        <v>25</v>
      </c>
      <c r="O4" s="53">
        <v>0</v>
      </c>
      <c r="P4" s="53">
        <v>0</v>
      </c>
      <c r="Q4" s="53">
        <v>0</v>
      </c>
      <c r="R4" s="53">
        <v>12140</v>
      </c>
      <c r="S4" s="53">
        <v>3518</v>
      </c>
      <c r="T4" s="53">
        <v>3132</v>
      </c>
      <c r="U4" s="53">
        <v>1600</v>
      </c>
      <c r="V4" s="53">
        <v>256</v>
      </c>
      <c r="W4" s="53">
        <v>1304</v>
      </c>
      <c r="X4" s="53">
        <v>1050</v>
      </c>
      <c r="Y4" s="53">
        <v>283</v>
      </c>
      <c r="Z4" s="53">
        <v>0</v>
      </c>
      <c r="AA4" s="53">
        <v>1508</v>
      </c>
      <c r="AB4" s="53">
        <v>100</v>
      </c>
      <c r="AC4" s="53">
        <v>0</v>
      </c>
      <c r="AD4" s="53">
        <v>0</v>
      </c>
      <c r="AE4" s="53">
        <v>24891</v>
      </c>
      <c r="AF4" s="53">
        <v>1879</v>
      </c>
      <c r="AG4" s="53">
        <v>0</v>
      </c>
      <c r="AH4" s="53">
        <v>0</v>
      </c>
      <c r="AI4" s="53">
        <v>0</v>
      </c>
      <c r="AJ4" s="53">
        <v>0</v>
      </c>
      <c r="AK4" s="53">
        <v>20</v>
      </c>
      <c r="AL4" s="53">
        <v>60</v>
      </c>
      <c r="AM4" s="53">
        <v>0</v>
      </c>
      <c r="AN4" s="53">
        <v>0</v>
      </c>
      <c r="AO4" s="53">
        <v>0</v>
      </c>
      <c r="AP4" s="53">
        <v>1959</v>
      </c>
      <c r="AQ4" s="53">
        <v>22932</v>
      </c>
      <c r="AR4" s="53">
        <v>208</v>
      </c>
      <c r="AS4" s="53">
        <v>216</v>
      </c>
      <c r="AT4" s="53">
        <v>0</v>
      </c>
      <c r="AU4" s="47" t="s">
        <v>223</v>
      </c>
      <c r="AV4" s="47" t="s">
        <v>224</v>
      </c>
    </row>
    <row r="5" spans="1:48" ht="27" thickBot="1">
      <c r="A5" s="50">
        <v>3</v>
      </c>
      <c r="B5" s="51" t="s">
        <v>43</v>
      </c>
      <c r="C5" s="51" t="s">
        <v>63</v>
      </c>
      <c r="D5" s="51" t="s">
        <v>64</v>
      </c>
      <c r="E5" s="51" t="s">
        <v>189</v>
      </c>
      <c r="F5" s="51">
        <v>5347201693</v>
      </c>
      <c r="G5" s="51" t="s">
        <v>44</v>
      </c>
      <c r="H5" s="51" t="s">
        <v>57</v>
      </c>
      <c r="I5" s="51" t="s">
        <v>58</v>
      </c>
      <c r="J5" s="51" t="s">
        <v>62</v>
      </c>
      <c r="K5" s="52">
        <v>44494</v>
      </c>
      <c r="L5" s="53">
        <v>31</v>
      </c>
      <c r="M5" s="53">
        <v>24.5</v>
      </c>
      <c r="N5" s="53">
        <v>18.5</v>
      </c>
      <c r="O5" s="53">
        <v>6.5</v>
      </c>
      <c r="P5" s="53">
        <v>0</v>
      </c>
      <c r="Q5" s="53">
        <v>0</v>
      </c>
      <c r="R5" s="53">
        <v>8723</v>
      </c>
      <c r="S5" s="53">
        <v>2780</v>
      </c>
      <c r="T5" s="53">
        <v>0</v>
      </c>
      <c r="U5" s="53">
        <v>632</v>
      </c>
      <c r="V5" s="53">
        <v>510</v>
      </c>
      <c r="W5" s="53">
        <v>0</v>
      </c>
      <c r="X5" s="53">
        <v>0</v>
      </c>
      <c r="Y5" s="53">
        <v>0</v>
      </c>
      <c r="Z5" s="53">
        <v>0</v>
      </c>
      <c r="AA5" s="53">
        <v>0</v>
      </c>
      <c r="AB5" s="53">
        <v>0</v>
      </c>
      <c r="AC5" s="53">
        <v>0</v>
      </c>
      <c r="AD5" s="53">
        <v>0</v>
      </c>
      <c r="AE5" s="53">
        <v>12645</v>
      </c>
      <c r="AF5" s="53">
        <v>1380</v>
      </c>
      <c r="AG5" s="53">
        <v>0</v>
      </c>
      <c r="AH5" s="53">
        <v>95</v>
      </c>
      <c r="AI5" s="53">
        <v>0</v>
      </c>
      <c r="AJ5" s="53">
        <v>0</v>
      </c>
      <c r="AK5" s="53">
        <v>20</v>
      </c>
      <c r="AL5" s="53">
        <v>570</v>
      </c>
      <c r="AM5" s="53">
        <v>0</v>
      </c>
      <c r="AN5" s="53">
        <v>0</v>
      </c>
      <c r="AO5" s="53">
        <v>0</v>
      </c>
      <c r="AP5" s="53">
        <v>2065</v>
      </c>
      <c r="AQ5" s="53">
        <v>10580</v>
      </c>
      <c r="AR5" s="53">
        <v>154</v>
      </c>
      <c r="AS5" s="53">
        <v>159</v>
      </c>
      <c r="AT5" s="53">
        <v>0</v>
      </c>
      <c r="AU5" s="47" t="s">
        <v>229</v>
      </c>
      <c r="AV5" s="47" t="s">
        <v>228</v>
      </c>
    </row>
    <row r="6" spans="1:48" ht="27" thickBot="1">
      <c r="A6" s="50">
        <v>4</v>
      </c>
      <c r="B6" s="51" t="s">
        <v>43</v>
      </c>
      <c r="C6" s="51" t="s">
        <v>65</v>
      </c>
      <c r="D6" s="51" t="s">
        <v>66</v>
      </c>
      <c r="E6" s="51" t="s">
        <v>190</v>
      </c>
      <c r="F6" s="51">
        <v>5349027740</v>
      </c>
      <c r="G6" s="51" t="s">
        <v>44</v>
      </c>
      <c r="H6" s="51" t="s">
        <v>57</v>
      </c>
      <c r="I6" s="51" t="s">
        <v>58</v>
      </c>
      <c r="J6" s="51" t="s">
        <v>67</v>
      </c>
      <c r="K6" s="52">
        <v>45146</v>
      </c>
      <c r="L6" s="53">
        <v>31</v>
      </c>
      <c r="M6" s="53">
        <v>30.5</v>
      </c>
      <c r="N6" s="53">
        <v>24.5</v>
      </c>
      <c r="O6" s="53">
        <v>0.5</v>
      </c>
      <c r="P6" s="53">
        <v>0</v>
      </c>
      <c r="Q6" s="53">
        <v>0</v>
      </c>
      <c r="R6" s="53">
        <v>10859</v>
      </c>
      <c r="S6" s="53">
        <v>3461</v>
      </c>
      <c r="T6" s="53">
        <v>787</v>
      </c>
      <c r="U6" s="53">
        <v>787</v>
      </c>
      <c r="V6" s="53">
        <v>518</v>
      </c>
      <c r="W6" s="53">
        <v>0</v>
      </c>
      <c r="X6" s="53">
        <v>0</v>
      </c>
      <c r="Y6" s="53">
        <v>2598</v>
      </c>
      <c r="Z6" s="53">
        <v>0</v>
      </c>
      <c r="AA6" s="53">
        <v>1094</v>
      </c>
      <c r="AB6" s="53">
        <v>150</v>
      </c>
      <c r="AC6" s="53">
        <v>0</v>
      </c>
      <c r="AD6" s="53">
        <v>0</v>
      </c>
      <c r="AE6" s="53">
        <v>20254</v>
      </c>
      <c r="AF6" s="53">
        <v>1718</v>
      </c>
      <c r="AG6" s="53">
        <v>0</v>
      </c>
      <c r="AH6" s="53">
        <v>152</v>
      </c>
      <c r="AI6" s="53">
        <v>0</v>
      </c>
      <c r="AJ6" s="53">
        <v>0</v>
      </c>
      <c r="AK6" s="53">
        <v>20</v>
      </c>
      <c r="AL6" s="53">
        <v>510</v>
      </c>
      <c r="AM6" s="53">
        <v>0</v>
      </c>
      <c r="AN6" s="53">
        <v>0</v>
      </c>
      <c r="AO6" s="53">
        <v>0</v>
      </c>
      <c r="AP6" s="53">
        <v>2400</v>
      </c>
      <c r="AQ6" s="53">
        <v>17854</v>
      </c>
      <c r="AR6" s="53">
        <v>203</v>
      </c>
      <c r="AS6" s="53">
        <v>248</v>
      </c>
      <c r="AT6" s="53">
        <v>0</v>
      </c>
      <c r="AU6" s="47" t="s">
        <v>230</v>
      </c>
      <c r="AV6" s="47" t="s">
        <v>231</v>
      </c>
    </row>
    <row r="7" spans="1:48" ht="27" thickBot="1">
      <c r="A7" s="50">
        <v>5</v>
      </c>
      <c r="B7" s="51" t="s">
        <v>43</v>
      </c>
      <c r="C7" s="51" t="s">
        <v>55</v>
      </c>
      <c r="D7" s="51" t="s">
        <v>56</v>
      </c>
      <c r="E7" s="51" t="s">
        <v>187</v>
      </c>
      <c r="F7" s="51">
        <v>5348808532</v>
      </c>
      <c r="G7" s="51" t="s">
        <v>44</v>
      </c>
      <c r="H7" s="51" t="s">
        <v>57</v>
      </c>
      <c r="I7" s="51" t="s">
        <v>58</v>
      </c>
      <c r="J7" s="51" t="s">
        <v>59</v>
      </c>
      <c r="K7" s="52">
        <v>45033</v>
      </c>
      <c r="L7" s="53">
        <v>31</v>
      </c>
      <c r="M7" s="53">
        <v>30</v>
      </c>
      <c r="N7" s="53">
        <v>24</v>
      </c>
      <c r="O7" s="53">
        <v>1</v>
      </c>
      <c r="P7" s="53">
        <v>0</v>
      </c>
      <c r="Q7" s="53">
        <v>0</v>
      </c>
      <c r="R7" s="53">
        <v>10681</v>
      </c>
      <c r="S7" s="53">
        <v>3405</v>
      </c>
      <c r="T7" s="53">
        <v>0</v>
      </c>
      <c r="U7" s="53">
        <v>0</v>
      </c>
      <c r="V7" s="53">
        <v>44</v>
      </c>
      <c r="W7" s="53">
        <v>0</v>
      </c>
      <c r="X7" s="53">
        <v>0</v>
      </c>
      <c r="Y7" s="53">
        <v>4548</v>
      </c>
      <c r="Z7" s="53">
        <v>0</v>
      </c>
      <c r="AA7" s="53">
        <v>957</v>
      </c>
      <c r="AB7" s="53">
        <v>200</v>
      </c>
      <c r="AC7" s="53">
        <v>0</v>
      </c>
      <c r="AD7" s="53">
        <v>0</v>
      </c>
      <c r="AE7" s="53">
        <v>19835</v>
      </c>
      <c r="AF7" s="53">
        <v>1690</v>
      </c>
      <c r="AG7" s="53">
        <v>0</v>
      </c>
      <c r="AH7" s="53">
        <v>149</v>
      </c>
      <c r="AI7" s="53">
        <v>0</v>
      </c>
      <c r="AJ7" s="53">
        <v>0</v>
      </c>
      <c r="AK7" s="53">
        <v>20</v>
      </c>
      <c r="AL7" s="53">
        <v>0</v>
      </c>
      <c r="AM7" s="53">
        <v>0</v>
      </c>
      <c r="AN7" s="53">
        <v>0</v>
      </c>
      <c r="AO7" s="53">
        <v>0</v>
      </c>
      <c r="AP7" s="53">
        <v>1859</v>
      </c>
      <c r="AQ7" s="53">
        <v>17976</v>
      </c>
      <c r="AR7" s="53">
        <v>199</v>
      </c>
      <c r="AS7" s="53">
        <v>278</v>
      </c>
      <c r="AT7" s="53">
        <v>0</v>
      </c>
      <c r="AU7" s="47" t="s">
        <v>225</v>
      </c>
      <c r="AV7" s="47" t="s">
        <v>226</v>
      </c>
    </row>
    <row r="8" spans="1:48" ht="27" thickBot="1">
      <c r="A8" s="50">
        <v>6</v>
      </c>
      <c r="B8" s="51" t="s">
        <v>43</v>
      </c>
      <c r="C8" s="51" t="s">
        <v>60</v>
      </c>
      <c r="D8" s="51" t="s">
        <v>61</v>
      </c>
      <c r="E8" s="51" t="s">
        <v>188</v>
      </c>
      <c r="F8" s="51">
        <v>5348432221</v>
      </c>
      <c r="G8" s="51" t="s">
        <v>44</v>
      </c>
      <c r="H8" s="51" t="s">
        <v>57</v>
      </c>
      <c r="I8" s="51" t="s">
        <v>58</v>
      </c>
      <c r="J8" s="51" t="s">
        <v>62</v>
      </c>
      <c r="K8" s="52">
        <v>44817</v>
      </c>
      <c r="L8" s="53">
        <v>31</v>
      </c>
      <c r="M8" s="53">
        <v>30.5</v>
      </c>
      <c r="N8" s="53">
        <v>24.5</v>
      </c>
      <c r="O8" s="53">
        <v>0.5</v>
      </c>
      <c r="P8" s="53">
        <v>1</v>
      </c>
      <c r="Q8" s="53">
        <v>1</v>
      </c>
      <c r="R8" s="53">
        <v>10859</v>
      </c>
      <c r="S8" s="53">
        <v>3461</v>
      </c>
      <c r="T8" s="53">
        <v>0</v>
      </c>
      <c r="U8" s="53">
        <v>0</v>
      </c>
      <c r="V8" s="53">
        <v>241</v>
      </c>
      <c r="W8" s="53">
        <v>0</v>
      </c>
      <c r="X8" s="53">
        <v>0</v>
      </c>
      <c r="Y8" s="53">
        <v>4852</v>
      </c>
      <c r="Z8" s="53">
        <v>0</v>
      </c>
      <c r="AA8" s="53">
        <v>970</v>
      </c>
      <c r="AB8" s="53">
        <v>300</v>
      </c>
      <c r="AC8" s="53">
        <v>0</v>
      </c>
      <c r="AD8" s="53">
        <v>0</v>
      </c>
      <c r="AE8" s="53">
        <v>20683</v>
      </c>
      <c r="AF8" s="53">
        <v>1718</v>
      </c>
      <c r="AG8" s="53">
        <v>0</v>
      </c>
      <c r="AH8" s="53">
        <v>155</v>
      </c>
      <c r="AI8" s="53">
        <v>0</v>
      </c>
      <c r="AJ8" s="53">
        <v>0</v>
      </c>
      <c r="AK8" s="53">
        <v>20</v>
      </c>
      <c r="AL8" s="53">
        <v>720</v>
      </c>
      <c r="AM8" s="53">
        <v>0</v>
      </c>
      <c r="AN8" s="53">
        <v>0</v>
      </c>
      <c r="AO8" s="53">
        <v>0</v>
      </c>
      <c r="AP8" s="53">
        <v>2613</v>
      </c>
      <c r="AQ8" s="53">
        <v>18070</v>
      </c>
      <c r="AR8" s="53">
        <v>203</v>
      </c>
      <c r="AS8" s="53">
        <v>289</v>
      </c>
      <c r="AT8" s="53">
        <v>0</v>
      </c>
      <c r="AU8" s="47" t="s">
        <v>227</v>
      </c>
      <c r="AV8" s="47" t="s">
        <v>228</v>
      </c>
    </row>
    <row r="9" spans="1:48" ht="27" thickBot="1">
      <c r="A9" s="50">
        <v>7</v>
      </c>
      <c r="B9" s="51" t="s">
        <v>43</v>
      </c>
      <c r="C9" s="51" t="s">
        <v>71</v>
      </c>
      <c r="D9" s="51" t="s">
        <v>72</v>
      </c>
      <c r="E9" s="51" t="s">
        <v>191</v>
      </c>
      <c r="F9" s="51">
        <v>5043605281</v>
      </c>
      <c r="G9" s="51" t="s">
        <v>44</v>
      </c>
      <c r="H9" s="51" t="s">
        <v>57</v>
      </c>
      <c r="I9" s="51" t="s">
        <v>58</v>
      </c>
      <c r="J9" s="51" t="s">
        <v>62</v>
      </c>
      <c r="K9" s="52">
        <v>45479</v>
      </c>
      <c r="L9" s="53">
        <v>31</v>
      </c>
      <c r="M9" s="53">
        <v>31</v>
      </c>
      <c r="N9" s="53">
        <v>25</v>
      </c>
      <c r="O9" s="53">
        <v>0</v>
      </c>
      <c r="P9" s="53">
        <v>0</v>
      </c>
      <c r="Q9" s="53">
        <v>0</v>
      </c>
      <c r="R9" s="53">
        <v>11037</v>
      </c>
      <c r="S9" s="53">
        <v>3518</v>
      </c>
      <c r="T9" s="53">
        <v>0</v>
      </c>
      <c r="U9" s="53">
        <v>0</v>
      </c>
      <c r="V9" s="53">
        <v>0</v>
      </c>
      <c r="W9" s="53">
        <v>0</v>
      </c>
      <c r="X9" s="53">
        <v>0</v>
      </c>
      <c r="Y9" s="53">
        <v>10678</v>
      </c>
      <c r="Z9" s="53">
        <v>0</v>
      </c>
      <c r="AA9" s="53">
        <v>954</v>
      </c>
      <c r="AB9" s="53">
        <v>500</v>
      </c>
      <c r="AC9" s="53">
        <v>0</v>
      </c>
      <c r="AD9" s="53">
        <v>0</v>
      </c>
      <c r="AE9" s="53">
        <v>26687</v>
      </c>
      <c r="AF9" s="53">
        <v>1747</v>
      </c>
      <c r="AG9" s="53">
        <v>200</v>
      </c>
      <c r="AH9" s="53">
        <v>200</v>
      </c>
      <c r="AI9" s="53">
        <v>0</v>
      </c>
      <c r="AJ9" s="53">
        <v>0</v>
      </c>
      <c r="AK9" s="53">
        <v>20</v>
      </c>
      <c r="AL9" s="53">
        <v>0</v>
      </c>
      <c r="AM9" s="53">
        <v>0</v>
      </c>
      <c r="AN9" s="53">
        <v>1050</v>
      </c>
      <c r="AO9" s="53">
        <v>0</v>
      </c>
      <c r="AP9" s="53">
        <v>3217</v>
      </c>
      <c r="AQ9" s="53">
        <v>23470</v>
      </c>
      <c r="AR9" s="53">
        <v>208</v>
      </c>
      <c r="AS9" s="53">
        <v>397</v>
      </c>
      <c r="AT9" s="53">
        <v>0</v>
      </c>
      <c r="AU9" s="47" t="s">
        <v>234</v>
      </c>
      <c r="AV9" s="47" t="s">
        <v>235</v>
      </c>
    </row>
    <row r="10" spans="1:48" ht="40.200000000000003" thickBot="1">
      <c r="A10" s="50">
        <v>8</v>
      </c>
      <c r="B10" s="51" t="s">
        <v>43</v>
      </c>
      <c r="C10" s="51" t="s">
        <v>68</v>
      </c>
      <c r="D10" s="51" t="s">
        <v>69</v>
      </c>
      <c r="E10" s="51" t="s">
        <v>217</v>
      </c>
      <c r="F10" s="51" t="s">
        <v>186</v>
      </c>
      <c r="G10" s="51" t="s">
        <v>44</v>
      </c>
      <c r="H10" s="51" t="s">
        <v>57</v>
      </c>
      <c r="I10" s="51" t="s">
        <v>58</v>
      </c>
      <c r="J10" s="51" t="s">
        <v>70</v>
      </c>
      <c r="K10" s="52">
        <v>45607</v>
      </c>
      <c r="L10" s="53">
        <v>31</v>
      </c>
      <c r="M10" s="53">
        <v>30</v>
      </c>
      <c r="N10" s="53">
        <v>24</v>
      </c>
      <c r="O10" s="53">
        <v>1</v>
      </c>
      <c r="P10" s="53">
        <v>0</v>
      </c>
      <c r="Q10" s="53">
        <v>0</v>
      </c>
      <c r="R10" s="53">
        <v>16337</v>
      </c>
      <c r="S10" s="53">
        <v>3405</v>
      </c>
      <c r="T10" s="53">
        <v>7897</v>
      </c>
      <c r="U10" s="53">
        <v>1548</v>
      </c>
      <c r="V10" s="53">
        <v>2700</v>
      </c>
      <c r="W10" s="53">
        <v>0</v>
      </c>
      <c r="X10" s="53">
        <v>1050</v>
      </c>
      <c r="Y10" s="53">
        <v>11008</v>
      </c>
      <c r="Z10" s="53">
        <v>0</v>
      </c>
      <c r="AA10" s="53">
        <v>2230</v>
      </c>
      <c r="AB10" s="53">
        <v>250</v>
      </c>
      <c r="AC10" s="53">
        <v>0</v>
      </c>
      <c r="AD10" s="53">
        <v>0</v>
      </c>
      <c r="AE10" s="53">
        <v>46425</v>
      </c>
      <c r="AF10" s="53">
        <v>2369</v>
      </c>
      <c r="AG10" s="53">
        <v>200</v>
      </c>
      <c r="AH10" s="53">
        <v>0</v>
      </c>
      <c r="AI10" s="53">
        <v>0</v>
      </c>
      <c r="AJ10" s="53">
        <v>0</v>
      </c>
      <c r="AK10" s="53">
        <v>20</v>
      </c>
      <c r="AL10" s="53">
        <v>690</v>
      </c>
      <c r="AM10" s="53">
        <v>0</v>
      </c>
      <c r="AN10" s="53">
        <v>0</v>
      </c>
      <c r="AO10" s="53">
        <v>0</v>
      </c>
      <c r="AP10" s="53">
        <v>3279</v>
      </c>
      <c r="AQ10" s="53">
        <v>43146</v>
      </c>
      <c r="AR10" s="53">
        <v>199</v>
      </c>
      <c r="AS10" s="53">
        <v>285</v>
      </c>
      <c r="AT10" s="53">
        <v>0</v>
      </c>
      <c r="AU10" s="47" t="s">
        <v>232</v>
      </c>
      <c r="AV10" s="47" t="s">
        <v>233</v>
      </c>
    </row>
    <row r="11" spans="1:48" ht="27" thickBot="1">
      <c r="A11" s="50">
        <v>9</v>
      </c>
      <c r="B11" s="51" t="s">
        <v>43</v>
      </c>
      <c r="C11" s="51" t="s">
        <v>73</v>
      </c>
      <c r="D11" s="51" t="s">
        <v>74</v>
      </c>
      <c r="E11" s="51" t="s">
        <v>192</v>
      </c>
      <c r="F11" s="51">
        <v>5348808342</v>
      </c>
      <c r="G11" s="51" t="s">
        <v>44</v>
      </c>
      <c r="H11" s="51" t="s">
        <v>57</v>
      </c>
      <c r="I11" s="51" t="s">
        <v>75</v>
      </c>
      <c r="J11" s="51" t="s">
        <v>62</v>
      </c>
      <c r="K11" s="52">
        <v>45026</v>
      </c>
      <c r="L11" s="53">
        <v>31</v>
      </c>
      <c r="M11" s="53">
        <v>30.5</v>
      </c>
      <c r="N11" s="53">
        <v>24.5</v>
      </c>
      <c r="O11" s="53">
        <v>0.5</v>
      </c>
      <c r="P11" s="53">
        <v>0</v>
      </c>
      <c r="Q11" s="53">
        <v>0</v>
      </c>
      <c r="R11" s="53">
        <v>10859</v>
      </c>
      <c r="S11" s="53">
        <v>3461</v>
      </c>
      <c r="T11" s="53">
        <v>0</v>
      </c>
      <c r="U11" s="53">
        <v>0</v>
      </c>
      <c r="V11" s="53">
        <v>438</v>
      </c>
      <c r="W11" s="53">
        <v>0</v>
      </c>
      <c r="X11" s="53">
        <v>0</v>
      </c>
      <c r="Y11" s="53">
        <v>2398</v>
      </c>
      <c r="Z11" s="53">
        <v>0</v>
      </c>
      <c r="AA11" s="53">
        <v>984</v>
      </c>
      <c r="AB11" s="53">
        <v>200</v>
      </c>
      <c r="AC11" s="53">
        <v>0</v>
      </c>
      <c r="AD11" s="53">
        <v>0</v>
      </c>
      <c r="AE11" s="53">
        <v>18340</v>
      </c>
      <c r="AF11" s="53">
        <v>1718</v>
      </c>
      <c r="AG11" s="53">
        <v>0</v>
      </c>
      <c r="AH11" s="53">
        <v>138</v>
      </c>
      <c r="AI11" s="53">
        <v>0</v>
      </c>
      <c r="AJ11" s="53">
        <v>0</v>
      </c>
      <c r="AK11" s="53">
        <v>20</v>
      </c>
      <c r="AL11" s="53">
        <v>90</v>
      </c>
      <c r="AM11" s="53">
        <v>0</v>
      </c>
      <c r="AN11" s="53">
        <v>0</v>
      </c>
      <c r="AO11" s="53">
        <v>0</v>
      </c>
      <c r="AP11" s="53">
        <v>1966</v>
      </c>
      <c r="AQ11" s="53">
        <v>16374</v>
      </c>
      <c r="AR11" s="53">
        <v>203</v>
      </c>
      <c r="AS11" s="53">
        <v>251</v>
      </c>
      <c r="AT11" s="53">
        <v>0</v>
      </c>
      <c r="AU11" s="47" t="s">
        <v>236</v>
      </c>
      <c r="AV11" s="47" t="s">
        <v>237</v>
      </c>
    </row>
    <row r="12" spans="1:48" ht="27" thickBot="1">
      <c r="A12" s="50">
        <v>10</v>
      </c>
      <c r="B12" s="51" t="s">
        <v>43</v>
      </c>
      <c r="C12" s="51" t="s">
        <v>76</v>
      </c>
      <c r="D12" s="51" t="s">
        <v>77</v>
      </c>
      <c r="E12" s="51" t="s">
        <v>193</v>
      </c>
      <c r="F12" s="51">
        <v>5347826749</v>
      </c>
      <c r="G12" s="51" t="s">
        <v>44</v>
      </c>
      <c r="H12" s="51" t="s">
        <v>57</v>
      </c>
      <c r="I12" s="51" t="s">
        <v>78</v>
      </c>
      <c r="J12" s="51" t="s">
        <v>62</v>
      </c>
      <c r="K12" s="52">
        <v>44944</v>
      </c>
      <c r="L12" s="53">
        <v>31</v>
      </c>
      <c r="M12" s="53">
        <v>28</v>
      </c>
      <c r="N12" s="53">
        <v>22</v>
      </c>
      <c r="O12" s="53">
        <v>3</v>
      </c>
      <c r="P12" s="53">
        <v>0</v>
      </c>
      <c r="Q12" s="53">
        <v>0</v>
      </c>
      <c r="R12" s="53">
        <v>9969</v>
      </c>
      <c r="S12" s="53">
        <v>3178</v>
      </c>
      <c r="T12" s="53">
        <v>0</v>
      </c>
      <c r="U12" s="53">
        <v>0</v>
      </c>
      <c r="V12" s="53">
        <v>402</v>
      </c>
      <c r="W12" s="53">
        <v>0</v>
      </c>
      <c r="X12" s="53">
        <v>0</v>
      </c>
      <c r="Y12" s="53">
        <v>0</v>
      </c>
      <c r="Z12" s="53">
        <v>0</v>
      </c>
      <c r="AA12" s="53">
        <v>0</v>
      </c>
      <c r="AB12" s="53">
        <v>0</v>
      </c>
      <c r="AC12" s="53">
        <v>0</v>
      </c>
      <c r="AD12" s="53">
        <v>0</v>
      </c>
      <c r="AE12" s="53">
        <v>13549</v>
      </c>
      <c r="AF12" s="53">
        <v>1578</v>
      </c>
      <c r="AG12" s="53">
        <v>0</v>
      </c>
      <c r="AH12" s="53">
        <v>102</v>
      </c>
      <c r="AI12" s="53">
        <v>0</v>
      </c>
      <c r="AJ12" s="53">
        <v>0</v>
      </c>
      <c r="AK12" s="53">
        <v>20</v>
      </c>
      <c r="AL12" s="53">
        <v>0</v>
      </c>
      <c r="AM12" s="53">
        <v>0</v>
      </c>
      <c r="AN12" s="53">
        <v>1050</v>
      </c>
      <c r="AO12" s="53">
        <v>0</v>
      </c>
      <c r="AP12" s="53">
        <v>2750</v>
      </c>
      <c r="AQ12" s="53">
        <v>10799</v>
      </c>
      <c r="AR12" s="53">
        <v>183</v>
      </c>
      <c r="AS12" s="53">
        <v>186</v>
      </c>
      <c r="AT12" s="53">
        <v>0</v>
      </c>
      <c r="AU12" s="47" t="s">
        <v>238</v>
      </c>
      <c r="AV12" s="47" t="s">
        <v>239</v>
      </c>
    </row>
    <row r="13" spans="1:48" ht="27" thickBot="1">
      <c r="A13" s="50">
        <v>11</v>
      </c>
      <c r="B13" s="51" t="s">
        <v>43</v>
      </c>
      <c r="C13" s="51" t="s">
        <v>79</v>
      </c>
      <c r="D13" s="51" t="s">
        <v>80</v>
      </c>
      <c r="E13" s="51" t="s">
        <v>194</v>
      </c>
      <c r="F13" s="51">
        <v>5348081808</v>
      </c>
      <c r="G13" s="51" t="s">
        <v>44</v>
      </c>
      <c r="H13" s="51" t="s">
        <v>57</v>
      </c>
      <c r="I13" s="51" t="s">
        <v>78</v>
      </c>
      <c r="J13" s="51" t="s">
        <v>62</v>
      </c>
      <c r="K13" s="52">
        <v>44659</v>
      </c>
      <c r="L13" s="53">
        <v>31</v>
      </c>
      <c r="M13" s="53">
        <v>31</v>
      </c>
      <c r="N13" s="53">
        <v>25</v>
      </c>
      <c r="O13" s="53">
        <v>0</v>
      </c>
      <c r="P13" s="53">
        <v>0</v>
      </c>
      <c r="Q13" s="53">
        <v>0</v>
      </c>
      <c r="R13" s="53">
        <v>11037</v>
      </c>
      <c r="S13" s="53">
        <v>3518</v>
      </c>
      <c r="T13" s="53">
        <v>0</v>
      </c>
      <c r="U13" s="53">
        <v>0</v>
      </c>
      <c r="V13" s="53">
        <v>445</v>
      </c>
      <c r="W13" s="53">
        <v>0</v>
      </c>
      <c r="X13" s="53">
        <v>0</v>
      </c>
      <c r="Y13" s="53">
        <v>0</v>
      </c>
      <c r="Z13" s="53">
        <v>0</v>
      </c>
      <c r="AA13" s="53">
        <v>984</v>
      </c>
      <c r="AB13" s="53">
        <v>0</v>
      </c>
      <c r="AC13" s="53">
        <v>0</v>
      </c>
      <c r="AD13" s="53">
        <v>0</v>
      </c>
      <c r="AE13" s="53">
        <v>15984</v>
      </c>
      <c r="AF13" s="53">
        <v>1747</v>
      </c>
      <c r="AG13" s="53">
        <v>0</v>
      </c>
      <c r="AH13" s="53">
        <v>120</v>
      </c>
      <c r="AI13" s="53">
        <v>0</v>
      </c>
      <c r="AJ13" s="53">
        <v>0</v>
      </c>
      <c r="AK13" s="53">
        <v>20</v>
      </c>
      <c r="AL13" s="53">
        <v>0</v>
      </c>
      <c r="AM13" s="53">
        <v>0</v>
      </c>
      <c r="AN13" s="53">
        <v>0</v>
      </c>
      <c r="AO13" s="53">
        <v>0</v>
      </c>
      <c r="AP13" s="53">
        <v>1887</v>
      </c>
      <c r="AQ13" s="53">
        <v>14097</v>
      </c>
      <c r="AR13" s="53">
        <v>208</v>
      </c>
      <c r="AS13" s="53">
        <v>208</v>
      </c>
      <c r="AT13" s="53">
        <v>0</v>
      </c>
      <c r="AU13" s="47" t="s">
        <v>240</v>
      </c>
      <c r="AV13" s="47" t="s">
        <v>241</v>
      </c>
    </row>
    <row r="14" spans="1:48" ht="27" thickBot="1">
      <c r="A14" s="50">
        <v>12</v>
      </c>
      <c r="B14" s="51" t="s">
        <v>43</v>
      </c>
      <c r="C14" s="51" t="s">
        <v>81</v>
      </c>
      <c r="D14" s="51" t="s">
        <v>82</v>
      </c>
      <c r="E14" s="51" t="s">
        <v>195</v>
      </c>
      <c r="F14" s="51">
        <v>5348808298</v>
      </c>
      <c r="G14" s="51" t="s">
        <v>44</v>
      </c>
      <c r="H14" s="51" t="s">
        <v>57</v>
      </c>
      <c r="I14" s="51" t="s">
        <v>83</v>
      </c>
      <c r="J14" s="51" t="s">
        <v>62</v>
      </c>
      <c r="K14" s="52">
        <v>45027</v>
      </c>
      <c r="L14" s="53">
        <v>31</v>
      </c>
      <c r="M14" s="53">
        <v>8</v>
      </c>
      <c r="N14" s="53">
        <v>6</v>
      </c>
      <c r="O14" s="53">
        <v>23</v>
      </c>
      <c r="P14" s="53">
        <v>0</v>
      </c>
      <c r="Q14" s="53">
        <v>0</v>
      </c>
      <c r="R14" s="53">
        <v>2848</v>
      </c>
      <c r="S14" s="53">
        <v>908</v>
      </c>
      <c r="T14" s="53">
        <v>0</v>
      </c>
      <c r="U14" s="53">
        <v>0</v>
      </c>
      <c r="V14" s="53">
        <v>12</v>
      </c>
      <c r="W14" s="53">
        <v>0</v>
      </c>
      <c r="X14" s="53">
        <v>0</v>
      </c>
      <c r="Y14" s="53">
        <v>0</v>
      </c>
      <c r="Z14" s="53">
        <v>1253</v>
      </c>
      <c r="AA14" s="53">
        <v>0</v>
      </c>
      <c r="AB14" s="53">
        <v>100</v>
      </c>
      <c r="AC14" s="53">
        <v>0</v>
      </c>
      <c r="AD14" s="53">
        <v>0</v>
      </c>
      <c r="AE14" s="53">
        <v>5121</v>
      </c>
      <c r="AF14" s="53">
        <v>451</v>
      </c>
      <c r="AG14" s="53">
        <v>0</v>
      </c>
      <c r="AH14" s="53">
        <v>38</v>
      </c>
      <c r="AI14" s="53">
        <v>0</v>
      </c>
      <c r="AJ14" s="53">
        <v>0</v>
      </c>
      <c r="AK14" s="53">
        <v>20</v>
      </c>
      <c r="AL14" s="53">
        <v>0</v>
      </c>
      <c r="AM14" s="53">
        <v>0</v>
      </c>
      <c r="AN14" s="53">
        <v>237</v>
      </c>
      <c r="AO14" s="53">
        <v>0</v>
      </c>
      <c r="AP14" s="53">
        <v>746</v>
      </c>
      <c r="AQ14" s="53">
        <v>4375</v>
      </c>
      <c r="AR14" s="53">
        <v>50</v>
      </c>
      <c r="AS14" s="53">
        <v>74</v>
      </c>
      <c r="AT14" s="53">
        <v>0</v>
      </c>
      <c r="AU14" s="47" t="s">
        <v>242</v>
      </c>
      <c r="AV14" s="47" t="s">
        <v>243</v>
      </c>
    </row>
    <row r="15" spans="1:48" ht="40.200000000000003" thickBot="1">
      <c r="A15" s="50">
        <v>13</v>
      </c>
      <c r="B15" s="51" t="s">
        <v>43</v>
      </c>
      <c r="C15" s="51" t="s">
        <v>84</v>
      </c>
      <c r="D15" s="51" t="s">
        <v>85</v>
      </c>
      <c r="E15" s="51" t="s">
        <v>196</v>
      </c>
      <c r="F15" s="51">
        <v>5043037512</v>
      </c>
      <c r="G15" s="51" t="s">
        <v>44</v>
      </c>
      <c r="H15" s="51" t="s">
        <v>86</v>
      </c>
      <c r="I15" s="51" t="s">
        <v>87</v>
      </c>
      <c r="J15" s="51" t="s">
        <v>88</v>
      </c>
      <c r="K15" s="52">
        <v>45079</v>
      </c>
      <c r="L15" s="53">
        <v>31</v>
      </c>
      <c r="M15" s="53">
        <v>30</v>
      </c>
      <c r="N15" s="53">
        <v>24</v>
      </c>
      <c r="O15" s="53">
        <v>1</v>
      </c>
      <c r="P15" s="53">
        <v>0</v>
      </c>
      <c r="Q15" s="53">
        <v>0</v>
      </c>
      <c r="R15" s="53">
        <v>10681</v>
      </c>
      <c r="S15" s="53">
        <v>3405</v>
      </c>
      <c r="T15" s="53">
        <v>0</v>
      </c>
      <c r="U15" s="53">
        <v>0</v>
      </c>
      <c r="V15" s="53">
        <v>0</v>
      </c>
      <c r="W15" s="53">
        <v>0</v>
      </c>
      <c r="X15" s="53">
        <v>0</v>
      </c>
      <c r="Y15" s="53">
        <v>3340</v>
      </c>
      <c r="Z15" s="53">
        <v>0</v>
      </c>
      <c r="AA15" s="53">
        <v>954</v>
      </c>
      <c r="AB15" s="53">
        <v>200</v>
      </c>
      <c r="AC15" s="53">
        <v>0</v>
      </c>
      <c r="AD15" s="53">
        <v>0</v>
      </c>
      <c r="AE15" s="53">
        <v>18580</v>
      </c>
      <c r="AF15" s="53">
        <v>1690</v>
      </c>
      <c r="AG15" s="53">
        <v>0</v>
      </c>
      <c r="AH15" s="53">
        <v>139</v>
      </c>
      <c r="AI15" s="53">
        <v>0</v>
      </c>
      <c r="AJ15" s="53">
        <v>0</v>
      </c>
      <c r="AK15" s="53">
        <v>20</v>
      </c>
      <c r="AL15" s="53">
        <v>660</v>
      </c>
      <c r="AM15" s="53">
        <v>0</v>
      </c>
      <c r="AN15" s="53">
        <v>0</v>
      </c>
      <c r="AO15" s="53">
        <v>0</v>
      </c>
      <c r="AP15" s="53">
        <v>2509</v>
      </c>
      <c r="AQ15" s="53">
        <v>16071</v>
      </c>
      <c r="AR15" s="53">
        <v>199</v>
      </c>
      <c r="AS15" s="53">
        <v>262</v>
      </c>
      <c r="AT15" s="53">
        <v>0</v>
      </c>
      <c r="AU15" s="47" t="s">
        <v>244</v>
      </c>
      <c r="AV15" s="47" t="s">
        <v>245</v>
      </c>
    </row>
    <row r="16" spans="1:48" ht="40.200000000000003" thickBot="1">
      <c r="A16" s="50">
        <v>14</v>
      </c>
      <c r="B16" s="51" t="s">
        <v>43</v>
      </c>
      <c r="C16" s="51" t="s">
        <v>89</v>
      </c>
      <c r="D16" s="51" t="s">
        <v>90</v>
      </c>
      <c r="E16" s="51" t="s">
        <v>197</v>
      </c>
      <c r="F16" s="51">
        <v>5348537040</v>
      </c>
      <c r="G16" s="51" t="s">
        <v>44</v>
      </c>
      <c r="H16" s="51" t="s">
        <v>86</v>
      </c>
      <c r="I16" s="51" t="s">
        <v>87</v>
      </c>
      <c r="J16" s="51" t="s">
        <v>91</v>
      </c>
      <c r="K16" s="52">
        <v>44881</v>
      </c>
      <c r="L16" s="53">
        <v>31</v>
      </c>
      <c r="M16" s="53">
        <v>31</v>
      </c>
      <c r="N16" s="53">
        <v>25</v>
      </c>
      <c r="O16" s="53">
        <v>0</v>
      </c>
      <c r="P16" s="53">
        <v>7</v>
      </c>
      <c r="Q16" s="53">
        <v>7</v>
      </c>
      <c r="R16" s="53">
        <v>12147</v>
      </c>
      <c r="S16" s="53">
        <v>3518</v>
      </c>
      <c r="T16" s="53">
        <v>0</v>
      </c>
      <c r="U16" s="53">
        <v>0</v>
      </c>
      <c r="V16" s="53">
        <v>335</v>
      </c>
      <c r="W16" s="53">
        <v>0</v>
      </c>
      <c r="X16" s="53">
        <v>0</v>
      </c>
      <c r="Y16" s="53">
        <v>7738</v>
      </c>
      <c r="Z16" s="53">
        <v>0</v>
      </c>
      <c r="AA16" s="53">
        <v>1049</v>
      </c>
      <c r="AB16" s="53">
        <v>600</v>
      </c>
      <c r="AC16" s="53">
        <v>0</v>
      </c>
      <c r="AD16" s="53">
        <v>0</v>
      </c>
      <c r="AE16" s="53">
        <v>25387</v>
      </c>
      <c r="AF16" s="53">
        <v>1880</v>
      </c>
      <c r="AG16" s="53">
        <v>200</v>
      </c>
      <c r="AH16" s="53">
        <v>190</v>
      </c>
      <c r="AI16" s="53">
        <v>0</v>
      </c>
      <c r="AJ16" s="53">
        <v>0</v>
      </c>
      <c r="AK16" s="53">
        <v>20</v>
      </c>
      <c r="AL16" s="53">
        <v>750</v>
      </c>
      <c r="AM16" s="53">
        <v>0</v>
      </c>
      <c r="AN16" s="53">
        <v>0</v>
      </c>
      <c r="AO16" s="53">
        <v>0</v>
      </c>
      <c r="AP16" s="53">
        <v>3040</v>
      </c>
      <c r="AQ16" s="53">
        <v>22347</v>
      </c>
      <c r="AR16" s="53">
        <v>208</v>
      </c>
      <c r="AS16" s="53">
        <v>332</v>
      </c>
      <c r="AT16" s="53">
        <v>0</v>
      </c>
      <c r="AU16" s="47" t="s">
        <v>246</v>
      </c>
      <c r="AV16" s="47" t="s">
        <v>228</v>
      </c>
    </row>
    <row r="17" spans="1:48" ht="40.200000000000003" thickBot="1">
      <c r="A17" s="50">
        <v>15</v>
      </c>
      <c r="B17" s="51" t="s">
        <v>43</v>
      </c>
      <c r="C17" s="51" t="s">
        <v>92</v>
      </c>
      <c r="D17" s="51" t="s">
        <v>93</v>
      </c>
      <c r="E17" s="51" t="s">
        <v>198</v>
      </c>
      <c r="F17" s="51">
        <v>5347264698</v>
      </c>
      <c r="G17" s="51" t="s">
        <v>44</v>
      </c>
      <c r="H17" s="51" t="s">
        <v>86</v>
      </c>
      <c r="I17" s="51" t="s">
        <v>87</v>
      </c>
      <c r="J17" s="51" t="s">
        <v>91</v>
      </c>
      <c r="K17" s="52">
        <v>44888</v>
      </c>
      <c r="L17" s="53">
        <v>31</v>
      </c>
      <c r="M17" s="53">
        <v>31</v>
      </c>
      <c r="N17" s="53">
        <v>25</v>
      </c>
      <c r="O17" s="53">
        <v>0</v>
      </c>
      <c r="P17" s="53">
        <v>0</v>
      </c>
      <c r="Q17" s="53">
        <v>0</v>
      </c>
      <c r="R17" s="53">
        <v>11037</v>
      </c>
      <c r="S17" s="53">
        <v>3518</v>
      </c>
      <c r="T17" s="53">
        <v>0</v>
      </c>
      <c r="U17" s="53">
        <v>0</v>
      </c>
      <c r="V17" s="53">
        <v>1445</v>
      </c>
      <c r="W17" s="53">
        <v>0</v>
      </c>
      <c r="X17" s="53">
        <v>0</v>
      </c>
      <c r="Y17" s="53">
        <v>9246</v>
      </c>
      <c r="Z17" s="53">
        <v>0</v>
      </c>
      <c r="AA17" s="53">
        <v>1049</v>
      </c>
      <c r="AB17" s="53">
        <v>700</v>
      </c>
      <c r="AC17" s="53">
        <v>0</v>
      </c>
      <c r="AD17" s="53">
        <v>0</v>
      </c>
      <c r="AE17" s="53">
        <v>26995</v>
      </c>
      <c r="AF17" s="53">
        <v>1747</v>
      </c>
      <c r="AG17" s="53">
        <v>200</v>
      </c>
      <c r="AH17" s="53">
        <v>202</v>
      </c>
      <c r="AI17" s="53">
        <v>0</v>
      </c>
      <c r="AJ17" s="53">
        <v>0</v>
      </c>
      <c r="AK17" s="53">
        <v>20</v>
      </c>
      <c r="AL17" s="53">
        <v>240</v>
      </c>
      <c r="AM17" s="53">
        <v>0</v>
      </c>
      <c r="AN17" s="53">
        <v>0</v>
      </c>
      <c r="AO17" s="53">
        <v>0</v>
      </c>
      <c r="AP17" s="53">
        <v>2409</v>
      </c>
      <c r="AQ17" s="53">
        <v>24586</v>
      </c>
      <c r="AR17" s="53">
        <v>208</v>
      </c>
      <c r="AS17" s="53">
        <v>355</v>
      </c>
      <c r="AT17" s="53">
        <v>0</v>
      </c>
      <c r="AU17" s="47" t="s">
        <v>247</v>
      </c>
      <c r="AV17" s="47" t="s">
        <v>248</v>
      </c>
    </row>
    <row r="18" spans="1:48" ht="40.200000000000003" thickBot="1">
      <c r="A18" s="50">
        <v>16</v>
      </c>
      <c r="B18" s="51" t="s">
        <v>43</v>
      </c>
      <c r="C18" s="51" t="s">
        <v>94</v>
      </c>
      <c r="D18" s="51" t="s">
        <v>95</v>
      </c>
      <c r="E18" s="51" t="s">
        <v>199</v>
      </c>
      <c r="F18" s="51">
        <v>5348081860</v>
      </c>
      <c r="G18" s="51" t="s">
        <v>44</v>
      </c>
      <c r="H18" s="51" t="s">
        <v>86</v>
      </c>
      <c r="I18" s="51" t="s">
        <v>75</v>
      </c>
      <c r="J18" s="51" t="s">
        <v>62</v>
      </c>
      <c r="K18" s="52">
        <v>44656</v>
      </c>
      <c r="L18" s="53">
        <v>31</v>
      </c>
      <c r="M18" s="53">
        <v>24.5</v>
      </c>
      <c r="N18" s="53">
        <v>18.5</v>
      </c>
      <c r="O18" s="53">
        <v>6.5</v>
      </c>
      <c r="P18" s="53">
        <v>0</v>
      </c>
      <c r="Q18" s="53">
        <v>0</v>
      </c>
      <c r="R18" s="53">
        <v>8723</v>
      </c>
      <c r="S18" s="53">
        <v>2780</v>
      </c>
      <c r="T18" s="53">
        <v>0</v>
      </c>
      <c r="U18" s="53">
        <v>0</v>
      </c>
      <c r="V18" s="53">
        <v>1142</v>
      </c>
      <c r="W18" s="53">
        <v>0</v>
      </c>
      <c r="X18" s="53">
        <v>0</v>
      </c>
      <c r="Y18" s="53">
        <v>0</v>
      </c>
      <c r="Z18" s="53">
        <v>537</v>
      </c>
      <c r="AA18" s="53">
        <v>0</v>
      </c>
      <c r="AB18" s="53">
        <v>250</v>
      </c>
      <c r="AC18" s="53">
        <v>0</v>
      </c>
      <c r="AD18" s="53">
        <v>0</v>
      </c>
      <c r="AE18" s="53">
        <v>13432</v>
      </c>
      <c r="AF18" s="53">
        <v>1380</v>
      </c>
      <c r="AG18" s="53">
        <v>0</v>
      </c>
      <c r="AH18" s="53">
        <v>101</v>
      </c>
      <c r="AI18" s="53">
        <v>0</v>
      </c>
      <c r="AJ18" s="53">
        <v>0</v>
      </c>
      <c r="AK18" s="53">
        <v>20</v>
      </c>
      <c r="AL18" s="53">
        <v>30</v>
      </c>
      <c r="AM18" s="53">
        <v>0</v>
      </c>
      <c r="AN18" s="53">
        <v>0</v>
      </c>
      <c r="AO18" s="53">
        <v>0</v>
      </c>
      <c r="AP18" s="53">
        <v>1531</v>
      </c>
      <c r="AQ18" s="53">
        <v>11901</v>
      </c>
      <c r="AR18" s="53">
        <v>154</v>
      </c>
      <c r="AS18" s="53">
        <v>157</v>
      </c>
      <c r="AT18" s="53">
        <v>0</v>
      </c>
      <c r="AU18" s="47" t="s">
        <v>249</v>
      </c>
      <c r="AV18" s="47" t="s">
        <v>228</v>
      </c>
    </row>
    <row r="19" spans="1:48" ht="40.200000000000003" thickBot="1">
      <c r="A19" s="50">
        <v>17</v>
      </c>
      <c r="B19" s="51" t="s">
        <v>43</v>
      </c>
      <c r="C19" s="51" t="s">
        <v>96</v>
      </c>
      <c r="D19" s="51" t="s">
        <v>97</v>
      </c>
      <c r="E19" s="51" t="s">
        <v>216</v>
      </c>
      <c r="F19" s="51" t="s">
        <v>186</v>
      </c>
      <c r="G19" s="51" t="s">
        <v>44</v>
      </c>
      <c r="H19" s="51" t="s">
        <v>86</v>
      </c>
      <c r="I19" s="51" t="s">
        <v>98</v>
      </c>
      <c r="J19" s="51" t="s">
        <v>99</v>
      </c>
      <c r="K19" s="52">
        <v>45600</v>
      </c>
      <c r="L19" s="53">
        <v>31</v>
      </c>
      <c r="M19" s="53">
        <v>31</v>
      </c>
      <c r="N19" s="53">
        <v>25</v>
      </c>
      <c r="O19" s="53">
        <v>0</v>
      </c>
      <c r="P19" s="53">
        <v>0</v>
      </c>
      <c r="Q19" s="53">
        <v>0</v>
      </c>
      <c r="R19" s="53">
        <v>14482</v>
      </c>
      <c r="S19" s="53">
        <v>3518</v>
      </c>
      <c r="T19" s="53">
        <v>7200</v>
      </c>
      <c r="U19" s="53">
        <v>1600</v>
      </c>
      <c r="V19" s="53">
        <v>651</v>
      </c>
      <c r="W19" s="53">
        <v>1499</v>
      </c>
      <c r="X19" s="53">
        <v>1050</v>
      </c>
      <c r="Y19" s="53">
        <v>0</v>
      </c>
      <c r="Z19" s="53">
        <v>0</v>
      </c>
      <c r="AA19" s="53">
        <v>1967</v>
      </c>
      <c r="AB19" s="53">
        <v>0</v>
      </c>
      <c r="AC19" s="53">
        <v>0</v>
      </c>
      <c r="AD19" s="53">
        <v>0</v>
      </c>
      <c r="AE19" s="53">
        <v>31967</v>
      </c>
      <c r="AF19" s="53">
        <v>2160</v>
      </c>
      <c r="AG19" s="53">
        <v>200</v>
      </c>
      <c r="AH19" s="53">
        <v>0</v>
      </c>
      <c r="AI19" s="53">
        <v>0</v>
      </c>
      <c r="AJ19" s="53">
        <v>0</v>
      </c>
      <c r="AK19" s="53">
        <v>20</v>
      </c>
      <c r="AL19" s="53">
        <v>750</v>
      </c>
      <c r="AM19" s="53">
        <v>0</v>
      </c>
      <c r="AN19" s="53">
        <v>0</v>
      </c>
      <c r="AO19" s="53">
        <v>0</v>
      </c>
      <c r="AP19" s="53">
        <v>3130</v>
      </c>
      <c r="AQ19" s="53">
        <v>28837</v>
      </c>
      <c r="AR19" s="53">
        <v>208</v>
      </c>
      <c r="AS19" s="53">
        <v>213</v>
      </c>
      <c r="AT19" s="53">
        <v>0</v>
      </c>
      <c r="AU19" s="47" t="s">
        <v>250</v>
      </c>
      <c r="AV19" s="47" t="s">
        <v>251</v>
      </c>
    </row>
    <row r="20" spans="1:48" ht="27" thickBot="1">
      <c r="A20" s="50">
        <v>18</v>
      </c>
      <c r="B20" s="51" t="s">
        <v>43</v>
      </c>
      <c r="C20" s="51" t="s">
        <v>100</v>
      </c>
      <c r="D20" s="51" t="s">
        <v>101</v>
      </c>
      <c r="E20" s="51" t="s">
        <v>200</v>
      </c>
      <c r="F20" s="51">
        <v>5043605328</v>
      </c>
      <c r="G20" s="51" t="s">
        <v>44</v>
      </c>
      <c r="H20" s="51" t="s">
        <v>102</v>
      </c>
      <c r="I20" s="51" t="s">
        <v>103</v>
      </c>
      <c r="J20" s="51" t="s">
        <v>62</v>
      </c>
      <c r="K20" s="52">
        <v>45482</v>
      </c>
      <c r="L20" s="53">
        <v>31</v>
      </c>
      <c r="M20" s="53">
        <v>25</v>
      </c>
      <c r="N20" s="53">
        <v>20</v>
      </c>
      <c r="O20" s="53">
        <v>6</v>
      </c>
      <c r="P20" s="53">
        <v>0</v>
      </c>
      <c r="Q20" s="53">
        <v>0</v>
      </c>
      <c r="R20" s="53">
        <v>8901</v>
      </c>
      <c r="S20" s="53">
        <v>2837</v>
      </c>
      <c r="T20" s="53">
        <v>0</v>
      </c>
      <c r="U20" s="53">
        <v>0</v>
      </c>
      <c r="V20" s="53">
        <v>0</v>
      </c>
      <c r="W20" s="53">
        <v>0</v>
      </c>
      <c r="X20" s="53">
        <v>0</v>
      </c>
      <c r="Y20" s="53">
        <v>0</v>
      </c>
      <c r="Z20" s="53">
        <v>2744</v>
      </c>
      <c r="AA20" s="53">
        <v>0</v>
      </c>
      <c r="AB20" s="53">
        <v>50</v>
      </c>
      <c r="AC20" s="53">
        <v>0</v>
      </c>
      <c r="AD20" s="53">
        <v>0</v>
      </c>
      <c r="AE20" s="53">
        <v>14532</v>
      </c>
      <c r="AF20" s="53">
        <v>1409</v>
      </c>
      <c r="AG20" s="53">
        <v>0</v>
      </c>
      <c r="AH20" s="53">
        <v>109</v>
      </c>
      <c r="AI20" s="53">
        <v>0</v>
      </c>
      <c r="AJ20" s="53">
        <v>0</v>
      </c>
      <c r="AK20" s="53">
        <v>20</v>
      </c>
      <c r="AL20" s="53">
        <v>600</v>
      </c>
      <c r="AM20" s="53">
        <v>0</v>
      </c>
      <c r="AN20" s="53">
        <v>0</v>
      </c>
      <c r="AO20" s="53">
        <v>0</v>
      </c>
      <c r="AP20" s="53">
        <v>2138</v>
      </c>
      <c r="AQ20" s="53">
        <v>12394</v>
      </c>
      <c r="AR20" s="53">
        <v>166</v>
      </c>
      <c r="AS20" s="53">
        <v>220</v>
      </c>
      <c r="AT20" s="53">
        <v>0</v>
      </c>
      <c r="AU20" s="47" t="s">
        <v>252</v>
      </c>
      <c r="AV20" s="47" t="s">
        <v>253</v>
      </c>
    </row>
    <row r="21" spans="1:48" ht="27" thickBot="1">
      <c r="A21" s="50">
        <v>19</v>
      </c>
      <c r="B21" s="51" t="s">
        <v>43</v>
      </c>
      <c r="C21" s="51" t="s">
        <v>104</v>
      </c>
      <c r="D21" s="51" t="s">
        <v>105</v>
      </c>
      <c r="E21" s="51" t="s">
        <v>201</v>
      </c>
      <c r="F21" s="51">
        <v>5349183192</v>
      </c>
      <c r="G21" s="51" t="s">
        <v>44</v>
      </c>
      <c r="H21" s="51" t="s">
        <v>102</v>
      </c>
      <c r="I21" s="51" t="s">
        <v>103</v>
      </c>
      <c r="J21" s="51" t="s">
        <v>62</v>
      </c>
      <c r="K21" s="52">
        <v>45237</v>
      </c>
      <c r="L21" s="53">
        <v>31</v>
      </c>
      <c r="M21" s="53">
        <v>31</v>
      </c>
      <c r="N21" s="53">
        <v>25</v>
      </c>
      <c r="O21" s="53">
        <v>0</v>
      </c>
      <c r="P21" s="53">
        <v>0</v>
      </c>
      <c r="Q21" s="53">
        <v>0</v>
      </c>
      <c r="R21" s="53">
        <v>11037</v>
      </c>
      <c r="S21" s="53">
        <v>3518</v>
      </c>
      <c r="T21" s="53">
        <v>0</v>
      </c>
      <c r="U21" s="53">
        <v>0</v>
      </c>
      <c r="V21" s="53">
        <v>0</v>
      </c>
      <c r="W21" s="53">
        <v>0</v>
      </c>
      <c r="X21" s="53">
        <v>0</v>
      </c>
      <c r="Y21" s="53">
        <v>7934</v>
      </c>
      <c r="Z21" s="53">
        <v>0</v>
      </c>
      <c r="AA21" s="53">
        <v>954</v>
      </c>
      <c r="AB21" s="53">
        <v>400</v>
      </c>
      <c r="AC21" s="53">
        <v>0</v>
      </c>
      <c r="AD21" s="53">
        <v>0</v>
      </c>
      <c r="AE21" s="53">
        <v>23843</v>
      </c>
      <c r="AF21" s="53">
        <v>1747</v>
      </c>
      <c r="AG21" s="53">
        <v>0</v>
      </c>
      <c r="AH21" s="53">
        <v>179</v>
      </c>
      <c r="AI21" s="53">
        <v>0</v>
      </c>
      <c r="AJ21" s="53">
        <v>0</v>
      </c>
      <c r="AK21" s="53">
        <v>20</v>
      </c>
      <c r="AL21" s="53">
        <v>690</v>
      </c>
      <c r="AM21" s="53">
        <v>0</v>
      </c>
      <c r="AN21" s="53">
        <v>1050</v>
      </c>
      <c r="AO21" s="53">
        <v>0</v>
      </c>
      <c r="AP21" s="53">
        <v>3686</v>
      </c>
      <c r="AQ21" s="53">
        <v>20157</v>
      </c>
      <c r="AR21" s="53">
        <v>208</v>
      </c>
      <c r="AS21" s="53">
        <v>351</v>
      </c>
      <c r="AT21" s="53">
        <v>0</v>
      </c>
      <c r="AU21" s="47" t="s">
        <v>254</v>
      </c>
      <c r="AV21" s="47" t="s">
        <v>255</v>
      </c>
    </row>
    <row r="22" spans="1:48" ht="27" thickBot="1">
      <c r="A22" s="50">
        <v>20</v>
      </c>
      <c r="B22" s="51" t="s">
        <v>43</v>
      </c>
      <c r="C22" s="51" t="s">
        <v>106</v>
      </c>
      <c r="D22" s="51" t="s">
        <v>107</v>
      </c>
      <c r="E22" s="51" t="s">
        <v>218</v>
      </c>
      <c r="F22" s="51" t="s">
        <v>186</v>
      </c>
      <c r="G22" s="51" t="s">
        <v>44</v>
      </c>
      <c r="H22" s="51" t="s">
        <v>102</v>
      </c>
      <c r="I22" s="51" t="s">
        <v>108</v>
      </c>
      <c r="J22" s="51" t="s">
        <v>67</v>
      </c>
      <c r="K22" s="52">
        <v>45621</v>
      </c>
      <c r="L22" s="53">
        <v>11</v>
      </c>
      <c r="M22" s="53">
        <v>9</v>
      </c>
      <c r="N22" s="53">
        <v>7</v>
      </c>
      <c r="O22" s="53">
        <v>2</v>
      </c>
      <c r="P22" s="53">
        <v>0</v>
      </c>
      <c r="Q22" s="53">
        <v>0</v>
      </c>
      <c r="R22" s="53">
        <v>4204</v>
      </c>
      <c r="S22" s="53">
        <v>1021</v>
      </c>
      <c r="T22" s="53">
        <v>2090</v>
      </c>
      <c r="U22" s="53">
        <v>465</v>
      </c>
      <c r="V22" s="53">
        <v>189</v>
      </c>
      <c r="W22" s="53">
        <v>435</v>
      </c>
      <c r="X22" s="53">
        <v>1050</v>
      </c>
      <c r="Y22" s="53">
        <v>0</v>
      </c>
      <c r="Z22" s="53">
        <v>369</v>
      </c>
      <c r="AA22" s="53">
        <v>0</v>
      </c>
      <c r="AB22" s="53">
        <v>0</v>
      </c>
      <c r="AC22" s="53">
        <v>0</v>
      </c>
      <c r="AD22" s="53">
        <v>0</v>
      </c>
      <c r="AE22" s="53">
        <v>9823</v>
      </c>
      <c r="AF22" s="53">
        <v>627</v>
      </c>
      <c r="AG22" s="53">
        <v>0</v>
      </c>
      <c r="AH22" s="53">
        <v>0</v>
      </c>
      <c r="AI22" s="53">
        <v>0</v>
      </c>
      <c r="AJ22" s="53">
        <v>0</v>
      </c>
      <c r="AK22" s="53">
        <v>20</v>
      </c>
      <c r="AL22" s="53">
        <v>120</v>
      </c>
      <c r="AM22" s="53">
        <v>0</v>
      </c>
      <c r="AN22" s="53">
        <v>0</v>
      </c>
      <c r="AO22" s="53">
        <v>0</v>
      </c>
      <c r="AP22" s="53">
        <v>767</v>
      </c>
      <c r="AQ22" s="53">
        <v>9056</v>
      </c>
      <c r="AR22" s="53">
        <v>58</v>
      </c>
      <c r="AS22" s="53">
        <v>69</v>
      </c>
      <c r="AT22" s="53">
        <v>0</v>
      </c>
      <c r="AU22" s="47" t="s">
        <v>256</v>
      </c>
      <c r="AV22" s="47" t="s">
        <v>257</v>
      </c>
    </row>
    <row r="23" spans="1:48" ht="27" thickBot="1">
      <c r="A23" s="50">
        <v>21</v>
      </c>
      <c r="B23" s="51" t="s">
        <v>43</v>
      </c>
      <c r="C23" s="51" t="s">
        <v>109</v>
      </c>
      <c r="D23" s="51" t="s">
        <v>110</v>
      </c>
      <c r="E23" s="51" t="s">
        <v>202</v>
      </c>
      <c r="F23" s="51">
        <v>5348749651</v>
      </c>
      <c r="G23" s="51" t="s">
        <v>44</v>
      </c>
      <c r="H23" s="51" t="s">
        <v>111</v>
      </c>
      <c r="I23" s="51" t="s">
        <v>112</v>
      </c>
      <c r="J23" s="51" t="s">
        <v>62</v>
      </c>
      <c r="K23" s="52">
        <v>44625</v>
      </c>
      <c r="L23" s="53">
        <v>31</v>
      </c>
      <c r="M23" s="53">
        <v>31</v>
      </c>
      <c r="N23" s="53">
        <v>25</v>
      </c>
      <c r="O23" s="53">
        <v>0</v>
      </c>
      <c r="P23" s="53">
        <v>0</v>
      </c>
      <c r="Q23" s="53">
        <v>0</v>
      </c>
      <c r="R23" s="53">
        <v>11037</v>
      </c>
      <c r="S23" s="53">
        <v>3518</v>
      </c>
      <c r="T23" s="53">
        <v>0</v>
      </c>
      <c r="U23" s="53">
        <v>0</v>
      </c>
      <c r="V23" s="53">
        <v>245</v>
      </c>
      <c r="W23" s="53">
        <v>0</v>
      </c>
      <c r="X23" s="53">
        <v>0</v>
      </c>
      <c r="Y23" s="53">
        <v>3882</v>
      </c>
      <c r="Z23" s="53">
        <v>0</v>
      </c>
      <c r="AA23" s="53">
        <v>970</v>
      </c>
      <c r="AB23" s="53">
        <v>100</v>
      </c>
      <c r="AC23" s="53">
        <v>0</v>
      </c>
      <c r="AD23" s="53">
        <v>0</v>
      </c>
      <c r="AE23" s="53">
        <v>19752</v>
      </c>
      <c r="AF23" s="53">
        <v>1747</v>
      </c>
      <c r="AG23" s="53">
        <v>0</v>
      </c>
      <c r="AH23" s="53">
        <v>148</v>
      </c>
      <c r="AI23" s="53">
        <v>0</v>
      </c>
      <c r="AJ23" s="53">
        <v>0</v>
      </c>
      <c r="AK23" s="53">
        <v>20</v>
      </c>
      <c r="AL23" s="53">
        <v>750</v>
      </c>
      <c r="AM23" s="53">
        <v>0</v>
      </c>
      <c r="AN23" s="53">
        <v>0</v>
      </c>
      <c r="AO23" s="53">
        <v>0</v>
      </c>
      <c r="AP23" s="53">
        <v>2665</v>
      </c>
      <c r="AQ23" s="53">
        <v>17087</v>
      </c>
      <c r="AR23" s="53">
        <v>208</v>
      </c>
      <c r="AS23" s="53">
        <v>278</v>
      </c>
      <c r="AT23" s="53">
        <v>0</v>
      </c>
      <c r="AU23" s="47" t="s">
        <v>258</v>
      </c>
      <c r="AV23" s="47" t="s">
        <v>259</v>
      </c>
    </row>
    <row r="24" spans="1:48" ht="27" thickBot="1">
      <c r="A24" s="50">
        <v>22</v>
      </c>
      <c r="B24" s="51" t="s">
        <v>43</v>
      </c>
      <c r="C24" s="51" t="s">
        <v>114</v>
      </c>
      <c r="D24" s="51" t="s">
        <v>115</v>
      </c>
      <c r="E24" s="51" t="s">
        <v>203</v>
      </c>
      <c r="F24" s="51" t="s">
        <v>204</v>
      </c>
      <c r="G24" s="51" t="s">
        <v>113</v>
      </c>
      <c r="H24" s="51" t="s">
        <v>52</v>
      </c>
      <c r="I24" s="51" t="s">
        <v>48</v>
      </c>
      <c r="J24" s="51" t="s">
        <v>62</v>
      </c>
      <c r="K24" s="52">
        <v>44567</v>
      </c>
      <c r="L24" s="53">
        <v>31</v>
      </c>
      <c r="M24" s="53">
        <v>31</v>
      </c>
      <c r="N24" s="53">
        <v>25</v>
      </c>
      <c r="O24" s="53">
        <v>0</v>
      </c>
      <c r="P24" s="53">
        <v>0</v>
      </c>
      <c r="Q24" s="53">
        <v>0</v>
      </c>
      <c r="R24" s="53">
        <v>11037</v>
      </c>
      <c r="S24" s="53">
        <v>3518</v>
      </c>
      <c r="T24" s="53">
        <v>0</v>
      </c>
      <c r="U24" s="53">
        <v>0</v>
      </c>
      <c r="V24" s="53">
        <v>445</v>
      </c>
      <c r="W24" s="53">
        <v>0</v>
      </c>
      <c r="X24" s="53">
        <v>0</v>
      </c>
      <c r="Y24" s="53">
        <v>5594</v>
      </c>
      <c r="Z24" s="53">
        <v>0</v>
      </c>
      <c r="AA24" s="53">
        <v>984</v>
      </c>
      <c r="AB24" s="53">
        <v>300</v>
      </c>
      <c r="AC24" s="53">
        <v>0</v>
      </c>
      <c r="AD24" s="53">
        <v>0</v>
      </c>
      <c r="AE24" s="53">
        <v>21878</v>
      </c>
      <c r="AF24" s="53">
        <v>1747</v>
      </c>
      <c r="AG24" s="53">
        <v>0</v>
      </c>
      <c r="AH24" s="53">
        <v>164</v>
      </c>
      <c r="AI24" s="53">
        <v>0</v>
      </c>
      <c r="AJ24" s="53">
        <v>0</v>
      </c>
      <c r="AK24" s="53">
        <v>20</v>
      </c>
      <c r="AL24" s="53">
        <v>0</v>
      </c>
      <c r="AM24" s="53">
        <v>0</v>
      </c>
      <c r="AN24" s="53">
        <v>0</v>
      </c>
      <c r="AO24" s="53">
        <v>0</v>
      </c>
      <c r="AP24" s="53">
        <v>1931</v>
      </c>
      <c r="AQ24" s="53">
        <v>19947</v>
      </c>
      <c r="AR24" s="53">
        <v>208</v>
      </c>
      <c r="AS24" s="53">
        <v>307</v>
      </c>
      <c r="AT24" s="53">
        <v>0</v>
      </c>
      <c r="AU24" s="47" t="s">
        <v>260</v>
      </c>
      <c r="AV24" s="47" t="s">
        <v>239</v>
      </c>
    </row>
    <row r="25" spans="1:48" ht="27" thickBot="1">
      <c r="A25" s="50">
        <v>23</v>
      </c>
      <c r="B25" s="51" t="s">
        <v>43</v>
      </c>
      <c r="C25" s="51" t="s">
        <v>116</v>
      </c>
      <c r="D25" s="51" t="s">
        <v>117</v>
      </c>
      <c r="E25" s="51" t="s">
        <v>205</v>
      </c>
      <c r="F25" s="51">
        <v>5349235888</v>
      </c>
      <c r="G25" s="51" t="s">
        <v>113</v>
      </c>
      <c r="H25" s="51" t="s">
        <v>118</v>
      </c>
      <c r="I25" s="54"/>
      <c r="J25" s="51" t="s">
        <v>119</v>
      </c>
      <c r="K25" s="52">
        <v>45189</v>
      </c>
      <c r="L25" s="53">
        <v>31</v>
      </c>
      <c r="M25" s="53">
        <v>31</v>
      </c>
      <c r="N25" s="53">
        <v>25</v>
      </c>
      <c r="O25" s="53">
        <v>0</v>
      </c>
      <c r="P25" s="53">
        <v>0</v>
      </c>
      <c r="Q25" s="53">
        <v>0</v>
      </c>
      <c r="R25" s="53">
        <v>11037</v>
      </c>
      <c r="S25" s="53">
        <v>3518</v>
      </c>
      <c r="T25" s="53">
        <v>800</v>
      </c>
      <c r="U25" s="53">
        <v>326</v>
      </c>
      <c r="V25" s="53">
        <v>0</v>
      </c>
      <c r="W25" s="53">
        <v>0</v>
      </c>
      <c r="X25" s="53">
        <v>0</v>
      </c>
      <c r="Y25" s="53">
        <v>0</v>
      </c>
      <c r="Z25" s="53">
        <v>0</v>
      </c>
      <c r="AA25" s="53">
        <v>0</v>
      </c>
      <c r="AB25" s="53">
        <v>200</v>
      </c>
      <c r="AC25" s="53">
        <v>506</v>
      </c>
      <c r="AD25" s="53">
        <v>0</v>
      </c>
      <c r="AE25" s="53">
        <v>16387</v>
      </c>
      <c r="AF25" s="53">
        <v>1747</v>
      </c>
      <c r="AG25" s="53">
        <v>0</v>
      </c>
      <c r="AH25" s="53">
        <v>123</v>
      </c>
      <c r="AI25" s="53">
        <v>0</v>
      </c>
      <c r="AJ25" s="53">
        <v>0</v>
      </c>
      <c r="AK25" s="53">
        <v>20</v>
      </c>
      <c r="AL25" s="53">
        <v>360</v>
      </c>
      <c r="AM25" s="53">
        <v>0</v>
      </c>
      <c r="AN25" s="53">
        <v>0</v>
      </c>
      <c r="AO25" s="53">
        <v>0</v>
      </c>
      <c r="AP25" s="53">
        <v>2250</v>
      </c>
      <c r="AQ25" s="53">
        <v>14137</v>
      </c>
      <c r="AR25" s="53">
        <v>208</v>
      </c>
      <c r="AS25" s="53">
        <v>276</v>
      </c>
      <c r="AT25" s="53">
        <v>0</v>
      </c>
      <c r="AU25" s="47" t="s">
        <v>261</v>
      </c>
      <c r="AV25" s="47" t="s">
        <v>262</v>
      </c>
    </row>
    <row r="26" spans="1:48" ht="27" thickBot="1">
      <c r="A26" s="50">
        <v>24</v>
      </c>
      <c r="B26" s="51" t="s">
        <v>43</v>
      </c>
      <c r="C26" s="51" t="s">
        <v>123</v>
      </c>
      <c r="D26" s="51" t="s">
        <v>124</v>
      </c>
      <c r="E26" s="51" t="s">
        <v>286</v>
      </c>
      <c r="F26" s="51">
        <v>5349851980</v>
      </c>
      <c r="G26" s="51" t="s">
        <v>113</v>
      </c>
      <c r="H26" s="51" t="s">
        <v>57</v>
      </c>
      <c r="I26" s="51" t="s">
        <v>58</v>
      </c>
      <c r="J26" s="51" t="s">
        <v>62</v>
      </c>
      <c r="K26" s="52">
        <v>45590</v>
      </c>
      <c r="L26" s="53">
        <v>31</v>
      </c>
      <c r="M26" s="53">
        <v>29.5</v>
      </c>
      <c r="N26" s="53">
        <v>23.5</v>
      </c>
      <c r="O26" s="53">
        <v>1.5</v>
      </c>
      <c r="P26" s="53">
        <v>0</v>
      </c>
      <c r="Q26" s="53">
        <v>0</v>
      </c>
      <c r="R26" s="53">
        <v>10503</v>
      </c>
      <c r="S26" s="53">
        <v>3348</v>
      </c>
      <c r="T26" s="53">
        <v>0</v>
      </c>
      <c r="U26" s="53">
        <v>0</v>
      </c>
      <c r="V26" s="53">
        <v>0</v>
      </c>
      <c r="W26" s="53">
        <v>0</v>
      </c>
      <c r="X26" s="53">
        <v>0</v>
      </c>
      <c r="Y26" s="53">
        <v>0</v>
      </c>
      <c r="Z26" s="53">
        <v>2684</v>
      </c>
      <c r="AA26" s="53">
        <v>0</v>
      </c>
      <c r="AB26" s="53">
        <v>200</v>
      </c>
      <c r="AC26" s="53">
        <v>0</v>
      </c>
      <c r="AD26" s="53">
        <v>0</v>
      </c>
      <c r="AE26" s="53">
        <v>16735</v>
      </c>
      <c r="AF26" s="53">
        <v>1662</v>
      </c>
      <c r="AG26" s="53">
        <v>0</v>
      </c>
      <c r="AH26" s="53">
        <v>126</v>
      </c>
      <c r="AI26" s="53">
        <v>0</v>
      </c>
      <c r="AJ26" s="53">
        <v>0</v>
      </c>
      <c r="AK26" s="53">
        <v>20</v>
      </c>
      <c r="AL26" s="53">
        <v>0</v>
      </c>
      <c r="AM26" s="53">
        <v>0</v>
      </c>
      <c r="AN26" s="53">
        <v>0</v>
      </c>
      <c r="AO26" s="53">
        <v>0</v>
      </c>
      <c r="AP26" s="53">
        <v>1808</v>
      </c>
      <c r="AQ26" s="53">
        <v>14927</v>
      </c>
      <c r="AR26" s="53">
        <v>195</v>
      </c>
      <c r="AS26" s="53">
        <v>248</v>
      </c>
      <c r="AT26" s="53">
        <v>0</v>
      </c>
      <c r="AU26" s="47" t="s">
        <v>264</v>
      </c>
      <c r="AV26" s="47" t="s">
        <v>228</v>
      </c>
    </row>
    <row r="27" spans="1:48" ht="27" thickBot="1">
      <c r="A27" s="50">
        <v>25</v>
      </c>
      <c r="B27" s="51" t="s">
        <v>43</v>
      </c>
      <c r="C27" s="51" t="s">
        <v>120</v>
      </c>
      <c r="D27" s="51" t="s">
        <v>121</v>
      </c>
      <c r="E27" s="51" t="s">
        <v>206</v>
      </c>
      <c r="F27" s="51">
        <v>5348023658</v>
      </c>
      <c r="G27" s="51" t="s">
        <v>113</v>
      </c>
      <c r="H27" s="51" t="s">
        <v>57</v>
      </c>
      <c r="I27" s="51" t="s">
        <v>58</v>
      </c>
      <c r="J27" s="51" t="s">
        <v>122</v>
      </c>
      <c r="K27" s="52">
        <v>44627</v>
      </c>
      <c r="L27" s="53">
        <v>31</v>
      </c>
      <c r="M27" s="53">
        <v>31</v>
      </c>
      <c r="N27" s="53">
        <v>25</v>
      </c>
      <c r="O27" s="53">
        <v>0</v>
      </c>
      <c r="P27" s="53">
        <v>0</v>
      </c>
      <c r="Q27" s="53">
        <v>0</v>
      </c>
      <c r="R27" s="53">
        <v>11037</v>
      </c>
      <c r="S27" s="53">
        <v>3518</v>
      </c>
      <c r="T27" s="53">
        <v>0</v>
      </c>
      <c r="U27" s="53">
        <v>0</v>
      </c>
      <c r="V27" s="53">
        <v>2445</v>
      </c>
      <c r="W27" s="53">
        <v>0</v>
      </c>
      <c r="X27" s="53">
        <v>0</v>
      </c>
      <c r="Y27" s="53">
        <v>6410</v>
      </c>
      <c r="Z27" s="53">
        <v>0</v>
      </c>
      <c r="AA27" s="53">
        <v>1115</v>
      </c>
      <c r="AB27" s="53">
        <v>500</v>
      </c>
      <c r="AC27" s="53">
        <v>0</v>
      </c>
      <c r="AD27" s="53">
        <v>0</v>
      </c>
      <c r="AE27" s="53">
        <v>25025</v>
      </c>
      <c r="AF27" s="53">
        <v>1747</v>
      </c>
      <c r="AG27" s="53">
        <v>200</v>
      </c>
      <c r="AH27" s="53">
        <v>188</v>
      </c>
      <c r="AI27" s="53">
        <v>0</v>
      </c>
      <c r="AJ27" s="53">
        <v>0</v>
      </c>
      <c r="AK27" s="53">
        <v>20</v>
      </c>
      <c r="AL27" s="53">
        <v>0</v>
      </c>
      <c r="AM27" s="53">
        <v>0</v>
      </c>
      <c r="AN27" s="53">
        <v>0</v>
      </c>
      <c r="AO27" s="53">
        <v>0</v>
      </c>
      <c r="AP27" s="53">
        <v>2155</v>
      </c>
      <c r="AQ27" s="53">
        <v>22870</v>
      </c>
      <c r="AR27" s="53">
        <v>208</v>
      </c>
      <c r="AS27" s="53">
        <v>307</v>
      </c>
      <c r="AT27" s="53">
        <v>0</v>
      </c>
      <c r="AU27" s="47" t="s">
        <v>263</v>
      </c>
      <c r="AV27" s="47" t="s">
        <v>239</v>
      </c>
    </row>
    <row r="28" spans="1:48" ht="27" thickBot="1">
      <c r="A28" s="50">
        <v>26</v>
      </c>
      <c r="B28" s="51" t="s">
        <v>43</v>
      </c>
      <c r="C28" s="51" t="s">
        <v>125</v>
      </c>
      <c r="D28" s="51" t="s">
        <v>126</v>
      </c>
      <c r="E28" s="51" t="s">
        <v>207</v>
      </c>
      <c r="F28" s="51">
        <v>5037673300</v>
      </c>
      <c r="G28" s="51" t="s">
        <v>113</v>
      </c>
      <c r="H28" s="51" t="s">
        <v>57</v>
      </c>
      <c r="I28" s="51" t="s">
        <v>58</v>
      </c>
      <c r="J28" s="51" t="s">
        <v>122</v>
      </c>
      <c r="K28" s="52">
        <v>44518</v>
      </c>
      <c r="L28" s="53">
        <v>31</v>
      </c>
      <c r="M28" s="53">
        <v>31</v>
      </c>
      <c r="N28" s="53">
        <v>25</v>
      </c>
      <c r="O28" s="53">
        <v>0</v>
      </c>
      <c r="P28" s="53">
        <v>0</v>
      </c>
      <c r="Q28" s="53">
        <v>0</v>
      </c>
      <c r="R28" s="53">
        <v>12140</v>
      </c>
      <c r="S28" s="53">
        <v>3518</v>
      </c>
      <c r="T28" s="53">
        <v>0</v>
      </c>
      <c r="U28" s="53">
        <v>1600</v>
      </c>
      <c r="V28" s="53">
        <v>1242</v>
      </c>
      <c r="W28" s="53">
        <v>0</v>
      </c>
      <c r="X28" s="53">
        <v>0</v>
      </c>
      <c r="Y28" s="53">
        <v>11752</v>
      </c>
      <c r="Z28" s="53">
        <v>0</v>
      </c>
      <c r="AA28" s="53">
        <v>1213</v>
      </c>
      <c r="AB28" s="53">
        <v>800</v>
      </c>
      <c r="AC28" s="53">
        <v>0</v>
      </c>
      <c r="AD28" s="53">
        <v>0</v>
      </c>
      <c r="AE28" s="53">
        <v>32265</v>
      </c>
      <c r="AF28" s="53">
        <v>1879</v>
      </c>
      <c r="AG28" s="53">
        <v>200</v>
      </c>
      <c r="AH28" s="53">
        <v>242</v>
      </c>
      <c r="AI28" s="53">
        <v>0</v>
      </c>
      <c r="AJ28" s="53">
        <v>0</v>
      </c>
      <c r="AK28" s="53">
        <v>20</v>
      </c>
      <c r="AL28" s="53">
        <v>0</v>
      </c>
      <c r="AM28" s="53">
        <v>0</v>
      </c>
      <c r="AN28" s="53">
        <v>0</v>
      </c>
      <c r="AO28" s="53">
        <v>0</v>
      </c>
      <c r="AP28" s="53">
        <v>2341</v>
      </c>
      <c r="AQ28" s="53">
        <v>29924</v>
      </c>
      <c r="AR28" s="53">
        <v>208</v>
      </c>
      <c r="AS28" s="53">
        <v>350</v>
      </c>
      <c r="AT28" s="53">
        <v>0</v>
      </c>
      <c r="AU28" s="47" t="s">
        <v>265</v>
      </c>
      <c r="AV28" s="47" t="s">
        <v>266</v>
      </c>
    </row>
    <row r="29" spans="1:48" ht="27" thickBot="1">
      <c r="A29" s="50">
        <v>27</v>
      </c>
      <c r="B29" s="51" t="s">
        <v>43</v>
      </c>
      <c r="C29" s="51" t="s">
        <v>127</v>
      </c>
      <c r="D29" s="51" t="s">
        <v>128</v>
      </c>
      <c r="E29" s="51" t="s">
        <v>208</v>
      </c>
      <c r="F29" s="51">
        <v>5347660864</v>
      </c>
      <c r="G29" s="51" t="s">
        <v>113</v>
      </c>
      <c r="H29" s="51" t="s">
        <v>57</v>
      </c>
      <c r="I29" s="51" t="s">
        <v>129</v>
      </c>
      <c r="J29" s="51" t="s">
        <v>122</v>
      </c>
      <c r="K29" s="52">
        <v>44414</v>
      </c>
      <c r="L29" s="53">
        <v>31</v>
      </c>
      <c r="M29" s="53">
        <v>27</v>
      </c>
      <c r="N29" s="53">
        <v>22</v>
      </c>
      <c r="O29" s="53">
        <v>4</v>
      </c>
      <c r="P29" s="53">
        <v>0</v>
      </c>
      <c r="Q29" s="53">
        <v>0</v>
      </c>
      <c r="R29" s="53">
        <v>9613</v>
      </c>
      <c r="S29" s="53">
        <v>3064</v>
      </c>
      <c r="T29" s="53">
        <v>0</v>
      </c>
      <c r="U29" s="53">
        <v>0</v>
      </c>
      <c r="V29" s="53">
        <v>388</v>
      </c>
      <c r="W29" s="53">
        <v>0</v>
      </c>
      <c r="X29" s="53">
        <v>0</v>
      </c>
      <c r="Y29" s="53">
        <v>0</v>
      </c>
      <c r="Z29" s="53">
        <v>2863</v>
      </c>
      <c r="AA29" s="53">
        <v>0</v>
      </c>
      <c r="AB29" s="53">
        <v>300</v>
      </c>
      <c r="AC29" s="53">
        <v>0</v>
      </c>
      <c r="AD29" s="53">
        <v>0</v>
      </c>
      <c r="AE29" s="53">
        <v>16228</v>
      </c>
      <c r="AF29" s="53">
        <v>1521</v>
      </c>
      <c r="AG29" s="53">
        <v>0</v>
      </c>
      <c r="AH29" s="53">
        <v>122</v>
      </c>
      <c r="AI29" s="53">
        <v>0</v>
      </c>
      <c r="AJ29" s="53">
        <v>0</v>
      </c>
      <c r="AK29" s="53">
        <v>20</v>
      </c>
      <c r="AL29" s="53">
        <v>150</v>
      </c>
      <c r="AM29" s="53">
        <v>0</v>
      </c>
      <c r="AN29" s="53">
        <v>0</v>
      </c>
      <c r="AO29" s="53">
        <v>0</v>
      </c>
      <c r="AP29" s="53">
        <v>1813</v>
      </c>
      <c r="AQ29" s="53">
        <v>14415</v>
      </c>
      <c r="AR29" s="53">
        <v>183</v>
      </c>
      <c r="AS29" s="53">
        <v>237</v>
      </c>
      <c r="AT29" s="53">
        <v>0</v>
      </c>
      <c r="AU29" s="47" t="s">
        <v>267</v>
      </c>
      <c r="AV29" s="47" t="s">
        <v>268</v>
      </c>
    </row>
    <row r="30" spans="1:48" ht="27" thickBot="1">
      <c r="A30" s="50">
        <v>28</v>
      </c>
      <c r="B30" s="51" t="s">
        <v>43</v>
      </c>
      <c r="C30" s="51" t="s">
        <v>130</v>
      </c>
      <c r="D30" s="51" t="s">
        <v>131</v>
      </c>
      <c r="E30" s="51" t="s">
        <v>209</v>
      </c>
      <c r="F30" s="51">
        <v>5349618073</v>
      </c>
      <c r="G30" s="51" t="s">
        <v>113</v>
      </c>
      <c r="H30" s="51" t="s">
        <v>57</v>
      </c>
      <c r="I30" s="51" t="s">
        <v>129</v>
      </c>
      <c r="J30" s="51" t="s">
        <v>122</v>
      </c>
      <c r="K30" s="52">
        <v>45448</v>
      </c>
      <c r="L30" s="53">
        <v>31</v>
      </c>
      <c r="M30" s="53">
        <v>31</v>
      </c>
      <c r="N30" s="53">
        <v>25</v>
      </c>
      <c r="O30" s="53">
        <v>0</v>
      </c>
      <c r="P30" s="53">
        <v>0</v>
      </c>
      <c r="Q30" s="53">
        <v>0</v>
      </c>
      <c r="R30" s="53">
        <v>11037</v>
      </c>
      <c r="S30" s="53">
        <v>3518</v>
      </c>
      <c r="T30" s="53">
        <v>0</v>
      </c>
      <c r="U30" s="53">
        <v>445</v>
      </c>
      <c r="V30" s="53">
        <v>0</v>
      </c>
      <c r="W30" s="53">
        <v>0</v>
      </c>
      <c r="X30" s="53">
        <v>0</v>
      </c>
      <c r="Y30" s="53">
        <v>5963</v>
      </c>
      <c r="Z30" s="53">
        <v>0</v>
      </c>
      <c r="AA30" s="53">
        <v>984</v>
      </c>
      <c r="AB30" s="53">
        <v>650</v>
      </c>
      <c r="AC30" s="53">
        <v>0</v>
      </c>
      <c r="AD30" s="53">
        <v>0</v>
      </c>
      <c r="AE30" s="53">
        <v>22597</v>
      </c>
      <c r="AF30" s="53">
        <v>1747</v>
      </c>
      <c r="AG30" s="53">
        <v>0</v>
      </c>
      <c r="AH30" s="53">
        <v>169</v>
      </c>
      <c r="AI30" s="53">
        <v>0</v>
      </c>
      <c r="AJ30" s="53">
        <v>0</v>
      </c>
      <c r="AK30" s="53">
        <v>20</v>
      </c>
      <c r="AL30" s="53">
        <v>270</v>
      </c>
      <c r="AM30" s="53">
        <v>0</v>
      </c>
      <c r="AN30" s="53">
        <v>0</v>
      </c>
      <c r="AO30" s="53">
        <v>0</v>
      </c>
      <c r="AP30" s="53">
        <v>2206</v>
      </c>
      <c r="AQ30" s="53">
        <v>20391</v>
      </c>
      <c r="AR30" s="53">
        <v>208</v>
      </c>
      <c r="AS30" s="53">
        <v>313</v>
      </c>
      <c r="AT30" s="53">
        <v>0</v>
      </c>
      <c r="AU30" s="47" t="s">
        <v>269</v>
      </c>
      <c r="AV30" s="47" t="s">
        <v>270</v>
      </c>
    </row>
    <row r="31" spans="1:48" ht="27" thickBot="1">
      <c r="A31" s="50">
        <v>29</v>
      </c>
      <c r="B31" s="51" t="s">
        <v>43</v>
      </c>
      <c r="C31" s="51" t="s">
        <v>132</v>
      </c>
      <c r="D31" s="51" t="s">
        <v>133</v>
      </c>
      <c r="E31" s="51" t="s">
        <v>210</v>
      </c>
      <c r="F31" s="51">
        <v>5349545328</v>
      </c>
      <c r="G31" s="51" t="s">
        <v>113</v>
      </c>
      <c r="H31" s="51" t="s">
        <v>57</v>
      </c>
      <c r="I31" s="51" t="s">
        <v>129</v>
      </c>
      <c r="J31" s="51" t="s">
        <v>122</v>
      </c>
      <c r="K31" s="52">
        <v>45244</v>
      </c>
      <c r="L31" s="53">
        <v>31</v>
      </c>
      <c r="M31" s="53">
        <v>31</v>
      </c>
      <c r="N31" s="53">
        <v>25</v>
      </c>
      <c r="O31" s="53">
        <v>0</v>
      </c>
      <c r="P31" s="53">
        <v>0</v>
      </c>
      <c r="Q31" s="53">
        <v>0</v>
      </c>
      <c r="R31" s="53">
        <v>11037</v>
      </c>
      <c r="S31" s="53">
        <v>3518</v>
      </c>
      <c r="T31" s="53">
        <v>0</v>
      </c>
      <c r="U31" s="53">
        <v>0</v>
      </c>
      <c r="V31" s="53">
        <v>1895</v>
      </c>
      <c r="W31" s="53">
        <v>0</v>
      </c>
      <c r="X31" s="53">
        <v>1050</v>
      </c>
      <c r="Y31" s="53">
        <v>4877</v>
      </c>
      <c r="Z31" s="53">
        <v>0</v>
      </c>
      <c r="AA31" s="53">
        <v>1148</v>
      </c>
      <c r="AB31" s="53">
        <v>450</v>
      </c>
      <c r="AC31" s="53">
        <v>0</v>
      </c>
      <c r="AD31" s="53">
        <v>0</v>
      </c>
      <c r="AE31" s="53">
        <v>23975</v>
      </c>
      <c r="AF31" s="53">
        <v>1747</v>
      </c>
      <c r="AG31" s="53">
        <v>0</v>
      </c>
      <c r="AH31" s="53">
        <v>180</v>
      </c>
      <c r="AI31" s="53">
        <v>0</v>
      </c>
      <c r="AJ31" s="53">
        <v>0</v>
      </c>
      <c r="AK31" s="53">
        <v>20</v>
      </c>
      <c r="AL31" s="53">
        <v>0</v>
      </c>
      <c r="AM31" s="53">
        <v>0</v>
      </c>
      <c r="AN31" s="53">
        <v>0</v>
      </c>
      <c r="AO31" s="53">
        <v>0</v>
      </c>
      <c r="AP31" s="53">
        <v>1947</v>
      </c>
      <c r="AQ31" s="53">
        <v>22028</v>
      </c>
      <c r="AR31" s="53">
        <v>208</v>
      </c>
      <c r="AS31" s="53">
        <v>285</v>
      </c>
      <c r="AT31" s="53">
        <v>0</v>
      </c>
      <c r="AU31" s="47" t="s">
        <v>271</v>
      </c>
      <c r="AV31" s="47" t="s">
        <v>272</v>
      </c>
    </row>
    <row r="32" spans="1:48" ht="40.200000000000003" thickBot="1">
      <c r="A32" s="50">
        <v>30</v>
      </c>
      <c r="B32" s="51" t="s">
        <v>43</v>
      </c>
      <c r="C32" s="51" t="s">
        <v>134</v>
      </c>
      <c r="D32" s="51" t="s">
        <v>135</v>
      </c>
      <c r="E32" s="51" t="s">
        <v>285</v>
      </c>
      <c r="F32" s="51" t="s">
        <v>186</v>
      </c>
      <c r="G32" s="51" t="s">
        <v>113</v>
      </c>
      <c r="H32" s="51" t="s">
        <v>86</v>
      </c>
      <c r="I32" s="51" t="s">
        <v>136</v>
      </c>
      <c r="J32" s="51" t="s">
        <v>99</v>
      </c>
      <c r="K32" s="52">
        <v>45600</v>
      </c>
      <c r="L32" s="53">
        <v>31</v>
      </c>
      <c r="M32" s="53">
        <v>25</v>
      </c>
      <c r="N32" s="53">
        <v>20</v>
      </c>
      <c r="O32" s="53">
        <v>6</v>
      </c>
      <c r="P32" s="53">
        <v>0</v>
      </c>
      <c r="Q32" s="53">
        <v>0</v>
      </c>
      <c r="R32" s="53">
        <v>9790</v>
      </c>
      <c r="S32" s="53">
        <v>2837</v>
      </c>
      <c r="T32" s="53">
        <v>2526</v>
      </c>
      <c r="U32" s="53">
        <v>1290</v>
      </c>
      <c r="V32" s="53">
        <v>206</v>
      </c>
      <c r="W32" s="53">
        <v>1052</v>
      </c>
      <c r="X32" s="53">
        <v>1050</v>
      </c>
      <c r="Y32" s="53">
        <v>0</v>
      </c>
      <c r="Z32" s="53">
        <v>385</v>
      </c>
      <c r="AA32" s="53">
        <v>0</v>
      </c>
      <c r="AB32" s="53">
        <v>0</v>
      </c>
      <c r="AC32" s="53">
        <v>0</v>
      </c>
      <c r="AD32" s="53">
        <v>0</v>
      </c>
      <c r="AE32" s="53">
        <v>19136</v>
      </c>
      <c r="AF32" s="53">
        <v>1515</v>
      </c>
      <c r="AG32" s="53">
        <v>0</v>
      </c>
      <c r="AH32" s="53">
        <v>0</v>
      </c>
      <c r="AI32" s="53">
        <v>0</v>
      </c>
      <c r="AJ32" s="53">
        <v>0</v>
      </c>
      <c r="AK32" s="53">
        <v>20</v>
      </c>
      <c r="AL32" s="53">
        <v>570</v>
      </c>
      <c r="AM32" s="53">
        <v>0</v>
      </c>
      <c r="AN32" s="53">
        <v>0</v>
      </c>
      <c r="AO32" s="53">
        <v>0</v>
      </c>
      <c r="AP32" s="53">
        <v>2105</v>
      </c>
      <c r="AQ32" s="53">
        <v>17031</v>
      </c>
      <c r="AR32" s="53">
        <v>166</v>
      </c>
      <c r="AS32" s="53">
        <v>180</v>
      </c>
      <c r="AT32" s="53">
        <v>0</v>
      </c>
      <c r="AU32" s="47" t="s">
        <v>273</v>
      </c>
      <c r="AV32" s="47" t="s">
        <v>274</v>
      </c>
    </row>
    <row r="33" spans="1:48" ht="40.200000000000003" thickBot="1">
      <c r="A33" s="50">
        <v>31</v>
      </c>
      <c r="B33" s="51" t="s">
        <v>43</v>
      </c>
      <c r="C33" s="51" t="s">
        <v>137</v>
      </c>
      <c r="D33" s="51" t="s">
        <v>138</v>
      </c>
      <c r="E33" s="51" t="s">
        <v>211</v>
      </c>
      <c r="F33" s="51">
        <v>5349199655</v>
      </c>
      <c r="G33" s="51" t="s">
        <v>113</v>
      </c>
      <c r="H33" s="51" t="s">
        <v>86</v>
      </c>
      <c r="I33" s="51" t="s">
        <v>87</v>
      </c>
      <c r="J33" s="51" t="s">
        <v>139</v>
      </c>
      <c r="K33" s="52">
        <v>45254</v>
      </c>
      <c r="L33" s="53">
        <v>31</v>
      </c>
      <c r="M33" s="53">
        <v>31</v>
      </c>
      <c r="N33" s="53">
        <v>25</v>
      </c>
      <c r="O33" s="53">
        <v>0</v>
      </c>
      <c r="P33" s="53">
        <v>0</v>
      </c>
      <c r="Q33" s="53">
        <v>0</v>
      </c>
      <c r="R33" s="53">
        <v>11036</v>
      </c>
      <c r="S33" s="53">
        <v>3518</v>
      </c>
      <c r="T33" s="53">
        <v>800</v>
      </c>
      <c r="U33" s="53">
        <v>800</v>
      </c>
      <c r="V33" s="53">
        <v>527</v>
      </c>
      <c r="W33" s="53">
        <v>0</v>
      </c>
      <c r="X33" s="53">
        <v>0</v>
      </c>
      <c r="Y33" s="53">
        <v>6631</v>
      </c>
      <c r="Z33" s="53">
        <v>0</v>
      </c>
      <c r="AA33" s="53">
        <v>1094</v>
      </c>
      <c r="AB33" s="53">
        <v>200</v>
      </c>
      <c r="AC33" s="53">
        <v>0</v>
      </c>
      <c r="AD33" s="53">
        <v>0</v>
      </c>
      <c r="AE33" s="53">
        <v>24606</v>
      </c>
      <c r="AF33" s="53">
        <v>1746</v>
      </c>
      <c r="AG33" s="53">
        <v>0</v>
      </c>
      <c r="AH33" s="53">
        <v>185</v>
      </c>
      <c r="AI33" s="53">
        <v>0</v>
      </c>
      <c r="AJ33" s="53">
        <v>0</v>
      </c>
      <c r="AK33" s="53">
        <v>20</v>
      </c>
      <c r="AL33" s="53">
        <v>750</v>
      </c>
      <c r="AM33" s="53">
        <v>0</v>
      </c>
      <c r="AN33" s="53">
        <v>0</v>
      </c>
      <c r="AO33" s="53">
        <v>0</v>
      </c>
      <c r="AP33" s="53">
        <v>2701</v>
      </c>
      <c r="AQ33" s="53">
        <v>21905</v>
      </c>
      <c r="AR33" s="53">
        <v>208</v>
      </c>
      <c r="AS33" s="53">
        <v>312</v>
      </c>
      <c r="AT33" s="53">
        <v>0</v>
      </c>
      <c r="AU33" s="47" t="s">
        <v>275</v>
      </c>
      <c r="AV33" s="47" t="s">
        <v>276</v>
      </c>
    </row>
    <row r="34" spans="1:48" ht="27" thickBot="1">
      <c r="A34" s="50">
        <v>32</v>
      </c>
      <c r="B34" s="51" t="s">
        <v>43</v>
      </c>
      <c r="C34" s="51" t="s">
        <v>145</v>
      </c>
      <c r="D34" s="51" t="s">
        <v>146</v>
      </c>
      <c r="E34" s="51" t="s">
        <v>214</v>
      </c>
      <c r="F34" s="51">
        <v>5349518233</v>
      </c>
      <c r="G34" s="51" t="s">
        <v>113</v>
      </c>
      <c r="H34" s="51" t="s">
        <v>111</v>
      </c>
      <c r="I34" s="51" t="s">
        <v>142</v>
      </c>
      <c r="J34" s="51" t="s">
        <v>62</v>
      </c>
      <c r="K34" s="52">
        <v>45439</v>
      </c>
      <c r="L34" s="53">
        <v>31</v>
      </c>
      <c r="M34" s="53">
        <v>31</v>
      </c>
      <c r="N34" s="53">
        <v>25</v>
      </c>
      <c r="O34" s="53">
        <v>0</v>
      </c>
      <c r="P34" s="53">
        <v>0</v>
      </c>
      <c r="Q34" s="53">
        <v>0</v>
      </c>
      <c r="R34" s="53">
        <v>11037</v>
      </c>
      <c r="S34" s="53">
        <v>3518</v>
      </c>
      <c r="T34" s="53">
        <v>0</v>
      </c>
      <c r="U34" s="53">
        <v>0</v>
      </c>
      <c r="V34" s="53">
        <v>0</v>
      </c>
      <c r="W34" s="53">
        <v>0</v>
      </c>
      <c r="X34" s="53">
        <v>0</v>
      </c>
      <c r="Y34" s="53">
        <v>2028</v>
      </c>
      <c r="Z34" s="53">
        <v>0</v>
      </c>
      <c r="AA34" s="53">
        <v>954</v>
      </c>
      <c r="AB34" s="53">
        <v>100</v>
      </c>
      <c r="AC34" s="53">
        <v>0</v>
      </c>
      <c r="AD34" s="53">
        <v>0</v>
      </c>
      <c r="AE34" s="53">
        <v>17637</v>
      </c>
      <c r="AF34" s="53">
        <v>1747</v>
      </c>
      <c r="AG34" s="53">
        <v>0</v>
      </c>
      <c r="AH34" s="53">
        <v>132</v>
      </c>
      <c r="AI34" s="53">
        <v>0</v>
      </c>
      <c r="AJ34" s="53">
        <v>0</v>
      </c>
      <c r="AK34" s="53">
        <v>20</v>
      </c>
      <c r="AL34" s="53">
        <v>0</v>
      </c>
      <c r="AM34" s="53">
        <v>0</v>
      </c>
      <c r="AN34" s="53">
        <v>0</v>
      </c>
      <c r="AO34" s="53">
        <v>0</v>
      </c>
      <c r="AP34" s="53">
        <v>1899</v>
      </c>
      <c r="AQ34" s="53">
        <v>15738</v>
      </c>
      <c r="AR34" s="53">
        <v>208</v>
      </c>
      <c r="AS34" s="53">
        <v>252</v>
      </c>
      <c r="AT34" s="53">
        <v>0</v>
      </c>
      <c r="AU34" s="47" t="s">
        <v>281</v>
      </c>
      <c r="AV34" s="47" t="s">
        <v>268</v>
      </c>
    </row>
    <row r="35" spans="1:48" ht="27" thickBot="1">
      <c r="A35" s="50">
        <v>33</v>
      </c>
      <c r="B35" s="51" t="s">
        <v>43</v>
      </c>
      <c r="C35" s="51" t="s">
        <v>140</v>
      </c>
      <c r="D35" s="51" t="s">
        <v>141</v>
      </c>
      <c r="E35" s="51" t="s">
        <v>212</v>
      </c>
      <c r="F35" s="51">
        <v>5349618167</v>
      </c>
      <c r="G35" s="51" t="s">
        <v>113</v>
      </c>
      <c r="H35" s="51" t="s">
        <v>111</v>
      </c>
      <c r="I35" s="51" t="s">
        <v>142</v>
      </c>
      <c r="J35" s="51" t="s">
        <v>62</v>
      </c>
      <c r="K35" s="52">
        <v>45448</v>
      </c>
      <c r="L35" s="53">
        <v>31</v>
      </c>
      <c r="M35" s="53">
        <v>31</v>
      </c>
      <c r="N35" s="53">
        <v>25</v>
      </c>
      <c r="O35" s="53">
        <v>0</v>
      </c>
      <c r="P35" s="53">
        <v>0</v>
      </c>
      <c r="Q35" s="53">
        <v>0</v>
      </c>
      <c r="R35" s="53">
        <v>11037</v>
      </c>
      <c r="S35" s="53">
        <v>3518</v>
      </c>
      <c r="T35" s="53">
        <v>0</v>
      </c>
      <c r="U35" s="53">
        <v>0</v>
      </c>
      <c r="V35" s="53">
        <v>0</v>
      </c>
      <c r="W35" s="53">
        <v>0</v>
      </c>
      <c r="X35" s="53">
        <v>0</v>
      </c>
      <c r="Y35" s="53">
        <v>3698</v>
      </c>
      <c r="Z35" s="53">
        <v>0</v>
      </c>
      <c r="AA35" s="53">
        <v>954</v>
      </c>
      <c r="AB35" s="53">
        <v>300</v>
      </c>
      <c r="AC35" s="53">
        <v>0</v>
      </c>
      <c r="AD35" s="53">
        <v>0</v>
      </c>
      <c r="AE35" s="53">
        <v>19507</v>
      </c>
      <c r="AF35" s="53">
        <v>1747</v>
      </c>
      <c r="AG35" s="53">
        <v>0</v>
      </c>
      <c r="AH35" s="53">
        <v>146</v>
      </c>
      <c r="AI35" s="53">
        <v>0</v>
      </c>
      <c r="AJ35" s="53">
        <v>0</v>
      </c>
      <c r="AK35" s="53">
        <v>20</v>
      </c>
      <c r="AL35" s="53">
        <v>0</v>
      </c>
      <c r="AM35" s="53">
        <v>0</v>
      </c>
      <c r="AN35" s="53">
        <v>0</v>
      </c>
      <c r="AO35" s="53">
        <v>0</v>
      </c>
      <c r="AP35" s="53">
        <v>1913</v>
      </c>
      <c r="AQ35" s="53">
        <v>17594</v>
      </c>
      <c r="AR35" s="53">
        <v>208</v>
      </c>
      <c r="AS35" s="53">
        <v>279</v>
      </c>
      <c r="AT35" s="53">
        <v>0</v>
      </c>
      <c r="AU35" s="47" t="s">
        <v>277</v>
      </c>
      <c r="AV35" s="47" t="s">
        <v>278</v>
      </c>
    </row>
    <row r="36" spans="1:48" ht="27" thickBot="1">
      <c r="A36" s="50">
        <v>34</v>
      </c>
      <c r="B36" s="51" t="s">
        <v>43</v>
      </c>
      <c r="C36" s="51" t="s">
        <v>143</v>
      </c>
      <c r="D36" s="51" t="s">
        <v>144</v>
      </c>
      <c r="E36" s="51" t="s">
        <v>213</v>
      </c>
      <c r="F36" s="51">
        <v>5349518262</v>
      </c>
      <c r="G36" s="51" t="s">
        <v>113</v>
      </c>
      <c r="H36" s="51" t="s">
        <v>111</v>
      </c>
      <c r="I36" s="51" t="s">
        <v>142</v>
      </c>
      <c r="J36" s="51" t="s">
        <v>62</v>
      </c>
      <c r="K36" s="52">
        <v>45422</v>
      </c>
      <c r="L36" s="53">
        <v>31</v>
      </c>
      <c r="M36" s="53">
        <v>31</v>
      </c>
      <c r="N36" s="53">
        <v>25</v>
      </c>
      <c r="O36" s="53">
        <v>0</v>
      </c>
      <c r="P36" s="53">
        <v>0</v>
      </c>
      <c r="Q36" s="53">
        <v>0</v>
      </c>
      <c r="R36" s="53">
        <v>11037</v>
      </c>
      <c r="S36" s="53">
        <v>3518</v>
      </c>
      <c r="T36" s="53">
        <v>0</v>
      </c>
      <c r="U36" s="53">
        <v>0</v>
      </c>
      <c r="V36" s="53">
        <v>0</v>
      </c>
      <c r="W36" s="53">
        <v>0</v>
      </c>
      <c r="X36" s="53">
        <v>0</v>
      </c>
      <c r="Y36" s="53">
        <v>5249</v>
      </c>
      <c r="Z36" s="53">
        <v>0</v>
      </c>
      <c r="AA36" s="53">
        <v>954</v>
      </c>
      <c r="AB36" s="53">
        <v>350</v>
      </c>
      <c r="AC36" s="53">
        <v>0</v>
      </c>
      <c r="AD36" s="53">
        <v>0</v>
      </c>
      <c r="AE36" s="53">
        <v>21108</v>
      </c>
      <c r="AF36" s="53">
        <v>1747</v>
      </c>
      <c r="AG36" s="53">
        <v>0</v>
      </c>
      <c r="AH36" s="53">
        <v>158</v>
      </c>
      <c r="AI36" s="53">
        <v>0</v>
      </c>
      <c r="AJ36" s="53">
        <v>0</v>
      </c>
      <c r="AK36" s="53">
        <v>20</v>
      </c>
      <c r="AL36" s="53">
        <v>750</v>
      </c>
      <c r="AM36" s="53">
        <v>0</v>
      </c>
      <c r="AN36" s="53">
        <v>0</v>
      </c>
      <c r="AO36" s="53">
        <v>0</v>
      </c>
      <c r="AP36" s="53">
        <v>2675</v>
      </c>
      <c r="AQ36" s="53">
        <v>18433</v>
      </c>
      <c r="AR36" s="53">
        <v>208</v>
      </c>
      <c r="AS36" s="53">
        <v>306</v>
      </c>
      <c r="AT36" s="53">
        <v>0</v>
      </c>
      <c r="AU36" s="47" t="s">
        <v>279</v>
      </c>
      <c r="AV36" s="47" t="s">
        <v>280</v>
      </c>
    </row>
    <row r="37" spans="1:48" ht="53.4" thickBot="1">
      <c r="A37" s="50">
        <v>36</v>
      </c>
      <c r="B37" s="51" t="s">
        <v>43</v>
      </c>
      <c r="C37" s="51" t="s">
        <v>149</v>
      </c>
      <c r="D37" s="51" t="s">
        <v>150</v>
      </c>
      <c r="E37" s="51" t="s">
        <v>215</v>
      </c>
      <c r="F37" s="51">
        <v>5347778456</v>
      </c>
      <c r="G37" s="51" t="s">
        <v>148</v>
      </c>
      <c r="H37" s="51" t="s">
        <v>86</v>
      </c>
      <c r="I37" s="51" t="s">
        <v>136</v>
      </c>
      <c r="J37" s="51" t="s">
        <v>67</v>
      </c>
      <c r="K37" s="52">
        <v>44487</v>
      </c>
      <c r="L37" s="53">
        <v>31</v>
      </c>
      <c r="M37" s="53">
        <v>31</v>
      </c>
      <c r="N37" s="53">
        <v>25</v>
      </c>
      <c r="O37" s="53">
        <v>0</v>
      </c>
      <c r="P37" s="53">
        <v>15</v>
      </c>
      <c r="Q37" s="53">
        <v>15</v>
      </c>
      <c r="R37" s="53">
        <v>11037</v>
      </c>
      <c r="S37" s="53">
        <v>3518</v>
      </c>
      <c r="T37" s="53">
        <v>1630</v>
      </c>
      <c r="U37" s="53">
        <v>800</v>
      </c>
      <c r="V37" s="53">
        <v>1196</v>
      </c>
      <c r="W37" s="53">
        <v>0</v>
      </c>
      <c r="X37" s="53">
        <v>0</v>
      </c>
      <c r="Y37" s="53">
        <v>1043</v>
      </c>
      <c r="Z37" s="53">
        <v>0</v>
      </c>
      <c r="AA37" s="53">
        <v>1192</v>
      </c>
      <c r="AB37" s="53">
        <v>0</v>
      </c>
      <c r="AC37" s="53">
        <v>0</v>
      </c>
      <c r="AD37" s="53">
        <v>0</v>
      </c>
      <c r="AE37" s="53">
        <v>20416</v>
      </c>
      <c r="AF37" s="53">
        <v>1747</v>
      </c>
      <c r="AG37" s="53">
        <v>0</v>
      </c>
      <c r="AH37" s="53">
        <v>153</v>
      </c>
      <c r="AI37" s="53">
        <v>0</v>
      </c>
      <c r="AJ37" s="53">
        <v>0</v>
      </c>
      <c r="AK37" s="53">
        <v>20</v>
      </c>
      <c r="AL37" s="53">
        <v>0</v>
      </c>
      <c r="AM37" s="53">
        <v>0</v>
      </c>
      <c r="AN37" s="53">
        <v>0</v>
      </c>
      <c r="AO37" s="53">
        <v>0</v>
      </c>
      <c r="AP37" s="53">
        <v>1920</v>
      </c>
      <c r="AQ37" s="53">
        <v>18496</v>
      </c>
      <c r="AR37" s="53">
        <v>208</v>
      </c>
      <c r="AS37" s="53">
        <v>226</v>
      </c>
      <c r="AT37" s="53">
        <v>0</v>
      </c>
      <c r="AU37" s="47" t="s">
        <v>282</v>
      </c>
      <c r="AV37" s="47" t="s">
        <v>283</v>
      </c>
    </row>
    <row r="38" spans="1:48" ht="21" customHeight="1" thickBot="1">
      <c r="A38" s="55"/>
      <c r="B38" s="55"/>
      <c r="C38" s="55"/>
      <c r="D38" s="55"/>
      <c r="E38" s="51"/>
      <c r="F38" s="51"/>
      <c r="G38" s="55"/>
      <c r="H38" s="55"/>
      <c r="I38" s="55"/>
      <c r="J38" s="55"/>
      <c r="K38" s="55"/>
      <c r="L38" s="56">
        <v>1096</v>
      </c>
      <c r="M38" s="56">
        <v>1025</v>
      </c>
      <c r="N38" s="56">
        <v>820</v>
      </c>
      <c r="O38" s="56">
        <v>71</v>
      </c>
      <c r="P38" s="56">
        <v>23</v>
      </c>
      <c r="Q38" s="56">
        <v>23</v>
      </c>
      <c r="R38" s="56">
        <v>387085</v>
      </c>
      <c r="S38" s="56">
        <v>116321</v>
      </c>
      <c r="T38" s="56">
        <v>35211</v>
      </c>
      <c r="U38" s="56">
        <v>13996</v>
      </c>
      <c r="V38" s="56">
        <v>20306</v>
      </c>
      <c r="W38" s="56">
        <v>6019</v>
      </c>
      <c r="X38" s="56">
        <v>7350</v>
      </c>
      <c r="Y38" s="56">
        <v>121750</v>
      </c>
      <c r="Z38" s="56">
        <v>11909</v>
      </c>
      <c r="AA38" s="56">
        <v>27216</v>
      </c>
      <c r="AB38" s="56">
        <v>8550</v>
      </c>
      <c r="AC38" s="56">
        <v>3022</v>
      </c>
      <c r="AD38" s="56">
        <v>4000</v>
      </c>
      <c r="AE38" s="56">
        <v>762735</v>
      </c>
      <c r="AF38" s="56">
        <v>57921</v>
      </c>
      <c r="AG38" s="56">
        <v>1400</v>
      </c>
      <c r="AH38" s="56">
        <v>4420</v>
      </c>
      <c r="AI38" s="56">
        <v>0</v>
      </c>
      <c r="AJ38" s="56">
        <v>0</v>
      </c>
      <c r="AK38" s="56">
        <v>720</v>
      </c>
      <c r="AL38" s="56">
        <v>10170</v>
      </c>
      <c r="AM38" s="56">
        <v>3500</v>
      </c>
      <c r="AN38" s="56">
        <v>3387</v>
      </c>
      <c r="AO38" s="56">
        <v>0</v>
      </c>
      <c r="AP38" s="56">
        <v>81518</v>
      </c>
      <c r="AQ38" s="56">
        <v>681217</v>
      </c>
      <c r="AR38" s="56">
        <v>6815</v>
      </c>
      <c r="AS38" s="56">
        <v>9125</v>
      </c>
      <c r="AT38" s="56">
        <v>0</v>
      </c>
      <c r="AU38" s="47" t="e">
        <v>#N/A</v>
      </c>
      <c r="AV38" s="47" t="e">
        <v>#N/A</v>
      </c>
    </row>
  </sheetData>
  <conditionalFormatting sqref="E1:E1048576">
    <cfRule type="duplicateValues" dxfId="0" priority="1"/>
  </conditionalFormatting>
  <pageMargins left="0.7" right="0.7" top="0.75" bottom="0.75" header="0.3" footer="0.3"/>
  <pageSetup paperSize="9" scale="32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044"/>
  <sheetViews>
    <sheetView view="pageBreakPreview" topLeftCell="A1027" zoomScale="60" zoomScaleNormal="100" workbookViewId="0">
      <selection activeCell="L1041" sqref="L1041"/>
    </sheetView>
  </sheetViews>
  <sheetFormatPr defaultColWidth="9.109375" defaultRowHeight="14.4"/>
  <cols>
    <col min="1" max="1" width="9.109375" style="10"/>
    <col min="2" max="2" width="34.109375" style="10" bestFit="1" customWidth="1"/>
    <col min="3" max="4" width="9.109375" style="10"/>
    <col min="5" max="5" width="21.5546875" style="10" customWidth="1"/>
    <col min="6" max="6" width="31.109375" style="10" bestFit="1" customWidth="1"/>
    <col min="7" max="8" width="9.109375" style="10"/>
    <col min="9" max="9" width="27.5546875" style="10" customWidth="1"/>
    <col min="10" max="16384" width="9.109375" style="10"/>
  </cols>
  <sheetData>
    <row r="1" spans="1:9" ht="21">
      <c r="A1" s="57">
        <v>1</v>
      </c>
      <c r="B1" s="59" t="s">
        <v>151</v>
      </c>
      <c r="C1" s="9"/>
      <c r="D1" s="61" t="s">
        <v>152</v>
      </c>
      <c r="E1" s="61"/>
      <c r="F1" s="61"/>
      <c r="G1" s="61"/>
      <c r="H1" s="61"/>
      <c r="I1" s="62"/>
    </row>
    <row r="2" spans="1:9" ht="21">
      <c r="A2" s="57"/>
      <c r="B2" s="60"/>
      <c r="C2" s="11"/>
      <c r="D2" s="63" t="s">
        <v>153</v>
      </c>
      <c r="E2" s="63"/>
      <c r="F2" s="63"/>
      <c r="G2" s="63"/>
      <c r="H2" s="63"/>
      <c r="I2" s="64"/>
    </row>
    <row r="3" spans="1:9" ht="21">
      <c r="A3" s="57"/>
      <c r="B3" s="60"/>
      <c r="C3" s="11"/>
      <c r="D3" s="63" t="s">
        <v>154</v>
      </c>
      <c r="E3" s="63"/>
      <c r="F3" s="63"/>
      <c r="G3" s="63"/>
      <c r="H3" s="63"/>
      <c r="I3" s="64"/>
    </row>
    <row r="4" spans="1:9" ht="21">
      <c r="A4" s="57"/>
      <c r="B4" s="12"/>
      <c r="C4" s="11"/>
      <c r="D4" s="65" t="s">
        <v>284</v>
      </c>
      <c r="E4" s="65"/>
      <c r="F4" s="65"/>
      <c r="G4" s="65"/>
      <c r="H4" s="65"/>
      <c r="I4" s="66"/>
    </row>
    <row r="5" spans="1:9" ht="21">
      <c r="A5" s="57"/>
      <c r="B5" s="6" t="s">
        <v>155</v>
      </c>
      <c r="C5" s="67" t="str">
        <f>+'DEC-2024'!C3</f>
        <v>CON5362</v>
      </c>
      <c r="D5" s="67"/>
      <c r="E5" s="67"/>
      <c r="F5" s="13" t="s">
        <v>4</v>
      </c>
      <c r="G5" s="67" t="str">
        <f>VLOOKUP(C5,'DEC-2024'!C:D,2,0)</f>
        <v>LOKESH M</v>
      </c>
      <c r="H5" s="67"/>
      <c r="I5" s="68"/>
    </row>
    <row r="6" spans="1:9" ht="21">
      <c r="A6" s="57"/>
      <c r="B6" s="6" t="s">
        <v>156</v>
      </c>
      <c r="C6" s="67" t="str">
        <f>VLOOKUP(C5,'DEC-2024'!C:G,5,0)</f>
        <v>ANEKAL</v>
      </c>
      <c r="D6" s="67"/>
      <c r="E6" s="67"/>
      <c r="F6" s="7" t="s">
        <v>157</v>
      </c>
      <c r="G6" s="67" t="str">
        <f>VLOOKUP(C5,'DEC-2024'!C:H,6,0)</f>
        <v>HR &amp; ADMN DEPT</v>
      </c>
      <c r="H6" s="67"/>
      <c r="I6" s="68"/>
    </row>
    <row r="7" spans="1:9" ht="21">
      <c r="A7" s="57"/>
      <c r="B7" s="14" t="s">
        <v>158</v>
      </c>
      <c r="C7" s="67" t="str">
        <f>VLOOKUP(C5,'DEC-2024'!C:E,3,0)</f>
        <v>101712528881</v>
      </c>
      <c r="D7" s="67"/>
      <c r="E7" s="67"/>
      <c r="F7" s="7" t="s">
        <v>159</v>
      </c>
      <c r="G7" s="67">
        <f>VLOOKUP(C5,'DEC-2024'!C:F,4,0)</f>
        <v>5348591322</v>
      </c>
      <c r="H7" s="67"/>
      <c r="I7" s="68"/>
    </row>
    <row r="8" spans="1:9" ht="21">
      <c r="A8" s="57"/>
      <c r="B8" s="15" t="s">
        <v>160</v>
      </c>
      <c r="C8" s="81">
        <f>VLOOKUP(C5,'DEC-2024'!C:L,10,0)</f>
        <v>31</v>
      </c>
      <c r="D8" s="81"/>
      <c r="E8" s="81"/>
      <c r="F8" s="16" t="s">
        <v>178</v>
      </c>
      <c r="G8" s="81">
        <f>VLOOKUP(C5,'DEC-2024'!C:N,12,0)</f>
        <v>20.5</v>
      </c>
      <c r="H8" s="81"/>
      <c r="I8" s="82"/>
    </row>
    <row r="9" spans="1:9" ht="21">
      <c r="A9" s="57"/>
      <c r="B9" s="6" t="s">
        <v>12</v>
      </c>
      <c r="C9" s="77">
        <f>VLOOKUP(C5,'DEC-2024'!C:O,13,0)</f>
        <v>4.5</v>
      </c>
      <c r="D9" s="78"/>
      <c r="E9" s="79"/>
      <c r="F9" s="16" t="s">
        <v>179</v>
      </c>
      <c r="G9" s="77">
        <f>VLOOKUP(C5,'DEC-2024'!C:M,11,0)</f>
        <v>26.5</v>
      </c>
      <c r="H9" s="78"/>
      <c r="I9" s="80"/>
    </row>
    <row r="10" spans="1:9" ht="21">
      <c r="A10" s="58"/>
      <c r="B10" s="7" t="s">
        <v>180</v>
      </c>
      <c r="C10" s="77">
        <f>VLOOKUP(C5,'DEC-2024'!C:P,14,0)</f>
        <v>0</v>
      </c>
      <c r="D10" s="78"/>
      <c r="E10" s="79"/>
      <c r="F10" s="7" t="s">
        <v>181</v>
      </c>
      <c r="G10" s="77">
        <f>VLOOKUP(C5,'DEC-2024'!C:Q,15,0)</f>
        <v>0</v>
      </c>
      <c r="H10" s="78"/>
      <c r="I10" s="80"/>
    </row>
    <row r="11" spans="1:9" ht="21.6" thickBot="1">
      <c r="A11" s="57"/>
      <c r="B11" s="17" t="s">
        <v>161</v>
      </c>
      <c r="C11" s="18"/>
      <c r="D11" s="19"/>
      <c r="E11" s="20" t="s">
        <v>162</v>
      </c>
      <c r="F11" s="21" t="s">
        <v>163</v>
      </c>
      <c r="G11" s="19"/>
      <c r="H11" s="19"/>
      <c r="I11" s="22" t="s">
        <v>162</v>
      </c>
    </row>
    <row r="12" spans="1:9" ht="21">
      <c r="A12" s="57"/>
      <c r="B12" s="23" t="s">
        <v>15</v>
      </c>
      <c r="C12" s="11"/>
      <c r="D12" s="24"/>
      <c r="E12" s="3">
        <f>VLOOKUP(C5,'DEC-2024'!C:R,16,0)</f>
        <v>9435</v>
      </c>
      <c r="F12" s="25" t="s">
        <v>35</v>
      </c>
      <c r="G12" s="26"/>
      <c r="H12" s="26"/>
      <c r="I12" s="1">
        <f>VLOOKUP(C5,'DEC-2024'!C:AM,37,0)</f>
        <v>0</v>
      </c>
    </row>
    <row r="13" spans="1:9" ht="21">
      <c r="A13" s="57"/>
      <c r="B13" s="23" t="s">
        <v>16</v>
      </c>
      <c r="C13" s="11"/>
      <c r="D13" s="24"/>
      <c r="E13" s="3">
        <f>VLOOKUP(C5,'DEC-2024'!C:S,17,0)</f>
        <v>3007</v>
      </c>
      <c r="F13" s="25" t="s">
        <v>28</v>
      </c>
      <c r="G13" s="24"/>
      <c r="H13" s="24"/>
      <c r="I13" s="2">
        <f>VLOOKUP(C5,'DEC-2024'!C:AF,30,0)</f>
        <v>1493</v>
      </c>
    </row>
    <row r="14" spans="1:9" ht="21">
      <c r="A14" s="57"/>
      <c r="B14" s="23" t="s">
        <v>17</v>
      </c>
      <c r="C14" s="11"/>
      <c r="D14" s="24"/>
      <c r="E14" s="3">
        <f>VLOOKUP(C5,'DEC-2024'!C:T,18,0)</f>
        <v>684</v>
      </c>
      <c r="F14" s="25" t="s">
        <v>30</v>
      </c>
      <c r="G14" s="24"/>
      <c r="H14" s="24"/>
      <c r="I14" s="2">
        <f>VLOOKUP(C5,'DEC-2024'!C:AH,32,0)</f>
        <v>115</v>
      </c>
    </row>
    <row r="15" spans="1:9" ht="21">
      <c r="A15" s="57"/>
      <c r="B15" s="23" t="s">
        <v>19</v>
      </c>
      <c r="C15" s="11"/>
      <c r="D15" s="24"/>
      <c r="E15" s="3">
        <f>VLOOKUP(C5,'DEC-2024'!C:V,20,0)</f>
        <v>295</v>
      </c>
      <c r="F15" s="25" t="s">
        <v>164</v>
      </c>
      <c r="G15" s="24"/>
      <c r="H15" s="24"/>
      <c r="I15" s="2">
        <f>VLOOKUP(C5,'DEC-2024'!C:AG,31,0)</f>
        <v>0</v>
      </c>
    </row>
    <row r="16" spans="1:9" ht="21">
      <c r="A16" s="57"/>
      <c r="B16" s="23" t="s">
        <v>165</v>
      </c>
      <c r="C16" s="11"/>
      <c r="D16" s="24"/>
      <c r="E16" s="3">
        <f>VLOOKUP(C5,'DEC-2024'!C:U,19,0)</f>
        <v>684</v>
      </c>
      <c r="F16" s="25" t="s">
        <v>176</v>
      </c>
      <c r="G16" s="24"/>
      <c r="H16" s="24"/>
      <c r="I16" s="2">
        <f>VLOOKUP(C5,'DEC-2024'!C:AL,36,0)</f>
        <v>90</v>
      </c>
    </row>
    <row r="17" spans="1:9" ht="21">
      <c r="A17" s="57"/>
      <c r="B17" s="23" t="s">
        <v>167</v>
      </c>
      <c r="C17" s="11"/>
      <c r="D17" s="24"/>
      <c r="E17" s="3">
        <f>VLOOKUP(C5,'DEC-2024'!C:Y,23,0)</f>
        <v>0</v>
      </c>
      <c r="F17" s="25" t="s">
        <v>166</v>
      </c>
      <c r="G17" s="24"/>
      <c r="H17" s="24"/>
      <c r="I17" s="2">
        <f>VLOOKUP(C5,'DEC-2024'!C:AN,38,0)</f>
        <v>0</v>
      </c>
    </row>
    <row r="18" spans="1:9" ht="21">
      <c r="A18" s="57"/>
      <c r="B18" s="23" t="s">
        <v>169</v>
      </c>
      <c r="C18" s="11"/>
      <c r="D18" s="24"/>
      <c r="E18" s="3">
        <f>VLOOKUP(C5,'DEC-2024'!C:Z,24,0)</f>
        <v>1074</v>
      </c>
      <c r="F18" s="27" t="s">
        <v>168</v>
      </c>
      <c r="G18" s="24"/>
      <c r="H18" s="24"/>
      <c r="I18" s="2">
        <f>VLOOKUP(C5,'DEC-2024'!C:AK,35,0)</f>
        <v>20</v>
      </c>
    </row>
    <row r="19" spans="1:9" ht="21">
      <c r="A19" s="57"/>
      <c r="B19" s="23" t="s">
        <v>20</v>
      </c>
      <c r="C19" s="11"/>
      <c r="D19" s="24"/>
      <c r="E19" s="3">
        <f>VLOOKUP(C5,'DEC-2024'!C:W,21,0)</f>
        <v>0</v>
      </c>
      <c r="F19" s="25" t="s">
        <v>42</v>
      </c>
      <c r="G19" s="24"/>
      <c r="H19" s="24"/>
      <c r="I19" s="2">
        <v>0</v>
      </c>
    </row>
    <row r="20" spans="1:9" ht="21">
      <c r="A20" s="57"/>
      <c r="B20" s="23" t="s">
        <v>25</v>
      </c>
      <c r="C20" s="11"/>
      <c r="D20" s="24"/>
      <c r="E20" s="3">
        <f>VLOOKUP(C5,'DEC-2024'!C:AB,26,0)</f>
        <v>100</v>
      </c>
      <c r="F20" s="25"/>
      <c r="G20" s="24"/>
      <c r="H20" s="24"/>
      <c r="I20" s="2"/>
    </row>
    <row r="21" spans="1:9" ht="21">
      <c r="A21" s="57"/>
      <c r="B21" s="23" t="s">
        <v>21</v>
      </c>
      <c r="C21" s="11"/>
      <c r="D21" s="24"/>
      <c r="E21" s="3">
        <f>VLOOKUP(C5,'DEC-2024'!C:X,22,0)</f>
        <v>0</v>
      </c>
      <c r="F21" s="25"/>
      <c r="G21" s="24"/>
      <c r="H21" s="24"/>
      <c r="I21" s="2"/>
    </row>
    <row r="22" spans="1:9" ht="21.6" thickBot="1">
      <c r="A22" s="57"/>
      <c r="B22" s="23" t="s">
        <v>24</v>
      </c>
      <c r="C22" s="11"/>
      <c r="D22" s="24"/>
      <c r="E22" s="3">
        <f>VLOOKUP(C5,'DEC-2024'!C:AA,25,0)</f>
        <v>0</v>
      </c>
      <c r="F22" s="25"/>
      <c r="G22" s="24"/>
      <c r="H22" s="24"/>
      <c r="I22" s="2"/>
    </row>
    <row r="23" spans="1:9" ht="21.6" thickBot="1">
      <c r="A23" s="57"/>
      <c r="B23" s="28" t="s">
        <v>177</v>
      </c>
      <c r="C23" s="11"/>
      <c r="D23" s="24"/>
      <c r="E23" s="29">
        <f>VLOOKUP(C5,'DEC-2024'!C:AD,28,0)</f>
        <v>0</v>
      </c>
      <c r="F23" s="25"/>
      <c r="G23" s="24"/>
      <c r="H23" s="24"/>
      <c r="I23" s="2"/>
    </row>
    <row r="24" spans="1:9" ht="21.6" thickBot="1">
      <c r="A24" s="57"/>
      <c r="B24" s="69"/>
      <c r="C24" s="70"/>
      <c r="D24" s="71"/>
      <c r="E24" s="8"/>
      <c r="F24" s="25"/>
      <c r="G24" s="24"/>
      <c r="H24" s="24"/>
      <c r="I24" s="3"/>
    </row>
    <row r="25" spans="1:9" ht="21.6" thickBot="1">
      <c r="A25" s="57"/>
      <c r="B25" s="69" t="s">
        <v>170</v>
      </c>
      <c r="C25" s="70"/>
      <c r="D25" s="71"/>
      <c r="E25" s="4">
        <f>VLOOKUP(C5,'DEC-2024'!C:AE,29,0)</f>
        <v>15279</v>
      </c>
      <c r="F25" s="30" t="s">
        <v>171</v>
      </c>
      <c r="G25" s="31"/>
      <c r="H25" s="31"/>
      <c r="I25" s="5">
        <f>VLOOKUP(C5,'DEC-2024'!C:AP,40,0)</f>
        <v>1718</v>
      </c>
    </row>
    <row r="26" spans="1:9" ht="21.6" thickBot="1">
      <c r="A26" s="57"/>
      <c r="B26" s="32"/>
      <c r="C26" s="33"/>
      <c r="D26" s="31"/>
      <c r="E26" s="31"/>
      <c r="F26" s="34" t="s">
        <v>172</v>
      </c>
      <c r="G26" s="31"/>
      <c r="H26" s="31"/>
      <c r="I26" s="5">
        <f>VLOOKUP(C5,'DEC-2024'!C:AQ,41,0)</f>
        <v>13561</v>
      </c>
    </row>
    <row r="27" spans="1:9" ht="21.6" thickBot="1">
      <c r="A27" s="57"/>
      <c r="B27" s="72" t="s">
        <v>173</v>
      </c>
      <c r="C27" s="73"/>
      <c r="D27" s="74">
        <v>45663</v>
      </c>
      <c r="E27" s="74"/>
      <c r="F27" s="35"/>
      <c r="G27" s="35"/>
      <c r="H27" s="35"/>
      <c r="I27" s="36"/>
    </row>
    <row r="28" spans="1:9" ht="21">
      <c r="A28" s="57"/>
      <c r="B28" s="12"/>
      <c r="C28" s="11"/>
      <c r="D28" s="24"/>
      <c r="E28" s="24"/>
      <c r="F28" s="24"/>
      <c r="G28" s="24"/>
      <c r="H28" s="24"/>
      <c r="I28" s="37"/>
    </row>
    <row r="29" spans="1:9" ht="21.6" thickBot="1">
      <c r="A29" s="57"/>
      <c r="B29" s="38" t="s">
        <v>174</v>
      </c>
      <c r="C29" s="18"/>
      <c r="D29" s="39"/>
      <c r="E29" s="39"/>
      <c r="F29" s="39"/>
      <c r="G29" s="75" t="s">
        <v>175</v>
      </c>
      <c r="H29" s="75"/>
      <c r="I29" s="76"/>
    </row>
    <row r="30" spans="1:9" ht="21">
      <c r="A30" s="57">
        <v>2</v>
      </c>
      <c r="B30" s="59" t="s">
        <v>151</v>
      </c>
      <c r="C30" s="9"/>
      <c r="D30" s="61" t="s">
        <v>152</v>
      </c>
      <c r="E30" s="61"/>
      <c r="F30" s="61"/>
      <c r="G30" s="61"/>
      <c r="H30" s="61"/>
      <c r="I30" s="62"/>
    </row>
    <row r="31" spans="1:9" ht="21">
      <c r="A31" s="57"/>
      <c r="B31" s="60"/>
      <c r="C31" s="11"/>
      <c r="D31" s="63" t="s">
        <v>153</v>
      </c>
      <c r="E31" s="63"/>
      <c r="F31" s="63"/>
      <c r="G31" s="63"/>
      <c r="H31" s="63"/>
      <c r="I31" s="64"/>
    </row>
    <row r="32" spans="1:9" ht="21">
      <c r="A32" s="57"/>
      <c r="B32" s="60"/>
      <c r="C32" s="11"/>
      <c r="D32" s="63" t="s">
        <v>154</v>
      </c>
      <c r="E32" s="63"/>
      <c r="F32" s="63"/>
      <c r="G32" s="63"/>
      <c r="H32" s="63"/>
      <c r="I32" s="64"/>
    </row>
    <row r="33" spans="1:9" ht="21">
      <c r="A33" s="57"/>
      <c r="B33" s="12"/>
      <c r="C33" s="11"/>
      <c r="D33" s="65" t="s">
        <v>284</v>
      </c>
      <c r="E33" s="65"/>
      <c r="F33" s="65"/>
      <c r="G33" s="65"/>
      <c r="H33" s="65"/>
      <c r="I33" s="66"/>
    </row>
    <row r="34" spans="1:9" ht="21">
      <c r="A34" s="57"/>
      <c r="B34" s="6" t="s">
        <v>155</v>
      </c>
      <c r="C34" s="67" t="s">
        <v>50</v>
      </c>
      <c r="D34" s="67"/>
      <c r="E34" s="67"/>
      <c r="F34" s="13" t="s">
        <v>4</v>
      </c>
      <c r="G34" s="67" t="str">
        <f>VLOOKUP(C34,'DEC-2024'!C:D,2,0)</f>
        <v>MANIKANTAN.T</v>
      </c>
      <c r="H34" s="67"/>
      <c r="I34" s="68"/>
    </row>
    <row r="35" spans="1:9" ht="21">
      <c r="A35" s="57"/>
      <c r="B35" s="6" t="s">
        <v>156</v>
      </c>
      <c r="C35" s="67" t="str">
        <f>VLOOKUP(C34,'DEC-2024'!C:G,5,0)</f>
        <v>ANEKAL</v>
      </c>
      <c r="D35" s="67"/>
      <c r="E35" s="67"/>
      <c r="F35" s="7" t="s">
        <v>157</v>
      </c>
      <c r="G35" s="67" t="str">
        <f>VLOOKUP(C34,'DEC-2024'!C:H,6,0)</f>
        <v>MAINTENANCE</v>
      </c>
      <c r="H35" s="67"/>
      <c r="I35" s="68"/>
    </row>
    <row r="36" spans="1:9" ht="21">
      <c r="A36" s="57"/>
      <c r="B36" s="14" t="s">
        <v>158</v>
      </c>
      <c r="C36" s="67" t="str">
        <f>VLOOKUP(C34,'DEC-2024'!C:E,3,0)</f>
        <v>100710959452</v>
      </c>
      <c r="D36" s="67"/>
      <c r="E36" s="67"/>
      <c r="F36" s="7" t="s">
        <v>159</v>
      </c>
      <c r="G36" s="67" t="str">
        <f>VLOOKUP(C34,'DEC-2024'!C:F,4,0)</f>
        <v>NIL</v>
      </c>
      <c r="H36" s="67"/>
      <c r="I36" s="68"/>
    </row>
    <row r="37" spans="1:9" ht="21">
      <c r="A37" s="57"/>
      <c r="B37" s="15" t="s">
        <v>160</v>
      </c>
      <c r="C37" s="81">
        <f>VLOOKUP(C34,'DEC-2024'!C:L,10,0)</f>
        <v>31</v>
      </c>
      <c r="D37" s="81"/>
      <c r="E37" s="81"/>
      <c r="F37" s="16" t="s">
        <v>178</v>
      </c>
      <c r="G37" s="81">
        <f>VLOOKUP(C34,'DEC-2024'!C:N,12,0)</f>
        <v>25</v>
      </c>
      <c r="H37" s="81"/>
      <c r="I37" s="82"/>
    </row>
    <row r="38" spans="1:9" ht="21">
      <c r="A38" s="57"/>
      <c r="B38" s="6" t="s">
        <v>12</v>
      </c>
      <c r="C38" s="77">
        <f>VLOOKUP(C34,'DEC-2024'!C:O,13,0)</f>
        <v>0</v>
      </c>
      <c r="D38" s="78"/>
      <c r="E38" s="79"/>
      <c r="F38" s="16" t="s">
        <v>179</v>
      </c>
      <c r="G38" s="77">
        <f>VLOOKUP(C34,'DEC-2024'!C:M,11,0)</f>
        <v>31</v>
      </c>
      <c r="H38" s="78"/>
      <c r="I38" s="80"/>
    </row>
    <row r="39" spans="1:9" ht="21">
      <c r="A39" s="58"/>
      <c r="B39" s="7" t="s">
        <v>180</v>
      </c>
      <c r="C39" s="77">
        <f>VLOOKUP(C34,'DEC-2024'!C:P,14,0)</f>
        <v>0</v>
      </c>
      <c r="D39" s="78"/>
      <c r="E39" s="79"/>
      <c r="F39" s="7" t="s">
        <v>181</v>
      </c>
      <c r="G39" s="77">
        <f>VLOOKUP(C34,'DEC-2024'!C:Q,15,0)</f>
        <v>0</v>
      </c>
      <c r="H39" s="78"/>
      <c r="I39" s="80"/>
    </row>
    <row r="40" spans="1:9" ht="21.6" thickBot="1">
      <c r="A40" s="57"/>
      <c r="B40" s="17" t="s">
        <v>161</v>
      </c>
      <c r="C40" s="18"/>
      <c r="D40" s="19"/>
      <c r="E40" s="20" t="s">
        <v>162</v>
      </c>
      <c r="F40" s="21" t="s">
        <v>163</v>
      </c>
      <c r="G40" s="19"/>
      <c r="H40" s="19"/>
      <c r="I40" s="22" t="s">
        <v>162</v>
      </c>
    </row>
    <row r="41" spans="1:9" ht="21">
      <c r="A41" s="57"/>
      <c r="B41" s="23" t="s">
        <v>15</v>
      </c>
      <c r="C41" s="11"/>
      <c r="D41" s="40"/>
      <c r="E41" s="3">
        <f>VLOOKUP(C34,'DEC-2024'!C:R,16,0)</f>
        <v>12140</v>
      </c>
      <c r="F41" s="25" t="s">
        <v>35</v>
      </c>
      <c r="G41" s="26"/>
      <c r="H41" s="26"/>
      <c r="I41" s="1">
        <f>VLOOKUP(C34,'DEC-2024'!C:AM,37,0)</f>
        <v>0</v>
      </c>
    </row>
    <row r="42" spans="1:9" ht="21">
      <c r="A42" s="57"/>
      <c r="B42" s="23" t="s">
        <v>16</v>
      </c>
      <c r="C42" s="11"/>
      <c r="D42" s="40"/>
      <c r="E42" s="3">
        <f>VLOOKUP(C34,'DEC-2024'!C:S,17,0)</f>
        <v>3518</v>
      </c>
      <c r="F42" s="25" t="s">
        <v>28</v>
      </c>
      <c r="G42" s="40"/>
      <c r="H42" s="40"/>
      <c r="I42" s="2">
        <f>VLOOKUP(C34,'DEC-2024'!C:AF,30,0)</f>
        <v>1879</v>
      </c>
    </row>
    <row r="43" spans="1:9" ht="21">
      <c r="A43" s="57"/>
      <c r="B43" s="23" t="s">
        <v>17</v>
      </c>
      <c r="C43" s="11"/>
      <c r="D43" s="40"/>
      <c r="E43" s="3">
        <f>VLOOKUP(C34,'DEC-2024'!C:T,18,0)</f>
        <v>3132</v>
      </c>
      <c r="F43" s="25" t="s">
        <v>30</v>
      </c>
      <c r="G43" s="40"/>
      <c r="H43" s="40"/>
      <c r="I43" s="2">
        <f>VLOOKUP(C34,'DEC-2024'!C:AH,32,0)</f>
        <v>0</v>
      </c>
    </row>
    <row r="44" spans="1:9" ht="21">
      <c r="A44" s="57"/>
      <c r="B44" s="23" t="s">
        <v>19</v>
      </c>
      <c r="C44" s="11"/>
      <c r="D44" s="40"/>
      <c r="E44" s="3">
        <f>VLOOKUP(C34,'DEC-2024'!C:V,20,0)</f>
        <v>256</v>
      </c>
      <c r="F44" s="25" t="s">
        <v>164</v>
      </c>
      <c r="G44" s="40"/>
      <c r="H44" s="40"/>
      <c r="I44" s="2">
        <f>VLOOKUP(C34,'DEC-2024'!C:AG,31,0)</f>
        <v>0</v>
      </c>
    </row>
    <row r="45" spans="1:9" ht="21">
      <c r="A45" s="57"/>
      <c r="B45" s="23" t="s">
        <v>165</v>
      </c>
      <c r="C45" s="11"/>
      <c r="D45" s="40"/>
      <c r="E45" s="3">
        <f>VLOOKUP(C34,'DEC-2024'!C:U,19,0)</f>
        <v>1600</v>
      </c>
      <c r="F45" s="25" t="s">
        <v>176</v>
      </c>
      <c r="G45" s="40"/>
      <c r="H45" s="40"/>
      <c r="I45" s="2">
        <f>VLOOKUP(C34,'DEC-2024'!C:AL,36,0)</f>
        <v>60</v>
      </c>
    </row>
    <row r="46" spans="1:9" ht="21">
      <c r="A46" s="57"/>
      <c r="B46" s="23" t="s">
        <v>167</v>
      </c>
      <c r="C46" s="11"/>
      <c r="D46" s="40"/>
      <c r="E46" s="3">
        <f>VLOOKUP(C34,'DEC-2024'!C:Y,23,0)</f>
        <v>283</v>
      </c>
      <c r="F46" s="25" t="s">
        <v>166</v>
      </c>
      <c r="G46" s="40"/>
      <c r="H46" s="40"/>
      <c r="I46" s="2">
        <f>VLOOKUP(C34,'DEC-2024'!C:AN,38,0)</f>
        <v>0</v>
      </c>
    </row>
    <row r="47" spans="1:9" ht="21">
      <c r="A47" s="57"/>
      <c r="B47" s="23" t="s">
        <v>169</v>
      </c>
      <c r="C47" s="11"/>
      <c r="D47" s="40"/>
      <c r="E47" s="3">
        <f>VLOOKUP(C34,'DEC-2024'!C:Z,24,0)</f>
        <v>0</v>
      </c>
      <c r="F47" s="27" t="s">
        <v>168</v>
      </c>
      <c r="G47" s="40"/>
      <c r="H47" s="40"/>
      <c r="I47" s="2">
        <f>VLOOKUP(C34,'DEC-2024'!C:AK,35,0)</f>
        <v>20</v>
      </c>
    </row>
    <row r="48" spans="1:9" ht="21">
      <c r="A48" s="57"/>
      <c r="B48" s="23" t="s">
        <v>20</v>
      </c>
      <c r="C48" s="11"/>
      <c r="D48" s="40"/>
      <c r="E48" s="3">
        <f>VLOOKUP(C34,'DEC-2024'!C:W,21,0)</f>
        <v>1304</v>
      </c>
      <c r="F48" s="25" t="s">
        <v>42</v>
      </c>
      <c r="G48" s="40"/>
      <c r="H48" s="40"/>
      <c r="I48" s="2">
        <v>0</v>
      </c>
    </row>
    <row r="49" spans="1:9" ht="21">
      <c r="A49" s="57"/>
      <c r="B49" s="23" t="s">
        <v>25</v>
      </c>
      <c r="C49" s="11"/>
      <c r="D49" s="40"/>
      <c r="E49" s="3">
        <f>VLOOKUP(C34,'DEC-2024'!C:AB,26,0)</f>
        <v>100</v>
      </c>
      <c r="F49" s="25"/>
      <c r="G49" s="40"/>
      <c r="H49" s="40"/>
      <c r="I49" s="2"/>
    </row>
    <row r="50" spans="1:9" ht="21">
      <c r="A50" s="57"/>
      <c r="B50" s="23" t="s">
        <v>21</v>
      </c>
      <c r="C50" s="11"/>
      <c r="D50" s="40"/>
      <c r="E50" s="3">
        <f>VLOOKUP(C34,'DEC-2024'!C:X,22,0)</f>
        <v>1050</v>
      </c>
      <c r="F50" s="25"/>
      <c r="G50" s="40"/>
      <c r="H50" s="40"/>
      <c r="I50" s="2"/>
    </row>
    <row r="51" spans="1:9" ht="21.6" thickBot="1">
      <c r="A51" s="57"/>
      <c r="B51" s="23" t="s">
        <v>24</v>
      </c>
      <c r="C51" s="11"/>
      <c r="D51" s="40"/>
      <c r="E51" s="3">
        <f>VLOOKUP(C34,'DEC-2024'!C:AA,25,0)</f>
        <v>1508</v>
      </c>
      <c r="F51" s="25"/>
      <c r="G51" s="40"/>
      <c r="H51" s="40"/>
      <c r="I51" s="2"/>
    </row>
    <row r="52" spans="1:9" ht="21.6" thickBot="1">
      <c r="A52" s="57"/>
      <c r="B52" s="28" t="s">
        <v>177</v>
      </c>
      <c r="C52" s="11"/>
      <c r="D52" s="40"/>
      <c r="E52" s="29">
        <f>VLOOKUP(C34,'DEC-2024'!C:AD,28,0)</f>
        <v>0</v>
      </c>
      <c r="F52" s="25"/>
      <c r="G52" s="40"/>
      <c r="H52" s="40"/>
      <c r="I52" s="2"/>
    </row>
    <row r="53" spans="1:9" ht="21.6" thickBot="1">
      <c r="A53" s="57"/>
      <c r="B53" s="69"/>
      <c r="C53" s="70"/>
      <c r="D53" s="71"/>
      <c r="E53" s="8"/>
      <c r="F53" s="25"/>
      <c r="G53" s="40"/>
      <c r="H53" s="40"/>
      <c r="I53" s="3"/>
    </row>
    <row r="54" spans="1:9" ht="21.6" thickBot="1">
      <c r="A54" s="57"/>
      <c r="B54" s="69" t="s">
        <v>170</v>
      </c>
      <c r="C54" s="70"/>
      <c r="D54" s="71"/>
      <c r="E54" s="4">
        <f>VLOOKUP(C34,'DEC-2024'!C:AE,29,0)</f>
        <v>24891</v>
      </c>
      <c r="F54" s="30" t="s">
        <v>171</v>
      </c>
      <c r="G54" s="31"/>
      <c r="H54" s="31"/>
      <c r="I54" s="5">
        <f>VLOOKUP(C34,'DEC-2024'!C:AP,40,0)</f>
        <v>1959</v>
      </c>
    </row>
    <row r="55" spans="1:9" ht="21.6" thickBot="1">
      <c r="A55" s="57"/>
      <c r="B55" s="32"/>
      <c r="C55" s="33"/>
      <c r="D55" s="31"/>
      <c r="E55" s="31"/>
      <c r="F55" s="34" t="s">
        <v>172</v>
      </c>
      <c r="G55" s="31"/>
      <c r="H55" s="31"/>
      <c r="I55" s="5">
        <f>VLOOKUP(C34,'DEC-2024'!C:AQ,41,0)</f>
        <v>22932</v>
      </c>
    </row>
    <row r="56" spans="1:9" ht="21.6" thickBot="1">
      <c r="A56" s="57"/>
      <c r="B56" s="72" t="s">
        <v>173</v>
      </c>
      <c r="C56" s="73"/>
      <c r="D56" s="74">
        <v>45663</v>
      </c>
      <c r="E56" s="74"/>
      <c r="F56" s="35"/>
      <c r="G56" s="35"/>
      <c r="H56" s="35"/>
      <c r="I56" s="36"/>
    </row>
    <row r="57" spans="1:9" ht="21">
      <c r="A57" s="57"/>
      <c r="B57" s="12"/>
      <c r="C57" s="11"/>
      <c r="D57" s="40"/>
      <c r="E57" s="40"/>
      <c r="F57" s="40"/>
      <c r="G57" s="40"/>
      <c r="H57" s="40"/>
      <c r="I57" s="37"/>
    </row>
    <row r="58" spans="1:9" ht="21.6" thickBot="1">
      <c r="A58" s="57"/>
      <c r="B58" s="38" t="s">
        <v>174</v>
      </c>
      <c r="C58" s="18"/>
      <c r="D58" s="41"/>
      <c r="E58" s="41"/>
      <c r="F58" s="41"/>
      <c r="G58" s="75" t="s">
        <v>175</v>
      </c>
      <c r="H58" s="75"/>
      <c r="I58" s="76"/>
    </row>
    <row r="59" spans="1:9" ht="21">
      <c r="A59" s="57">
        <v>3</v>
      </c>
      <c r="B59" s="59" t="s">
        <v>151</v>
      </c>
      <c r="C59" s="9"/>
      <c r="D59" s="61" t="s">
        <v>152</v>
      </c>
      <c r="E59" s="61"/>
      <c r="F59" s="61"/>
      <c r="G59" s="61"/>
      <c r="H59" s="61"/>
      <c r="I59" s="62"/>
    </row>
    <row r="60" spans="1:9" ht="21">
      <c r="A60" s="57"/>
      <c r="B60" s="60"/>
      <c r="C60" s="11"/>
      <c r="D60" s="63" t="s">
        <v>153</v>
      </c>
      <c r="E60" s="63"/>
      <c r="F60" s="63"/>
      <c r="G60" s="63"/>
      <c r="H60" s="63"/>
      <c r="I60" s="64"/>
    </row>
    <row r="61" spans="1:9" ht="21">
      <c r="A61" s="57"/>
      <c r="B61" s="60"/>
      <c r="C61" s="11"/>
      <c r="D61" s="63" t="s">
        <v>154</v>
      </c>
      <c r="E61" s="63"/>
      <c r="F61" s="63"/>
      <c r="G61" s="63"/>
      <c r="H61" s="63"/>
      <c r="I61" s="64"/>
    </row>
    <row r="62" spans="1:9" ht="21">
      <c r="A62" s="57"/>
      <c r="B62" s="12"/>
      <c r="C62" s="11"/>
      <c r="D62" s="65" t="s">
        <v>284</v>
      </c>
      <c r="E62" s="65"/>
      <c r="F62" s="65"/>
      <c r="G62" s="65"/>
      <c r="H62" s="65"/>
      <c r="I62" s="66"/>
    </row>
    <row r="63" spans="1:9" ht="21">
      <c r="A63" s="57"/>
      <c r="B63" s="6" t="s">
        <v>155</v>
      </c>
      <c r="C63" s="67" t="s">
        <v>63</v>
      </c>
      <c r="D63" s="67"/>
      <c r="E63" s="67"/>
      <c r="F63" s="13" t="s">
        <v>4</v>
      </c>
      <c r="G63" s="67" t="str">
        <f>VLOOKUP(C63,'DEC-2024'!C:D,2,0)</f>
        <v>MADHAN SINGARAVELU</v>
      </c>
      <c r="H63" s="67"/>
      <c r="I63" s="68"/>
    </row>
    <row r="64" spans="1:9" ht="21">
      <c r="A64" s="57"/>
      <c r="B64" s="6" t="s">
        <v>156</v>
      </c>
      <c r="C64" s="67" t="str">
        <f>VLOOKUP(C63,'DEC-2024'!C:G,5,0)</f>
        <v>ANEKAL</v>
      </c>
      <c r="D64" s="67"/>
      <c r="E64" s="67"/>
      <c r="F64" s="7" t="s">
        <v>157</v>
      </c>
      <c r="G64" s="67" t="str">
        <f>VLOOKUP(C63,'DEC-2024'!C:H,6,0)</f>
        <v>Production</v>
      </c>
      <c r="H64" s="67"/>
      <c r="I64" s="68"/>
    </row>
    <row r="65" spans="1:9" ht="21">
      <c r="A65" s="57"/>
      <c r="B65" s="14" t="s">
        <v>158</v>
      </c>
      <c r="C65" s="67" t="str">
        <f>VLOOKUP(C63,'DEC-2024'!C:E,3,0)</f>
        <v>101470936536</v>
      </c>
      <c r="D65" s="67"/>
      <c r="E65" s="67"/>
      <c r="F65" s="7" t="s">
        <v>159</v>
      </c>
      <c r="G65" s="67">
        <f>VLOOKUP(C63,'DEC-2024'!C:F,4,0)</f>
        <v>5347201693</v>
      </c>
      <c r="H65" s="67"/>
      <c r="I65" s="68"/>
    </row>
    <row r="66" spans="1:9" ht="21">
      <c r="A66" s="57"/>
      <c r="B66" s="15" t="s">
        <v>160</v>
      </c>
      <c r="C66" s="81">
        <f>VLOOKUP(C63,'DEC-2024'!C:L,10,0)</f>
        <v>31</v>
      </c>
      <c r="D66" s="81"/>
      <c r="E66" s="81"/>
      <c r="F66" s="16" t="s">
        <v>178</v>
      </c>
      <c r="G66" s="81">
        <f>VLOOKUP(C63,'DEC-2024'!C:N,12,0)</f>
        <v>18.5</v>
      </c>
      <c r="H66" s="81"/>
      <c r="I66" s="82"/>
    </row>
    <row r="67" spans="1:9" ht="21">
      <c r="A67" s="57"/>
      <c r="B67" s="6" t="s">
        <v>12</v>
      </c>
      <c r="C67" s="77">
        <f>VLOOKUP(C63,'DEC-2024'!C:O,13,0)</f>
        <v>6.5</v>
      </c>
      <c r="D67" s="78"/>
      <c r="E67" s="79"/>
      <c r="F67" s="16" t="s">
        <v>179</v>
      </c>
      <c r="G67" s="77">
        <f>VLOOKUP(C63,'DEC-2024'!C:M,11,0)</f>
        <v>24.5</v>
      </c>
      <c r="H67" s="78"/>
      <c r="I67" s="80"/>
    </row>
    <row r="68" spans="1:9" ht="21">
      <c r="A68" s="58"/>
      <c r="B68" s="7" t="s">
        <v>180</v>
      </c>
      <c r="C68" s="77">
        <f>VLOOKUP(C63,'DEC-2024'!C:P,14,0)</f>
        <v>0</v>
      </c>
      <c r="D68" s="78"/>
      <c r="E68" s="79"/>
      <c r="F68" s="7" t="s">
        <v>181</v>
      </c>
      <c r="G68" s="77">
        <f>VLOOKUP(C63,'DEC-2024'!C:Q,15,0)</f>
        <v>0</v>
      </c>
      <c r="H68" s="78"/>
      <c r="I68" s="80"/>
    </row>
    <row r="69" spans="1:9" ht="21.6" thickBot="1">
      <c r="A69" s="57"/>
      <c r="B69" s="17" t="s">
        <v>161</v>
      </c>
      <c r="C69" s="18"/>
      <c r="D69" s="19"/>
      <c r="E69" s="20" t="s">
        <v>162</v>
      </c>
      <c r="F69" s="21" t="s">
        <v>163</v>
      </c>
      <c r="G69" s="19"/>
      <c r="H69" s="19"/>
      <c r="I69" s="22" t="s">
        <v>162</v>
      </c>
    </row>
    <row r="70" spans="1:9" ht="21">
      <c r="A70" s="57"/>
      <c r="B70" s="23" t="s">
        <v>15</v>
      </c>
      <c r="C70" s="11"/>
      <c r="D70" s="40"/>
      <c r="E70" s="3">
        <f>VLOOKUP(C63,'DEC-2024'!C:R,16,0)</f>
        <v>8723</v>
      </c>
      <c r="F70" s="25" t="s">
        <v>35</v>
      </c>
      <c r="G70" s="26"/>
      <c r="H70" s="26"/>
      <c r="I70" s="1">
        <f>VLOOKUP(C63,'DEC-2024'!C:AM,37,0)</f>
        <v>0</v>
      </c>
    </row>
    <row r="71" spans="1:9" ht="21">
      <c r="A71" s="57"/>
      <c r="B71" s="23" t="s">
        <v>16</v>
      </c>
      <c r="C71" s="11"/>
      <c r="D71" s="40"/>
      <c r="E71" s="3">
        <f>VLOOKUP(C63,'DEC-2024'!C:S,17,0)</f>
        <v>2780</v>
      </c>
      <c r="F71" s="25" t="s">
        <v>28</v>
      </c>
      <c r="G71" s="40"/>
      <c r="H71" s="40"/>
      <c r="I71" s="2">
        <f>VLOOKUP(C63,'DEC-2024'!C:AF,30,0)</f>
        <v>1380</v>
      </c>
    </row>
    <row r="72" spans="1:9" ht="21">
      <c r="A72" s="57"/>
      <c r="B72" s="23" t="s">
        <v>17</v>
      </c>
      <c r="C72" s="11"/>
      <c r="D72" s="40"/>
      <c r="E72" s="3">
        <f>VLOOKUP(C63,'DEC-2024'!C:T,18,0)</f>
        <v>0</v>
      </c>
      <c r="F72" s="25" t="s">
        <v>30</v>
      </c>
      <c r="G72" s="40"/>
      <c r="H72" s="40"/>
      <c r="I72" s="2">
        <f>VLOOKUP(C63,'DEC-2024'!C:AH,32,0)</f>
        <v>95</v>
      </c>
    </row>
    <row r="73" spans="1:9" ht="21">
      <c r="A73" s="57"/>
      <c r="B73" s="23" t="s">
        <v>19</v>
      </c>
      <c r="C73" s="11"/>
      <c r="D73" s="40"/>
      <c r="E73" s="3">
        <f>VLOOKUP(C63,'DEC-2024'!C:V,20,0)</f>
        <v>510</v>
      </c>
      <c r="F73" s="25" t="s">
        <v>164</v>
      </c>
      <c r="G73" s="40"/>
      <c r="H73" s="40"/>
      <c r="I73" s="2">
        <f>VLOOKUP(C63,'DEC-2024'!C:AG,31,0)</f>
        <v>0</v>
      </c>
    </row>
    <row r="74" spans="1:9" ht="21">
      <c r="A74" s="57"/>
      <c r="B74" s="23" t="s">
        <v>165</v>
      </c>
      <c r="C74" s="11"/>
      <c r="D74" s="40"/>
      <c r="E74" s="3">
        <f>VLOOKUP(C63,'DEC-2024'!C:U,19,0)</f>
        <v>632</v>
      </c>
      <c r="F74" s="25" t="s">
        <v>176</v>
      </c>
      <c r="G74" s="40"/>
      <c r="H74" s="40"/>
      <c r="I74" s="2">
        <f>VLOOKUP(C63,'DEC-2024'!C:AL,36,0)</f>
        <v>570</v>
      </c>
    </row>
    <row r="75" spans="1:9" ht="21">
      <c r="A75" s="57"/>
      <c r="B75" s="23" t="s">
        <v>167</v>
      </c>
      <c r="C75" s="11"/>
      <c r="D75" s="40"/>
      <c r="E75" s="3">
        <f>VLOOKUP(C63,'DEC-2024'!C:Y,23,0)</f>
        <v>0</v>
      </c>
      <c r="F75" s="25" t="s">
        <v>166</v>
      </c>
      <c r="G75" s="40"/>
      <c r="H75" s="40"/>
      <c r="I75" s="2">
        <f>VLOOKUP(C63,'DEC-2024'!C:AN,38,0)</f>
        <v>0</v>
      </c>
    </row>
    <row r="76" spans="1:9" ht="21">
      <c r="A76" s="57"/>
      <c r="B76" s="23" t="s">
        <v>169</v>
      </c>
      <c r="C76" s="11"/>
      <c r="D76" s="40"/>
      <c r="E76" s="3">
        <f>VLOOKUP(C63,'DEC-2024'!C:Z,24,0)</f>
        <v>0</v>
      </c>
      <c r="F76" s="27" t="s">
        <v>168</v>
      </c>
      <c r="G76" s="40"/>
      <c r="H76" s="40"/>
      <c r="I76" s="2">
        <f>VLOOKUP(C63,'DEC-2024'!C:AK,35,0)</f>
        <v>20</v>
      </c>
    </row>
    <row r="77" spans="1:9" ht="21">
      <c r="A77" s="57"/>
      <c r="B77" s="23" t="s">
        <v>20</v>
      </c>
      <c r="C77" s="11"/>
      <c r="D77" s="40"/>
      <c r="E77" s="3">
        <f>VLOOKUP(C63,'DEC-2024'!C:W,21,0)</f>
        <v>0</v>
      </c>
      <c r="F77" s="25" t="s">
        <v>42</v>
      </c>
      <c r="G77" s="40"/>
      <c r="H77" s="40"/>
      <c r="I77" s="2">
        <v>0</v>
      </c>
    </row>
    <row r="78" spans="1:9" ht="21">
      <c r="A78" s="57"/>
      <c r="B78" s="23" t="s">
        <v>25</v>
      </c>
      <c r="C78" s="11"/>
      <c r="D78" s="40"/>
      <c r="E78" s="3">
        <f>VLOOKUP(C63,'DEC-2024'!C:AB,26,0)</f>
        <v>0</v>
      </c>
      <c r="F78" s="25"/>
      <c r="G78" s="40"/>
      <c r="H78" s="40"/>
      <c r="I78" s="2"/>
    </row>
    <row r="79" spans="1:9" ht="21">
      <c r="A79" s="57"/>
      <c r="B79" s="23" t="s">
        <v>21</v>
      </c>
      <c r="C79" s="11"/>
      <c r="D79" s="40"/>
      <c r="E79" s="3">
        <f>VLOOKUP(C63,'DEC-2024'!C:X,22,0)</f>
        <v>0</v>
      </c>
      <c r="F79" s="25"/>
      <c r="G79" s="40"/>
      <c r="H79" s="40"/>
      <c r="I79" s="2"/>
    </row>
    <row r="80" spans="1:9" ht="21.6" thickBot="1">
      <c r="A80" s="57"/>
      <c r="B80" s="23" t="s">
        <v>24</v>
      </c>
      <c r="C80" s="11"/>
      <c r="D80" s="40"/>
      <c r="E80" s="3">
        <f>VLOOKUP(C63,'DEC-2024'!C:AA,25,0)</f>
        <v>0</v>
      </c>
      <c r="F80" s="25"/>
      <c r="G80" s="40"/>
      <c r="H80" s="40"/>
      <c r="I80" s="2"/>
    </row>
    <row r="81" spans="1:9" ht="21.6" thickBot="1">
      <c r="A81" s="57"/>
      <c r="B81" s="28" t="s">
        <v>177</v>
      </c>
      <c r="C81" s="11"/>
      <c r="D81" s="40"/>
      <c r="E81" s="29">
        <f>VLOOKUP(C63,'DEC-2024'!C:AD,28,0)</f>
        <v>0</v>
      </c>
      <c r="F81" s="25"/>
      <c r="G81" s="40"/>
      <c r="H81" s="40"/>
      <c r="I81" s="2"/>
    </row>
    <row r="82" spans="1:9" ht="21.6" thickBot="1">
      <c r="A82" s="57"/>
      <c r="B82" s="69"/>
      <c r="C82" s="70"/>
      <c r="D82" s="71"/>
      <c r="E82" s="8"/>
      <c r="F82" s="25"/>
      <c r="G82" s="40"/>
      <c r="H82" s="40"/>
      <c r="I82" s="3"/>
    </row>
    <row r="83" spans="1:9" ht="21.6" thickBot="1">
      <c r="A83" s="57"/>
      <c r="B83" s="69" t="s">
        <v>170</v>
      </c>
      <c r="C83" s="70"/>
      <c r="D83" s="71"/>
      <c r="E83" s="4">
        <f>VLOOKUP(C63,'DEC-2024'!C:AE,29,0)</f>
        <v>12645</v>
      </c>
      <c r="F83" s="30" t="s">
        <v>171</v>
      </c>
      <c r="G83" s="31"/>
      <c r="H83" s="31"/>
      <c r="I83" s="5">
        <f>VLOOKUP(C63,'DEC-2024'!C:AP,40,0)</f>
        <v>2065</v>
      </c>
    </row>
    <row r="84" spans="1:9" ht="21.6" thickBot="1">
      <c r="A84" s="57"/>
      <c r="B84" s="32"/>
      <c r="C84" s="33"/>
      <c r="D84" s="31"/>
      <c r="E84" s="31"/>
      <c r="F84" s="34" t="s">
        <v>172</v>
      </c>
      <c r="G84" s="31"/>
      <c r="H84" s="31"/>
      <c r="I84" s="5">
        <f>VLOOKUP(C63,'DEC-2024'!C:AQ,41,0)</f>
        <v>10580</v>
      </c>
    </row>
    <row r="85" spans="1:9" ht="21.6" thickBot="1">
      <c r="A85" s="57"/>
      <c r="B85" s="72" t="s">
        <v>173</v>
      </c>
      <c r="C85" s="73"/>
      <c r="D85" s="74">
        <v>45663</v>
      </c>
      <c r="E85" s="74"/>
      <c r="F85" s="35"/>
      <c r="G85" s="35"/>
      <c r="H85" s="35"/>
      <c r="I85" s="36"/>
    </row>
    <row r="86" spans="1:9" ht="21">
      <c r="A86" s="57"/>
      <c r="B86" s="12"/>
      <c r="C86" s="11"/>
      <c r="D86" s="40"/>
      <c r="E86" s="40"/>
      <c r="F86" s="40"/>
      <c r="G86" s="40"/>
      <c r="H86" s="40"/>
      <c r="I86" s="37"/>
    </row>
    <row r="87" spans="1:9" ht="21.6" thickBot="1">
      <c r="A87" s="57"/>
      <c r="B87" s="38" t="s">
        <v>174</v>
      </c>
      <c r="C87" s="18"/>
      <c r="D87" s="41"/>
      <c r="E87" s="41"/>
      <c r="F87" s="41"/>
      <c r="G87" s="75" t="s">
        <v>175</v>
      </c>
      <c r="H87" s="75"/>
      <c r="I87" s="76"/>
    </row>
    <row r="88" spans="1:9" ht="21">
      <c r="A88" s="57">
        <v>4</v>
      </c>
      <c r="B88" s="59" t="s">
        <v>151</v>
      </c>
      <c r="C88" s="9"/>
      <c r="D88" s="61" t="s">
        <v>152</v>
      </c>
      <c r="E88" s="61"/>
      <c r="F88" s="61"/>
      <c r="G88" s="61"/>
      <c r="H88" s="61"/>
      <c r="I88" s="62"/>
    </row>
    <row r="89" spans="1:9" ht="21">
      <c r="A89" s="57"/>
      <c r="B89" s="60"/>
      <c r="C89" s="11"/>
      <c r="D89" s="63" t="s">
        <v>153</v>
      </c>
      <c r="E89" s="63"/>
      <c r="F89" s="63"/>
      <c r="G89" s="63"/>
      <c r="H89" s="63"/>
      <c r="I89" s="64"/>
    </row>
    <row r="90" spans="1:9" ht="21">
      <c r="A90" s="57"/>
      <c r="B90" s="60"/>
      <c r="C90" s="11"/>
      <c r="D90" s="63" t="s">
        <v>154</v>
      </c>
      <c r="E90" s="63"/>
      <c r="F90" s="63"/>
      <c r="G90" s="63"/>
      <c r="H90" s="63"/>
      <c r="I90" s="64"/>
    </row>
    <row r="91" spans="1:9" ht="21">
      <c r="A91" s="57"/>
      <c r="B91" s="12"/>
      <c r="C91" s="11"/>
      <c r="D91" s="65" t="s">
        <v>284</v>
      </c>
      <c r="E91" s="65"/>
      <c r="F91" s="65"/>
      <c r="G91" s="65"/>
      <c r="H91" s="65"/>
      <c r="I91" s="66"/>
    </row>
    <row r="92" spans="1:9" ht="21">
      <c r="A92" s="57"/>
      <c r="B92" s="6" t="s">
        <v>155</v>
      </c>
      <c r="C92" s="67" t="s">
        <v>65</v>
      </c>
      <c r="D92" s="67"/>
      <c r="E92" s="67"/>
      <c r="F92" s="13" t="s">
        <v>4</v>
      </c>
      <c r="G92" s="67" t="str">
        <f>VLOOKUP(C92,'DEC-2024'!C:D,2,0)</f>
        <v>SIDDARAJU A</v>
      </c>
      <c r="H92" s="67"/>
      <c r="I92" s="68"/>
    </row>
    <row r="93" spans="1:9" ht="21">
      <c r="A93" s="57"/>
      <c r="B93" s="6" t="s">
        <v>156</v>
      </c>
      <c r="C93" s="67" t="str">
        <f>VLOOKUP(C92,'DEC-2024'!C:G,5,0)</f>
        <v>ANEKAL</v>
      </c>
      <c r="D93" s="67"/>
      <c r="E93" s="67"/>
      <c r="F93" s="7" t="s">
        <v>157</v>
      </c>
      <c r="G93" s="67" t="str">
        <f>VLOOKUP(C92,'DEC-2024'!C:H,6,0)</f>
        <v>Production</v>
      </c>
      <c r="H93" s="67"/>
      <c r="I93" s="68"/>
    </row>
    <row r="94" spans="1:9" ht="21">
      <c r="A94" s="57"/>
      <c r="B94" s="14" t="s">
        <v>158</v>
      </c>
      <c r="C94" s="67" t="str">
        <f>VLOOKUP(C92,'DEC-2024'!C:E,3,0)</f>
        <v>101555311051 </v>
      </c>
      <c r="D94" s="67"/>
      <c r="E94" s="67"/>
      <c r="F94" s="7" t="s">
        <v>159</v>
      </c>
      <c r="G94" s="67">
        <f>VLOOKUP(C92,'DEC-2024'!C:F,4,0)</f>
        <v>5349027740</v>
      </c>
      <c r="H94" s="67"/>
      <c r="I94" s="68"/>
    </row>
    <row r="95" spans="1:9" ht="21">
      <c r="A95" s="57"/>
      <c r="B95" s="15" t="s">
        <v>160</v>
      </c>
      <c r="C95" s="81">
        <f>VLOOKUP(C92,'DEC-2024'!C:L,10,0)</f>
        <v>31</v>
      </c>
      <c r="D95" s="81"/>
      <c r="E95" s="81"/>
      <c r="F95" s="16" t="s">
        <v>178</v>
      </c>
      <c r="G95" s="81">
        <f>VLOOKUP(C92,'DEC-2024'!C:N,12,0)</f>
        <v>24.5</v>
      </c>
      <c r="H95" s="81"/>
      <c r="I95" s="82"/>
    </row>
    <row r="96" spans="1:9" ht="21">
      <c r="A96" s="57"/>
      <c r="B96" s="6" t="s">
        <v>12</v>
      </c>
      <c r="C96" s="77">
        <f>VLOOKUP(C92,'DEC-2024'!C:O,13,0)</f>
        <v>0.5</v>
      </c>
      <c r="D96" s="78"/>
      <c r="E96" s="79"/>
      <c r="F96" s="16" t="s">
        <v>179</v>
      </c>
      <c r="G96" s="77">
        <f>VLOOKUP(C92,'DEC-2024'!C:M,11,0)</f>
        <v>30.5</v>
      </c>
      <c r="H96" s="78"/>
      <c r="I96" s="80"/>
    </row>
    <row r="97" spans="1:9" ht="21">
      <c r="A97" s="58"/>
      <c r="B97" s="7" t="s">
        <v>180</v>
      </c>
      <c r="C97" s="77">
        <f>VLOOKUP(C92,'DEC-2024'!C:P,14,0)</f>
        <v>0</v>
      </c>
      <c r="D97" s="78"/>
      <c r="E97" s="79"/>
      <c r="F97" s="7" t="s">
        <v>181</v>
      </c>
      <c r="G97" s="77">
        <f>VLOOKUP(C92,'DEC-2024'!C:Q,15,0)</f>
        <v>0</v>
      </c>
      <c r="H97" s="78"/>
      <c r="I97" s="80"/>
    </row>
    <row r="98" spans="1:9" ht="21.6" thickBot="1">
      <c r="A98" s="57"/>
      <c r="B98" s="17" t="s">
        <v>161</v>
      </c>
      <c r="C98" s="18"/>
      <c r="D98" s="19"/>
      <c r="E98" s="20" t="s">
        <v>162</v>
      </c>
      <c r="F98" s="21" t="s">
        <v>163</v>
      </c>
      <c r="G98" s="19"/>
      <c r="H98" s="19"/>
      <c r="I98" s="22" t="s">
        <v>162</v>
      </c>
    </row>
    <row r="99" spans="1:9" ht="21">
      <c r="A99" s="57"/>
      <c r="B99" s="23" t="s">
        <v>15</v>
      </c>
      <c r="C99" s="11"/>
      <c r="D99" s="40"/>
      <c r="E99" s="3">
        <f>VLOOKUP(C92,'DEC-2024'!C:R,16,0)</f>
        <v>10859</v>
      </c>
      <c r="F99" s="25" t="s">
        <v>35</v>
      </c>
      <c r="G99" s="26"/>
      <c r="H99" s="26"/>
      <c r="I99" s="1">
        <f>VLOOKUP(C92,'DEC-2024'!C:AM,37,0)</f>
        <v>0</v>
      </c>
    </row>
    <row r="100" spans="1:9" ht="21">
      <c r="A100" s="57"/>
      <c r="B100" s="23" t="s">
        <v>16</v>
      </c>
      <c r="C100" s="11"/>
      <c r="D100" s="40"/>
      <c r="E100" s="3">
        <f>VLOOKUP(C92,'DEC-2024'!C:S,17,0)</f>
        <v>3461</v>
      </c>
      <c r="F100" s="25" t="s">
        <v>28</v>
      </c>
      <c r="G100" s="40"/>
      <c r="H100" s="40"/>
      <c r="I100" s="2">
        <f>VLOOKUP(C92,'DEC-2024'!C:AF,30,0)</f>
        <v>1718</v>
      </c>
    </row>
    <row r="101" spans="1:9" ht="21">
      <c r="A101" s="57"/>
      <c r="B101" s="23" t="s">
        <v>17</v>
      </c>
      <c r="C101" s="11"/>
      <c r="D101" s="40"/>
      <c r="E101" s="3">
        <f>VLOOKUP(C92,'DEC-2024'!C:T,18,0)</f>
        <v>787</v>
      </c>
      <c r="F101" s="25" t="s">
        <v>30</v>
      </c>
      <c r="G101" s="40"/>
      <c r="H101" s="40"/>
      <c r="I101" s="2">
        <f>VLOOKUP(C92,'DEC-2024'!C:AH,32,0)</f>
        <v>152</v>
      </c>
    </row>
    <row r="102" spans="1:9" ht="21">
      <c r="A102" s="57"/>
      <c r="B102" s="23" t="s">
        <v>19</v>
      </c>
      <c r="C102" s="11"/>
      <c r="D102" s="40"/>
      <c r="E102" s="3">
        <f>VLOOKUP(C92,'DEC-2024'!C:V,20,0)</f>
        <v>518</v>
      </c>
      <c r="F102" s="25" t="s">
        <v>164</v>
      </c>
      <c r="G102" s="40"/>
      <c r="H102" s="40"/>
      <c r="I102" s="2">
        <f>VLOOKUP(C92,'DEC-2024'!C:AG,31,0)</f>
        <v>0</v>
      </c>
    </row>
    <row r="103" spans="1:9" ht="21">
      <c r="A103" s="57"/>
      <c r="B103" s="23" t="s">
        <v>165</v>
      </c>
      <c r="C103" s="11"/>
      <c r="D103" s="40"/>
      <c r="E103" s="3">
        <f>VLOOKUP(C92,'DEC-2024'!C:U,19,0)</f>
        <v>787</v>
      </c>
      <c r="F103" s="25" t="s">
        <v>176</v>
      </c>
      <c r="G103" s="40"/>
      <c r="H103" s="40"/>
      <c r="I103" s="2">
        <f>VLOOKUP(C92,'DEC-2024'!C:AL,36,0)</f>
        <v>510</v>
      </c>
    </row>
    <row r="104" spans="1:9" ht="21">
      <c r="A104" s="57"/>
      <c r="B104" s="23" t="s">
        <v>167</v>
      </c>
      <c r="C104" s="11"/>
      <c r="D104" s="40"/>
      <c r="E104" s="3">
        <f>VLOOKUP(C92,'DEC-2024'!C:Y,23,0)</f>
        <v>2598</v>
      </c>
      <c r="F104" s="25" t="s">
        <v>166</v>
      </c>
      <c r="G104" s="40"/>
      <c r="H104" s="40"/>
      <c r="I104" s="2">
        <f>VLOOKUP(C92,'DEC-2024'!C:AN,38,0)</f>
        <v>0</v>
      </c>
    </row>
    <row r="105" spans="1:9" ht="21">
      <c r="A105" s="57"/>
      <c r="B105" s="23" t="s">
        <v>169</v>
      </c>
      <c r="C105" s="11"/>
      <c r="D105" s="40"/>
      <c r="E105" s="3">
        <f>VLOOKUP(C92,'DEC-2024'!C:Z,24,0)</f>
        <v>0</v>
      </c>
      <c r="F105" s="27" t="s">
        <v>168</v>
      </c>
      <c r="G105" s="40"/>
      <c r="H105" s="40"/>
      <c r="I105" s="2">
        <f>VLOOKUP(C92,'DEC-2024'!C:AK,35,0)</f>
        <v>20</v>
      </c>
    </row>
    <row r="106" spans="1:9" ht="21">
      <c r="A106" s="57"/>
      <c r="B106" s="23" t="s">
        <v>20</v>
      </c>
      <c r="C106" s="11"/>
      <c r="D106" s="40"/>
      <c r="E106" s="3">
        <f>VLOOKUP(C92,'DEC-2024'!C:W,21,0)</f>
        <v>0</v>
      </c>
      <c r="F106" s="25" t="s">
        <v>42</v>
      </c>
      <c r="G106" s="40"/>
      <c r="H106" s="40"/>
      <c r="I106" s="2">
        <v>0</v>
      </c>
    </row>
    <row r="107" spans="1:9" ht="21">
      <c r="A107" s="57"/>
      <c r="B107" s="23" t="s">
        <v>25</v>
      </c>
      <c r="C107" s="11"/>
      <c r="D107" s="40"/>
      <c r="E107" s="3">
        <f>VLOOKUP(C92,'DEC-2024'!C:AB,26,0)</f>
        <v>150</v>
      </c>
      <c r="F107" s="25"/>
      <c r="G107" s="40"/>
      <c r="H107" s="40"/>
      <c r="I107" s="2"/>
    </row>
    <row r="108" spans="1:9" ht="21">
      <c r="A108" s="57"/>
      <c r="B108" s="23" t="s">
        <v>21</v>
      </c>
      <c r="C108" s="11"/>
      <c r="D108" s="40"/>
      <c r="E108" s="3">
        <f>VLOOKUP(C92,'DEC-2024'!C:X,22,0)</f>
        <v>0</v>
      </c>
      <c r="F108" s="25"/>
      <c r="G108" s="40"/>
      <c r="H108" s="40"/>
      <c r="I108" s="2"/>
    </row>
    <row r="109" spans="1:9" ht="21.6" thickBot="1">
      <c r="A109" s="57"/>
      <c r="B109" s="23" t="s">
        <v>24</v>
      </c>
      <c r="C109" s="11"/>
      <c r="D109" s="40"/>
      <c r="E109" s="3">
        <f>VLOOKUP(C92,'DEC-2024'!C:AA,25,0)</f>
        <v>1094</v>
      </c>
      <c r="F109" s="25"/>
      <c r="G109" s="40"/>
      <c r="H109" s="40"/>
      <c r="I109" s="2"/>
    </row>
    <row r="110" spans="1:9" ht="21.6" thickBot="1">
      <c r="A110" s="57"/>
      <c r="B110" s="28" t="s">
        <v>177</v>
      </c>
      <c r="C110" s="11"/>
      <c r="D110" s="40"/>
      <c r="E110" s="29">
        <f>VLOOKUP(C92,'DEC-2024'!C:AD,28,0)</f>
        <v>0</v>
      </c>
      <c r="F110" s="25"/>
      <c r="G110" s="40"/>
      <c r="H110" s="40"/>
      <c r="I110" s="2"/>
    </row>
    <row r="111" spans="1:9" ht="21.6" thickBot="1">
      <c r="A111" s="57"/>
      <c r="B111" s="69"/>
      <c r="C111" s="70"/>
      <c r="D111" s="71"/>
      <c r="E111" s="8"/>
      <c r="F111" s="25"/>
      <c r="G111" s="40"/>
      <c r="H111" s="40"/>
      <c r="I111" s="3"/>
    </row>
    <row r="112" spans="1:9" ht="21.6" thickBot="1">
      <c r="A112" s="57"/>
      <c r="B112" s="69" t="s">
        <v>170</v>
      </c>
      <c r="C112" s="70"/>
      <c r="D112" s="71"/>
      <c r="E112" s="4">
        <f>VLOOKUP(C92,'DEC-2024'!C:AE,29,0)</f>
        <v>20254</v>
      </c>
      <c r="F112" s="30" t="s">
        <v>171</v>
      </c>
      <c r="G112" s="31"/>
      <c r="H112" s="31"/>
      <c r="I112" s="5">
        <f>VLOOKUP(C92,'DEC-2024'!C:AP,40,0)</f>
        <v>2400</v>
      </c>
    </row>
    <row r="113" spans="1:9" ht="21.6" thickBot="1">
      <c r="A113" s="57"/>
      <c r="B113" s="32"/>
      <c r="C113" s="33"/>
      <c r="D113" s="31"/>
      <c r="E113" s="31"/>
      <c r="F113" s="34" t="s">
        <v>172</v>
      </c>
      <c r="G113" s="31"/>
      <c r="H113" s="31"/>
      <c r="I113" s="5">
        <f>VLOOKUP(C92,'DEC-2024'!C:AQ,41,0)</f>
        <v>17854</v>
      </c>
    </row>
    <row r="114" spans="1:9" ht="21.6" thickBot="1">
      <c r="A114" s="57"/>
      <c r="B114" s="72" t="s">
        <v>173</v>
      </c>
      <c r="C114" s="73"/>
      <c r="D114" s="74">
        <v>45663</v>
      </c>
      <c r="E114" s="74"/>
      <c r="F114" s="35"/>
      <c r="G114" s="35"/>
      <c r="H114" s="35"/>
      <c r="I114" s="36"/>
    </row>
    <row r="115" spans="1:9" ht="21">
      <c r="A115" s="57"/>
      <c r="B115" s="12"/>
      <c r="C115" s="11"/>
      <c r="D115" s="40"/>
      <c r="E115" s="40"/>
      <c r="F115" s="40"/>
      <c r="G115" s="40"/>
      <c r="H115" s="40"/>
      <c r="I115" s="37"/>
    </row>
    <row r="116" spans="1:9" ht="21.6" thickBot="1">
      <c r="A116" s="57"/>
      <c r="B116" s="38" t="s">
        <v>174</v>
      </c>
      <c r="C116" s="18"/>
      <c r="D116" s="41"/>
      <c r="E116" s="41"/>
      <c r="F116" s="41"/>
      <c r="G116" s="75" t="s">
        <v>175</v>
      </c>
      <c r="H116" s="75"/>
      <c r="I116" s="76"/>
    </row>
    <row r="117" spans="1:9" ht="21">
      <c r="A117" s="57">
        <v>5</v>
      </c>
      <c r="B117" s="59" t="s">
        <v>151</v>
      </c>
      <c r="C117" s="9"/>
      <c r="D117" s="61" t="s">
        <v>152</v>
      </c>
      <c r="E117" s="61"/>
      <c r="F117" s="61"/>
      <c r="G117" s="61"/>
      <c r="H117" s="61"/>
      <c r="I117" s="62"/>
    </row>
    <row r="118" spans="1:9" ht="21">
      <c r="A118" s="57"/>
      <c r="B118" s="60"/>
      <c r="C118" s="11"/>
      <c r="D118" s="63" t="s">
        <v>153</v>
      </c>
      <c r="E118" s="63"/>
      <c r="F118" s="63"/>
      <c r="G118" s="63"/>
      <c r="H118" s="63"/>
      <c r="I118" s="64"/>
    </row>
    <row r="119" spans="1:9" ht="21">
      <c r="A119" s="57"/>
      <c r="B119" s="60"/>
      <c r="C119" s="11"/>
      <c r="D119" s="63" t="s">
        <v>154</v>
      </c>
      <c r="E119" s="63"/>
      <c r="F119" s="63"/>
      <c r="G119" s="63"/>
      <c r="H119" s="63"/>
      <c r="I119" s="64"/>
    </row>
    <row r="120" spans="1:9" ht="21">
      <c r="A120" s="57"/>
      <c r="B120" s="12"/>
      <c r="C120" s="11"/>
      <c r="D120" s="65" t="s">
        <v>284</v>
      </c>
      <c r="E120" s="65"/>
      <c r="F120" s="65"/>
      <c r="G120" s="65"/>
      <c r="H120" s="65"/>
      <c r="I120" s="66"/>
    </row>
    <row r="121" spans="1:9" ht="21">
      <c r="A121" s="57"/>
      <c r="B121" s="6" t="s">
        <v>155</v>
      </c>
      <c r="C121" s="67" t="s">
        <v>55</v>
      </c>
      <c r="D121" s="67"/>
      <c r="E121" s="67"/>
      <c r="F121" s="13" t="s">
        <v>4</v>
      </c>
      <c r="G121" s="67" t="str">
        <f>VLOOKUP(C121,'DEC-2024'!C:D,2,0)</f>
        <v>SHARATHKUMAR KRISHNAPPA</v>
      </c>
      <c r="H121" s="67"/>
      <c r="I121" s="68"/>
    </row>
    <row r="122" spans="1:9" ht="21">
      <c r="A122" s="57"/>
      <c r="B122" s="6" t="s">
        <v>156</v>
      </c>
      <c r="C122" s="67" t="str">
        <f>VLOOKUP(C121,'DEC-2024'!C:G,5,0)</f>
        <v>ANEKAL</v>
      </c>
      <c r="D122" s="67"/>
      <c r="E122" s="67"/>
      <c r="F122" s="7" t="s">
        <v>157</v>
      </c>
      <c r="G122" s="67" t="str">
        <f>VLOOKUP(C121,'DEC-2024'!C:H,6,0)</f>
        <v>Production</v>
      </c>
      <c r="H122" s="67"/>
      <c r="I122" s="68"/>
    </row>
    <row r="123" spans="1:9" ht="21">
      <c r="A123" s="57"/>
      <c r="B123" s="14" t="s">
        <v>158</v>
      </c>
      <c r="C123" s="67" t="str">
        <f>VLOOKUP(C121,'DEC-2024'!C:E,3,0)</f>
        <v>101767065720</v>
      </c>
      <c r="D123" s="67"/>
      <c r="E123" s="67"/>
      <c r="F123" s="7" t="s">
        <v>159</v>
      </c>
      <c r="G123" s="67">
        <f>VLOOKUP(C121,'DEC-2024'!C:F,4,0)</f>
        <v>5348808532</v>
      </c>
      <c r="H123" s="67"/>
      <c r="I123" s="68"/>
    </row>
    <row r="124" spans="1:9" ht="21">
      <c r="A124" s="57"/>
      <c r="B124" s="15" t="s">
        <v>160</v>
      </c>
      <c r="C124" s="81">
        <f>VLOOKUP(C121,'DEC-2024'!C:L,10,0)</f>
        <v>31</v>
      </c>
      <c r="D124" s="81"/>
      <c r="E124" s="81"/>
      <c r="F124" s="16" t="s">
        <v>178</v>
      </c>
      <c r="G124" s="81">
        <f>VLOOKUP(C121,'DEC-2024'!C:N,12,0)</f>
        <v>24</v>
      </c>
      <c r="H124" s="81"/>
      <c r="I124" s="82"/>
    </row>
    <row r="125" spans="1:9" ht="21">
      <c r="A125" s="57"/>
      <c r="B125" s="6" t="s">
        <v>12</v>
      </c>
      <c r="C125" s="77">
        <f>VLOOKUP(C121,'DEC-2024'!C:O,13,0)</f>
        <v>1</v>
      </c>
      <c r="D125" s="78"/>
      <c r="E125" s="79"/>
      <c r="F125" s="16" t="s">
        <v>179</v>
      </c>
      <c r="G125" s="77">
        <f>VLOOKUP(C121,'DEC-2024'!C:M,11,0)</f>
        <v>30</v>
      </c>
      <c r="H125" s="78"/>
      <c r="I125" s="80"/>
    </row>
    <row r="126" spans="1:9" ht="21">
      <c r="A126" s="58"/>
      <c r="B126" s="7" t="s">
        <v>180</v>
      </c>
      <c r="C126" s="77">
        <f>VLOOKUP(C121,'DEC-2024'!C:P,14,0)</f>
        <v>0</v>
      </c>
      <c r="D126" s="78"/>
      <c r="E126" s="79"/>
      <c r="F126" s="7" t="s">
        <v>181</v>
      </c>
      <c r="G126" s="77">
        <f>VLOOKUP(C121,'DEC-2024'!C:Q,15,0)</f>
        <v>0</v>
      </c>
      <c r="H126" s="78"/>
      <c r="I126" s="80"/>
    </row>
    <row r="127" spans="1:9" ht="21.6" thickBot="1">
      <c r="A127" s="57"/>
      <c r="B127" s="17" t="s">
        <v>161</v>
      </c>
      <c r="C127" s="18"/>
      <c r="D127" s="19"/>
      <c r="E127" s="20" t="s">
        <v>162</v>
      </c>
      <c r="F127" s="21" t="s">
        <v>163</v>
      </c>
      <c r="G127" s="19"/>
      <c r="H127" s="19"/>
      <c r="I127" s="22" t="s">
        <v>162</v>
      </c>
    </row>
    <row r="128" spans="1:9" ht="21">
      <c r="A128" s="57"/>
      <c r="B128" s="23" t="s">
        <v>15</v>
      </c>
      <c r="C128" s="11"/>
      <c r="D128" s="40"/>
      <c r="E128" s="3">
        <f>VLOOKUP(C121,'DEC-2024'!C:R,16,0)</f>
        <v>10681</v>
      </c>
      <c r="F128" s="25" t="s">
        <v>35</v>
      </c>
      <c r="G128" s="26"/>
      <c r="H128" s="26"/>
      <c r="I128" s="1">
        <f>VLOOKUP(C121,'DEC-2024'!C:AM,37,0)</f>
        <v>0</v>
      </c>
    </row>
    <row r="129" spans="1:9" ht="21">
      <c r="A129" s="57"/>
      <c r="B129" s="23" t="s">
        <v>16</v>
      </c>
      <c r="C129" s="11"/>
      <c r="D129" s="40"/>
      <c r="E129" s="3">
        <f>VLOOKUP(C121,'DEC-2024'!C:S,17,0)</f>
        <v>3405</v>
      </c>
      <c r="F129" s="25" t="s">
        <v>28</v>
      </c>
      <c r="G129" s="40"/>
      <c r="H129" s="40"/>
      <c r="I129" s="2">
        <f>VLOOKUP(C121,'DEC-2024'!C:AF,30,0)</f>
        <v>1690</v>
      </c>
    </row>
    <row r="130" spans="1:9" ht="21">
      <c r="A130" s="57"/>
      <c r="B130" s="23" t="s">
        <v>17</v>
      </c>
      <c r="C130" s="11"/>
      <c r="D130" s="40"/>
      <c r="E130" s="3">
        <f>VLOOKUP(C121,'DEC-2024'!C:T,18,0)</f>
        <v>0</v>
      </c>
      <c r="F130" s="25" t="s">
        <v>30</v>
      </c>
      <c r="G130" s="40"/>
      <c r="H130" s="40"/>
      <c r="I130" s="2">
        <f>VLOOKUP(C121,'DEC-2024'!C:AH,32,0)</f>
        <v>149</v>
      </c>
    </row>
    <row r="131" spans="1:9" ht="21">
      <c r="A131" s="57"/>
      <c r="B131" s="23" t="s">
        <v>19</v>
      </c>
      <c r="C131" s="11"/>
      <c r="D131" s="40"/>
      <c r="E131" s="3">
        <f>VLOOKUP(C121,'DEC-2024'!C:V,20,0)</f>
        <v>44</v>
      </c>
      <c r="F131" s="25" t="s">
        <v>164</v>
      </c>
      <c r="G131" s="40"/>
      <c r="H131" s="40"/>
      <c r="I131" s="2">
        <f>VLOOKUP(C121,'DEC-2024'!C:AG,31,0)</f>
        <v>0</v>
      </c>
    </row>
    <row r="132" spans="1:9" ht="21">
      <c r="A132" s="57"/>
      <c r="B132" s="23" t="s">
        <v>165</v>
      </c>
      <c r="C132" s="11"/>
      <c r="D132" s="40"/>
      <c r="E132" s="3">
        <f>VLOOKUP(C121,'DEC-2024'!C:U,19,0)</f>
        <v>0</v>
      </c>
      <c r="F132" s="25" t="s">
        <v>176</v>
      </c>
      <c r="G132" s="40"/>
      <c r="H132" s="40"/>
      <c r="I132" s="2">
        <f>VLOOKUP(C121,'DEC-2024'!C:AL,36,0)</f>
        <v>0</v>
      </c>
    </row>
    <row r="133" spans="1:9" ht="21">
      <c r="A133" s="57"/>
      <c r="B133" s="23" t="s">
        <v>167</v>
      </c>
      <c r="C133" s="11"/>
      <c r="D133" s="40"/>
      <c r="E133" s="3">
        <f>VLOOKUP(C121,'DEC-2024'!C:Y,23,0)</f>
        <v>4548</v>
      </c>
      <c r="F133" s="25" t="s">
        <v>166</v>
      </c>
      <c r="G133" s="40"/>
      <c r="H133" s="40"/>
      <c r="I133" s="2">
        <f>VLOOKUP(C121,'DEC-2024'!C:AN,38,0)</f>
        <v>0</v>
      </c>
    </row>
    <row r="134" spans="1:9" ht="21">
      <c r="A134" s="57"/>
      <c r="B134" s="23" t="s">
        <v>169</v>
      </c>
      <c r="C134" s="11"/>
      <c r="D134" s="40"/>
      <c r="E134" s="3">
        <f>VLOOKUP(C121,'DEC-2024'!C:Z,24,0)</f>
        <v>0</v>
      </c>
      <c r="F134" s="27" t="s">
        <v>168</v>
      </c>
      <c r="G134" s="40"/>
      <c r="H134" s="40"/>
      <c r="I134" s="2">
        <f>VLOOKUP(C121,'DEC-2024'!C:AK,35,0)</f>
        <v>20</v>
      </c>
    </row>
    <row r="135" spans="1:9" ht="21">
      <c r="A135" s="57"/>
      <c r="B135" s="23" t="s">
        <v>20</v>
      </c>
      <c r="C135" s="11"/>
      <c r="D135" s="40"/>
      <c r="E135" s="3">
        <f>VLOOKUP(C121,'DEC-2024'!C:W,21,0)</f>
        <v>0</v>
      </c>
      <c r="F135" s="25" t="s">
        <v>42</v>
      </c>
      <c r="G135" s="40"/>
      <c r="H135" s="40"/>
      <c r="I135" s="2">
        <v>0</v>
      </c>
    </row>
    <row r="136" spans="1:9" ht="21">
      <c r="A136" s="57"/>
      <c r="B136" s="23" t="s">
        <v>25</v>
      </c>
      <c r="C136" s="11"/>
      <c r="D136" s="40"/>
      <c r="E136" s="3">
        <f>VLOOKUP(C121,'DEC-2024'!C:AB,26,0)</f>
        <v>200</v>
      </c>
      <c r="F136" s="25"/>
      <c r="G136" s="40"/>
      <c r="H136" s="40"/>
      <c r="I136" s="2"/>
    </row>
    <row r="137" spans="1:9" ht="21">
      <c r="A137" s="57"/>
      <c r="B137" s="23" t="s">
        <v>21</v>
      </c>
      <c r="C137" s="11"/>
      <c r="D137" s="40"/>
      <c r="E137" s="3">
        <f>VLOOKUP(C121,'DEC-2024'!C:X,22,0)</f>
        <v>0</v>
      </c>
      <c r="F137" s="25"/>
      <c r="G137" s="40"/>
      <c r="H137" s="40"/>
      <c r="I137" s="2"/>
    </row>
    <row r="138" spans="1:9" ht="21.6" thickBot="1">
      <c r="A138" s="57"/>
      <c r="B138" s="23" t="s">
        <v>24</v>
      </c>
      <c r="C138" s="11"/>
      <c r="D138" s="40"/>
      <c r="E138" s="3">
        <f>VLOOKUP(C121,'DEC-2024'!C:AA,25,0)</f>
        <v>957</v>
      </c>
      <c r="F138" s="25"/>
      <c r="G138" s="40"/>
      <c r="H138" s="40"/>
      <c r="I138" s="2"/>
    </row>
    <row r="139" spans="1:9" ht="21.6" thickBot="1">
      <c r="A139" s="57"/>
      <c r="B139" s="28" t="s">
        <v>177</v>
      </c>
      <c r="C139" s="11"/>
      <c r="D139" s="40"/>
      <c r="E139" s="29">
        <f>VLOOKUP(C121,'DEC-2024'!C:AD,28,0)</f>
        <v>0</v>
      </c>
      <c r="F139" s="25"/>
      <c r="G139" s="40"/>
      <c r="H139" s="40"/>
      <c r="I139" s="2"/>
    </row>
    <row r="140" spans="1:9" ht="21.6" thickBot="1">
      <c r="A140" s="57"/>
      <c r="B140" s="69"/>
      <c r="C140" s="70"/>
      <c r="D140" s="71"/>
      <c r="E140" s="8"/>
      <c r="F140" s="25"/>
      <c r="G140" s="40"/>
      <c r="H140" s="40"/>
      <c r="I140" s="3"/>
    </row>
    <row r="141" spans="1:9" ht="21.6" thickBot="1">
      <c r="A141" s="57"/>
      <c r="B141" s="69" t="s">
        <v>170</v>
      </c>
      <c r="C141" s="70"/>
      <c r="D141" s="71"/>
      <c r="E141" s="4">
        <f>VLOOKUP(C121,'DEC-2024'!C:AE,29,0)</f>
        <v>19835</v>
      </c>
      <c r="F141" s="30" t="s">
        <v>171</v>
      </c>
      <c r="G141" s="31"/>
      <c r="H141" s="31"/>
      <c r="I141" s="5">
        <f>VLOOKUP(C121,'DEC-2024'!C:AP,40,0)</f>
        <v>1859</v>
      </c>
    </row>
    <row r="142" spans="1:9" ht="21.6" thickBot="1">
      <c r="A142" s="57"/>
      <c r="B142" s="32"/>
      <c r="C142" s="33"/>
      <c r="D142" s="31"/>
      <c r="E142" s="31"/>
      <c r="F142" s="34" t="s">
        <v>172</v>
      </c>
      <c r="G142" s="31"/>
      <c r="H142" s="31"/>
      <c r="I142" s="5">
        <f>VLOOKUP(C121,'DEC-2024'!C:AQ,41,0)</f>
        <v>17976</v>
      </c>
    </row>
    <row r="143" spans="1:9" ht="21.6" thickBot="1">
      <c r="A143" s="57"/>
      <c r="B143" s="72" t="s">
        <v>173</v>
      </c>
      <c r="C143" s="73"/>
      <c r="D143" s="74">
        <v>45663</v>
      </c>
      <c r="E143" s="74"/>
      <c r="F143" s="35"/>
      <c r="G143" s="35"/>
      <c r="H143" s="35"/>
      <c r="I143" s="36"/>
    </row>
    <row r="144" spans="1:9" ht="21">
      <c r="A144" s="57"/>
      <c r="B144" s="12"/>
      <c r="C144" s="11"/>
      <c r="D144" s="40"/>
      <c r="E144" s="40"/>
      <c r="F144" s="40"/>
      <c r="G144" s="40"/>
      <c r="H144" s="40"/>
      <c r="I144" s="37"/>
    </row>
    <row r="145" spans="1:9" ht="21.6" thickBot="1">
      <c r="A145" s="57"/>
      <c r="B145" s="38" t="s">
        <v>174</v>
      </c>
      <c r="C145" s="18"/>
      <c r="D145" s="41"/>
      <c r="E145" s="41"/>
      <c r="F145" s="41"/>
      <c r="G145" s="75" t="s">
        <v>175</v>
      </c>
      <c r="H145" s="75"/>
      <c r="I145" s="76"/>
    </row>
    <row r="146" spans="1:9" ht="21">
      <c r="A146" s="57">
        <v>6</v>
      </c>
      <c r="B146" s="59" t="s">
        <v>151</v>
      </c>
      <c r="C146" s="9"/>
      <c r="D146" s="61" t="s">
        <v>152</v>
      </c>
      <c r="E146" s="61"/>
      <c r="F146" s="61"/>
      <c r="G146" s="61"/>
      <c r="H146" s="61"/>
      <c r="I146" s="62"/>
    </row>
    <row r="147" spans="1:9" ht="21">
      <c r="A147" s="57"/>
      <c r="B147" s="60"/>
      <c r="C147" s="11"/>
      <c r="D147" s="63" t="s">
        <v>153</v>
      </c>
      <c r="E147" s="63"/>
      <c r="F147" s="63"/>
      <c r="G147" s="63"/>
      <c r="H147" s="63"/>
      <c r="I147" s="64"/>
    </row>
    <row r="148" spans="1:9" ht="21">
      <c r="A148" s="57"/>
      <c r="B148" s="60"/>
      <c r="C148" s="11"/>
      <c r="D148" s="63" t="s">
        <v>154</v>
      </c>
      <c r="E148" s="63"/>
      <c r="F148" s="63"/>
      <c r="G148" s="63"/>
      <c r="H148" s="63"/>
      <c r="I148" s="64"/>
    </row>
    <row r="149" spans="1:9" ht="21">
      <c r="A149" s="57"/>
      <c r="B149" s="12"/>
      <c r="C149" s="11"/>
      <c r="D149" s="65" t="s">
        <v>284</v>
      </c>
      <c r="E149" s="65"/>
      <c r="F149" s="65"/>
      <c r="G149" s="65"/>
      <c r="H149" s="65"/>
      <c r="I149" s="66"/>
    </row>
    <row r="150" spans="1:9" ht="21">
      <c r="A150" s="57"/>
      <c r="B150" s="6" t="s">
        <v>155</v>
      </c>
      <c r="C150" s="67" t="s">
        <v>60</v>
      </c>
      <c r="D150" s="67"/>
      <c r="E150" s="67"/>
      <c r="F150" s="13" t="s">
        <v>4</v>
      </c>
      <c r="G150" s="67" t="str">
        <f>VLOOKUP(C150,'DEC-2024'!C:D,2,0)</f>
        <v>VENKATESH</v>
      </c>
      <c r="H150" s="67"/>
      <c r="I150" s="68"/>
    </row>
    <row r="151" spans="1:9" ht="21">
      <c r="A151" s="57"/>
      <c r="B151" s="6" t="s">
        <v>156</v>
      </c>
      <c r="C151" s="67" t="str">
        <f>VLOOKUP(C150,'DEC-2024'!C:G,5,0)</f>
        <v>ANEKAL</v>
      </c>
      <c r="D151" s="67"/>
      <c r="E151" s="67"/>
      <c r="F151" s="7" t="s">
        <v>157</v>
      </c>
      <c r="G151" s="67" t="str">
        <f>VLOOKUP(C150,'DEC-2024'!C:H,6,0)</f>
        <v>Production</v>
      </c>
      <c r="H151" s="67"/>
      <c r="I151" s="68"/>
    </row>
    <row r="152" spans="1:9" ht="21">
      <c r="A152" s="57"/>
      <c r="B152" s="14" t="s">
        <v>158</v>
      </c>
      <c r="C152" s="67" t="str">
        <f>VLOOKUP(C150,'DEC-2024'!C:E,3,0)</f>
        <v>101882555626</v>
      </c>
      <c r="D152" s="67"/>
      <c r="E152" s="67"/>
      <c r="F152" s="7" t="s">
        <v>159</v>
      </c>
      <c r="G152" s="67">
        <f>VLOOKUP(C150,'DEC-2024'!C:F,4,0)</f>
        <v>5348432221</v>
      </c>
      <c r="H152" s="67"/>
      <c r="I152" s="68"/>
    </row>
    <row r="153" spans="1:9" ht="21">
      <c r="A153" s="57"/>
      <c r="B153" s="15" t="s">
        <v>160</v>
      </c>
      <c r="C153" s="81">
        <f>VLOOKUP(C150,'DEC-2024'!C:L,10,0)</f>
        <v>31</v>
      </c>
      <c r="D153" s="81"/>
      <c r="E153" s="81"/>
      <c r="F153" s="16" t="s">
        <v>178</v>
      </c>
      <c r="G153" s="81">
        <f>VLOOKUP(C150,'DEC-2024'!C:N,12,0)</f>
        <v>24.5</v>
      </c>
      <c r="H153" s="81"/>
      <c r="I153" s="82"/>
    </row>
    <row r="154" spans="1:9" ht="21">
      <c r="A154" s="57"/>
      <c r="B154" s="6" t="s">
        <v>12</v>
      </c>
      <c r="C154" s="77">
        <f>VLOOKUP(C150,'DEC-2024'!C:O,13,0)</f>
        <v>0.5</v>
      </c>
      <c r="D154" s="78"/>
      <c r="E154" s="79"/>
      <c r="F154" s="16" t="s">
        <v>179</v>
      </c>
      <c r="G154" s="77">
        <f>VLOOKUP(C150,'DEC-2024'!C:M,11,0)</f>
        <v>30.5</v>
      </c>
      <c r="H154" s="78"/>
      <c r="I154" s="80"/>
    </row>
    <row r="155" spans="1:9" ht="21">
      <c r="A155" s="58"/>
      <c r="B155" s="7" t="s">
        <v>180</v>
      </c>
      <c r="C155" s="77">
        <f>VLOOKUP(C150,'DEC-2024'!C:P,14,0)</f>
        <v>1</v>
      </c>
      <c r="D155" s="78"/>
      <c r="E155" s="79"/>
      <c r="F155" s="7" t="s">
        <v>181</v>
      </c>
      <c r="G155" s="77">
        <f>VLOOKUP(C150,'DEC-2024'!C:Q,15,0)</f>
        <v>1</v>
      </c>
      <c r="H155" s="78"/>
      <c r="I155" s="80"/>
    </row>
    <row r="156" spans="1:9" ht="21.6" thickBot="1">
      <c r="A156" s="57"/>
      <c r="B156" s="17" t="s">
        <v>161</v>
      </c>
      <c r="C156" s="18"/>
      <c r="D156" s="19"/>
      <c r="E156" s="20" t="s">
        <v>162</v>
      </c>
      <c r="F156" s="21" t="s">
        <v>163</v>
      </c>
      <c r="G156" s="19"/>
      <c r="H156" s="19"/>
      <c r="I156" s="22" t="s">
        <v>162</v>
      </c>
    </row>
    <row r="157" spans="1:9" ht="21">
      <c r="A157" s="57"/>
      <c r="B157" s="23" t="s">
        <v>15</v>
      </c>
      <c r="C157" s="11"/>
      <c r="D157" s="40"/>
      <c r="E157" s="3">
        <f>VLOOKUP(C150,'DEC-2024'!C:R,16,0)</f>
        <v>10859</v>
      </c>
      <c r="F157" s="25" t="s">
        <v>35</v>
      </c>
      <c r="G157" s="26"/>
      <c r="H157" s="26"/>
      <c r="I157" s="1">
        <f>VLOOKUP(C150,'DEC-2024'!C:AM,37,0)</f>
        <v>0</v>
      </c>
    </row>
    <row r="158" spans="1:9" ht="21">
      <c r="A158" s="57"/>
      <c r="B158" s="23" t="s">
        <v>16</v>
      </c>
      <c r="C158" s="11"/>
      <c r="D158" s="40"/>
      <c r="E158" s="3">
        <f>VLOOKUP(C150,'DEC-2024'!C:S,17,0)</f>
        <v>3461</v>
      </c>
      <c r="F158" s="25" t="s">
        <v>28</v>
      </c>
      <c r="G158" s="40"/>
      <c r="H158" s="40"/>
      <c r="I158" s="2">
        <f>VLOOKUP(C150,'DEC-2024'!C:AF,30,0)</f>
        <v>1718</v>
      </c>
    </row>
    <row r="159" spans="1:9" ht="21">
      <c r="A159" s="57"/>
      <c r="B159" s="23" t="s">
        <v>17</v>
      </c>
      <c r="C159" s="11"/>
      <c r="D159" s="40"/>
      <c r="E159" s="3">
        <f>VLOOKUP(C150,'DEC-2024'!C:T,18,0)</f>
        <v>0</v>
      </c>
      <c r="F159" s="25" t="s">
        <v>30</v>
      </c>
      <c r="G159" s="40"/>
      <c r="H159" s="40"/>
      <c r="I159" s="2">
        <f>VLOOKUP(C150,'DEC-2024'!C:AH,32,0)</f>
        <v>155</v>
      </c>
    </row>
    <row r="160" spans="1:9" ht="21">
      <c r="A160" s="57"/>
      <c r="B160" s="23" t="s">
        <v>19</v>
      </c>
      <c r="C160" s="11"/>
      <c r="D160" s="40"/>
      <c r="E160" s="3">
        <f>VLOOKUP(C150,'DEC-2024'!C:V,20,0)</f>
        <v>241</v>
      </c>
      <c r="F160" s="25" t="s">
        <v>164</v>
      </c>
      <c r="G160" s="40"/>
      <c r="H160" s="40"/>
      <c r="I160" s="2">
        <f>VLOOKUP(C150,'DEC-2024'!C:AG,31,0)</f>
        <v>0</v>
      </c>
    </row>
    <row r="161" spans="1:9" ht="21">
      <c r="A161" s="57"/>
      <c r="B161" s="23" t="s">
        <v>165</v>
      </c>
      <c r="C161" s="11"/>
      <c r="D161" s="40"/>
      <c r="E161" s="3">
        <f>VLOOKUP(C150,'DEC-2024'!C:U,19,0)</f>
        <v>0</v>
      </c>
      <c r="F161" s="25" t="s">
        <v>176</v>
      </c>
      <c r="G161" s="40"/>
      <c r="H161" s="40"/>
      <c r="I161" s="2">
        <f>VLOOKUP(C150,'DEC-2024'!C:AL,36,0)</f>
        <v>720</v>
      </c>
    </row>
    <row r="162" spans="1:9" ht="21">
      <c r="A162" s="57"/>
      <c r="B162" s="23" t="s">
        <v>167</v>
      </c>
      <c r="C162" s="11"/>
      <c r="D162" s="40"/>
      <c r="E162" s="3">
        <f>VLOOKUP(C150,'DEC-2024'!C:Y,23,0)</f>
        <v>4852</v>
      </c>
      <c r="F162" s="25" t="s">
        <v>166</v>
      </c>
      <c r="G162" s="40"/>
      <c r="H162" s="40"/>
      <c r="I162" s="2">
        <f>VLOOKUP(C150,'DEC-2024'!C:AN,38,0)</f>
        <v>0</v>
      </c>
    </row>
    <row r="163" spans="1:9" ht="21">
      <c r="A163" s="57"/>
      <c r="B163" s="23" t="s">
        <v>169</v>
      </c>
      <c r="C163" s="11"/>
      <c r="D163" s="40"/>
      <c r="E163" s="3">
        <f>VLOOKUP(C150,'DEC-2024'!C:Z,24,0)</f>
        <v>0</v>
      </c>
      <c r="F163" s="27" t="s">
        <v>168</v>
      </c>
      <c r="G163" s="40"/>
      <c r="H163" s="40"/>
      <c r="I163" s="2">
        <f>VLOOKUP(C150,'DEC-2024'!C:AK,35,0)</f>
        <v>20</v>
      </c>
    </row>
    <row r="164" spans="1:9" ht="21">
      <c r="A164" s="57"/>
      <c r="B164" s="23" t="s">
        <v>20</v>
      </c>
      <c r="C164" s="11"/>
      <c r="D164" s="40"/>
      <c r="E164" s="3">
        <f>VLOOKUP(C150,'DEC-2024'!C:W,21,0)</f>
        <v>0</v>
      </c>
      <c r="F164" s="25" t="s">
        <v>42</v>
      </c>
      <c r="G164" s="40"/>
      <c r="H164" s="40"/>
      <c r="I164" s="2">
        <v>0</v>
      </c>
    </row>
    <row r="165" spans="1:9" ht="21">
      <c r="A165" s="57"/>
      <c r="B165" s="23" t="s">
        <v>25</v>
      </c>
      <c r="C165" s="11"/>
      <c r="D165" s="40"/>
      <c r="E165" s="3">
        <f>VLOOKUP(C150,'DEC-2024'!C:AB,26,0)</f>
        <v>300</v>
      </c>
      <c r="F165" s="25"/>
      <c r="G165" s="40"/>
      <c r="H165" s="40"/>
      <c r="I165" s="2"/>
    </row>
    <row r="166" spans="1:9" ht="21">
      <c r="A166" s="57"/>
      <c r="B166" s="23" t="s">
        <v>21</v>
      </c>
      <c r="C166" s="11"/>
      <c r="D166" s="40"/>
      <c r="E166" s="3">
        <f>VLOOKUP(C150,'DEC-2024'!C:X,22,0)</f>
        <v>0</v>
      </c>
      <c r="F166" s="25"/>
      <c r="G166" s="40"/>
      <c r="H166" s="40"/>
      <c r="I166" s="2"/>
    </row>
    <row r="167" spans="1:9" ht="21.6" thickBot="1">
      <c r="A167" s="57"/>
      <c r="B167" s="23" t="s">
        <v>24</v>
      </c>
      <c r="C167" s="11"/>
      <c r="D167" s="40"/>
      <c r="E167" s="3">
        <f>VLOOKUP(C150,'DEC-2024'!C:AA,25,0)</f>
        <v>970</v>
      </c>
      <c r="F167" s="25"/>
      <c r="G167" s="40"/>
      <c r="H167" s="40"/>
      <c r="I167" s="2"/>
    </row>
    <row r="168" spans="1:9" ht="21.6" thickBot="1">
      <c r="A168" s="57"/>
      <c r="B168" s="28" t="s">
        <v>177</v>
      </c>
      <c r="C168" s="11"/>
      <c r="D168" s="40"/>
      <c r="E168" s="29">
        <f>VLOOKUP(C150,'DEC-2024'!C:AD,28,0)</f>
        <v>0</v>
      </c>
      <c r="F168" s="25"/>
      <c r="G168" s="40"/>
      <c r="H168" s="40"/>
      <c r="I168" s="2"/>
    </row>
    <row r="169" spans="1:9" ht="21.6" thickBot="1">
      <c r="A169" s="57"/>
      <c r="B169" s="69"/>
      <c r="C169" s="70"/>
      <c r="D169" s="71"/>
      <c r="E169" s="8"/>
      <c r="F169" s="25"/>
      <c r="G169" s="40"/>
      <c r="H169" s="40"/>
      <c r="I169" s="3"/>
    </row>
    <row r="170" spans="1:9" ht="21.6" thickBot="1">
      <c r="A170" s="57"/>
      <c r="B170" s="69" t="s">
        <v>170</v>
      </c>
      <c r="C170" s="70"/>
      <c r="D170" s="71"/>
      <c r="E170" s="4">
        <f>VLOOKUP(C150,'DEC-2024'!C:AE,29,0)</f>
        <v>20683</v>
      </c>
      <c r="F170" s="30" t="s">
        <v>171</v>
      </c>
      <c r="G170" s="31"/>
      <c r="H170" s="31"/>
      <c r="I170" s="5">
        <f>VLOOKUP(C150,'DEC-2024'!C:AP,40,0)</f>
        <v>2613</v>
      </c>
    </row>
    <row r="171" spans="1:9" ht="21.6" thickBot="1">
      <c r="A171" s="57"/>
      <c r="B171" s="32"/>
      <c r="C171" s="33"/>
      <c r="D171" s="31"/>
      <c r="E171" s="31"/>
      <c r="F171" s="34" t="s">
        <v>172</v>
      </c>
      <c r="G171" s="31"/>
      <c r="H171" s="31"/>
      <c r="I171" s="5">
        <f>VLOOKUP(C150,'DEC-2024'!C:AQ,41,0)</f>
        <v>18070</v>
      </c>
    </row>
    <row r="172" spans="1:9" ht="21.6" thickBot="1">
      <c r="A172" s="57"/>
      <c r="B172" s="72" t="s">
        <v>173</v>
      </c>
      <c r="C172" s="73"/>
      <c r="D172" s="74">
        <v>45663</v>
      </c>
      <c r="E172" s="74"/>
      <c r="F172" s="35"/>
      <c r="G172" s="35"/>
      <c r="H172" s="35"/>
      <c r="I172" s="36"/>
    </row>
    <row r="173" spans="1:9" ht="21">
      <c r="A173" s="57"/>
      <c r="B173" s="12"/>
      <c r="C173" s="11"/>
      <c r="D173" s="40"/>
      <c r="E173" s="40"/>
      <c r="F173" s="40"/>
      <c r="G173" s="40"/>
      <c r="H173" s="40"/>
      <c r="I173" s="37"/>
    </row>
    <row r="174" spans="1:9" ht="21.6" thickBot="1">
      <c r="A174" s="57"/>
      <c r="B174" s="38" t="s">
        <v>174</v>
      </c>
      <c r="C174" s="18"/>
      <c r="D174" s="41"/>
      <c r="E174" s="41"/>
      <c r="F174" s="41"/>
      <c r="G174" s="75" t="s">
        <v>175</v>
      </c>
      <c r="H174" s="75"/>
      <c r="I174" s="76"/>
    </row>
    <row r="175" spans="1:9" ht="21">
      <c r="A175" s="57">
        <v>7</v>
      </c>
      <c r="B175" s="59" t="s">
        <v>151</v>
      </c>
      <c r="C175" s="9"/>
      <c r="D175" s="61" t="s">
        <v>152</v>
      </c>
      <c r="E175" s="61"/>
      <c r="F175" s="61"/>
      <c r="G175" s="61"/>
      <c r="H175" s="61"/>
      <c r="I175" s="62"/>
    </row>
    <row r="176" spans="1:9" ht="21">
      <c r="A176" s="57"/>
      <c r="B176" s="60"/>
      <c r="C176" s="11"/>
      <c r="D176" s="63" t="s">
        <v>153</v>
      </c>
      <c r="E176" s="63"/>
      <c r="F176" s="63"/>
      <c r="G176" s="63"/>
      <c r="H176" s="63"/>
      <c r="I176" s="64"/>
    </row>
    <row r="177" spans="1:9" ht="21">
      <c r="A177" s="57"/>
      <c r="B177" s="60"/>
      <c r="C177" s="11"/>
      <c r="D177" s="63" t="s">
        <v>154</v>
      </c>
      <c r="E177" s="63"/>
      <c r="F177" s="63"/>
      <c r="G177" s="63"/>
      <c r="H177" s="63"/>
      <c r="I177" s="64"/>
    </row>
    <row r="178" spans="1:9" ht="21">
      <c r="A178" s="57"/>
      <c r="B178" s="12"/>
      <c r="C178" s="11"/>
      <c r="D178" s="65" t="s">
        <v>284</v>
      </c>
      <c r="E178" s="65"/>
      <c r="F178" s="65"/>
      <c r="G178" s="65"/>
      <c r="H178" s="65"/>
      <c r="I178" s="66"/>
    </row>
    <row r="179" spans="1:9" ht="21">
      <c r="A179" s="57"/>
      <c r="B179" s="6" t="s">
        <v>155</v>
      </c>
      <c r="C179" s="67" t="s">
        <v>71</v>
      </c>
      <c r="D179" s="67"/>
      <c r="E179" s="67"/>
      <c r="F179" s="13" t="s">
        <v>4</v>
      </c>
      <c r="G179" s="67" t="str">
        <f>VLOOKUP(C179,'DEC-2024'!C:D,2,0)</f>
        <v>SURAJIT PRADHAN</v>
      </c>
      <c r="H179" s="67"/>
      <c r="I179" s="68"/>
    </row>
    <row r="180" spans="1:9" ht="21">
      <c r="A180" s="57"/>
      <c r="B180" s="6" t="s">
        <v>156</v>
      </c>
      <c r="C180" s="67" t="str">
        <f>VLOOKUP(C179,'DEC-2024'!C:G,5,0)</f>
        <v>ANEKAL</v>
      </c>
      <c r="D180" s="67"/>
      <c r="E180" s="67"/>
      <c r="F180" s="7" t="s">
        <v>157</v>
      </c>
      <c r="G180" s="67" t="str">
        <f>VLOOKUP(C179,'DEC-2024'!C:H,6,0)</f>
        <v>Production</v>
      </c>
      <c r="H180" s="67"/>
      <c r="I180" s="68"/>
    </row>
    <row r="181" spans="1:9" ht="21">
      <c r="A181" s="57"/>
      <c r="B181" s="14" t="s">
        <v>158</v>
      </c>
      <c r="C181" s="67" t="str">
        <f>VLOOKUP(C179,'DEC-2024'!C:E,3,0)</f>
        <v>101768034466</v>
      </c>
      <c r="D181" s="67"/>
      <c r="E181" s="67"/>
      <c r="F181" s="7" t="s">
        <v>159</v>
      </c>
      <c r="G181" s="67">
        <f>VLOOKUP(C179,'DEC-2024'!C:F,4,0)</f>
        <v>5043605281</v>
      </c>
      <c r="H181" s="67"/>
      <c r="I181" s="68"/>
    </row>
    <row r="182" spans="1:9" ht="21">
      <c r="A182" s="57"/>
      <c r="B182" s="15" t="s">
        <v>160</v>
      </c>
      <c r="C182" s="81">
        <f>VLOOKUP(C179,'DEC-2024'!C:L,10,0)</f>
        <v>31</v>
      </c>
      <c r="D182" s="81"/>
      <c r="E182" s="81"/>
      <c r="F182" s="16" t="s">
        <v>178</v>
      </c>
      <c r="G182" s="81">
        <f>VLOOKUP(C179,'DEC-2024'!C:N,12,0)</f>
        <v>25</v>
      </c>
      <c r="H182" s="81"/>
      <c r="I182" s="82"/>
    </row>
    <row r="183" spans="1:9" ht="21">
      <c r="A183" s="57"/>
      <c r="B183" s="6" t="s">
        <v>12</v>
      </c>
      <c r="C183" s="77">
        <f>VLOOKUP(C179,'DEC-2024'!C:O,13,0)</f>
        <v>0</v>
      </c>
      <c r="D183" s="78"/>
      <c r="E183" s="79"/>
      <c r="F183" s="16" t="s">
        <v>179</v>
      </c>
      <c r="G183" s="77">
        <f>VLOOKUP(C179,'DEC-2024'!C:M,11,0)</f>
        <v>31</v>
      </c>
      <c r="H183" s="78"/>
      <c r="I183" s="80"/>
    </row>
    <row r="184" spans="1:9" ht="21">
      <c r="A184" s="58"/>
      <c r="B184" s="7" t="s">
        <v>180</v>
      </c>
      <c r="C184" s="77">
        <f>VLOOKUP(C179,'DEC-2024'!C:P,14,0)</f>
        <v>0</v>
      </c>
      <c r="D184" s="78"/>
      <c r="E184" s="79"/>
      <c r="F184" s="7" t="s">
        <v>181</v>
      </c>
      <c r="G184" s="77">
        <f>VLOOKUP(C179,'DEC-2024'!C:Q,15,0)</f>
        <v>0</v>
      </c>
      <c r="H184" s="78"/>
      <c r="I184" s="80"/>
    </row>
    <row r="185" spans="1:9" ht="21.6" thickBot="1">
      <c r="A185" s="57"/>
      <c r="B185" s="17" t="s">
        <v>161</v>
      </c>
      <c r="C185" s="18"/>
      <c r="D185" s="19"/>
      <c r="E185" s="20" t="s">
        <v>162</v>
      </c>
      <c r="F185" s="21" t="s">
        <v>163</v>
      </c>
      <c r="G185" s="19"/>
      <c r="H185" s="19"/>
      <c r="I185" s="22" t="s">
        <v>162</v>
      </c>
    </row>
    <row r="186" spans="1:9" ht="21">
      <c r="A186" s="57"/>
      <c r="B186" s="23" t="s">
        <v>15</v>
      </c>
      <c r="C186" s="11"/>
      <c r="D186" s="40"/>
      <c r="E186" s="3">
        <f>VLOOKUP(C179,'DEC-2024'!C:R,16,0)</f>
        <v>11037</v>
      </c>
      <c r="F186" s="25" t="s">
        <v>35</v>
      </c>
      <c r="G186" s="26"/>
      <c r="H186" s="26"/>
      <c r="I186" s="1">
        <f>VLOOKUP(C179,'DEC-2024'!C:AM,37,0)</f>
        <v>0</v>
      </c>
    </row>
    <row r="187" spans="1:9" ht="21">
      <c r="A187" s="57"/>
      <c r="B187" s="23" t="s">
        <v>16</v>
      </c>
      <c r="C187" s="11"/>
      <c r="D187" s="40"/>
      <c r="E187" s="3">
        <f>VLOOKUP(C179,'DEC-2024'!C:S,17,0)</f>
        <v>3518</v>
      </c>
      <c r="F187" s="25" t="s">
        <v>28</v>
      </c>
      <c r="G187" s="40"/>
      <c r="H187" s="40"/>
      <c r="I187" s="2">
        <f>VLOOKUP(C179,'DEC-2024'!C:AF,30,0)</f>
        <v>1747</v>
      </c>
    </row>
    <row r="188" spans="1:9" ht="21">
      <c r="A188" s="57"/>
      <c r="B188" s="23" t="s">
        <v>17</v>
      </c>
      <c r="C188" s="11"/>
      <c r="D188" s="40"/>
      <c r="E188" s="3">
        <f>VLOOKUP(C179,'DEC-2024'!C:T,18,0)</f>
        <v>0</v>
      </c>
      <c r="F188" s="25" t="s">
        <v>30</v>
      </c>
      <c r="G188" s="40"/>
      <c r="H188" s="40"/>
      <c r="I188" s="2">
        <f>VLOOKUP(C179,'DEC-2024'!C:AH,32,0)</f>
        <v>200</v>
      </c>
    </row>
    <row r="189" spans="1:9" ht="21">
      <c r="A189" s="57"/>
      <c r="B189" s="23" t="s">
        <v>19</v>
      </c>
      <c r="C189" s="11"/>
      <c r="D189" s="40"/>
      <c r="E189" s="3">
        <f>VLOOKUP(C179,'DEC-2024'!C:V,20,0)</f>
        <v>0</v>
      </c>
      <c r="F189" s="25" t="s">
        <v>164</v>
      </c>
      <c r="G189" s="40"/>
      <c r="H189" s="40"/>
      <c r="I189" s="2">
        <f>VLOOKUP(C179,'DEC-2024'!C:AG,31,0)</f>
        <v>200</v>
      </c>
    </row>
    <row r="190" spans="1:9" ht="21">
      <c r="A190" s="57"/>
      <c r="B190" s="23" t="s">
        <v>165</v>
      </c>
      <c r="C190" s="11"/>
      <c r="D190" s="40"/>
      <c r="E190" s="3">
        <f>VLOOKUP(C179,'DEC-2024'!C:U,19,0)</f>
        <v>0</v>
      </c>
      <c r="F190" s="25" t="s">
        <v>176</v>
      </c>
      <c r="G190" s="40"/>
      <c r="H190" s="40"/>
      <c r="I190" s="2">
        <f>VLOOKUP(C179,'DEC-2024'!C:AL,36,0)</f>
        <v>0</v>
      </c>
    </row>
    <row r="191" spans="1:9" ht="21">
      <c r="A191" s="57"/>
      <c r="B191" s="23" t="s">
        <v>167</v>
      </c>
      <c r="C191" s="11"/>
      <c r="D191" s="40"/>
      <c r="E191" s="3">
        <f>VLOOKUP(C179,'DEC-2024'!C:Y,23,0)</f>
        <v>10678</v>
      </c>
      <c r="F191" s="25" t="s">
        <v>166</v>
      </c>
      <c r="G191" s="40"/>
      <c r="H191" s="40"/>
      <c r="I191" s="2">
        <f>VLOOKUP(C179,'DEC-2024'!C:AN,38,0)</f>
        <v>1050</v>
      </c>
    </row>
    <row r="192" spans="1:9" ht="21">
      <c r="A192" s="57"/>
      <c r="B192" s="23" t="s">
        <v>169</v>
      </c>
      <c r="C192" s="11"/>
      <c r="D192" s="40"/>
      <c r="E192" s="3">
        <f>VLOOKUP(C179,'DEC-2024'!C:Z,24,0)</f>
        <v>0</v>
      </c>
      <c r="F192" s="27" t="s">
        <v>168</v>
      </c>
      <c r="G192" s="40"/>
      <c r="H192" s="40"/>
      <c r="I192" s="2">
        <f>VLOOKUP(C179,'DEC-2024'!C:AK,35,0)</f>
        <v>20</v>
      </c>
    </row>
    <row r="193" spans="1:9" ht="21">
      <c r="A193" s="57"/>
      <c r="B193" s="23" t="s">
        <v>20</v>
      </c>
      <c r="C193" s="11"/>
      <c r="D193" s="40"/>
      <c r="E193" s="3">
        <f>VLOOKUP(C179,'DEC-2024'!C:W,21,0)</f>
        <v>0</v>
      </c>
      <c r="F193" s="25" t="s">
        <v>42</v>
      </c>
      <c r="G193" s="40"/>
      <c r="H193" s="40"/>
      <c r="I193" s="2">
        <v>0</v>
      </c>
    </row>
    <row r="194" spans="1:9" ht="21">
      <c r="A194" s="57"/>
      <c r="B194" s="23" t="s">
        <v>25</v>
      </c>
      <c r="C194" s="11"/>
      <c r="D194" s="40"/>
      <c r="E194" s="3">
        <f>VLOOKUP(C179,'DEC-2024'!C:AB,26,0)</f>
        <v>500</v>
      </c>
      <c r="F194" s="25"/>
      <c r="G194" s="40"/>
      <c r="H194" s="40"/>
      <c r="I194" s="2"/>
    </row>
    <row r="195" spans="1:9" ht="21">
      <c r="A195" s="57"/>
      <c r="B195" s="23" t="s">
        <v>21</v>
      </c>
      <c r="C195" s="11"/>
      <c r="D195" s="40"/>
      <c r="E195" s="3">
        <f>VLOOKUP(C179,'DEC-2024'!C:X,22,0)</f>
        <v>0</v>
      </c>
      <c r="F195" s="25"/>
      <c r="G195" s="40"/>
      <c r="H195" s="40"/>
      <c r="I195" s="2"/>
    </row>
    <row r="196" spans="1:9" ht="21.6" thickBot="1">
      <c r="A196" s="57"/>
      <c r="B196" s="23" t="s">
        <v>24</v>
      </c>
      <c r="C196" s="11"/>
      <c r="D196" s="40"/>
      <c r="E196" s="3">
        <f>VLOOKUP(C179,'DEC-2024'!C:AA,25,0)</f>
        <v>954</v>
      </c>
      <c r="F196" s="25"/>
      <c r="G196" s="40"/>
      <c r="H196" s="40"/>
      <c r="I196" s="2"/>
    </row>
    <row r="197" spans="1:9" ht="21.6" thickBot="1">
      <c r="A197" s="57"/>
      <c r="B197" s="28" t="s">
        <v>177</v>
      </c>
      <c r="C197" s="11"/>
      <c r="D197" s="40"/>
      <c r="E197" s="29">
        <f>VLOOKUP(C179,'DEC-2024'!C:AD,28,0)</f>
        <v>0</v>
      </c>
      <c r="F197" s="25"/>
      <c r="G197" s="40"/>
      <c r="H197" s="40"/>
      <c r="I197" s="2"/>
    </row>
    <row r="198" spans="1:9" ht="21.6" thickBot="1">
      <c r="A198" s="57"/>
      <c r="B198" s="69"/>
      <c r="C198" s="70"/>
      <c r="D198" s="71"/>
      <c r="E198" s="8"/>
      <c r="F198" s="25"/>
      <c r="G198" s="40"/>
      <c r="H198" s="40"/>
      <c r="I198" s="3"/>
    </row>
    <row r="199" spans="1:9" ht="21.6" thickBot="1">
      <c r="A199" s="57"/>
      <c r="B199" s="69" t="s">
        <v>170</v>
      </c>
      <c r="C199" s="70"/>
      <c r="D199" s="71"/>
      <c r="E199" s="4">
        <f>VLOOKUP(C179,'DEC-2024'!C:AE,29,0)</f>
        <v>26687</v>
      </c>
      <c r="F199" s="30" t="s">
        <v>171</v>
      </c>
      <c r="G199" s="31"/>
      <c r="H199" s="31"/>
      <c r="I199" s="5">
        <f>VLOOKUP(C179,'DEC-2024'!C:AP,40,0)</f>
        <v>3217</v>
      </c>
    </row>
    <row r="200" spans="1:9" ht="21.6" thickBot="1">
      <c r="A200" s="57"/>
      <c r="B200" s="32"/>
      <c r="C200" s="33"/>
      <c r="D200" s="31"/>
      <c r="E200" s="31"/>
      <c r="F200" s="34" t="s">
        <v>172</v>
      </c>
      <c r="G200" s="31"/>
      <c r="H200" s="31"/>
      <c r="I200" s="5">
        <f>VLOOKUP(C179,'DEC-2024'!C:AQ,41,0)</f>
        <v>23470</v>
      </c>
    </row>
    <row r="201" spans="1:9" ht="21.6" thickBot="1">
      <c r="A201" s="57"/>
      <c r="B201" s="72" t="s">
        <v>173</v>
      </c>
      <c r="C201" s="73"/>
      <c r="D201" s="74">
        <v>45663</v>
      </c>
      <c r="E201" s="74"/>
      <c r="F201" s="35"/>
      <c r="G201" s="35"/>
      <c r="H201" s="35"/>
      <c r="I201" s="36"/>
    </row>
    <row r="202" spans="1:9" ht="21">
      <c r="A202" s="57"/>
      <c r="B202" s="12"/>
      <c r="C202" s="11"/>
      <c r="D202" s="40"/>
      <c r="E202" s="40"/>
      <c r="F202" s="40"/>
      <c r="G202" s="40"/>
      <c r="H202" s="40"/>
      <c r="I202" s="37"/>
    </row>
    <row r="203" spans="1:9" ht="21.6" thickBot="1">
      <c r="A203" s="57"/>
      <c r="B203" s="38" t="s">
        <v>174</v>
      </c>
      <c r="C203" s="18"/>
      <c r="D203" s="41"/>
      <c r="E203" s="41"/>
      <c r="F203" s="41"/>
      <c r="G203" s="75" t="s">
        <v>175</v>
      </c>
      <c r="H203" s="75"/>
      <c r="I203" s="76"/>
    </row>
    <row r="204" spans="1:9" ht="21">
      <c r="A204" s="57">
        <v>8</v>
      </c>
      <c r="B204" s="59" t="s">
        <v>151</v>
      </c>
      <c r="C204" s="9"/>
      <c r="D204" s="61" t="s">
        <v>152</v>
      </c>
      <c r="E204" s="61"/>
      <c r="F204" s="61"/>
      <c r="G204" s="61"/>
      <c r="H204" s="61"/>
      <c r="I204" s="62"/>
    </row>
    <row r="205" spans="1:9" ht="21">
      <c r="A205" s="57"/>
      <c r="B205" s="60"/>
      <c r="C205" s="11"/>
      <c r="D205" s="63" t="s">
        <v>153</v>
      </c>
      <c r="E205" s="63"/>
      <c r="F205" s="63"/>
      <c r="G205" s="63"/>
      <c r="H205" s="63"/>
      <c r="I205" s="64"/>
    </row>
    <row r="206" spans="1:9" ht="21">
      <c r="A206" s="57"/>
      <c r="B206" s="60"/>
      <c r="C206" s="11"/>
      <c r="D206" s="63" t="s">
        <v>154</v>
      </c>
      <c r="E206" s="63"/>
      <c r="F206" s="63"/>
      <c r="G206" s="63"/>
      <c r="H206" s="63"/>
      <c r="I206" s="64"/>
    </row>
    <row r="207" spans="1:9" ht="21">
      <c r="A207" s="57"/>
      <c r="B207" s="12"/>
      <c r="C207" s="11"/>
      <c r="D207" s="65" t="s">
        <v>284</v>
      </c>
      <c r="E207" s="65"/>
      <c r="F207" s="65"/>
      <c r="G207" s="65"/>
      <c r="H207" s="65"/>
      <c r="I207" s="66"/>
    </row>
    <row r="208" spans="1:9" ht="21">
      <c r="A208" s="57"/>
      <c r="B208" s="6" t="s">
        <v>155</v>
      </c>
      <c r="C208" s="67" t="s">
        <v>68</v>
      </c>
      <c r="D208" s="67"/>
      <c r="E208" s="67"/>
      <c r="F208" s="13" t="s">
        <v>4</v>
      </c>
      <c r="G208" s="67" t="str">
        <f>VLOOKUP(C208,'DEC-2024'!C:D,2,0)</f>
        <v>GOPIKRISHNA</v>
      </c>
      <c r="H208" s="67"/>
      <c r="I208" s="68"/>
    </row>
    <row r="209" spans="1:9" ht="21">
      <c r="A209" s="57"/>
      <c r="B209" s="6" t="s">
        <v>156</v>
      </c>
      <c r="C209" s="67" t="str">
        <f>VLOOKUP(C208,'DEC-2024'!C:G,5,0)</f>
        <v>ANEKAL</v>
      </c>
      <c r="D209" s="67"/>
      <c r="E209" s="67"/>
      <c r="F209" s="7" t="s">
        <v>157</v>
      </c>
      <c r="G209" s="67" t="str">
        <f>VLOOKUP(C208,'DEC-2024'!C:H,6,0)</f>
        <v>Production</v>
      </c>
      <c r="H209" s="67"/>
      <c r="I209" s="68"/>
    </row>
    <row r="210" spans="1:9" ht="21">
      <c r="A210" s="57"/>
      <c r="B210" s="14" t="s">
        <v>158</v>
      </c>
      <c r="C210" s="67" t="str">
        <f>VLOOKUP(C208,'DEC-2024'!C:E,3,0)</f>
        <v>101649029216</v>
      </c>
      <c r="D210" s="67"/>
      <c r="E210" s="67"/>
      <c r="F210" s="7" t="s">
        <v>159</v>
      </c>
      <c r="G210" s="67" t="str">
        <f>VLOOKUP(C208,'DEC-2024'!C:F,4,0)</f>
        <v>NIL</v>
      </c>
      <c r="H210" s="67"/>
      <c r="I210" s="68"/>
    </row>
    <row r="211" spans="1:9" ht="21">
      <c r="A211" s="57"/>
      <c r="B211" s="15" t="s">
        <v>160</v>
      </c>
      <c r="C211" s="81">
        <f>VLOOKUP(C208,'DEC-2024'!C:L,10,0)</f>
        <v>31</v>
      </c>
      <c r="D211" s="81"/>
      <c r="E211" s="81"/>
      <c r="F211" s="16" t="s">
        <v>178</v>
      </c>
      <c r="G211" s="81">
        <f>VLOOKUP(C208,'DEC-2024'!C:N,12,0)</f>
        <v>24</v>
      </c>
      <c r="H211" s="81"/>
      <c r="I211" s="82"/>
    </row>
    <row r="212" spans="1:9" ht="21">
      <c r="A212" s="57"/>
      <c r="B212" s="6" t="s">
        <v>12</v>
      </c>
      <c r="C212" s="77">
        <f>VLOOKUP(C208,'DEC-2024'!C:O,13,0)</f>
        <v>1</v>
      </c>
      <c r="D212" s="78"/>
      <c r="E212" s="79"/>
      <c r="F212" s="16" t="s">
        <v>179</v>
      </c>
      <c r="G212" s="77">
        <f>VLOOKUP(C208,'DEC-2024'!C:M,11,0)</f>
        <v>30</v>
      </c>
      <c r="H212" s="78"/>
      <c r="I212" s="80"/>
    </row>
    <row r="213" spans="1:9" ht="21">
      <c r="A213" s="58"/>
      <c r="B213" s="7" t="s">
        <v>180</v>
      </c>
      <c r="C213" s="77">
        <f>VLOOKUP(C208,'DEC-2024'!C:P,14,0)</f>
        <v>0</v>
      </c>
      <c r="D213" s="78"/>
      <c r="E213" s="79"/>
      <c r="F213" s="7" t="s">
        <v>181</v>
      </c>
      <c r="G213" s="77">
        <f>VLOOKUP(C208,'DEC-2024'!C:Q,15,0)</f>
        <v>0</v>
      </c>
      <c r="H213" s="78"/>
      <c r="I213" s="80"/>
    </row>
    <row r="214" spans="1:9" ht="21.6" thickBot="1">
      <c r="A214" s="57"/>
      <c r="B214" s="17" t="s">
        <v>161</v>
      </c>
      <c r="C214" s="18"/>
      <c r="D214" s="19"/>
      <c r="E214" s="20" t="s">
        <v>162</v>
      </c>
      <c r="F214" s="21" t="s">
        <v>163</v>
      </c>
      <c r="G214" s="19"/>
      <c r="H214" s="19"/>
      <c r="I214" s="22" t="s">
        <v>162</v>
      </c>
    </row>
    <row r="215" spans="1:9" ht="21">
      <c r="A215" s="57"/>
      <c r="B215" s="23" t="s">
        <v>15</v>
      </c>
      <c r="C215" s="11"/>
      <c r="D215" s="40"/>
      <c r="E215" s="3">
        <f>VLOOKUP(C208,'DEC-2024'!C:R,16,0)</f>
        <v>16337</v>
      </c>
      <c r="F215" s="25" t="s">
        <v>35</v>
      </c>
      <c r="G215" s="26"/>
      <c r="H215" s="26"/>
      <c r="I215" s="1">
        <f>VLOOKUP(C208,'DEC-2024'!C:AM,37,0)</f>
        <v>0</v>
      </c>
    </row>
    <row r="216" spans="1:9" ht="21">
      <c r="A216" s="57"/>
      <c r="B216" s="23" t="s">
        <v>16</v>
      </c>
      <c r="C216" s="11"/>
      <c r="D216" s="40"/>
      <c r="E216" s="3">
        <f>VLOOKUP(C208,'DEC-2024'!C:S,17,0)</f>
        <v>3405</v>
      </c>
      <c r="F216" s="25" t="s">
        <v>28</v>
      </c>
      <c r="G216" s="40"/>
      <c r="H216" s="40"/>
      <c r="I216" s="2">
        <f>VLOOKUP(C208,'DEC-2024'!C:AF,30,0)</f>
        <v>2369</v>
      </c>
    </row>
    <row r="217" spans="1:9" ht="21">
      <c r="A217" s="57"/>
      <c r="B217" s="23" t="s">
        <v>17</v>
      </c>
      <c r="C217" s="11"/>
      <c r="D217" s="40"/>
      <c r="E217" s="3">
        <f>VLOOKUP(C208,'DEC-2024'!C:T,18,0)</f>
        <v>7897</v>
      </c>
      <c r="F217" s="25" t="s">
        <v>30</v>
      </c>
      <c r="G217" s="40"/>
      <c r="H217" s="40"/>
      <c r="I217" s="2">
        <f>VLOOKUP(C208,'DEC-2024'!C:AH,32,0)</f>
        <v>0</v>
      </c>
    </row>
    <row r="218" spans="1:9" ht="21">
      <c r="A218" s="57"/>
      <c r="B218" s="23" t="s">
        <v>19</v>
      </c>
      <c r="C218" s="11"/>
      <c r="D218" s="40"/>
      <c r="E218" s="3">
        <f>VLOOKUP(C208,'DEC-2024'!C:V,20,0)</f>
        <v>2700</v>
      </c>
      <c r="F218" s="25" t="s">
        <v>164</v>
      </c>
      <c r="G218" s="40"/>
      <c r="H218" s="40"/>
      <c r="I218" s="2">
        <f>VLOOKUP(C208,'DEC-2024'!C:AG,31,0)</f>
        <v>200</v>
      </c>
    </row>
    <row r="219" spans="1:9" ht="21">
      <c r="A219" s="57"/>
      <c r="B219" s="23" t="s">
        <v>165</v>
      </c>
      <c r="C219" s="11"/>
      <c r="D219" s="40"/>
      <c r="E219" s="3">
        <f>VLOOKUP(C208,'DEC-2024'!C:U,19,0)</f>
        <v>1548</v>
      </c>
      <c r="F219" s="25" t="s">
        <v>176</v>
      </c>
      <c r="G219" s="40"/>
      <c r="H219" s="40"/>
      <c r="I219" s="2">
        <f>VLOOKUP(C208,'DEC-2024'!C:AL,36,0)</f>
        <v>690</v>
      </c>
    </row>
    <row r="220" spans="1:9" ht="21">
      <c r="A220" s="57"/>
      <c r="B220" s="23" t="s">
        <v>167</v>
      </c>
      <c r="C220" s="11"/>
      <c r="D220" s="40"/>
      <c r="E220" s="3">
        <f>VLOOKUP(C208,'DEC-2024'!C:Y,23,0)</f>
        <v>11008</v>
      </c>
      <c r="F220" s="25" t="s">
        <v>166</v>
      </c>
      <c r="G220" s="40"/>
      <c r="H220" s="40"/>
      <c r="I220" s="2">
        <f>VLOOKUP(C208,'DEC-2024'!C:AN,38,0)</f>
        <v>0</v>
      </c>
    </row>
    <row r="221" spans="1:9" ht="21">
      <c r="A221" s="57"/>
      <c r="B221" s="23" t="s">
        <v>169</v>
      </c>
      <c r="C221" s="11"/>
      <c r="D221" s="40"/>
      <c r="E221" s="3">
        <f>VLOOKUP(C208,'DEC-2024'!C:Z,24,0)</f>
        <v>0</v>
      </c>
      <c r="F221" s="27" t="s">
        <v>168</v>
      </c>
      <c r="G221" s="40"/>
      <c r="H221" s="40"/>
      <c r="I221" s="2">
        <f>VLOOKUP(C208,'DEC-2024'!C:AK,35,0)</f>
        <v>20</v>
      </c>
    </row>
    <row r="222" spans="1:9" ht="21">
      <c r="A222" s="57"/>
      <c r="B222" s="23" t="s">
        <v>20</v>
      </c>
      <c r="C222" s="11"/>
      <c r="D222" s="40"/>
      <c r="E222" s="3">
        <f>VLOOKUP(C208,'DEC-2024'!C:W,21,0)</f>
        <v>0</v>
      </c>
      <c r="F222" s="25" t="s">
        <v>42</v>
      </c>
      <c r="G222" s="40"/>
      <c r="H222" s="40"/>
      <c r="I222" s="2">
        <v>0</v>
      </c>
    </row>
    <row r="223" spans="1:9" ht="21">
      <c r="A223" s="57"/>
      <c r="B223" s="23" t="s">
        <v>25</v>
      </c>
      <c r="C223" s="11"/>
      <c r="D223" s="40"/>
      <c r="E223" s="3">
        <f>VLOOKUP(C208,'DEC-2024'!C:AB,26,0)</f>
        <v>250</v>
      </c>
      <c r="F223" s="25"/>
      <c r="G223" s="40"/>
      <c r="H223" s="40"/>
      <c r="I223" s="2"/>
    </row>
    <row r="224" spans="1:9" ht="21">
      <c r="A224" s="57"/>
      <c r="B224" s="23" t="s">
        <v>21</v>
      </c>
      <c r="C224" s="11"/>
      <c r="D224" s="40"/>
      <c r="E224" s="3">
        <f>VLOOKUP(C208,'DEC-2024'!C:X,22,0)</f>
        <v>1050</v>
      </c>
      <c r="F224" s="25"/>
      <c r="G224" s="40"/>
      <c r="H224" s="40"/>
      <c r="I224" s="2"/>
    </row>
    <row r="225" spans="1:9" ht="21.6" thickBot="1">
      <c r="A225" s="57"/>
      <c r="B225" s="23" t="s">
        <v>24</v>
      </c>
      <c r="C225" s="11"/>
      <c r="D225" s="40"/>
      <c r="E225" s="3">
        <f>VLOOKUP(C208,'DEC-2024'!C:AA,25,0)</f>
        <v>2230</v>
      </c>
      <c r="F225" s="25"/>
      <c r="G225" s="40"/>
      <c r="H225" s="40"/>
      <c r="I225" s="2"/>
    </row>
    <row r="226" spans="1:9" ht="21.6" thickBot="1">
      <c r="A226" s="57"/>
      <c r="B226" s="28" t="s">
        <v>177</v>
      </c>
      <c r="C226" s="11"/>
      <c r="D226" s="40"/>
      <c r="E226" s="29">
        <f>VLOOKUP(C208,'DEC-2024'!C:AD,28,0)</f>
        <v>0</v>
      </c>
      <c r="F226" s="25"/>
      <c r="G226" s="40"/>
      <c r="H226" s="40"/>
      <c r="I226" s="2"/>
    </row>
    <row r="227" spans="1:9" ht="21.6" thickBot="1">
      <c r="A227" s="57"/>
      <c r="B227" s="69"/>
      <c r="C227" s="70"/>
      <c r="D227" s="71"/>
      <c r="E227" s="8"/>
      <c r="F227" s="25"/>
      <c r="G227" s="40"/>
      <c r="H227" s="40"/>
      <c r="I227" s="3"/>
    </row>
    <row r="228" spans="1:9" ht="21.6" thickBot="1">
      <c r="A228" s="57"/>
      <c r="B228" s="69" t="s">
        <v>170</v>
      </c>
      <c r="C228" s="70"/>
      <c r="D228" s="71"/>
      <c r="E228" s="4">
        <f>VLOOKUP(C208,'DEC-2024'!C:AE,29,0)</f>
        <v>46425</v>
      </c>
      <c r="F228" s="30" t="s">
        <v>171</v>
      </c>
      <c r="G228" s="31"/>
      <c r="H228" s="31"/>
      <c r="I228" s="5">
        <f>VLOOKUP(C208,'DEC-2024'!C:AP,40,0)</f>
        <v>3279</v>
      </c>
    </row>
    <row r="229" spans="1:9" ht="21.6" thickBot="1">
      <c r="A229" s="57"/>
      <c r="B229" s="32"/>
      <c r="C229" s="33"/>
      <c r="D229" s="31"/>
      <c r="E229" s="31"/>
      <c r="F229" s="34" t="s">
        <v>172</v>
      </c>
      <c r="G229" s="31"/>
      <c r="H229" s="31"/>
      <c r="I229" s="5">
        <f>VLOOKUP(C208,'DEC-2024'!C:AQ,41,0)</f>
        <v>43146</v>
      </c>
    </row>
    <row r="230" spans="1:9" ht="21.6" thickBot="1">
      <c r="A230" s="57"/>
      <c r="B230" s="72" t="s">
        <v>173</v>
      </c>
      <c r="C230" s="73"/>
      <c r="D230" s="74">
        <v>45663</v>
      </c>
      <c r="E230" s="74"/>
      <c r="F230" s="35"/>
      <c r="G230" s="35"/>
      <c r="H230" s="35"/>
      <c r="I230" s="36"/>
    </row>
    <row r="231" spans="1:9" ht="21">
      <c r="A231" s="57"/>
      <c r="B231" s="12"/>
      <c r="C231" s="11"/>
      <c r="D231" s="40"/>
      <c r="E231" s="40"/>
      <c r="F231" s="40"/>
      <c r="G231" s="40"/>
      <c r="H231" s="40"/>
      <c r="I231" s="37"/>
    </row>
    <row r="232" spans="1:9" ht="21.6" thickBot="1">
      <c r="A232" s="57"/>
      <c r="B232" s="38" t="s">
        <v>174</v>
      </c>
      <c r="C232" s="18"/>
      <c r="D232" s="41"/>
      <c r="E232" s="41"/>
      <c r="F232" s="41"/>
      <c r="G232" s="75" t="s">
        <v>175</v>
      </c>
      <c r="H232" s="75"/>
      <c r="I232" s="76"/>
    </row>
    <row r="233" spans="1:9" ht="21">
      <c r="A233" s="57">
        <v>9</v>
      </c>
      <c r="B233" s="59" t="s">
        <v>151</v>
      </c>
      <c r="C233" s="9"/>
      <c r="D233" s="61" t="s">
        <v>152</v>
      </c>
      <c r="E233" s="61"/>
      <c r="F233" s="61"/>
      <c r="G233" s="61"/>
      <c r="H233" s="61"/>
      <c r="I233" s="62"/>
    </row>
    <row r="234" spans="1:9" ht="21">
      <c r="A234" s="57"/>
      <c r="B234" s="60"/>
      <c r="C234" s="11"/>
      <c r="D234" s="63" t="s">
        <v>153</v>
      </c>
      <c r="E234" s="63"/>
      <c r="F234" s="63"/>
      <c r="G234" s="63"/>
      <c r="H234" s="63"/>
      <c r="I234" s="64"/>
    </row>
    <row r="235" spans="1:9" ht="21">
      <c r="A235" s="57"/>
      <c r="B235" s="60"/>
      <c r="C235" s="11"/>
      <c r="D235" s="63" t="s">
        <v>154</v>
      </c>
      <c r="E235" s="63"/>
      <c r="F235" s="63"/>
      <c r="G235" s="63"/>
      <c r="H235" s="63"/>
      <c r="I235" s="64"/>
    </row>
    <row r="236" spans="1:9" ht="21">
      <c r="A236" s="57"/>
      <c r="B236" s="12"/>
      <c r="C236" s="11"/>
      <c r="D236" s="65" t="s">
        <v>284</v>
      </c>
      <c r="E236" s="65"/>
      <c r="F236" s="65"/>
      <c r="G236" s="65"/>
      <c r="H236" s="65"/>
      <c r="I236" s="66"/>
    </row>
    <row r="237" spans="1:9" ht="21">
      <c r="A237" s="57"/>
      <c r="B237" s="6" t="s">
        <v>155</v>
      </c>
      <c r="C237" s="67" t="s">
        <v>73</v>
      </c>
      <c r="D237" s="67"/>
      <c r="E237" s="67"/>
      <c r="F237" s="13" t="s">
        <v>4</v>
      </c>
      <c r="G237" s="67" t="str">
        <f>VLOOKUP(C237,'DEC-2024'!C:D,2,0)</f>
        <v>MURTHY</v>
      </c>
      <c r="H237" s="67"/>
      <c r="I237" s="68"/>
    </row>
    <row r="238" spans="1:9" ht="21">
      <c r="A238" s="57"/>
      <c r="B238" s="6" t="s">
        <v>156</v>
      </c>
      <c r="C238" s="67" t="str">
        <f>VLOOKUP(C237,'DEC-2024'!C:G,5,0)</f>
        <v>ANEKAL</v>
      </c>
      <c r="D238" s="67"/>
      <c r="E238" s="67"/>
      <c r="F238" s="7" t="s">
        <v>157</v>
      </c>
      <c r="G238" s="67" t="str">
        <f>VLOOKUP(C237,'DEC-2024'!C:H,6,0)</f>
        <v>Production</v>
      </c>
      <c r="H238" s="67"/>
      <c r="I238" s="68"/>
    </row>
    <row r="239" spans="1:9" ht="21">
      <c r="A239" s="57"/>
      <c r="B239" s="14" t="s">
        <v>158</v>
      </c>
      <c r="C239" s="67" t="str">
        <f>VLOOKUP(C237,'DEC-2024'!C:E,3,0)</f>
        <v>101589494625</v>
      </c>
      <c r="D239" s="67"/>
      <c r="E239" s="67"/>
      <c r="F239" s="7" t="s">
        <v>159</v>
      </c>
      <c r="G239" s="67">
        <f>VLOOKUP(C237,'DEC-2024'!C:F,4,0)</f>
        <v>5348808342</v>
      </c>
      <c r="H239" s="67"/>
      <c r="I239" s="68"/>
    </row>
    <row r="240" spans="1:9" ht="21">
      <c r="A240" s="57"/>
      <c r="B240" s="15" t="s">
        <v>160</v>
      </c>
      <c r="C240" s="81">
        <f>VLOOKUP(C237,'DEC-2024'!C:L,10,0)</f>
        <v>31</v>
      </c>
      <c r="D240" s="81"/>
      <c r="E240" s="81"/>
      <c r="F240" s="16" t="s">
        <v>178</v>
      </c>
      <c r="G240" s="81">
        <f>VLOOKUP(C237,'DEC-2024'!C:N,12,0)</f>
        <v>24.5</v>
      </c>
      <c r="H240" s="81"/>
      <c r="I240" s="82"/>
    </row>
    <row r="241" spans="1:9" ht="21">
      <c r="A241" s="57"/>
      <c r="B241" s="6" t="s">
        <v>12</v>
      </c>
      <c r="C241" s="77">
        <f>VLOOKUP(C237,'DEC-2024'!C:O,13,0)</f>
        <v>0.5</v>
      </c>
      <c r="D241" s="78"/>
      <c r="E241" s="79"/>
      <c r="F241" s="16" t="s">
        <v>179</v>
      </c>
      <c r="G241" s="77">
        <f>VLOOKUP(C237,'DEC-2024'!C:M,11,0)</f>
        <v>30.5</v>
      </c>
      <c r="H241" s="78"/>
      <c r="I241" s="80"/>
    </row>
    <row r="242" spans="1:9" ht="21">
      <c r="A242" s="58"/>
      <c r="B242" s="7" t="s">
        <v>180</v>
      </c>
      <c r="C242" s="77">
        <f>VLOOKUP(C237,'DEC-2024'!C:P,14,0)</f>
        <v>0</v>
      </c>
      <c r="D242" s="78"/>
      <c r="E242" s="79"/>
      <c r="F242" s="7" t="s">
        <v>181</v>
      </c>
      <c r="G242" s="77">
        <f>VLOOKUP(C237,'DEC-2024'!C:Q,15,0)</f>
        <v>0</v>
      </c>
      <c r="H242" s="78"/>
      <c r="I242" s="80"/>
    </row>
    <row r="243" spans="1:9" ht="21.6" thickBot="1">
      <c r="A243" s="57"/>
      <c r="B243" s="17" t="s">
        <v>161</v>
      </c>
      <c r="C243" s="18"/>
      <c r="D243" s="19"/>
      <c r="E243" s="20" t="s">
        <v>162</v>
      </c>
      <c r="F243" s="21" t="s">
        <v>163</v>
      </c>
      <c r="G243" s="19"/>
      <c r="H243" s="19"/>
      <c r="I243" s="22" t="s">
        <v>162</v>
      </c>
    </row>
    <row r="244" spans="1:9" ht="21">
      <c r="A244" s="57"/>
      <c r="B244" s="23" t="s">
        <v>15</v>
      </c>
      <c r="C244" s="11"/>
      <c r="D244" s="40"/>
      <c r="E244" s="3">
        <f>VLOOKUP(C237,'DEC-2024'!C:R,16,0)</f>
        <v>10859</v>
      </c>
      <c r="F244" s="25" t="s">
        <v>35</v>
      </c>
      <c r="G244" s="26"/>
      <c r="H244" s="26"/>
      <c r="I244" s="1">
        <f>VLOOKUP(C237,'DEC-2024'!C:AM,37,0)</f>
        <v>0</v>
      </c>
    </row>
    <row r="245" spans="1:9" ht="21">
      <c r="A245" s="57"/>
      <c r="B245" s="23" t="s">
        <v>16</v>
      </c>
      <c r="C245" s="11"/>
      <c r="D245" s="40"/>
      <c r="E245" s="3">
        <f>VLOOKUP(C237,'DEC-2024'!C:S,17,0)</f>
        <v>3461</v>
      </c>
      <c r="F245" s="25" t="s">
        <v>28</v>
      </c>
      <c r="G245" s="40"/>
      <c r="H245" s="40"/>
      <c r="I245" s="2">
        <f>VLOOKUP(C237,'DEC-2024'!C:AF,30,0)</f>
        <v>1718</v>
      </c>
    </row>
    <row r="246" spans="1:9" ht="21">
      <c r="A246" s="57"/>
      <c r="B246" s="23" t="s">
        <v>17</v>
      </c>
      <c r="C246" s="11"/>
      <c r="D246" s="40"/>
      <c r="E246" s="3">
        <f>VLOOKUP(C237,'DEC-2024'!C:T,18,0)</f>
        <v>0</v>
      </c>
      <c r="F246" s="25" t="s">
        <v>30</v>
      </c>
      <c r="G246" s="40"/>
      <c r="H246" s="40"/>
      <c r="I246" s="2">
        <f>VLOOKUP(C237,'DEC-2024'!C:AH,32,0)</f>
        <v>138</v>
      </c>
    </row>
    <row r="247" spans="1:9" ht="21">
      <c r="A247" s="57"/>
      <c r="B247" s="23" t="s">
        <v>19</v>
      </c>
      <c r="C247" s="11"/>
      <c r="D247" s="40"/>
      <c r="E247" s="3">
        <f>VLOOKUP(C237,'DEC-2024'!C:V,20,0)</f>
        <v>438</v>
      </c>
      <c r="F247" s="25" t="s">
        <v>164</v>
      </c>
      <c r="G247" s="40"/>
      <c r="H247" s="40"/>
      <c r="I247" s="2">
        <f>VLOOKUP(C237,'DEC-2024'!C:AG,31,0)</f>
        <v>0</v>
      </c>
    </row>
    <row r="248" spans="1:9" ht="21">
      <c r="A248" s="57"/>
      <c r="B248" s="23" t="s">
        <v>165</v>
      </c>
      <c r="C248" s="11"/>
      <c r="D248" s="40"/>
      <c r="E248" s="3">
        <f>VLOOKUP(C237,'DEC-2024'!C:U,19,0)</f>
        <v>0</v>
      </c>
      <c r="F248" s="25" t="s">
        <v>176</v>
      </c>
      <c r="G248" s="40"/>
      <c r="H248" s="40"/>
      <c r="I248" s="2">
        <f>VLOOKUP(C237,'DEC-2024'!C:AL,36,0)</f>
        <v>90</v>
      </c>
    </row>
    <row r="249" spans="1:9" ht="21">
      <c r="A249" s="57"/>
      <c r="B249" s="23" t="s">
        <v>167</v>
      </c>
      <c r="C249" s="11"/>
      <c r="D249" s="40"/>
      <c r="E249" s="3">
        <f>VLOOKUP(C237,'DEC-2024'!C:Y,23,0)</f>
        <v>2398</v>
      </c>
      <c r="F249" s="25" t="s">
        <v>166</v>
      </c>
      <c r="G249" s="40"/>
      <c r="H249" s="40"/>
      <c r="I249" s="2">
        <f>VLOOKUP(C237,'DEC-2024'!C:AN,38,0)</f>
        <v>0</v>
      </c>
    </row>
    <row r="250" spans="1:9" ht="21">
      <c r="A250" s="57"/>
      <c r="B250" s="23" t="s">
        <v>169</v>
      </c>
      <c r="C250" s="11"/>
      <c r="D250" s="40"/>
      <c r="E250" s="3">
        <f>VLOOKUP(C237,'DEC-2024'!C:Z,24,0)</f>
        <v>0</v>
      </c>
      <c r="F250" s="27" t="s">
        <v>168</v>
      </c>
      <c r="G250" s="40"/>
      <c r="H250" s="40"/>
      <c r="I250" s="2">
        <f>VLOOKUP(C237,'DEC-2024'!C:AK,35,0)</f>
        <v>20</v>
      </c>
    </row>
    <row r="251" spans="1:9" ht="21">
      <c r="A251" s="57"/>
      <c r="B251" s="23" t="s">
        <v>20</v>
      </c>
      <c r="C251" s="11"/>
      <c r="D251" s="40"/>
      <c r="E251" s="3">
        <f>VLOOKUP(C237,'DEC-2024'!C:W,21,0)</f>
        <v>0</v>
      </c>
      <c r="F251" s="25" t="s">
        <v>42</v>
      </c>
      <c r="G251" s="40"/>
      <c r="H251" s="40"/>
      <c r="I251" s="2">
        <v>0</v>
      </c>
    </row>
    <row r="252" spans="1:9" ht="21">
      <c r="A252" s="57"/>
      <c r="B252" s="23" t="s">
        <v>25</v>
      </c>
      <c r="C252" s="11"/>
      <c r="D252" s="40"/>
      <c r="E252" s="3">
        <f>VLOOKUP(C237,'DEC-2024'!C:AB,26,0)</f>
        <v>200</v>
      </c>
      <c r="F252" s="25"/>
      <c r="G252" s="40"/>
      <c r="H252" s="40"/>
      <c r="I252" s="2"/>
    </row>
    <row r="253" spans="1:9" ht="21">
      <c r="A253" s="57"/>
      <c r="B253" s="23" t="s">
        <v>21</v>
      </c>
      <c r="C253" s="11"/>
      <c r="D253" s="40"/>
      <c r="E253" s="3">
        <f>VLOOKUP(C237,'DEC-2024'!C:X,22,0)</f>
        <v>0</v>
      </c>
      <c r="F253" s="25"/>
      <c r="G253" s="40"/>
      <c r="H253" s="40"/>
      <c r="I253" s="2"/>
    </row>
    <row r="254" spans="1:9" ht="21.6" thickBot="1">
      <c r="A254" s="57"/>
      <c r="B254" s="23" t="s">
        <v>24</v>
      </c>
      <c r="C254" s="11"/>
      <c r="D254" s="40"/>
      <c r="E254" s="3">
        <f>VLOOKUP(C237,'DEC-2024'!C:AA,25,0)</f>
        <v>984</v>
      </c>
      <c r="F254" s="25"/>
      <c r="G254" s="40"/>
      <c r="H254" s="40"/>
      <c r="I254" s="2"/>
    </row>
    <row r="255" spans="1:9" ht="21.6" thickBot="1">
      <c r="A255" s="57"/>
      <c r="B255" s="28" t="s">
        <v>177</v>
      </c>
      <c r="C255" s="11"/>
      <c r="D255" s="40"/>
      <c r="E255" s="29">
        <f>VLOOKUP(C237,'DEC-2024'!C:AD,28,0)</f>
        <v>0</v>
      </c>
      <c r="F255" s="25"/>
      <c r="G255" s="40"/>
      <c r="H255" s="40"/>
      <c r="I255" s="2"/>
    </row>
    <row r="256" spans="1:9" ht="21.6" thickBot="1">
      <c r="A256" s="57"/>
      <c r="B256" s="69"/>
      <c r="C256" s="70"/>
      <c r="D256" s="71"/>
      <c r="E256" s="8"/>
      <c r="F256" s="25"/>
      <c r="G256" s="40"/>
      <c r="H256" s="40"/>
      <c r="I256" s="3"/>
    </row>
    <row r="257" spans="1:9" ht="21.6" thickBot="1">
      <c r="A257" s="57"/>
      <c r="B257" s="69" t="s">
        <v>170</v>
      </c>
      <c r="C257" s="70"/>
      <c r="D257" s="71"/>
      <c r="E257" s="4">
        <f>VLOOKUP(C237,'DEC-2024'!C:AE,29,0)</f>
        <v>18340</v>
      </c>
      <c r="F257" s="30" t="s">
        <v>171</v>
      </c>
      <c r="G257" s="31"/>
      <c r="H257" s="31"/>
      <c r="I257" s="5">
        <f>VLOOKUP(C237,'DEC-2024'!C:AP,40,0)</f>
        <v>1966</v>
      </c>
    </row>
    <row r="258" spans="1:9" ht="21.6" thickBot="1">
      <c r="A258" s="57"/>
      <c r="B258" s="32"/>
      <c r="C258" s="33"/>
      <c r="D258" s="31"/>
      <c r="E258" s="31"/>
      <c r="F258" s="34" t="s">
        <v>172</v>
      </c>
      <c r="G258" s="31"/>
      <c r="H258" s="31"/>
      <c r="I258" s="5">
        <f>VLOOKUP(C237,'DEC-2024'!C:AQ,41,0)</f>
        <v>16374</v>
      </c>
    </row>
    <row r="259" spans="1:9" ht="21.6" thickBot="1">
      <c r="A259" s="57"/>
      <c r="B259" s="72" t="s">
        <v>173</v>
      </c>
      <c r="C259" s="73"/>
      <c r="D259" s="74">
        <v>45663</v>
      </c>
      <c r="E259" s="74"/>
      <c r="F259" s="35"/>
      <c r="G259" s="35"/>
      <c r="H259" s="35"/>
      <c r="I259" s="36"/>
    </row>
    <row r="260" spans="1:9" ht="21">
      <c r="A260" s="57"/>
      <c r="B260" s="12"/>
      <c r="C260" s="11"/>
      <c r="D260" s="40"/>
      <c r="E260" s="40"/>
      <c r="F260" s="40"/>
      <c r="G260" s="40"/>
      <c r="H260" s="40"/>
      <c r="I260" s="37"/>
    </row>
    <row r="261" spans="1:9" ht="21.6" thickBot="1">
      <c r="A261" s="57"/>
      <c r="B261" s="38" t="s">
        <v>174</v>
      </c>
      <c r="C261" s="18"/>
      <c r="D261" s="41"/>
      <c r="E261" s="41"/>
      <c r="F261" s="41"/>
      <c r="G261" s="75" t="s">
        <v>175</v>
      </c>
      <c r="H261" s="75"/>
      <c r="I261" s="76"/>
    </row>
    <row r="262" spans="1:9" ht="21">
      <c r="A262" s="57">
        <v>10</v>
      </c>
      <c r="B262" s="59" t="s">
        <v>151</v>
      </c>
      <c r="C262" s="9"/>
      <c r="D262" s="61" t="s">
        <v>152</v>
      </c>
      <c r="E262" s="61"/>
      <c r="F262" s="61"/>
      <c r="G262" s="61"/>
      <c r="H262" s="61"/>
      <c r="I262" s="62"/>
    </row>
    <row r="263" spans="1:9" ht="21">
      <c r="A263" s="57"/>
      <c r="B263" s="60"/>
      <c r="C263" s="11"/>
      <c r="D263" s="63" t="s">
        <v>153</v>
      </c>
      <c r="E263" s="63"/>
      <c r="F263" s="63"/>
      <c r="G263" s="63"/>
      <c r="H263" s="63"/>
      <c r="I263" s="64"/>
    </row>
    <row r="264" spans="1:9" ht="21">
      <c r="A264" s="57"/>
      <c r="B264" s="60"/>
      <c r="C264" s="11"/>
      <c r="D264" s="63" t="s">
        <v>154</v>
      </c>
      <c r="E264" s="63"/>
      <c r="F264" s="63"/>
      <c r="G264" s="63"/>
      <c r="H264" s="63"/>
      <c r="I264" s="64"/>
    </row>
    <row r="265" spans="1:9" ht="21">
      <c r="A265" s="57"/>
      <c r="B265" s="12"/>
      <c r="C265" s="11"/>
      <c r="D265" s="65" t="s">
        <v>284</v>
      </c>
      <c r="E265" s="65"/>
      <c r="F265" s="65"/>
      <c r="G265" s="65"/>
      <c r="H265" s="65"/>
      <c r="I265" s="66"/>
    </row>
    <row r="266" spans="1:9" ht="21">
      <c r="A266" s="57"/>
      <c r="B266" s="6" t="s">
        <v>155</v>
      </c>
      <c r="C266" s="67" t="s">
        <v>76</v>
      </c>
      <c r="D266" s="67"/>
      <c r="E266" s="67"/>
      <c r="F266" s="13" t="s">
        <v>4</v>
      </c>
      <c r="G266" s="67" t="str">
        <f>VLOOKUP(C266,'DEC-2024'!C:D,2,0)</f>
        <v>MANOJ PATRA</v>
      </c>
      <c r="H266" s="67"/>
      <c r="I266" s="68"/>
    </row>
    <row r="267" spans="1:9" ht="21">
      <c r="A267" s="57"/>
      <c r="B267" s="6" t="s">
        <v>156</v>
      </c>
      <c r="C267" s="67" t="str">
        <f>VLOOKUP(C266,'DEC-2024'!C:G,5,0)</f>
        <v>ANEKAL</v>
      </c>
      <c r="D267" s="67"/>
      <c r="E267" s="67"/>
      <c r="F267" s="7" t="s">
        <v>157</v>
      </c>
      <c r="G267" s="67" t="str">
        <f>VLOOKUP(C266,'DEC-2024'!C:H,6,0)</f>
        <v>Production</v>
      </c>
      <c r="H267" s="67"/>
      <c r="I267" s="68"/>
    </row>
    <row r="268" spans="1:9" ht="21">
      <c r="A268" s="57"/>
      <c r="B268" s="14" t="s">
        <v>158</v>
      </c>
      <c r="C268" s="67" t="str">
        <f>VLOOKUP(C266,'DEC-2024'!C:E,3,0)</f>
        <v>101649572863</v>
      </c>
      <c r="D268" s="67"/>
      <c r="E268" s="67"/>
      <c r="F268" s="7" t="s">
        <v>159</v>
      </c>
      <c r="G268" s="67">
        <f>VLOOKUP(C266,'DEC-2024'!C:F,4,0)</f>
        <v>5347826749</v>
      </c>
      <c r="H268" s="67"/>
      <c r="I268" s="68"/>
    </row>
    <row r="269" spans="1:9" ht="21">
      <c r="A269" s="57"/>
      <c r="B269" s="15" t="s">
        <v>160</v>
      </c>
      <c r="C269" s="81">
        <f>VLOOKUP(C266,'DEC-2024'!C:L,10,0)</f>
        <v>31</v>
      </c>
      <c r="D269" s="81"/>
      <c r="E269" s="81"/>
      <c r="F269" s="16" t="s">
        <v>178</v>
      </c>
      <c r="G269" s="81">
        <f>VLOOKUP(C266,'DEC-2024'!C:N,12,0)</f>
        <v>22</v>
      </c>
      <c r="H269" s="81"/>
      <c r="I269" s="82"/>
    </row>
    <row r="270" spans="1:9" ht="21">
      <c r="A270" s="57"/>
      <c r="B270" s="6" t="s">
        <v>12</v>
      </c>
      <c r="C270" s="77">
        <f>VLOOKUP(C266,'DEC-2024'!C:O,13,0)</f>
        <v>3</v>
      </c>
      <c r="D270" s="78"/>
      <c r="E270" s="79"/>
      <c r="F270" s="16" t="s">
        <v>179</v>
      </c>
      <c r="G270" s="77">
        <f>VLOOKUP(C266,'DEC-2024'!C:M,11,0)</f>
        <v>28</v>
      </c>
      <c r="H270" s="78"/>
      <c r="I270" s="80"/>
    </row>
    <row r="271" spans="1:9" ht="21">
      <c r="A271" s="58"/>
      <c r="B271" s="7" t="s">
        <v>180</v>
      </c>
      <c r="C271" s="77">
        <f>VLOOKUP(C266,'DEC-2024'!C:P,14,0)</f>
        <v>0</v>
      </c>
      <c r="D271" s="78"/>
      <c r="E271" s="79"/>
      <c r="F271" s="7" t="s">
        <v>181</v>
      </c>
      <c r="G271" s="77">
        <f>VLOOKUP(C266,'DEC-2024'!C:Q,15,0)</f>
        <v>0</v>
      </c>
      <c r="H271" s="78"/>
      <c r="I271" s="80"/>
    </row>
    <row r="272" spans="1:9" ht="21.6" thickBot="1">
      <c r="A272" s="57"/>
      <c r="B272" s="17" t="s">
        <v>161</v>
      </c>
      <c r="C272" s="18"/>
      <c r="D272" s="19"/>
      <c r="E272" s="20" t="s">
        <v>162</v>
      </c>
      <c r="F272" s="21" t="s">
        <v>163</v>
      </c>
      <c r="G272" s="19"/>
      <c r="H272" s="19"/>
      <c r="I272" s="22" t="s">
        <v>162</v>
      </c>
    </row>
    <row r="273" spans="1:9" ht="21">
      <c r="A273" s="57"/>
      <c r="B273" s="23" t="s">
        <v>15</v>
      </c>
      <c r="C273" s="11"/>
      <c r="D273" s="40"/>
      <c r="E273" s="3">
        <f>VLOOKUP(C266,'DEC-2024'!C:R,16,0)</f>
        <v>9969</v>
      </c>
      <c r="F273" s="25" t="s">
        <v>35</v>
      </c>
      <c r="G273" s="26"/>
      <c r="H273" s="26"/>
      <c r="I273" s="1">
        <f>VLOOKUP(C266,'DEC-2024'!C:AM,37,0)</f>
        <v>0</v>
      </c>
    </row>
    <row r="274" spans="1:9" ht="21">
      <c r="A274" s="57"/>
      <c r="B274" s="23" t="s">
        <v>16</v>
      </c>
      <c r="C274" s="11"/>
      <c r="D274" s="40"/>
      <c r="E274" s="3">
        <f>VLOOKUP(C266,'DEC-2024'!C:S,17,0)</f>
        <v>3178</v>
      </c>
      <c r="F274" s="25" t="s">
        <v>28</v>
      </c>
      <c r="G274" s="40"/>
      <c r="H274" s="40"/>
      <c r="I274" s="2">
        <f>VLOOKUP(C266,'DEC-2024'!C:AF,30,0)</f>
        <v>1578</v>
      </c>
    </row>
    <row r="275" spans="1:9" ht="21">
      <c r="A275" s="57"/>
      <c r="B275" s="23" t="s">
        <v>17</v>
      </c>
      <c r="C275" s="11"/>
      <c r="D275" s="40"/>
      <c r="E275" s="3">
        <f>VLOOKUP(C266,'DEC-2024'!C:T,18,0)</f>
        <v>0</v>
      </c>
      <c r="F275" s="25" t="s">
        <v>30</v>
      </c>
      <c r="G275" s="40"/>
      <c r="H275" s="40"/>
      <c r="I275" s="2">
        <f>VLOOKUP(C266,'DEC-2024'!C:AH,32,0)</f>
        <v>102</v>
      </c>
    </row>
    <row r="276" spans="1:9" ht="21">
      <c r="A276" s="57"/>
      <c r="B276" s="23" t="s">
        <v>19</v>
      </c>
      <c r="C276" s="11"/>
      <c r="D276" s="40"/>
      <c r="E276" s="3">
        <f>VLOOKUP(C266,'DEC-2024'!C:V,20,0)</f>
        <v>402</v>
      </c>
      <c r="F276" s="25" t="s">
        <v>164</v>
      </c>
      <c r="G276" s="40"/>
      <c r="H276" s="40"/>
      <c r="I276" s="2">
        <f>VLOOKUP(C266,'DEC-2024'!C:AG,31,0)</f>
        <v>0</v>
      </c>
    </row>
    <row r="277" spans="1:9" ht="21">
      <c r="A277" s="57"/>
      <c r="B277" s="23" t="s">
        <v>165</v>
      </c>
      <c r="C277" s="11"/>
      <c r="D277" s="40"/>
      <c r="E277" s="3">
        <f>VLOOKUP(C266,'DEC-2024'!C:U,19,0)</f>
        <v>0</v>
      </c>
      <c r="F277" s="25" t="s">
        <v>176</v>
      </c>
      <c r="G277" s="40"/>
      <c r="H277" s="40"/>
      <c r="I277" s="2">
        <f>VLOOKUP(C266,'DEC-2024'!C:AL,36,0)</f>
        <v>0</v>
      </c>
    </row>
    <row r="278" spans="1:9" ht="21">
      <c r="A278" s="57"/>
      <c r="B278" s="23" t="s">
        <v>167</v>
      </c>
      <c r="C278" s="11"/>
      <c r="D278" s="40"/>
      <c r="E278" s="3">
        <f>VLOOKUP(C266,'DEC-2024'!C:Y,23,0)</f>
        <v>0</v>
      </c>
      <c r="F278" s="25" t="s">
        <v>166</v>
      </c>
      <c r="G278" s="40"/>
      <c r="H278" s="40"/>
      <c r="I278" s="2">
        <f>VLOOKUP(C266,'DEC-2024'!C:AN,38,0)</f>
        <v>1050</v>
      </c>
    </row>
    <row r="279" spans="1:9" ht="21">
      <c r="A279" s="57"/>
      <c r="B279" s="23" t="s">
        <v>169</v>
      </c>
      <c r="C279" s="11"/>
      <c r="D279" s="40"/>
      <c r="E279" s="3">
        <f>VLOOKUP(C266,'DEC-2024'!C:Z,24,0)</f>
        <v>0</v>
      </c>
      <c r="F279" s="27" t="s">
        <v>168</v>
      </c>
      <c r="G279" s="40"/>
      <c r="H279" s="40"/>
      <c r="I279" s="2">
        <f>VLOOKUP(C266,'DEC-2024'!C:AK,35,0)</f>
        <v>20</v>
      </c>
    </row>
    <row r="280" spans="1:9" ht="21">
      <c r="A280" s="57"/>
      <c r="B280" s="23" t="s">
        <v>20</v>
      </c>
      <c r="C280" s="11"/>
      <c r="D280" s="40"/>
      <c r="E280" s="3">
        <f>VLOOKUP(C266,'DEC-2024'!C:W,21,0)</f>
        <v>0</v>
      </c>
      <c r="F280" s="25" t="s">
        <v>42</v>
      </c>
      <c r="G280" s="40"/>
      <c r="H280" s="40"/>
      <c r="I280" s="2">
        <v>0</v>
      </c>
    </row>
    <row r="281" spans="1:9" ht="21">
      <c r="A281" s="57"/>
      <c r="B281" s="23" t="s">
        <v>25</v>
      </c>
      <c r="C281" s="11"/>
      <c r="D281" s="40"/>
      <c r="E281" s="3">
        <f>VLOOKUP(C266,'DEC-2024'!C:AB,26,0)</f>
        <v>0</v>
      </c>
      <c r="F281" s="25"/>
      <c r="G281" s="40"/>
      <c r="H281" s="40"/>
      <c r="I281" s="2"/>
    </row>
    <row r="282" spans="1:9" ht="21">
      <c r="A282" s="57"/>
      <c r="B282" s="23" t="s">
        <v>21</v>
      </c>
      <c r="C282" s="11"/>
      <c r="D282" s="40"/>
      <c r="E282" s="3">
        <f>VLOOKUP(C266,'DEC-2024'!C:X,22,0)</f>
        <v>0</v>
      </c>
      <c r="F282" s="25"/>
      <c r="G282" s="40"/>
      <c r="H282" s="40"/>
      <c r="I282" s="2"/>
    </row>
    <row r="283" spans="1:9" ht="21.6" thickBot="1">
      <c r="A283" s="57"/>
      <c r="B283" s="23" t="s">
        <v>24</v>
      </c>
      <c r="C283" s="11"/>
      <c r="D283" s="40"/>
      <c r="E283" s="3">
        <f>VLOOKUP(C266,'DEC-2024'!C:AA,25,0)</f>
        <v>0</v>
      </c>
      <c r="F283" s="25"/>
      <c r="G283" s="40"/>
      <c r="H283" s="40"/>
      <c r="I283" s="2"/>
    </row>
    <row r="284" spans="1:9" ht="21.6" thickBot="1">
      <c r="A284" s="57"/>
      <c r="B284" s="28" t="s">
        <v>177</v>
      </c>
      <c r="C284" s="11"/>
      <c r="D284" s="40"/>
      <c r="E284" s="29">
        <f>VLOOKUP(C266,'DEC-2024'!C:AD,28,0)</f>
        <v>0</v>
      </c>
      <c r="F284" s="25"/>
      <c r="G284" s="40"/>
      <c r="H284" s="40"/>
      <c r="I284" s="2"/>
    </row>
    <row r="285" spans="1:9" ht="21.6" thickBot="1">
      <c r="A285" s="57"/>
      <c r="B285" s="69"/>
      <c r="C285" s="70"/>
      <c r="D285" s="71"/>
      <c r="E285" s="8"/>
      <c r="F285" s="25"/>
      <c r="G285" s="40"/>
      <c r="H285" s="40"/>
      <c r="I285" s="3"/>
    </row>
    <row r="286" spans="1:9" ht="21.6" thickBot="1">
      <c r="A286" s="57"/>
      <c r="B286" s="69" t="s">
        <v>170</v>
      </c>
      <c r="C286" s="70"/>
      <c r="D286" s="71"/>
      <c r="E286" s="4">
        <f>VLOOKUP(C266,'DEC-2024'!C:AE,29,0)</f>
        <v>13549</v>
      </c>
      <c r="F286" s="30" t="s">
        <v>171</v>
      </c>
      <c r="G286" s="31"/>
      <c r="H286" s="31"/>
      <c r="I286" s="5">
        <f>VLOOKUP(C266,'DEC-2024'!C:AP,40,0)</f>
        <v>2750</v>
      </c>
    </row>
    <row r="287" spans="1:9" ht="21.6" thickBot="1">
      <c r="A287" s="57"/>
      <c r="B287" s="32"/>
      <c r="C287" s="33"/>
      <c r="D287" s="31"/>
      <c r="E287" s="31"/>
      <c r="F287" s="34" t="s">
        <v>172</v>
      </c>
      <c r="G287" s="31"/>
      <c r="H287" s="31"/>
      <c r="I287" s="5">
        <f>VLOOKUP(C266,'DEC-2024'!C:AQ,41,0)</f>
        <v>10799</v>
      </c>
    </row>
    <row r="288" spans="1:9" ht="21.6" thickBot="1">
      <c r="A288" s="57"/>
      <c r="B288" s="72" t="s">
        <v>173</v>
      </c>
      <c r="C288" s="73"/>
      <c r="D288" s="74">
        <v>45663</v>
      </c>
      <c r="E288" s="74"/>
      <c r="F288" s="35"/>
      <c r="G288" s="35"/>
      <c r="H288" s="35"/>
      <c r="I288" s="36"/>
    </row>
    <row r="289" spans="1:9" ht="21">
      <c r="A289" s="57"/>
      <c r="B289" s="12"/>
      <c r="C289" s="11"/>
      <c r="D289" s="40"/>
      <c r="E289" s="40"/>
      <c r="F289" s="40"/>
      <c r="G289" s="40"/>
      <c r="H289" s="40"/>
      <c r="I289" s="37"/>
    </row>
    <row r="290" spans="1:9" ht="21.6" thickBot="1">
      <c r="A290" s="57"/>
      <c r="B290" s="38" t="s">
        <v>174</v>
      </c>
      <c r="C290" s="18"/>
      <c r="D290" s="41"/>
      <c r="E290" s="41"/>
      <c r="F290" s="41"/>
      <c r="G290" s="75" t="s">
        <v>175</v>
      </c>
      <c r="H290" s="75"/>
      <c r="I290" s="76"/>
    </row>
    <row r="291" spans="1:9" ht="21">
      <c r="A291" s="57">
        <v>11</v>
      </c>
      <c r="B291" s="59" t="s">
        <v>151</v>
      </c>
      <c r="C291" s="9"/>
      <c r="D291" s="61" t="s">
        <v>152</v>
      </c>
      <c r="E291" s="61"/>
      <c r="F291" s="61"/>
      <c r="G291" s="61"/>
      <c r="H291" s="61"/>
      <c r="I291" s="62"/>
    </row>
    <row r="292" spans="1:9" ht="21">
      <c r="A292" s="57"/>
      <c r="B292" s="60"/>
      <c r="C292" s="11"/>
      <c r="D292" s="63" t="s">
        <v>153</v>
      </c>
      <c r="E292" s="63"/>
      <c r="F292" s="63"/>
      <c r="G292" s="63"/>
      <c r="H292" s="63"/>
      <c r="I292" s="64"/>
    </row>
    <row r="293" spans="1:9" ht="21">
      <c r="A293" s="57"/>
      <c r="B293" s="60"/>
      <c r="C293" s="11"/>
      <c r="D293" s="63" t="s">
        <v>154</v>
      </c>
      <c r="E293" s="63"/>
      <c r="F293" s="63"/>
      <c r="G293" s="63"/>
      <c r="H293" s="63"/>
      <c r="I293" s="64"/>
    </row>
    <row r="294" spans="1:9" ht="21">
      <c r="A294" s="57"/>
      <c r="B294" s="12"/>
      <c r="C294" s="11"/>
      <c r="D294" s="65" t="s">
        <v>284</v>
      </c>
      <c r="E294" s="65"/>
      <c r="F294" s="65"/>
      <c r="G294" s="65"/>
      <c r="H294" s="65"/>
      <c r="I294" s="66"/>
    </row>
    <row r="295" spans="1:9" ht="21">
      <c r="A295" s="57"/>
      <c r="B295" s="6" t="s">
        <v>155</v>
      </c>
      <c r="C295" s="67" t="s">
        <v>79</v>
      </c>
      <c r="D295" s="67"/>
      <c r="E295" s="67"/>
      <c r="F295" s="13" t="s">
        <v>4</v>
      </c>
      <c r="G295" s="67" t="str">
        <f>VLOOKUP(C295,'DEC-2024'!C:D,2,0)</f>
        <v>GOPINATH R</v>
      </c>
      <c r="H295" s="67"/>
      <c r="I295" s="68"/>
    </row>
    <row r="296" spans="1:9" ht="21">
      <c r="A296" s="57"/>
      <c r="B296" s="6" t="s">
        <v>156</v>
      </c>
      <c r="C296" s="67" t="str">
        <f>VLOOKUP(C295,'DEC-2024'!C:G,5,0)</f>
        <v>ANEKAL</v>
      </c>
      <c r="D296" s="67"/>
      <c r="E296" s="67"/>
      <c r="F296" s="7" t="s">
        <v>157</v>
      </c>
      <c r="G296" s="67" t="str">
        <f>VLOOKUP(C295,'DEC-2024'!C:H,6,0)</f>
        <v>Production</v>
      </c>
      <c r="H296" s="67"/>
      <c r="I296" s="68"/>
    </row>
    <row r="297" spans="1:9" ht="21">
      <c r="A297" s="57"/>
      <c r="B297" s="14" t="s">
        <v>158</v>
      </c>
      <c r="C297" s="67" t="str">
        <f>VLOOKUP(C295,'DEC-2024'!C:E,3,0)</f>
        <v>101192243526</v>
      </c>
      <c r="D297" s="67"/>
      <c r="E297" s="67"/>
      <c r="F297" s="7" t="s">
        <v>159</v>
      </c>
      <c r="G297" s="67">
        <f>VLOOKUP(C295,'DEC-2024'!C:F,4,0)</f>
        <v>5348081808</v>
      </c>
      <c r="H297" s="67"/>
      <c r="I297" s="68"/>
    </row>
    <row r="298" spans="1:9" ht="21">
      <c r="A298" s="57"/>
      <c r="B298" s="15" t="s">
        <v>160</v>
      </c>
      <c r="C298" s="81">
        <f>VLOOKUP(C295,'DEC-2024'!C:L,10,0)</f>
        <v>31</v>
      </c>
      <c r="D298" s="81"/>
      <c r="E298" s="81"/>
      <c r="F298" s="16" t="s">
        <v>178</v>
      </c>
      <c r="G298" s="81">
        <f>VLOOKUP(C295,'DEC-2024'!C:N,12,0)</f>
        <v>25</v>
      </c>
      <c r="H298" s="81"/>
      <c r="I298" s="82"/>
    </row>
    <row r="299" spans="1:9" ht="21">
      <c r="A299" s="57"/>
      <c r="B299" s="6" t="s">
        <v>12</v>
      </c>
      <c r="C299" s="77">
        <f>VLOOKUP(C295,'DEC-2024'!C:O,13,0)</f>
        <v>0</v>
      </c>
      <c r="D299" s="78"/>
      <c r="E299" s="79"/>
      <c r="F299" s="16" t="s">
        <v>179</v>
      </c>
      <c r="G299" s="77">
        <f>VLOOKUP(C295,'DEC-2024'!C:M,11,0)</f>
        <v>31</v>
      </c>
      <c r="H299" s="78"/>
      <c r="I299" s="80"/>
    </row>
    <row r="300" spans="1:9" ht="21">
      <c r="A300" s="58"/>
      <c r="B300" s="7" t="s">
        <v>180</v>
      </c>
      <c r="C300" s="77">
        <f>VLOOKUP(C295,'DEC-2024'!C:P,14,0)</f>
        <v>0</v>
      </c>
      <c r="D300" s="78"/>
      <c r="E300" s="79"/>
      <c r="F300" s="7" t="s">
        <v>181</v>
      </c>
      <c r="G300" s="77">
        <f>VLOOKUP(C295,'DEC-2024'!C:Q,15,0)</f>
        <v>0</v>
      </c>
      <c r="H300" s="78"/>
      <c r="I300" s="80"/>
    </row>
    <row r="301" spans="1:9" ht="21.6" thickBot="1">
      <c r="A301" s="57"/>
      <c r="B301" s="17" t="s">
        <v>161</v>
      </c>
      <c r="C301" s="18"/>
      <c r="D301" s="19"/>
      <c r="E301" s="20" t="s">
        <v>162</v>
      </c>
      <c r="F301" s="21" t="s">
        <v>163</v>
      </c>
      <c r="G301" s="19"/>
      <c r="H301" s="19"/>
      <c r="I301" s="22" t="s">
        <v>162</v>
      </c>
    </row>
    <row r="302" spans="1:9" ht="21">
      <c r="A302" s="57"/>
      <c r="B302" s="23" t="s">
        <v>15</v>
      </c>
      <c r="C302" s="11"/>
      <c r="D302" s="40"/>
      <c r="E302" s="3">
        <f>VLOOKUP(C295,'DEC-2024'!C:R,16,0)</f>
        <v>11037</v>
      </c>
      <c r="F302" s="25" t="s">
        <v>35</v>
      </c>
      <c r="G302" s="26"/>
      <c r="H302" s="26"/>
      <c r="I302" s="1">
        <f>VLOOKUP(C295,'DEC-2024'!C:AM,37,0)</f>
        <v>0</v>
      </c>
    </row>
    <row r="303" spans="1:9" ht="21">
      <c r="A303" s="57"/>
      <c r="B303" s="23" t="s">
        <v>16</v>
      </c>
      <c r="C303" s="11"/>
      <c r="D303" s="40"/>
      <c r="E303" s="3">
        <f>VLOOKUP(C295,'DEC-2024'!C:S,17,0)</f>
        <v>3518</v>
      </c>
      <c r="F303" s="25" t="s">
        <v>28</v>
      </c>
      <c r="G303" s="40"/>
      <c r="H303" s="40"/>
      <c r="I303" s="2">
        <f>VLOOKUP(C295,'DEC-2024'!C:AF,30,0)</f>
        <v>1747</v>
      </c>
    </row>
    <row r="304" spans="1:9" ht="21">
      <c r="A304" s="57"/>
      <c r="B304" s="23" t="s">
        <v>17</v>
      </c>
      <c r="C304" s="11"/>
      <c r="D304" s="40"/>
      <c r="E304" s="3">
        <f>VLOOKUP(C295,'DEC-2024'!C:T,18,0)</f>
        <v>0</v>
      </c>
      <c r="F304" s="25" t="s">
        <v>30</v>
      </c>
      <c r="G304" s="40"/>
      <c r="H304" s="40"/>
      <c r="I304" s="2">
        <f>VLOOKUP(C295,'DEC-2024'!C:AH,32,0)</f>
        <v>120</v>
      </c>
    </row>
    <row r="305" spans="1:9" ht="21">
      <c r="A305" s="57"/>
      <c r="B305" s="23" t="s">
        <v>19</v>
      </c>
      <c r="C305" s="11"/>
      <c r="D305" s="40"/>
      <c r="E305" s="3">
        <f>VLOOKUP(C295,'DEC-2024'!C:V,20,0)</f>
        <v>445</v>
      </c>
      <c r="F305" s="25" t="s">
        <v>164</v>
      </c>
      <c r="G305" s="40"/>
      <c r="H305" s="40"/>
      <c r="I305" s="2">
        <f>VLOOKUP(C295,'DEC-2024'!C:AG,31,0)</f>
        <v>0</v>
      </c>
    </row>
    <row r="306" spans="1:9" ht="21">
      <c r="A306" s="57"/>
      <c r="B306" s="23" t="s">
        <v>165</v>
      </c>
      <c r="C306" s="11"/>
      <c r="D306" s="40"/>
      <c r="E306" s="3">
        <f>VLOOKUP(C295,'DEC-2024'!C:U,19,0)</f>
        <v>0</v>
      </c>
      <c r="F306" s="25" t="s">
        <v>176</v>
      </c>
      <c r="G306" s="40"/>
      <c r="H306" s="40"/>
      <c r="I306" s="2">
        <f>VLOOKUP(C295,'DEC-2024'!C:AL,36,0)</f>
        <v>0</v>
      </c>
    </row>
    <row r="307" spans="1:9" ht="21">
      <c r="A307" s="57"/>
      <c r="B307" s="23" t="s">
        <v>167</v>
      </c>
      <c r="C307" s="11"/>
      <c r="D307" s="40"/>
      <c r="E307" s="3">
        <f>VLOOKUP(C295,'DEC-2024'!C:Y,23,0)</f>
        <v>0</v>
      </c>
      <c r="F307" s="25" t="s">
        <v>166</v>
      </c>
      <c r="G307" s="40"/>
      <c r="H307" s="40"/>
      <c r="I307" s="2">
        <f>VLOOKUP(C295,'DEC-2024'!C:AN,38,0)</f>
        <v>0</v>
      </c>
    </row>
    <row r="308" spans="1:9" ht="21">
      <c r="A308" s="57"/>
      <c r="B308" s="23" t="s">
        <v>169</v>
      </c>
      <c r="C308" s="11"/>
      <c r="D308" s="40"/>
      <c r="E308" s="3">
        <f>VLOOKUP(C295,'DEC-2024'!C:Z,24,0)</f>
        <v>0</v>
      </c>
      <c r="F308" s="27" t="s">
        <v>168</v>
      </c>
      <c r="G308" s="40"/>
      <c r="H308" s="40"/>
      <c r="I308" s="2">
        <f>VLOOKUP(C295,'DEC-2024'!C:AK,35,0)</f>
        <v>20</v>
      </c>
    </row>
    <row r="309" spans="1:9" ht="21">
      <c r="A309" s="57"/>
      <c r="B309" s="23" t="s">
        <v>20</v>
      </c>
      <c r="C309" s="11"/>
      <c r="D309" s="40"/>
      <c r="E309" s="3">
        <f>VLOOKUP(C295,'DEC-2024'!C:W,21,0)</f>
        <v>0</v>
      </c>
      <c r="F309" s="25" t="s">
        <v>42</v>
      </c>
      <c r="G309" s="40"/>
      <c r="H309" s="40"/>
      <c r="I309" s="2">
        <v>0</v>
      </c>
    </row>
    <row r="310" spans="1:9" ht="21">
      <c r="A310" s="57"/>
      <c r="B310" s="23" t="s">
        <v>25</v>
      </c>
      <c r="C310" s="11"/>
      <c r="D310" s="40"/>
      <c r="E310" s="3">
        <f>VLOOKUP(C295,'DEC-2024'!C:AB,26,0)</f>
        <v>0</v>
      </c>
      <c r="F310" s="25"/>
      <c r="G310" s="40"/>
      <c r="H310" s="40"/>
      <c r="I310" s="2"/>
    </row>
    <row r="311" spans="1:9" ht="21">
      <c r="A311" s="57"/>
      <c r="B311" s="23" t="s">
        <v>21</v>
      </c>
      <c r="C311" s="11"/>
      <c r="D311" s="40"/>
      <c r="E311" s="3">
        <f>VLOOKUP(C295,'DEC-2024'!C:X,22,0)</f>
        <v>0</v>
      </c>
      <c r="F311" s="25"/>
      <c r="G311" s="40"/>
      <c r="H311" s="40"/>
      <c r="I311" s="2"/>
    </row>
    <row r="312" spans="1:9" ht="21.6" thickBot="1">
      <c r="A312" s="57"/>
      <c r="B312" s="23" t="s">
        <v>24</v>
      </c>
      <c r="C312" s="11"/>
      <c r="D312" s="40"/>
      <c r="E312" s="3">
        <f>VLOOKUP(C295,'DEC-2024'!C:AA,25,0)</f>
        <v>984</v>
      </c>
      <c r="F312" s="25"/>
      <c r="G312" s="40"/>
      <c r="H312" s="40"/>
      <c r="I312" s="2"/>
    </row>
    <row r="313" spans="1:9" ht="21.6" thickBot="1">
      <c r="A313" s="57"/>
      <c r="B313" s="28" t="s">
        <v>177</v>
      </c>
      <c r="C313" s="11"/>
      <c r="D313" s="40"/>
      <c r="E313" s="29">
        <f>VLOOKUP(C295,'DEC-2024'!C:AD,28,0)</f>
        <v>0</v>
      </c>
      <c r="F313" s="25"/>
      <c r="G313" s="40"/>
      <c r="H313" s="40"/>
      <c r="I313" s="2"/>
    </row>
    <row r="314" spans="1:9" ht="21.6" thickBot="1">
      <c r="A314" s="57"/>
      <c r="B314" s="69"/>
      <c r="C314" s="70"/>
      <c r="D314" s="71"/>
      <c r="E314" s="8"/>
      <c r="F314" s="25"/>
      <c r="G314" s="40"/>
      <c r="H314" s="40"/>
      <c r="I314" s="3"/>
    </row>
    <row r="315" spans="1:9" ht="21.6" thickBot="1">
      <c r="A315" s="57"/>
      <c r="B315" s="69" t="s">
        <v>170</v>
      </c>
      <c r="C315" s="70"/>
      <c r="D315" s="71"/>
      <c r="E315" s="4">
        <f>VLOOKUP(C295,'DEC-2024'!C:AE,29,0)</f>
        <v>15984</v>
      </c>
      <c r="F315" s="30" t="s">
        <v>171</v>
      </c>
      <c r="G315" s="31"/>
      <c r="H315" s="31"/>
      <c r="I315" s="5">
        <f>VLOOKUP(C295,'DEC-2024'!C:AP,40,0)</f>
        <v>1887</v>
      </c>
    </row>
    <row r="316" spans="1:9" ht="21.6" thickBot="1">
      <c r="A316" s="57"/>
      <c r="B316" s="32"/>
      <c r="C316" s="33"/>
      <c r="D316" s="31"/>
      <c r="E316" s="31"/>
      <c r="F316" s="34" t="s">
        <v>172</v>
      </c>
      <c r="G316" s="31"/>
      <c r="H316" s="31"/>
      <c r="I316" s="5">
        <f>VLOOKUP(C295,'DEC-2024'!C:AQ,41,0)</f>
        <v>14097</v>
      </c>
    </row>
    <row r="317" spans="1:9" ht="21.6" thickBot="1">
      <c r="A317" s="57"/>
      <c r="B317" s="72" t="s">
        <v>173</v>
      </c>
      <c r="C317" s="73"/>
      <c r="D317" s="74">
        <v>45663</v>
      </c>
      <c r="E317" s="74"/>
      <c r="F317" s="35"/>
      <c r="G317" s="35"/>
      <c r="H317" s="35"/>
      <c r="I317" s="36"/>
    </row>
    <row r="318" spans="1:9" ht="21">
      <c r="A318" s="57"/>
      <c r="B318" s="12"/>
      <c r="C318" s="11"/>
      <c r="D318" s="40"/>
      <c r="E318" s="40"/>
      <c r="F318" s="40"/>
      <c r="G318" s="40"/>
      <c r="H318" s="40"/>
      <c r="I318" s="37"/>
    </row>
    <row r="319" spans="1:9" ht="21.6" thickBot="1">
      <c r="A319" s="57"/>
      <c r="B319" s="38" t="s">
        <v>174</v>
      </c>
      <c r="C319" s="18"/>
      <c r="D319" s="41"/>
      <c r="E319" s="41"/>
      <c r="F319" s="41"/>
      <c r="G319" s="75" t="s">
        <v>175</v>
      </c>
      <c r="H319" s="75"/>
      <c r="I319" s="76"/>
    </row>
    <row r="320" spans="1:9" ht="21">
      <c r="A320" s="57">
        <v>12</v>
      </c>
      <c r="B320" s="59" t="s">
        <v>151</v>
      </c>
      <c r="C320" s="9"/>
      <c r="D320" s="61" t="s">
        <v>152</v>
      </c>
      <c r="E320" s="61"/>
      <c r="F320" s="61"/>
      <c r="G320" s="61"/>
      <c r="H320" s="61"/>
      <c r="I320" s="62"/>
    </row>
    <row r="321" spans="1:9" ht="21">
      <c r="A321" s="57"/>
      <c r="B321" s="60"/>
      <c r="C321" s="11"/>
      <c r="D321" s="63" t="s">
        <v>153</v>
      </c>
      <c r="E321" s="63"/>
      <c r="F321" s="63"/>
      <c r="G321" s="63"/>
      <c r="H321" s="63"/>
      <c r="I321" s="64"/>
    </row>
    <row r="322" spans="1:9" ht="21">
      <c r="A322" s="57"/>
      <c r="B322" s="60"/>
      <c r="C322" s="11"/>
      <c r="D322" s="63" t="s">
        <v>154</v>
      </c>
      <c r="E322" s="63"/>
      <c r="F322" s="63"/>
      <c r="G322" s="63"/>
      <c r="H322" s="63"/>
      <c r="I322" s="64"/>
    </row>
    <row r="323" spans="1:9" ht="21">
      <c r="A323" s="57"/>
      <c r="B323" s="12"/>
      <c r="C323" s="11"/>
      <c r="D323" s="65" t="s">
        <v>284</v>
      </c>
      <c r="E323" s="65"/>
      <c r="F323" s="65"/>
      <c r="G323" s="65"/>
      <c r="H323" s="65"/>
      <c r="I323" s="66"/>
    </row>
    <row r="324" spans="1:9" ht="21">
      <c r="A324" s="57"/>
      <c r="B324" s="6" t="s">
        <v>155</v>
      </c>
      <c r="C324" s="67" t="s">
        <v>81</v>
      </c>
      <c r="D324" s="67"/>
      <c r="E324" s="67"/>
      <c r="F324" s="13" t="s">
        <v>4</v>
      </c>
      <c r="G324" s="67" t="str">
        <f>VLOOKUP(C324,'DEC-2024'!C:D,2,0)</f>
        <v>SONU</v>
      </c>
      <c r="H324" s="67"/>
      <c r="I324" s="68"/>
    </row>
    <row r="325" spans="1:9" ht="21">
      <c r="A325" s="57"/>
      <c r="B325" s="6" t="s">
        <v>156</v>
      </c>
      <c r="C325" s="67" t="str">
        <f>VLOOKUP(C324,'DEC-2024'!C:G,5,0)</f>
        <v>ANEKAL</v>
      </c>
      <c r="D325" s="67"/>
      <c r="E325" s="67"/>
      <c r="F325" s="7" t="s">
        <v>157</v>
      </c>
      <c r="G325" s="67" t="str">
        <f>VLOOKUP(C324,'DEC-2024'!C:H,6,0)</f>
        <v>Production</v>
      </c>
      <c r="H325" s="67"/>
      <c r="I325" s="68"/>
    </row>
    <row r="326" spans="1:9" ht="21">
      <c r="A326" s="57"/>
      <c r="B326" s="14" t="s">
        <v>158</v>
      </c>
      <c r="C326" s="67" t="str">
        <f>VLOOKUP(C324,'DEC-2024'!C:E,3,0)</f>
        <v>101954965327</v>
      </c>
      <c r="D326" s="67"/>
      <c r="E326" s="67"/>
      <c r="F326" s="7" t="s">
        <v>159</v>
      </c>
      <c r="G326" s="67">
        <f>VLOOKUP(C324,'DEC-2024'!C:F,4,0)</f>
        <v>5348808298</v>
      </c>
      <c r="H326" s="67"/>
      <c r="I326" s="68"/>
    </row>
    <row r="327" spans="1:9" ht="21">
      <c r="A327" s="57"/>
      <c r="B327" s="15" t="s">
        <v>160</v>
      </c>
      <c r="C327" s="81">
        <f>VLOOKUP(C324,'DEC-2024'!C:L,10,0)</f>
        <v>31</v>
      </c>
      <c r="D327" s="81"/>
      <c r="E327" s="81"/>
      <c r="F327" s="16" t="s">
        <v>178</v>
      </c>
      <c r="G327" s="81">
        <f>VLOOKUP(C324,'DEC-2024'!C:N,12,0)</f>
        <v>6</v>
      </c>
      <c r="H327" s="81"/>
      <c r="I327" s="82"/>
    </row>
    <row r="328" spans="1:9" ht="21">
      <c r="A328" s="57"/>
      <c r="B328" s="6" t="s">
        <v>12</v>
      </c>
      <c r="C328" s="77">
        <f>VLOOKUP(C324,'DEC-2024'!C:O,13,0)</f>
        <v>23</v>
      </c>
      <c r="D328" s="78"/>
      <c r="E328" s="79"/>
      <c r="F328" s="16" t="s">
        <v>179</v>
      </c>
      <c r="G328" s="77">
        <f>VLOOKUP(C324,'DEC-2024'!C:M,11,0)</f>
        <v>8</v>
      </c>
      <c r="H328" s="78"/>
      <c r="I328" s="80"/>
    </row>
    <row r="329" spans="1:9" ht="21">
      <c r="A329" s="58"/>
      <c r="B329" s="7" t="s">
        <v>180</v>
      </c>
      <c r="C329" s="77">
        <f>VLOOKUP(C324,'DEC-2024'!C:P,14,0)</f>
        <v>0</v>
      </c>
      <c r="D329" s="78"/>
      <c r="E329" s="79"/>
      <c r="F329" s="7" t="s">
        <v>181</v>
      </c>
      <c r="G329" s="77">
        <f>VLOOKUP(C324,'DEC-2024'!C:Q,15,0)</f>
        <v>0</v>
      </c>
      <c r="H329" s="78"/>
      <c r="I329" s="80"/>
    </row>
    <row r="330" spans="1:9" ht="21.6" thickBot="1">
      <c r="A330" s="57"/>
      <c r="B330" s="17" t="s">
        <v>161</v>
      </c>
      <c r="C330" s="18"/>
      <c r="D330" s="19"/>
      <c r="E330" s="20" t="s">
        <v>162</v>
      </c>
      <c r="F330" s="21" t="s">
        <v>163</v>
      </c>
      <c r="G330" s="19"/>
      <c r="H330" s="19"/>
      <c r="I330" s="22" t="s">
        <v>162</v>
      </c>
    </row>
    <row r="331" spans="1:9" ht="21">
      <c r="A331" s="57"/>
      <c r="B331" s="23" t="s">
        <v>15</v>
      </c>
      <c r="C331" s="11"/>
      <c r="D331" s="40"/>
      <c r="E331" s="3">
        <f>VLOOKUP(C324,'DEC-2024'!C:R,16,0)</f>
        <v>2848</v>
      </c>
      <c r="F331" s="25" t="s">
        <v>35</v>
      </c>
      <c r="G331" s="26"/>
      <c r="H331" s="26"/>
      <c r="I331" s="1">
        <f>VLOOKUP(C324,'DEC-2024'!C:AM,37,0)</f>
        <v>0</v>
      </c>
    </row>
    <row r="332" spans="1:9" ht="21">
      <c r="A332" s="57"/>
      <c r="B332" s="23" t="s">
        <v>16</v>
      </c>
      <c r="C332" s="11"/>
      <c r="D332" s="40"/>
      <c r="E332" s="3">
        <f>VLOOKUP(C324,'DEC-2024'!C:S,17,0)</f>
        <v>908</v>
      </c>
      <c r="F332" s="25" t="s">
        <v>28</v>
      </c>
      <c r="G332" s="40"/>
      <c r="H332" s="40"/>
      <c r="I332" s="2">
        <f>VLOOKUP(C324,'DEC-2024'!C:AF,30,0)</f>
        <v>451</v>
      </c>
    </row>
    <row r="333" spans="1:9" ht="21">
      <c r="A333" s="57"/>
      <c r="B333" s="23" t="s">
        <v>17</v>
      </c>
      <c r="C333" s="11"/>
      <c r="D333" s="40"/>
      <c r="E333" s="3">
        <f>VLOOKUP(C324,'DEC-2024'!C:T,18,0)</f>
        <v>0</v>
      </c>
      <c r="F333" s="25" t="s">
        <v>30</v>
      </c>
      <c r="G333" s="40"/>
      <c r="H333" s="40"/>
      <c r="I333" s="2">
        <f>VLOOKUP(C324,'DEC-2024'!C:AH,32,0)</f>
        <v>38</v>
      </c>
    </row>
    <row r="334" spans="1:9" ht="21">
      <c r="A334" s="57"/>
      <c r="B334" s="23" t="s">
        <v>19</v>
      </c>
      <c r="C334" s="11"/>
      <c r="D334" s="40"/>
      <c r="E334" s="3">
        <f>VLOOKUP(C324,'DEC-2024'!C:V,20,0)</f>
        <v>12</v>
      </c>
      <c r="F334" s="25" t="s">
        <v>164</v>
      </c>
      <c r="G334" s="40"/>
      <c r="H334" s="40"/>
      <c r="I334" s="2">
        <f>VLOOKUP(C324,'DEC-2024'!C:AG,31,0)</f>
        <v>0</v>
      </c>
    </row>
    <row r="335" spans="1:9" ht="21">
      <c r="A335" s="57"/>
      <c r="B335" s="23" t="s">
        <v>165</v>
      </c>
      <c r="C335" s="11"/>
      <c r="D335" s="40"/>
      <c r="E335" s="3">
        <f>VLOOKUP(C324,'DEC-2024'!C:U,19,0)</f>
        <v>0</v>
      </c>
      <c r="F335" s="25" t="s">
        <v>176</v>
      </c>
      <c r="G335" s="40"/>
      <c r="H335" s="40"/>
      <c r="I335" s="2">
        <f>VLOOKUP(C324,'DEC-2024'!C:AL,36,0)</f>
        <v>0</v>
      </c>
    </row>
    <row r="336" spans="1:9" ht="21">
      <c r="A336" s="57"/>
      <c r="B336" s="23" t="s">
        <v>167</v>
      </c>
      <c r="C336" s="11"/>
      <c r="D336" s="40"/>
      <c r="E336" s="3">
        <f>VLOOKUP(C324,'DEC-2024'!C:Y,23,0)</f>
        <v>0</v>
      </c>
      <c r="F336" s="25" t="s">
        <v>166</v>
      </c>
      <c r="G336" s="40"/>
      <c r="H336" s="40"/>
      <c r="I336" s="2">
        <f>VLOOKUP(C324,'DEC-2024'!C:AN,38,0)</f>
        <v>237</v>
      </c>
    </row>
    <row r="337" spans="1:9" ht="21">
      <c r="A337" s="57"/>
      <c r="B337" s="23" t="s">
        <v>169</v>
      </c>
      <c r="C337" s="11"/>
      <c r="D337" s="40"/>
      <c r="E337" s="3">
        <f>VLOOKUP(C324,'DEC-2024'!C:Z,24,0)</f>
        <v>1253</v>
      </c>
      <c r="F337" s="27" t="s">
        <v>168</v>
      </c>
      <c r="G337" s="40"/>
      <c r="H337" s="40"/>
      <c r="I337" s="2">
        <f>VLOOKUP(C324,'DEC-2024'!C:AK,35,0)</f>
        <v>20</v>
      </c>
    </row>
    <row r="338" spans="1:9" ht="21">
      <c r="A338" s="57"/>
      <c r="B338" s="23" t="s">
        <v>20</v>
      </c>
      <c r="C338" s="11"/>
      <c r="D338" s="40"/>
      <c r="E338" s="3">
        <f>VLOOKUP(C324,'DEC-2024'!C:W,21,0)</f>
        <v>0</v>
      </c>
      <c r="F338" s="25" t="s">
        <v>42</v>
      </c>
      <c r="G338" s="40"/>
      <c r="H338" s="40"/>
      <c r="I338" s="2">
        <v>0</v>
      </c>
    </row>
    <row r="339" spans="1:9" ht="21">
      <c r="A339" s="57"/>
      <c r="B339" s="23" t="s">
        <v>25</v>
      </c>
      <c r="C339" s="11"/>
      <c r="D339" s="40"/>
      <c r="E339" s="3">
        <f>VLOOKUP(C324,'DEC-2024'!C:AB,26,0)</f>
        <v>100</v>
      </c>
      <c r="F339" s="25"/>
      <c r="G339" s="40"/>
      <c r="H339" s="40"/>
      <c r="I339" s="2"/>
    </row>
    <row r="340" spans="1:9" ht="21">
      <c r="A340" s="57"/>
      <c r="B340" s="23" t="s">
        <v>21</v>
      </c>
      <c r="C340" s="11"/>
      <c r="D340" s="40"/>
      <c r="E340" s="3">
        <f>VLOOKUP(C324,'DEC-2024'!C:X,22,0)</f>
        <v>0</v>
      </c>
      <c r="F340" s="25"/>
      <c r="G340" s="40"/>
      <c r="H340" s="40"/>
      <c r="I340" s="2"/>
    </row>
    <row r="341" spans="1:9" ht="21.6" thickBot="1">
      <c r="A341" s="57"/>
      <c r="B341" s="23" t="s">
        <v>24</v>
      </c>
      <c r="C341" s="11"/>
      <c r="D341" s="40"/>
      <c r="E341" s="3">
        <f>VLOOKUP(C324,'DEC-2024'!C:AA,25,0)</f>
        <v>0</v>
      </c>
      <c r="F341" s="25"/>
      <c r="G341" s="40"/>
      <c r="H341" s="40"/>
      <c r="I341" s="2"/>
    </row>
    <row r="342" spans="1:9" ht="21.6" thickBot="1">
      <c r="A342" s="57"/>
      <c r="B342" s="28" t="s">
        <v>177</v>
      </c>
      <c r="C342" s="11"/>
      <c r="D342" s="40"/>
      <c r="E342" s="29">
        <f>VLOOKUP(C324,'DEC-2024'!C:AD,28,0)</f>
        <v>0</v>
      </c>
      <c r="F342" s="25"/>
      <c r="G342" s="40"/>
      <c r="H342" s="40"/>
      <c r="I342" s="2"/>
    </row>
    <row r="343" spans="1:9" ht="21.6" thickBot="1">
      <c r="A343" s="57"/>
      <c r="B343" s="69"/>
      <c r="C343" s="70"/>
      <c r="D343" s="71"/>
      <c r="E343" s="8"/>
      <c r="F343" s="25"/>
      <c r="G343" s="40"/>
      <c r="H343" s="40"/>
      <c r="I343" s="3"/>
    </row>
    <row r="344" spans="1:9" ht="21.6" thickBot="1">
      <c r="A344" s="57"/>
      <c r="B344" s="69" t="s">
        <v>170</v>
      </c>
      <c r="C344" s="70"/>
      <c r="D344" s="71"/>
      <c r="E344" s="4">
        <f>VLOOKUP(C324,'DEC-2024'!C:AE,29,0)</f>
        <v>5121</v>
      </c>
      <c r="F344" s="30" t="s">
        <v>171</v>
      </c>
      <c r="G344" s="31"/>
      <c r="H344" s="31"/>
      <c r="I344" s="5">
        <f>VLOOKUP(C324,'DEC-2024'!C:AP,40,0)</f>
        <v>746</v>
      </c>
    </row>
    <row r="345" spans="1:9" ht="21.6" thickBot="1">
      <c r="A345" s="57"/>
      <c r="B345" s="32"/>
      <c r="C345" s="33"/>
      <c r="D345" s="31"/>
      <c r="E345" s="31"/>
      <c r="F345" s="34" t="s">
        <v>172</v>
      </c>
      <c r="G345" s="31"/>
      <c r="H345" s="31"/>
      <c r="I345" s="5">
        <f>VLOOKUP(C324,'DEC-2024'!C:AQ,41,0)</f>
        <v>4375</v>
      </c>
    </row>
    <row r="346" spans="1:9" ht="21.6" thickBot="1">
      <c r="A346" s="57"/>
      <c r="B346" s="72" t="s">
        <v>173</v>
      </c>
      <c r="C346" s="73"/>
      <c r="D346" s="74">
        <v>45663</v>
      </c>
      <c r="E346" s="74"/>
      <c r="F346" s="35"/>
      <c r="G346" s="35"/>
      <c r="H346" s="35"/>
      <c r="I346" s="36"/>
    </row>
    <row r="347" spans="1:9" ht="21">
      <c r="A347" s="57"/>
      <c r="B347" s="12"/>
      <c r="C347" s="11"/>
      <c r="D347" s="40"/>
      <c r="E347" s="40"/>
      <c r="F347" s="40"/>
      <c r="G347" s="40"/>
      <c r="H347" s="40"/>
      <c r="I347" s="37"/>
    </row>
    <row r="348" spans="1:9" ht="21.6" thickBot="1">
      <c r="A348" s="57"/>
      <c r="B348" s="38" t="s">
        <v>174</v>
      </c>
      <c r="C348" s="18"/>
      <c r="D348" s="41"/>
      <c r="E348" s="41"/>
      <c r="F348" s="41"/>
      <c r="G348" s="75" t="s">
        <v>175</v>
      </c>
      <c r="H348" s="75"/>
      <c r="I348" s="76"/>
    </row>
    <row r="349" spans="1:9" ht="21">
      <c r="A349" s="57">
        <v>13</v>
      </c>
      <c r="B349" s="59" t="s">
        <v>151</v>
      </c>
      <c r="C349" s="9"/>
      <c r="D349" s="61" t="s">
        <v>152</v>
      </c>
      <c r="E349" s="61"/>
      <c r="F349" s="61"/>
      <c r="G349" s="61"/>
      <c r="H349" s="61"/>
      <c r="I349" s="62"/>
    </row>
    <row r="350" spans="1:9" ht="21">
      <c r="A350" s="57"/>
      <c r="B350" s="60"/>
      <c r="C350" s="11"/>
      <c r="D350" s="63" t="s">
        <v>153</v>
      </c>
      <c r="E350" s="63"/>
      <c r="F350" s="63"/>
      <c r="G350" s="63"/>
      <c r="H350" s="63"/>
      <c r="I350" s="64"/>
    </row>
    <row r="351" spans="1:9" ht="21">
      <c r="A351" s="57"/>
      <c r="B351" s="60"/>
      <c r="C351" s="11"/>
      <c r="D351" s="63" t="s">
        <v>154</v>
      </c>
      <c r="E351" s="63"/>
      <c r="F351" s="63"/>
      <c r="G351" s="63"/>
      <c r="H351" s="63"/>
      <c r="I351" s="64"/>
    </row>
    <row r="352" spans="1:9" ht="21">
      <c r="A352" s="57"/>
      <c r="B352" s="12"/>
      <c r="C352" s="11"/>
      <c r="D352" s="65" t="s">
        <v>284</v>
      </c>
      <c r="E352" s="65"/>
      <c r="F352" s="65"/>
      <c r="G352" s="65"/>
      <c r="H352" s="65"/>
      <c r="I352" s="66"/>
    </row>
    <row r="353" spans="1:9" ht="21">
      <c r="A353" s="57"/>
      <c r="B353" s="6" t="s">
        <v>155</v>
      </c>
      <c r="C353" s="67" t="s">
        <v>84</v>
      </c>
      <c r="D353" s="67"/>
      <c r="E353" s="67"/>
      <c r="F353" s="13" t="s">
        <v>4</v>
      </c>
      <c r="G353" s="67" t="str">
        <f>VLOOKUP(C353,'DEC-2024'!C:D,2,0)</f>
        <v>CHANDRA DEVIRABETTA</v>
      </c>
      <c r="H353" s="67"/>
      <c r="I353" s="68"/>
    </row>
    <row r="354" spans="1:9" ht="21">
      <c r="A354" s="57"/>
      <c r="B354" s="6" t="s">
        <v>156</v>
      </c>
      <c r="C354" s="67" t="str">
        <f>VLOOKUP(C353,'DEC-2024'!C:G,5,0)</f>
        <v>ANEKAL</v>
      </c>
      <c r="D354" s="67"/>
      <c r="E354" s="67"/>
      <c r="F354" s="7" t="s">
        <v>157</v>
      </c>
      <c r="G354" s="67" t="str">
        <f>VLOOKUP(C353,'DEC-2024'!C:H,6,0)</f>
        <v>QUALITY ASSURANCE</v>
      </c>
      <c r="H354" s="67"/>
      <c r="I354" s="68"/>
    </row>
    <row r="355" spans="1:9" ht="21">
      <c r="A355" s="57"/>
      <c r="B355" s="14" t="s">
        <v>158</v>
      </c>
      <c r="C355" s="67" t="str">
        <f>VLOOKUP(C353,'DEC-2024'!C:E,3,0)</f>
        <v>100971238313</v>
      </c>
      <c r="D355" s="67"/>
      <c r="E355" s="67"/>
      <c r="F355" s="7" t="s">
        <v>159</v>
      </c>
      <c r="G355" s="67">
        <f>VLOOKUP(C353,'DEC-2024'!C:F,4,0)</f>
        <v>5043037512</v>
      </c>
      <c r="H355" s="67"/>
      <c r="I355" s="68"/>
    </row>
    <row r="356" spans="1:9" ht="21">
      <c r="A356" s="57"/>
      <c r="B356" s="15" t="s">
        <v>160</v>
      </c>
      <c r="C356" s="81">
        <f>VLOOKUP(C353,'DEC-2024'!C:L,10,0)</f>
        <v>31</v>
      </c>
      <c r="D356" s="81"/>
      <c r="E356" s="81"/>
      <c r="F356" s="16" t="s">
        <v>178</v>
      </c>
      <c r="G356" s="81">
        <f>VLOOKUP(C353,'DEC-2024'!C:N,12,0)</f>
        <v>24</v>
      </c>
      <c r="H356" s="81"/>
      <c r="I356" s="82"/>
    </row>
    <row r="357" spans="1:9" ht="21">
      <c r="A357" s="57"/>
      <c r="B357" s="6" t="s">
        <v>12</v>
      </c>
      <c r="C357" s="77">
        <f>VLOOKUP(C353,'DEC-2024'!C:O,13,0)</f>
        <v>1</v>
      </c>
      <c r="D357" s="78"/>
      <c r="E357" s="79"/>
      <c r="F357" s="16" t="s">
        <v>179</v>
      </c>
      <c r="G357" s="77">
        <f>VLOOKUP(C353,'DEC-2024'!C:M,11,0)</f>
        <v>30</v>
      </c>
      <c r="H357" s="78"/>
      <c r="I357" s="80"/>
    </row>
    <row r="358" spans="1:9" ht="21">
      <c r="A358" s="58"/>
      <c r="B358" s="7" t="s">
        <v>180</v>
      </c>
      <c r="C358" s="77">
        <f>VLOOKUP(C353,'DEC-2024'!C:P,14,0)</f>
        <v>0</v>
      </c>
      <c r="D358" s="78"/>
      <c r="E358" s="79"/>
      <c r="F358" s="7" t="s">
        <v>181</v>
      </c>
      <c r="G358" s="77">
        <f>VLOOKUP(C353,'DEC-2024'!C:Q,15,0)</f>
        <v>0</v>
      </c>
      <c r="H358" s="78"/>
      <c r="I358" s="80"/>
    </row>
    <row r="359" spans="1:9" ht="21.6" thickBot="1">
      <c r="A359" s="57"/>
      <c r="B359" s="17" t="s">
        <v>161</v>
      </c>
      <c r="C359" s="18"/>
      <c r="D359" s="19"/>
      <c r="E359" s="20" t="s">
        <v>162</v>
      </c>
      <c r="F359" s="21" t="s">
        <v>163</v>
      </c>
      <c r="G359" s="19"/>
      <c r="H359" s="19"/>
      <c r="I359" s="22" t="s">
        <v>162</v>
      </c>
    </row>
    <row r="360" spans="1:9" ht="21">
      <c r="A360" s="57"/>
      <c r="B360" s="23" t="s">
        <v>15</v>
      </c>
      <c r="C360" s="11"/>
      <c r="D360" s="40"/>
      <c r="E360" s="3">
        <f>VLOOKUP(C353,'DEC-2024'!C:R,16,0)</f>
        <v>10681</v>
      </c>
      <c r="F360" s="25" t="s">
        <v>35</v>
      </c>
      <c r="G360" s="26"/>
      <c r="H360" s="26"/>
      <c r="I360" s="1">
        <f>VLOOKUP(C353,'DEC-2024'!C:AM,37,0)</f>
        <v>0</v>
      </c>
    </row>
    <row r="361" spans="1:9" ht="21">
      <c r="A361" s="57"/>
      <c r="B361" s="23" t="s">
        <v>16</v>
      </c>
      <c r="C361" s="11"/>
      <c r="D361" s="40"/>
      <c r="E361" s="3">
        <f>VLOOKUP(C353,'DEC-2024'!C:S,17,0)</f>
        <v>3405</v>
      </c>
      <c r="F361" s="25" t="s">
        <v>28</v>
      </c>
      <c r="G361" s="40"/>
      <c r="H361" s="40"/>
      <c r="I361" s="2">
        <f>VLOOKUP(C353,'DEC-2024'!C:AF,30,0)</f>
        <v>1690</v>
      </c>
    </row>
    <row r="362" spans="1:9" ht="21">
      <c r="A362" s="57"/>
      <c r="B362" s="23" t="s">
        <v>17</v>
      </c>
      <c r="C362" s="11"/>
      <c r="D362" s="40"/>
      <c r="E362" s="3">
        <f>VLOOKUP(C353,'DEC-2024'!C:T,18,0)</f>
        <v>0</v>
      </c>
      <c r="F362" s="25" t="s">
        <v>30</v>
      </c>
      <c r="G362" s="40"/>
      <c r="H362" s="40"/>
      <c r="I362" s="2">
        <f>VLOOKUP(C353,'DEC-2024'!C:AH,32,0)</f>
        <v>139</v>
      </c>
    </row>
    <row r="363" spans="1:9" ht="21">
      <c r="A363" s="57"/>
      <c r="B363" s="23" t="s">
        <v>19</v>
      </c>
      <c r="C363" s="11"/>
      <c r="D363" s="40"/>
      <c r="E363" s="3">
        <f>VLOOKUP(C353,'DEC-2024'!C:V,20,0)</f>
        <v>0</v>
      </c>
      <c r="F363" s="25" t="s">
        <v>164</v>
      </c>
      <c r="G363" s="40"/>
      <c r="H363" s="40"/>
      <c r="I363" s="2">
        <f>VLOOKUP(C353,'DEC-2024'!C:AG,31,0)</f>
        <v>0</v>
      </c>
    </row>
    <row r="364" spans="1:9" ht="21">
      <c r="A364" s="57"/>
      <c r="B364" s="23" t="s">
        <v>165</v>
      </c>
      <c r="C364" s="11"/>
      <c r="D364" s="40"/>
      <c r="E364" s="3">
        <f>VLOOKUP(C353,'DEC-2024'!C:U,19,0)</f>
        <v>0</v>
      </c>
      <c r="F364" s="25" t="s">
        <v>176</v>
      </c>
      <c r="G364" s="40"/>
      <c r="H364" s="40"/>
      <c r="I364" s="2">
        <f>VLOOKUP(C353,'DEC-2024'!C:AL,36,0)</f>
        <v>660</v>
      </c>
    </row>
    <row r="365" spans="1:9" ht="21">
      <c r="A365" s="57"/>
      <c r="B365" s="23" t="s">
        <v>167</v>
      </c>
      <c r="C365" s="11"/>
      <c r="D365" s="40"/>
      <c r="E365" s="3">
        <f>VLOOKUP(C353,'DEC-2024'!C:Y,23,0)</f>
        <v>3340</v>
      </c>
      <c r="F365" s="25" t="s">
        <v>166</v>
      </c>
      <c r="G365" s="40"/>
      <c r="H365" s="40"/>
      <c r="I365" s="2">
        <f>VLOOKUP(C353,'DEC-2024'!C:AN,38,0)</f>
        <v>0</v>
      </c>
    </row>
    <row r="366" spans="1:9" ht="21">
      <c r="A366" s="57"/>
      <c r="B366" s="23" t="s">
        <v>169</v>
      </c>
      <c r="C366" s="11"/>
      <c r="D366" s="40"/>
      <c r="E366" s="3">
        <f>VLOOKUP(C353,'DEC-2024'!C:Z,24,0)</f>
        <v>0</v>
      </c>
      <c r="F366" s="27" t="s">
        <v>168</v>
      </c>
      <c r="G366" s="40"/>
      <c r="H366" s="40"/>
      <c r="I366" s="2">
        <f>VLOOKUP(C353,'DEC-2024'!C:AK,35,0)</f>
        <v>20</v>
      </c>
    </row>
    <row r="367" spans="1:9" ht="21">
      <c r="A367" s="57"/>
      <c r="B367" s="23" t="s">
        <v>20</v>
      </c>
      <c r="C367" s="11"/>
      <c r="D367" s="40"/>
      <c r="E367" s="3">
        <f>VLOOKUP(C353,'DEC-2024'!C:W,21,0)</f>
        <v>0</v>
      </c>
      <c r="F367" s="25" t="s">
        <v>42</v>
      </c>
      <c r="G367" s="40"/>
      <c r="H367" s="40"/>
      <c r="I367" s="2">
        <v>0</v>
      </c>
    </row>
    <row r="368" spans="1:9" ht="21">
      <c r="A368" s="57"/>
      <c r="B368" s="23" t="s">
        <v>25</v>
      </c>
      <c r="C368" s="11"/>
      <c r="D368" s="40"/>
      <c r="E368" s="3">
        <f>VLOOKUP(C353,'DEC-2024'!C:AB,26,0)</f>
        <v>200</v>
      </c>
      <c r="F368" s="25"/>
      <c r="G368" s="40"/>
      <c r="H368" s="40"/>
      <c r="I368" s="2"/>
    </row>
    <row r="369" spans="1:9" ht="21">
      <c r="A369" s="57"/>
      <c r="B369" s="23" t="s">
        <v>21</v>
      </c>
      <c r="C369" s="11"/>
      <c r="D369" s="40"/>
      <c r="E369" s="3">
        <f>VLOOKUP(C353,'DEC-2024'!C:X,22,0)</f>
        <v>0</v>
      </c>
      <c r="F369" s="25"/>
      <c r="G369" s="40"/>
      <c r="H369" s="40"/>
      <c r="I369" s="2"/>
    </row>
    <row r="370" spans="1:9" ht="21.6" thickBot="1">
      <c r="A370" s="57"/>
      <c r="B370" s="23" t="s">
        <v>24</v>
      </c>
      <c r="C370" s="11"/>
      <c r="D370" s="40"/>
      <c r="E370" s="3">
        <f>VLOOKUP(C353,'DEC-2024'!C:AA,25,0)</f>
        <v>954</v>
      </c>
      <c r="F370" s="25"/>
      <c r="G370" s="40"/>
      <c r="H370" s="40"/>
      <c r="I370" s="2"/>
    </row>
    <row r="371" spans="1:9" ht="21.6" thickBot="1">
      <c r="A371" s="57"/>
      <c r="B371" s="28" t="s">
        <v>177</v>
      </c>
      <c r="C371" s="11"/>
      <c r="D371" s="40"/>
      <c r="E371" s="29">
        <f>VLOOKUP(C353,'DEC-2024'!C:AD,28,0)</f>
        <v>0</v>
      </c>
      <c r="F371" s="25"/>
      <c r="G371" s="40"/>
      <c r="H371" s="40"/>
      <c r="I371" s="2"/>
    </row>
    <row r="372" spans="1:9" ht="21.6" thickBot="1">
      <c r="A372" s="57"/>
      <c r="B372" s="69"/>
      <c r="C372" s="70"/>
      <c r="D372" s="71"/>
      <c r="E372" s="8"/>
      <c r="F372" s="25"/>
      <c r="G372" s="40"/>
      <c r="H372" s="40"/>
      <c r="I372" s="3"/>
    </row>
    <row r="373" spans="1:9" ht="21.6" thickBot="1">
      <c r="A373" s="57"/>
      <c r="B373" s="69" t="s">
        <v>170</v>
      </c>
      <c r="C373" s="70"/>
      <c r="D373" s="71"/>
      <c r="E373" s="4">
        <f>VLOOKUP(C353,'DEC-2024'!C:AE,29,0)</f>
        <v>18580</v>
      </c>
      <c r="F373" s="30" t="s">
        <v>171</v>
      </c>
      <c r="G373" s="31"/>
      <c r="H373" s="31"/>
      <c r="I373" s="5">
        <f>VLOOKUP(C353,'DEC-2024'!C:AP,40,0)</f>
        <v>2509</v>
      </c>
    </row>
    <row r="374" spans="1:9" ht="21.6" thickBot="1">
      <c r="A374" s="57"/>
      <c r="B374" s="32"/>
      <c r="C374" s="33"/>
      <c r="D374" s="31"/>
      <c r="E374" s="31"/>
      <c r="F374" s="34" t="s">
        <v>172</v>
      </c>
      <c r="G374" s="31"/>
      <c r="H374" s="31"/>
      <c r="I374" s="5">
        <f>VLOOKUP(C353,'DEC-2024'!C:AQ,41,0)</f>
        <v>16071</v>
      </c>
    </row>
    <row r="375" spans="1:9" ht="21.6" thickBot="1">
      <c r="A375" s="57"/>
      <c r="B375" s="72" t="s">
        <v>173</v>
      </c>
      <c r="C375" s="73"/>
      <c r="D375" s="74">
        <v>45663</v>
      </c>
      <c r="E375" s="74"/>
      <c r="F375" s="35"/>
      <c r="G375" s="35"/>
      <c r="H375" s="35"/>
      <c r="I375" s="36"/>
    </row>
    <row r="376" spans="1:9" ht="21">
      <c r="A376" s="57"/>
      <c r="B376" s="12"/>
      <c r="C376" s="11"/>
      <c r="D376" s="40"/>
      <c r="E376" s="40"/>
      <c r="F376" s="40"/>
      <c r="G376" s="40"/>
      <c r="H376" s="40"/>
      <c r="I376" s="37"/>
    </row>
    <row r="377" spans="1:9" ht="21.6" thickBot="1">
      <c r="A377" s="57"/>
      <c r="B377" s="38" t="s">
        <v>174</v>
      </c>
      <c r="C377" s="18"/>
      <c r="D377" s="41"/>
      <c r="E377" s="41"/>
      <c r="F377" s="41"/>
      <c r="G377" s="75" t="s">
        <v>175</v>
      </c>
      <c r="H377" s="75"/>
      <c r="I377" s="76"/>
    </row>
    <row r="378" spans="1:9" ht="21">
      <c r="A378" s="57">
        <v>14</v>
      </c>
      <c r="B378" s="59" t="s">
        <v>151</v>
      </c>
      <c r="C378" s="9"/>
      <c r="D378" s="61" t="s">
        <v>152</v>
      </c>
      <c r="E378" s="61"/>
      <c r="F378" s="61"/>
      <c r="G378" s="61"/>
      <c r="H378" s="61"/>
      <c r="I378" s="62"/>
    </row>
    <row r="379" spans="1:9" ht="21">
      <c r="A379" s="57"/>
      <c r="B379" s="60"/>
      <c r="C379" s="11"/>
      <c r="D379" s="63" t="s">
        <v>153</v>
      </c>
      <c r="E379" s="63"/>
      <c r="F379" s="63"/>
      <c r="G379" s="63"/>
      <c r="H379" s="63"/>
      <c r="I379" s="64"/>
    </row>
    <row r="380" spans="1:9" ht="21">
      <c r="A380" s="57"/>
      <c r="B380" s="60"/>
      <c r="C380" s="11"/>
      <c r="D380" s="63" t="s">
        <v>154</v>
      </c>
      <c r="E380" s="63"/>
      <c r="F380" s="63"/>
      <c r="G380" s="63"/>
      <c r="H380" s="63"/>
      <c r="I380" s="64"/>
    </row>
    <row r="381" spans="1:9" ht="21">
      <c r="A381" s="57"/>
      <c r="B381" s="12"/>
      <c r="C381" s="11"/>
      <c r="D381" s="65" t="s">
        <v>284</v>
      </c>
      <c r="E381" s="65"/>
      <c r="F381" s="65"/>
      <c r="G381" s="65"/>
      <c r="H381" s="65"/>
      <c r="I381" s="66"/>
    </row>
    <row r="382" spans="1:9" ht="21">
      <c r="A382" s="57"/>
      <c r="B382" s="6" t="s">
        <v>155</v>
      </c>
      <c r="C382" s="67" t="s">
        <v>89</v>
      </c>
      <c r="D382" s="67"/>
      <c r="E382" s="67"/>
      <c r="F382" s="13" t="s">
        <v>4</v>
      </c>
      <c r="G382" s="67" t="str">
        <f>VLOOKUP(C382,'DEC-2024'!C:D,2,0)</f>
        <v>NAGARAJA</v>
      </c>
      <c r="H382" s="67"/>
      <c r="I382" s="68"/>
    </row>
    <row r="383" spans="1:9" ht="21">
      <c r="A383" s="57"/>
      <c r="B383" s="6" t="s">
        <v>156</v>
      </c>
      <c r="C383" s="67" t="str">
        <f>VLOOKUP(C382,'DEC-2024'!C:G,5,0)</f>
        <v>ANEKAL</v>
      </c>
      <c r="D383" s="67"/>
      <c r="E383" s="67"/>
      <c r="F383" s="7" t="s">
        <v>157</v>
      </c>
      <c r="G383" s="67" t="str">
        <f>VLOOKUP(C382,'DEC-2024'!C:H,6,0)</f>
        <v>QUALITY ASSURANCE</v>
      </c>
      <c r="H383" s="67"/>
      <c r="I383" s="68"/>
    </row>
    <row r="384" spans="1:9" ht="21">
      <c r="A384" s="57"/>
      <c r="B384" s="14" t="s">
        <v>158</v>
      </c>
      <c r="C384" s="67" t="str">
        <f>VLOOKUP(C382,'DEC-2024'!C:E,3,0)</f>
        <v>101548431275</v>
      </c>
      <c r="D384" s="67"/>
      <c r="E384" s="67"/>
      <c r="F384" s="7" t="s">
        <v>159</v>
      </c>
      <c r="G384" s="67">
        <f>VLOOKUP(C382,'DEC-2024'!C:F,4,0)</f>
        <v>5348537040</v>
      </c>
      <c r="H384" s="67"/>
      <c r="I384" s="68"/>
    </row>
    <row r="385" spans="1:9" ht="21">
      <c r="A385" s="57"/>
      <c r="B385" s="15" t="s">
        <v>160</v>
      </c>
      <c r="C385" s="81">
        <f>VLOOKUP(C382,'DEC-2024'!C:L,10,0)</f>
        <v>31</v>
      </c>
      <c r="D385" s="81"/>
      <c r="E385" s="81"/>
      <c r="F385" s="16" t="s">
        <v>178</v>
      </c>
      <c r="G385" s="81">
        <f>VLOOKUP(C382,'DEC-2024'!C:N,12,0)</f>
        <v>25</v>
      </c>
      <c r="H385" s="81"/>
      <c r="I385" s="82"/>
    </row>
    <row r="386" spans="1:9" ht="21">
      <c r="A386" s="57"/>
      <c r="B386" s="6" t="s">
        <v>12</v>
      </c>
      <c r="C386" s="77">
        <f>VLOOKUP(C382,'DEC-2024'!C:O,13,0)</f>
        <v>0</v>
      </c>
      <c r="D386" s="78"/>
      <c r="E386" s="79"/>
      <c r="F386" s="16" t="s">
        <v>179</v>
      </c>
      <c r="G386" s="77">
        <f>VLOOKUP(C382,'DEC-2024'!C:M,11,0)</f>
        <v>31</v>
      </c>
      <c r="H386" s="78"/>
      <c r="I386" s="80"/>
    </row>
    <row r="387" spans="1:9" ht="21">
      <c r="A387" s="58"/>
      <c r="B387" s="7" t="s">
        <v>180</v>
      </c>
      <c r="C387" s="77">
        <f>VLOOKUP(C382,'DEC-2024'!C:P,14,0)</f>
        <v>7</v>
      </c>
      <c r="D387" s="78"/>
      <c r="E387" s="79"/>
      <c r="F387" s="7" t="s">
        <v>181</v>
      </c>
      <c r="G387" s="77">
        <f>VLOOKUP(C382,'DEC-2024'!C:Q,15,0)</f>
        <v>7</v>
      </c>
      <c r="H387" s="78"/>
      <c r="I387" s="80"/>
    </row>
    <row r="388" spans="1:9" ht="21.6" thickBot="1">
      <c r="A388" s="57"/>
      <c r="B388" s="17" t="s">
        <v>161</v>
      </c>
      <c r="C388" s="18"/>
      <c r="D388" s="19"/>
      <c r="E388" s="20" t="s">
        <v>162</v>
      </c>
      <c r="F388" s="21" t="s">
        <v>163</v>
      </c>
      <c r="G388" s="19"/>
      <c r="H388" s="19"/>
      <c r="I388" s="22" t="s">
        <v>162</v>
      </c>
    </row>
    <row r="389" spans="1:9" ht="21">
      <c r="A389" s="57"/>
      <c r="B389" s="23" t="s">
        <v>15</v>
      </c>
      <c r="C389" s="11"/>
      <c r="D389" s="40"/>
      <c r="E389" s="3">
        <f>VLOOKUP(C382,'DEC-2024'!C:R,16,0)</f>
        <v>12147</v>
      </c>
      <c r="F389" s="25" t="s">
        <v>35</v>
      </c>
      <c r="G389" s="26"/>
      <c r="H389" s="26"/>
      <c r="I389" s="1">
        <f>VLOOKUP(C382,'DEC-2024'!C:AM,37,0)</f>
        <v>0</v>
      </c>
    </row>
    <row r="390" spans="1:9" ht="21">
      <c r="A390" s="57"/>
      <c r="B390" s="23" t="s">
        <v>16</v>
      </c>
      <c r="C390" s="11"/>
      <c r="D390" s="40"/>
      <c r="E390" s="3">
        <f>VLOOKUP(C382,'DEC-2024'!C:S,17,0)</f>
        <v>3518</v>
      </c>
      <c r="F390" s="25" t="s">
        <v>28</v>
      </c>
      <c r="G390" s="40"/>
      <c r="H390" s="40"/>
      <c r="I390" s="2">
        <f>VLOOKUP(C382,'DEC-2024'!C:AF,30,0)</f>
        <v>1880</v>
      </c>
    </row>
    <row r="391" spans="1:9" ht="21">
      <c r="A391" s="57"/>
      <c r="B391" s="23" t="s">
        <v>17</v>
      </c>
      <c r="C391" s="11"/>
      <c r="D391" s="40"/>
      <c r="E391" s="3">
        <f>VLOOKUP(C382,'DEC-2024'!C:T,18,0)</f>
        <v>0</v>
      </c>
      <c r="F391" s="25" t="s">
        <v>30</v>
      </c>
      <c r="G391" s="40"/>
      <c r="H391" s="40"/>
      <c r="I391" s="2">
        <f>VLOOKUP(C382,'DEC-2024'!C:AH,32,0)</f>
        <v>190</v>
      </c>
    </row>
    <row r="392" spans="1:9" ht="21">
      <c r="A392" s="57"/>
      <c r="B392" s="23" t="s">
        <v>19</v>
      </c>
      <c r="C392" s="11"/>
      <c r="D392" s="40"/>
      <c r="E392" s="3">
        <f>VLOOKUP(C382,'DEC-2024'!C:V,20,0)</f>
        <v>335</v>
      </c>
      <c r="F392" s="25" t="s">
        <v>164</v>
      </c>
      <c r="G392" s="40"/>
      <c r="H392" s="40"/>
      <c r="I392" s="2">
        <f>VLOOKUP(C382,'DEC-2024'!C:AG,31,0)</f>
        <v>200</v>
      </c>
    </row>
    <row r="393" spans="1:9" ht="21">
      <c r="A393" s="57"/>
      <c r="B393" s="23" t="s">
        <v>165</v>
      </c>
      <c r="C393" s="11"/>
      <c r="D393" s="40"/>
      <c r="E393" s="3">
        <f>VLOOKUP(C382,'DEC-2024'!C:U,19,0)</f>
        <v>0</v>
      </c>
      <c r="F393" s="25" t="s">
        <v>176</v>
      </c>
      <c r="G393" s="40"/>
      <c r="H393" s="40"/>
      <c r="I393" s="2">
        <f>VLOOKUP(C382,'DEC-2024'!C:AL,36,0)</f>
        <v>750</v>
      </c>
    </row>
    <row r="394" spans="1:9" ht="21">
      <c r="A394" s="57"/>
      <c r="B394" s="23" t="s">
        <v>167</v>
      </c>
      <c r="C394" s="11"/>
      <c r="D394" s="40"/>
      <c r="E394" s="3">
        <f>VLOOKUP(C382,'DEC-2024'!C:Y,23,0)</f>
        <v>7738</v>
      </c>
      <c r="F394" s="25" t="s">
        <v>166</v>
      </c>
      <c r="G394" s="40"/>
      <c r="H394" s="40"/>
      <c r="I394" s="2">
        <f>VLOOKUP(C382,'DEC-2024'!C:AN,38,0)</f>
        <v>0</v>
      </c>
    </row>
    <row r="395" spans="1:9" ht="21">
      <c r="A395" s="57"/>
      <c r="B395" s="23" t="s">
        <v>169</v>
      </c>
      <c r="C395" s="11"/>
      <c r="D395" s="40"/>
      <c r="E395" s="3">
        <f>VLOOKUP(C382,'DEC-2024'!C:Z,24,0)</f>
        <v>0</v>
      </c>
      <c r="F395" s="27" t="s">
        <v>168</v>
      </c>
      <c r="G395" s="40"/>
      <c r="H395" s="40"/>
      <c r="I395" s="2">
        <f>VLOOKUP(C382,'DEC-2024'!C:AK,35,0)</f>
        <v>20</v>
      </c>
    </row>
    <row r="396" spans="1:9" ht="21">
      <c r="A396" s="57"/>
      <c r="B396" s="23" t="s">
        <v>20</v>
      </c>
      <c r="C396" s="11"/>
      <c r="D396" s="40"/>
      <c r="E396" s="3">
        <f>VLOOKUP(C382,'DEC-2024'!C:W,21,0)</f>
        <v>0</v>
      </c>
      <c r="F396" s="25" t="s">
        <v>42</v>
      </c>
      <c r="G396" s="40"/>
      <c r="H396" s="40"/>
      <c r="I396" s="2">
        <v>0</v>
      </c>
    </row>
    <row r="397" spans="1:9" ht="21">
      <c r="A397" s="57"/>
      <c r="B397" s="23" t="s">
        <v>25</v>
      </c>
      <c r="C397" s="11"/>
      <c r="D397" s="40"/>
      <c r="E397" s="3">
        <f>VLOOKUP(C382,'DEC-2024'!C:AB,26,0)</f>
        <v>600</v>
      </c>
      <c r="F397" s="25"/>
      <c r="G397" s="40"/>
      <c r="H397" s="40"/>
      <c r="I397" s="2"/>
    </row>
    <row r="398" spans="1:9" ht="21">
      <c r="A398" s="57"/>
      <c r="B398" s="23" t="s">
        <v>21</v>
      </c>
      <c r="C398" s="11"/>
      <c r="D398" s="40"/>
      <c r="E398" s="3">
        <f>VLOOKUP(C382,'DEC-2024'!C:X,22,0)</f>
        <v>0</v>
      </c>
      <c r="F398" s="25"/>
      <c r="G398" s="40"/>
      <c r="H398" s="40"/>
      <c r="I398" s="2"/>
    </row>
    <row r="399" spans="1:9" ht="21.6" thickBot="1">
      <c r="A399" s="57"/>
      <c r="B399" s="23" t="s">
        <v>24</v>
      </c>
      <c r="C399" s="11"/>
      <c r="D399" s="40"/>
      <c r="E399" s="3">
        <f>VLOOKUP(C382,'DEC-2024'!C:AA,25,0)</f>
        <v>1049</v>
      </c>
      <c r="F399" s="25"/>
      <c r="G399" s="40"/>
      <c r="H399" s="40"/>
      <c r="I399" s="2"/>
    </row>
    <row r="400" spans="1:9" ht="21.6" thickBot="1">
      <c r="A400" s="57"/>
      <c r="B400" s="28" t="s">
        <v>177</v>
      </c>
      <c r="C400" s="11"/>
      <c r="D400" s="40"/>
      <c r="E400" s="29">
        <f>VLOOKUP(C382,'DEC-2024'!C:AD,28,0)</f>
        <v>0</v>
      </c>
      <c r="F400" s="25"/>
      <c r="G400" s="40"/>
      <c r="H400" s="40"/>
      <c r="I400" s="2"/>
    </row>
    <row r="401" spans="1:9" ht="21.6" thickBot="1">
      <c r="A401" s="57"/>
      <c r="B401" s="69"/>
      <c r="C401" s="70"/>
      <c r="D401" s="71"/>
      <c r="E401" s="8"/>
      <c r="F401" s="25"/>
      <c r="G401" s="40"/>
      <c r="H401" s="40"/>
      <c r="I401" s="3"/>
    </row>
    <row r="402" spans="1:9" ht="21.6" thickBot="1">
      <c r="A402" s="57"/>
      <c r="B402" s="69" t="s">
        <v>170</v>
      </c>
      <c r="C402" s="70"/>
      <c r="D402" s="71"/>
      <c r="E402" s="4">
        <f>VLOOKUP(C382,'DEC-2024'!C:AE,29,0)</f>
        <v>25387</v>
      </c>
      <c r="F402" s="30" t="s">
        <v>171</v>
      </c>
      <c r="G402" s="31"/>
      <c r="H402" s="31"/>
      <c r="I402" s="5">
        <f>VLOOKUP(C382,'DEC-2024'!C:AP,40,0)</f>
        <v>3040</v>
      </c>
    </row>
    <row r="403" spans="1:9" ht="21.6" thickBot="1">
      <c r="A403" s="57"/>
      <c r="B403" s="32"/>
      <c r="C403" s="33"/>
      <c r="D403" s="31"/>
      <c r="E403" s="31"/>
      <c r="F403" s="34" t="s">
        <v>172</v>
      </c>
      <c r="G403" s="31"/>
      <c r="H403" s="31"/>
      <c r="I403" s="5">
        <f>VLOOKUP(C382,'DEC-2024'!C:AQ,41,0)</f>
        <v>22347</v>
      </c>
    </row>
    <row r="404" spans="1:9" ht="21.6" thickBot="1">
      <c r="A404" s="57"/>
      <c r="B404" s="72" t="s">
        <v>173</v>
      </c>
      <c r="C404" s="73"/>
      <c r="D404" s="74">
        <v>45663</v>
      </c>
      <c r="E404" s="74"/>
      <c r="F404" s="35"/>
      <c r="G404" s="35"/>
      <c r="H404" s="35"/>
      <c r="I404" s="36"/>
    </row>
    <row r="405" spans="1:9" ht="21">
      <c r="A405" s="57"/>
      <c r="B405" s="12"/>
      <c r="C405" s="11"/>
      <c r="D405" s="40"/>
      <c r="E405" s="40"/>
      <c r="F405" s="40"/>
      <c r="G405" s="40"/>
      <c r="H405" s="40"/>
      <c r="I405" s="37"/>
    </row>
    <row r="406" spans="1:9" ht="21.6" thickBot="1">
      <c r="A406" s="57"/>
      <c r="B406" s="38" t="s">
        <v>174</v>
      </c>
      <c r="C406" s="18"/>
      <c r="D406" s="41"/>
      <c r="E406" s="41"/>
      <c r="F406" s="41"/>
      <c r="G406" s="75" t="s">
        <v>175</v>
      </c>
      <c r="H406" s="75"/>
      <c r="I406" s="76"/>
    </row>
    <row r="407" spans="1:9" ht="21">
      <c r="A407" s="57">
        <v>15</v>
      </c>
      <c r="B407" s="59" t="s">
        <v>151</v>
      </c>
      <c r="C407" s="9"/>
      <c r="D407" s="61" t="s">
        <v>152</v>
      </c>
      <c r="E407" s="61"/>
      <c r="F407" s="61"/>
      <c r="G407" s="61"/>
      <c r="H407" s="61"/>
      <c r="I407" s="62"/>
    </row>
    <row r="408" spans="1:9" ht="21">
      <c r="A408" s="57"/>
      <c r="B408" s="60"/>
      <c r="C408" s="11"/>
      <c r="D408" s="63" t="s">
        <v>153</v>
      </c>
      <c r="E408" s="63"/>
      <c r="F408" s="63"/>
      <c r="G408" s="63"/>
      <c r="H408" s="63"/>
      <c r="I408" s="64"/>
    </row>
    <row r="409" spans="1:9" ht="21">
      <c r="A409" s="57"/>
      <c r="B409" s="60"/>
      <c r="C409" s="11"/>
      <c r="D409" s="63" t="s">
        <v>154</v>
      </c>
      <c r="E409" s="63"/>
      <c r="F409" s="63"/>
      <c r="G409" s="63"/>
      <c r="H409" s="63"/>
      <c r="I409" s="64"/>
    </row>
    <row r="410" spans="1:9" ht="21">
      <c r="A410" s="57"/>
      <c r="B410" s="12"/>
      <c r="C410" s="11"/>
      <c r="D410" s="65" t="s">
        <v>284</v>
      </c>
      <c r="E410" s="65"/>
      <c r="F410" s="65"/>
      <c r="G410" s="65"/>
      <c r="H410" s="65"/>
      <c r="I410" s="66"/>
    </row>
    <row r="411" spans="1:9" ht="21">
      <c r="A411" s="57"/>
      <c r="B411" s="6" t="s">
        <v>155</v>
      </c>
      <c r="C411" s="67" t="s">
        <v>92</v>
      </c>
      <c r="D411" s="67"/>
      <c r="E411" s="67"/>
      <c r="F411" s="13" t="s">
        <v>4</v>
      </c>
      <c r="G411" s="67" t="str">
        <f>VLOOKUP(C411,'DEC-2024'!C:D,2,0)</f>
        <v>ANIMESH MONDAL</v>
      </c>
      <c r="H411" s="67"/>
      <c r="I411" s="68"/>
    </row>
    <row r="412" spans="1:9" ht="21">
      <c r="A412" s="57"/>
      <c r="B412" s="6" t="s">
        <v>156</v>
      </c>
      <c r="C412" s="67" t="str">
        <f>VLOOKUP(C411,'DEC-2024'!C:G,5,0)</f>
        <v>ANEKAL</v>
      </c>
      <c r="D412" s="67"/>
      <c r="E412" s="67"/>
      <c r="F412" s="7" t="s">
        <v>157</v>
      </c>
      <c r="G412" s="67" t="str">
        <f>VLOOKUP(C411,'DEC-2024'!C:H,6,0)</f>
        <v>QUALITY ASSURANCE</v>
      </c>
      <c r="H412" s="67"/>
      <c r="I412" s="68"/>
    </row>
    <row r="413" spans="1:9" ht="21">
      <c r="A413" s="57"/>
      <c r="B413" s="14" t="s">
        <v>158</v>
      </c>
      <c r="C413" s="67" t="str">
        <f>VLOOKUP(C411,'DEC-2024'!C:E,3,0)</f>
        <v>101217856642</v>
      </c>
      <c r="D413" s="67"/>
      <c r="E413" s="67"/>
      <c r="F413" s="7" t="s">
        <v>159</v>
      </c>
      <c r="G413" s="67">
        <f>VLOOKUP(C411,'DEC-2024'!C:F,4,0)</f>
        <v>5347264698</v>
      </c>
      <c r="H413" s="67"/>
      <c r="I413" s="68"/>
    </row>
    <row r="414" spans="1:9" ht="21">
      <c r="A414" s="57"/>
      <c r="B414" s="15" t="s">
        <v>160</v>
      </c>
      <c r="C414" s="81">
        <f>VLOOKUP(C411,'DEC-2024'!C:L,10,0)</f>
        <v>31</v>
      </c>
      <c r="D414" s="81"/>
      <c r="E414" s="81"/>
      <c r="F414" s="16" t="s">
        <v>178</v>
      </c>
      <c r="G414" s="81">
        <f>VLOOKUP(C411,'DEC-2024'!C:N,12,0)</f>
        <v>25</v>
      </c>
      <c r="H414" s="81"/>
      <c r="I414" s="82"/>
    </row>
    <row r="415" spans="1:9" ht="21">
      <c r="A415" s="57"/>
      <c r="B415" s="6" t="s">
        <v>12</v>
      </c>
      <c r="C415" s="77">
        <f>VLOOKUP(C411,'DEC-2024'!C:O,13,0)</f>
        <v>0</v>
      </c>
      <c r="D415" s="78"/>
      <c r="E415" s="79"/>
      <c r="F415" s="16" t="s">
        <v>179</v>
      </c>
      <c r="G415" s="77">
        <f>VLOOKUP(C411,'DEC-2024'!C:M,11,0)</f>
        <v>31</v>
      </c>
      <c r="H415" s="78"/>
      <c r="I415" s="80"/>
    </row>
    <row r="416" spans="1:9" ht="21">
      <c r="A416" s="58"/>
      <c r="B416" s="7" t="s">
        <v>180</v>
      </c>
      <c r="C416" s="77">
        <f>VLOOKUP(C411,'DEC-2024'!C:P,14,0)</f>
        <v>0</v>
      </c>
      <c r="D416" s="78"/>
      <c r="E416" s="79"/>
      <c r="F416" s="7" t="s">
        <v>181</v>
      </c>
      <c r="G416" s="77">
        <f>VLOOKUP(C411,'DEC-2024'!C:Q,15,0)</f>
        <v>0</v>
      </c>
      <c r="H416" s="78"/>
      <c r="I416" s="80"/>
    </row>
    <row r="417" spans="1:9" ht="21.6" thickBot="1">
      <c r="A417" s="57"/>
      <c r="B417" s="17" t="s">
        <v>161</v>
      </c>
      <c r="C417" s="18"/>
      <c r="D417" s="19"/>
      <c r="E417" s="20" t="s">
        <v>162</v>
      </c>
      <c r="F417" s="21" t="s">
        <v>163</v>
      </c>
      <c r="G417" s="19"/>
      <c r="H417" s="19"/>
      <c r="I417" s="22" t="s">
        <v>162</v>
      </c>
    </row>
    <row r="418" spans="1:9" ht="21">
      <c r="A418" s="57"/>
      <c r="B418" s="23" t="s">
        <v>15</v>
      </c>
      <c r="C418" s="11"/>
      <c r="D418" s="40"/>
      <c r="E418" s="3">
        <f>VLOOKUP(C411,'DEC-2024'!C:R,16,0)</f>
        <v>11037</v>
      </c>
      <c r="F418" s="25" t="s">
        <v>35</v>
      </c>
      <c r="G418" s="26"/>
      <c r="H418" s="26"/>
      <c r="I418" s="1">
        <f>VLOOKUP(C411,'DEC-2024'!C:AM,37,0)</f>
        <v>0</v>
      </c>
    </row>
    <row r="419" spans="1:9" ht="21">
      <c r="A419" s="57"/>
      <c r="B419" s="23" t="s">
        <v>16</v>
      </c>
      <c r="C419" s="11"/>
      <c r="D419" s="40"/>
      <c r="E419" s="3">
        <f>VLOOKUP(C411,'DEC-2024'!C:S,17,0)</f>
        <v>3518</v>
      </c>
      <c r="F419" s="25" t="s">
        <v>28</v>
      </c>
      <c r="G419" s="40"/>
      <c r="H419" s="40"/>
      <c r="I419" s="2">
        <f>VLOOKUP(C411,'DEC-2024'!C:AF,30,0)</f>
        <v>1747</v>
      </c>
    </row>
    <row r="420" spans="1:9" ht="21">
      <c r="A420" s="57"/>
      <c r="B420" s="23" t="s">
        <v>17</v>
      </c>
      <c r="C420" s="11"/>
      <c r="D420" s="40"/>
      <c r="E420" s="3">
        <f>VLOOKUP(C411,'DEC-2024'!C:T,18,0)</f>
        <v>0</v>
      </c>
      <c r="F420" s="25" t="s">
        <v>30</v>
      </c>
      <c r="G420" s="40"/>
      <c r="H420" s="40"/>
      <c r="I420" s="2">
        <f>VLOOKUP(C411,'DEC-2024'!C:AH,32,0)</f>
        <v>202</v>
      </c>
    </row>
    <row r="421" spans="1:9" ht="21">
      <c r="A421" s="57"/>
      <c r="B421" s="23" t="s">
        <v>19</v>
      </c>
      <c r="C421" s="11"/>
      <c r="D421" s="40"/>
      <c r="E421" s="3">
        <f>VLOOKUP(C411,'DEC-2024'!C:V,20,0)</f>
        <v>1445</v>
      </c>
      <c r="F421" s="25" t="s">
        <v>164</v>
      </c>
      <c r="G421" s="40"/>
      <c r="H421" s="40"/>
      <c r="I421" s="2">
        <f>VLOOKUP(C411,'DEC-2024'!C:AG,31,0)</f>
        <v>200</v>
      </c>
    </row>
    <row r="422" spans="1:9" ht="21">
      <c r="A422" s="57"/>
      <c r="B422" s="23" t="s">
        <v>165</v>
      </c>
      <c r="C422" s="11"/>
      <c r="D422" s="40"/>
      <c r="E422" s="3">
        <f>VLOOKUP(C411,'DEC-2024'!C:U,19,0)</f>
        <v>0</v>
      </c>
      <c r="F422" s="25" t="s">
        <v>176</v>
      </c>
      <c r="G422" s="40"/>
      <c r="H422" s="40"/>
      <c r="I422" s="2">
        <f>VLOOKUP(C411,'DEC-2024'!C:AL,36,0)</f>
        <v>240</v>
      </c>
    </row>
    <row r="423" spans="1:9" ht="21">
      <c r="A423" s="57"/>
      <c r="B423" s="23" t="s">
        <v>167</v>
      </c>
      <c r="C423" s="11"/>
      <c r="D423" s="40"/>
      <c r="E423" s="3">
        <f>VLOOKUP(C411,'DEC-2024'!C:Y,23,0)</f>
        <v>9246</v>
      </c>
      <c r="F423" s="25" t="s">
        <v>166</v>
      </c>
      <c r="G423" s="40"/>
      <c r="H423" s="40"/>
      <c r="I423" s="2">
        <f>VLOOKUP(C411,'DEC-2024'!C:AN,38,0)</f>
        <v>0</v>
      </c>
    </row>
    <row r="424" spans="1:9" ht="21">
      <c r="A424" s="57"/>
      <c r="B424" s="23" t="s">
        <v>169</v>
      </c>
      <c r="C424" s="11"/>
      <c r="D424" s="40"/>
      <c r="E424" s="3">
        <f>VLOOKUP(C411,'DEC-2024'!C:Z,24,0)</f>
        <v>0</v>
      </c>
      <c r="F424" s="27" t="s">
        <v>168</v>
      </c>
      <c r="G424" s="40"/>
      <c r="H424" s="40"/>
      <c r="I424" s="2">
        <f>VLOOKUP(C411,'DEC-2024'!C:AK,35,0)</f>
        <v>20</v>
      </c>
    </row>
    <row r="425" spans="1:9" ht="21">
      <c r="A425" s="57"/>
      <c r="B425" s="23" t="s">
        <v>20</v>
      </c>
      <c r="C425" s="11"/>
      <c r="D425" s="40"/>
      <c r="E425" s="3">
        <f>VLOOKUP(C411,'DEC-2024'!C:W,21,0)</f>
        <v>0</v>
      </c>
      <c r="F425" s="25" t="s">
        <v>42</v>
      </c>
      <c r="G425" s="40"/>
      <c r="H425" s="40"/>
      <c r="I425" s="2">
        <v>0</v>
      </c>
    </row>
    <row r="426" spans="1:9" ht="21">
      <c r="A426" s="57"/>
      <c r="B426" s="23" t="s">
        <v>25</v>
      </c>
      <c r="C426" s="11"/>
      <c r="D426" s="40"/>
      <c r="E426" s="3">
        <f>VLOOKUP(C411,'DEC-2024'!C:AB,26,0)</f>
        <v>700</v>
      </c>
      <c r="F426" s="25"/>
      <c r="G426" s="40"/>
      <c r="H426" s="40"/>
      <c r="I426" s="2"/>
    </row>
    <row r="427" spans="1:9" ht="21">
      <c r="A427" s="57"/>
      <c r="B427" s="23" t="s">
        <v>21</v>
      </c>
      <c r="C427" s="11"/>
      <c r="D427" s="40"/>
      <c r="E427" s="3">
        <f>VLOOKUP(C411,'DEC-2024'!C:X,22,0)</f>
        <v>0</v>
      </c>
      <c r="F427" s="25"/>
      <c r="G427" s="40"/>
      <c r="H427" s="40"/>
      <c r="I427" s="2"/>
    </row>
    <row r="428" spans="1:9" ht="21.6" thickBot="1">
      <c r="A428" s="57"/>
      <c r="B428" s="23" t="s">
        <v>24</v>
      </c>
      <c r="C428" s="11"/>
      <c r="D428" s="40"/>
      <c r="E428" s="3">
        <f>VLOOKUP(C411,'DEC-2024'!C:AA,25,0)</f>
        <v>1049</v>
      </c>
      <c r="F428" s="25"/>
      <c r="G428" s="40"/>
      <c r="H428" s="40"/>
      <c r="I428" s="2"/>
    </row>
    <row r="429" spans="1:9" ht="21.6" thickBot="1">
      <c r="A429" s="57"/>
      <c r="B429" s="28" t="s">
        <v>177</v>
      </c>
      <c r="C429" s="11"/>
      <c r="D429" s="40"/>
      <c r="E429" s="29">
        <f>VLOOKUP(C411,'DEC-2024'!C:AD,28,0)</f>
        <v>0</v>
      </c>
      <c r="F429" s="25"/>
      <c r="G429" s="40"/>
      <c r="H429" s="40"/>
      <c r="I429" s="2"/>
    </row>
    <row r="430" spans="1:9" ht="21.6" thickBot="1">
      <c r="A430" s="57"/>
      <c r="B430" s="69"/>
      <c r="C430" s="70"/>
      <c r="D430" s="71"/>
      <c r="E430" s="8"/>
      <c r="F430" s="25"/>
      <c r="G430" s="40"/>
      <c r="H430" s="40"/>
      <c r="I430" s="3"/>
    </row>
    <row r="431" spans="1:9" ht="21.6" thickBot="1">
      <c r="A431" s="57"/>
      <c r="B431" s="69" t="s">
        <v>170</v>
      </c>
      <c r="C431" s="70"/>
      <c r="D431" s="71"/>
      <c r="E431" s="4">
        <f>VLOOKUP(C411,'DEC-2024'!C:AE,29,0)</f>
        <v>26995</v>
      </c>
      <c r="F431" s="30" t="s">
        <v>171</v>
      </c>
      <c r="G431" s="31"/>
      <c r="H431" s="31"/>
      <c r="I431" s="5">
        <f>VLOOKUP(C411,'DEC-2024'!C:AP,40,0)</f>
        <v>2409</v>
      </c>
    </row>
    <row r="432" spans="1:9" ht="21.6" thickBot="1">
      <c r="A432" s="57"/>
      <c r="B432" s="32"/>
      <c r="C432" s="33"/>
      <c r="D432" s="31"/>
      <c r="E432" s="31"/>
      <c r="F432" s="34" t="s">
        <v>172</v>
      </c>
      <c r="G432" s="31"/>
      <c r="H432" s="31"/>
      <c r="I432" s="5">
        <f>VLOOKUP(C411,'DEC-2024'!C:AQ,41,0)</f>
        <v>24586</v>
      </c>
    </row>
    <row r="433" spans="1:9" ht="21.6" thickBot="1">
      <c r="A433" s="57"/>
      <c r="B433" s="72" t="s">
        <v>173</v>
      </c>
      <c r="C433" s="73"/>
      <c r="D433" s="74">
        <v>45663</v>
      </c>
      <c r="E433" s="74"/>
      <c r="F433" s="35"/>
      <c r="G433" s="35"/>
      <c r="H433" s="35"/>
      <c r="I433" s="36"/>
    </row>
    <row r="434" spans="1:9" ht="21">
      <c r="A434" s="57"/>
      <c r="B434" s="12"/>
      <c r="C434" s="11"/>
      <c r="D434" s="40"/>
      <c r="E434" s="40"/>
      <c r="F434" s="40"/>
      <c r="G434" s="40"/>
      <c r="H434" s="40"/>
      <c r="I434" s="37"/>
    </row>
    <row r="435" spans="1:9" ht="21.6" thickBot="1">
      <c r="A435" s="57"/>
      <c r="B435" s="38" t="s">
        <v>174</v>
      </c>
      <c r="C435" s="18"/>
      <c r="D435" s="41"/>
      <c r="E435" s="41"/>
      <c r="F435" s="41"/>
      <c r="G435" s="75" t="s">
        <v>175</v>
      </c>
      <c r="H435" s="75"/>
      <c r="I435" s="76"/>
    </row>
    <row r="436" spans="1:9" ht="21">
      <c r="A436" s="57">
        <v>16</v>
      </c>
      <c r="B436" s="59" t="s">
        <v>151</v>
      </c>
      <c r="C436" s="9"/>
      <c r="D436" s="61" t="s">
        <v>152</v>
      </c>
      <c r="E436" s="61"/>
      <c r="F436" s="61"/>
      <c r="G436" s="61"/>
      <c r="H436" s="61"/>
      <c r="I436" s="62"/>
    </row>
    <row r="437" spans="1:9" ht="21">
      <c r="A437" s="57"/>
      <c r="B437" s="60"/>
      <c r="C437" s="11"/>
      <c r="D437" s="63" t="s">
        <v>153</v>
      </c>
      <c r="E437" s="63"/>
      <c r="F437" s="63"/>
      <c r="G437" s="63"/>
      <c r="H437" s="63"/>
      <c r="I437" s="64"/>
    </row>
    <row r="438" spans="1:9" ht="21">
      <c r="A438" s="57"/>
      <c r="B438" s="60"/>
      <c r="C438" s="11"/>
      <c r="D438" s="63" t="s">
        <v>154</v>
      </c>
      <c r="E438" s="63"/>
      <c r="F438" s="63"/>
      <c r="G438" s="63"/>
      <c r="H438" s="63"/>
      <c r="I438" s="64"/>
    </row>
    <row r="439" spans="1:9" ht="21">
      <c r="A439" s="57"/>
      <c r="B439" s="12"/>
      <c r="C439" s="11"/>
      <c r="D439" s="65" t="s">
        <v>284</v>
      </c>
      <c r="E439" s="65"/>
      <c r="F439" s="65"/>
      <c r="G439" s="65"/>
      <c r="H439" s="65"/>
      <c r="I439" s="66"/>
    </row>
    <row r="440" spans="1:9" ht="21">
      <c r="A440" s="57"/>
      <c r="B440" s="6" t="s">
        <v>155</v>
      </c>
      <c r="C440" s="67" t="s">
        <v>94</v>
      </c>
      <c r="D440" s="67"/>
      <c r="E440" s="67"/>
      <c r="F440" s="13" t="s">
        <v>4</v>
      </c>
      <c r="G440" s="67" t="str">
        <f>VLOOKUP(C440,'DEC-2024'!C:D,2,0)</f>
        <v>NANDEESHA</v>
      </c>
      <c r="H440" s="67"/>
      <c r="I440" s="68"/>
    </row>
    <row r="441" spans="1:9" ht="21">
      <c r="A441" s="57"/>
      <c r="B441" s="6" t="s">
        <v>156</v>
      </c>
      <c r="C441" s="67" t="str">
        <f>VLOOKUP(C440,'DEC-2024'!C:G,5,0)</f>
        <v>ANEKAL</v>
      </c>
      <c r="D441" s="67"/>
      <c r="E441" s="67"/>
      <c r="F441" s="7" t="s">
        <v>157</v>
      </c>
      <c r="G441" s="67" t="str">
        <f>VLOOKUP(C440,'DEC-2024'!C:H,6,0)</f>
        <v>QUALITY ASSURANCE</v>
      </c>
      <c r="H441" s="67"/>
      <c r="I441" s="68"/>
    </row>
    <row r="442" spans="1:9" ht="21">
      <c r="A442" s="57"/>
      <c r="B442" s="14" t="s">
        <v>158</v>
      </c>
      <c r="C442" s="67" t="str">
        <f>VLOOKUP(C440,'DEC-2024'!C:E,3,0)</f>
        <v>101605681252 </v>
      </c>
      <c r="D442" s="67"/>
      <c r="E442" s="67"/>
      <c r="F442" s="7" t="s">
        <v>159</v>
      </c>
      <c r="G442" s="67">
        <f>VLOOKUP(C440,'DEC-2024'!C:F,4,0)</f>
        <v>5348081860</v>
      </c>
      <c r="H442" s="67"/>
      <c r="I442" s="68"/>
    </row>
    <row r="443" spans="1:9" ht="21">
      <c r="A443" s="57"/>
      <c r="B443" s="15" t="s">
        <v>160</v>
      </c>
      <c r="C443" s="81">
        <f>VLOOKUP(C440,'DEC-2024'!C:L,10,0)</f>
        <v>31</v>
      </c>
      <c r="D443" s="81"/>
      <c r="E443" s="81"/>
      <c r="F443" s="16" t="s">
        <v>178</v>
      </c>
      <c r="G443" s="81">
        <f>VLOOKUP(C440,'DEC-2024'!C:N,12,0)</f>
        <v>18.5</v>
      </c>
      <c r="H443" s="81"/>
      <c r="I443" s="82"/>
    </row>
    <row r="444" spans="1:9" ht="21">
      <c r="A444" s="57"/>
      <c r="B444" s="6" t="s">
        <v>12</v>
      </c>
      <c r="C444" s="77">
        <f>VLOOKUP(C440,'DEC-2024'!C:O,13,0)</f>
        <v>6.5</v>
      </c>
      <c r="D444" s="78"/>
      <c r="E444" s="79"/>
      <c r="F444" s="16" t="s">
        <v>179</v>
      </c>
      <c r="G444" s="77">
        <f>VLOOKUP(C440,'DEC-2024'!C:M,11,0)</f>
        <v>24.5</v>
      </c>
      <c r="H444" s="78"/>
      <c r="I444" s="80"/>
    </row>
    <row r="445" spans="1:9" ht="21">
      <c r="A445" s="58"/>
      <c r="B445" s="7" t="s">
        <v>180</v>
      </c>
      <c r="C445" s="77">
        <f>VLOOKUP(C440,'DEC-2024'!C:P,14,0)</f>
        <v>0</v>
      </c>
      <c r="D445" s="78"/>
      <c r="E445" s="79"/>
      <c r="F445" s="7" t="s">
        <v>181</v>
      </c>
      <c r="G445" s="77">
        <f>VLOOKUP(C440,'DEC-2024'!C:Q,15,0)</f>
        <v>0</v>
      </c>
      <c r="H445" s="78"/>
      <c r="I445" s="80"/>
    </row>
    <row r="446" spans="1:9" ht="21.6" thickBot="1">
      <c r="A446" s="57"/>
      <c r="B446" s="17" t="s">
        <v>161</v>
      </c>
      <c r="C446" s="18"/>
      <c r="D446" s="19"/>
      <c r="E446" s="20" t="s">
        <v>162</v>
      </c>
      <c r="F446" s="21" t="s">
        <v>163</v>
      </c>
      <c r="G446" s="19"/>
      <c r="H446" s="19"/>
      <c r="I446" s="22" t="s">
        <v>162</v>
      </c>
    </row>
    <row r="447" spans="1:9" ht="21">
      <c r="A447" s="57"/>
      <c r="B447" s="23" t="s">
        <v>15</v>
      </c>
      <c r="C447" s="11"/>
      <c r="D447" s="40"/>
      <c r="E447" s="3">
        <f>VLOOKUP(C440,'DEC-2024'!C:R,16,0)</f>
        <v>8723</v>
      </c>
      <c r="F447" s="25" t="s">
        <v>35</v>
      </c>
      <c r="G447" s="26"/>
      <c r="H447" s="26"/>
      <c r="I447" s="1">
        <f>VLOOKUP(C440,'DEC-2024'!C:AM,37,0)</f>
        <v>0</v>
      </c>
    </row>
    <row r="448" spans="1:9" ht="21">
      <c r="A448" s="57"/>
      <c r="B448" s="23" t="s">
        <v>16</v>
      </c>
      <c r="C448" s="11"/>
      <c r="D448" s="40"/>
      <c r="E448" s="3">
        <f>VLOOKUP(C440,'DEC-2024'!C:S,17,0)</f>
        <v>2780</v>
      </c>
      <c r="F448" s="25" t="s">
        <v>28</v>
      </c>
      <c r="G448" s="40"/>
      <c r="H448" s="40"/>
      <c r="I448" s="2">
        <f>VLOOKUP(C440,'DEC-2024'!C:AF,30,0)</f>
        <v>1380</v>
      </c>
    </row>
    <row r="449" spans="1:9" ht="21">
      <c r="A449" s="57"/>
      <c r="B449" s="23" t="s">
        <v>17</v>
      </c>
      <c r="C449" s="11"/>
      <c r="D449" s="40"/>
      <c r="E449" s="3">
        <f>VLOOKUP(C440,'DEC-2024'!C:T,18,0)</f>
        <v>0</v>
      </c>
      <c r="F449" s="25" t="s">
        <v>30</v>
      </c>
      <c r="G449" s="40"/>
      <c r="H449" s="40"/>
      <c r="I449" s="2">
        <f>VLOOKUP(C440,'DEC-2024'!C:AH,32,0)</f>
        <v>101</v>
      </c>
    </row>
    <row r="450" spans="1:9" ht="21">
      <c r="A450" s="57"/>
      <c r="B450" s="23" t="s">
        <v>19</v>
      </c>
      <c r="C450" s="11"/>
      <c r="D450" s="40"/>
      <c r="E450" s="3">
        <f>VLOOKUP(C440,'DEC-2024'!C:V,20,0)</f>
        <v>1142</v>
      </c>
      <c r="F450" s="25" t="s">
        <v>164</v>
      </c>
      <c r="G450" s="40"/>
      <c r="H450" s="40"/>
      <c r="I450" s="2">
        <f>VLOOKUP(C440,'DEC-2024'!C:AG,31,0)</f>
        <v>0</v>
      </c>
    </row>
    <row r="451" spans="1:9" ht="21">
      <c r="A451" s="57"/>
      <c r="B451" s="23" t="s">
        <v>165</v>
      </c>
      <c r="C451" s="11"/>
      <c r="D451" s="40"/>
      <c r="E451" s="3">
        <f>VLOOKUP(C440,'DEC-2024'!C:U,19,0)</f>
        <v>0</v>
      </c>
      <c r="F451" s="25" t="s">
        <v>176</v>
      </c>
      <c r="G451" s="40"/>
      <c r="H451" s="40"/>
      <c r="I451" s="2">
        <f>VLOOKUP(C440,'DEC-2024'!C:AL,36,0)</f>
        <v>30</v>
      </c>
    </row>
    <row r="452" spans="1:9" ht="21">
      <c r="A452" s="57"/>
      <c r="B452" s="23" t="s">
        <v>167</v>
      </c>
      <c r="C452" s="11"/>
      <c r="D452" s="40"/>
      <c r="E452" s="3">
        <f>VLOOKUP(C440,'DEC-2024'!C:Y,23,0)</f>
        <v>0</v>
      </c>
      <c r="F452" s="25" t="s">
        <v>166</v>
      </c>
      <c r="G452" s="40"/>
      <c r="H452" s="40"/>
      <c r="I452" s="2">
        <f>VLOOKUP(C440,'DEC-2024'!C:AN,38,0)</f>
        <v>0</v>
      </c>
    </row>
    <row r="453" spans="1:9" ht="21">
      <c r="A453" s="57"/>
      <c r="B453" s="23" t="s">
        <v>169</v>
      </c>
      <c r="C453" s="11"/>
      <c r="D453" s="40"/>
      <c r="E453" s="3">
        <f>VLOOKUP(C440,'DEC-2024'!C:Z,24,0)</f>
        <v>537</v>
      </c>
      <c r="F453" s="27" t="s">
        <v>168</v>
      </c>
      <c r="G453" s="40"/>
      <c r="H453" s="40"/>
      <c r="I453" s="2">
        <f>VLOOKUP(C440,'DEC-2024'!C:AK,35,0)</f>
        <v>20</v>
      </c>
    </row>
    <row r="454" spans="1:9" ht="21">
      <c r="A454" s="57"/>
      <c r="B454" s="23" t="s">
        <v>20</v>
      </c>
      <c r="C454" s="11"/>
      <c r="D454" s="40"/>
      <c r="E454" s="3">
        <f>VLOOKUP(C440,'DEC-2024'!C:W,21,0)</f>
        <v>0</v>
      </c>
      <c r="F454" s="25" t="s">
        <v>42</v>
      </c>
      <c r="G454" s="40"/>
      <c r="H454" s="40"/>
      <c r="I454" s="2">
        <v>0</v>
      </c>
    </row>
    <row r="455" spans="1:9" ht="21">
      <c r="A455" s="57"/>
      <c r="B455" s="23" t="s">
        <v>25</v>
      </c>
      <c r="C455" s="11"/>
      <c r="D455" s="40"/>
      <c r="E455" s="3">
        <f>VLOOKUP(C440,'DEC-2024'!C:AB,26,0)</f>
        <v>250</v>
      </c>
      <c r="F455" s="25"/>
      <c r="G455" s="40"/>
      <c r="H455" s="40"/>
      <c r="I455" s="2"/>
    </row>
    <row r="456" spans="1:9" ht="21">
      <c r="A456" s="57"/>
      <c r="B456" s="23" t="s">
        <v>21</v>
      </c>
      <c r="C456" s="11"/>
      <c r="D456" s="40"/>
      <c r="E456" s="3">
        <f>VLOOKUP(C440,'DEC-2024'!C:X,22,0)</f>
        <v>0</v>
      </c>
      <c r="F456" s="25"/>
      <c r="G456" s="40"/>
      <c r="H456" s="40"/>
      <c r="I456" s="2"/>
    </row>
    <row r="457" spans="1:9" ht="21.6" thickBot="1">
      <c r="A457" s="57"/>
      <c r="B457" s="23" t="s">
        <v>24</v>
      </c>
      <c r="C457" s="11"/>
      <c r="D457" s="40"/>
      <c r="E457" s="3">
        <f>VLOOKUP(C440,'DEC-2024'!C:AA,25,0)</f>
        <v>0</v>
      </c>
      <c r="F457" s="25"/>
      <c r="G457" s="40"/>
      <c r="H457" s="40"/>
      <c r="I457" s="2"/>
    </row>
    <row r="458" spans="1:9" ht="21.6" thickBot="1">
      <c r="A458" s="57"/>
      <c r="B458" s="28" t="s">
        <v>177</v>
      </c>
      <c r="C458" s="11"/>
      <c r="D458" s="40"/>
      <c r="E458" s="29">
        <f>VLOOKUP(C440,'DEC-2024'!C:AD,28,0)</f>
        <v>0</v>
      </c>
      <c r="F458" s="25"/>
      <c r="G458" s="40"/>
      <c r="H458" s="40"/>
      <c r="I458" s="2"/>
    </row>
    <row r="459" spans="1:9" ht="21.6" thickBot="1">
      <c r="A459" s="57"/>
      <c r="B459" s="69"/>
      <c r="C459" s="70"/>
      <c r="D459" s="71"/>
      <c r="E459" s="8"/>
      <c r="F459" s="25"/>
      <c r="G459" s="40"/>
      <c r="H459" s="40"/>
      <c r="I459" s="3"/>
    </row>
    <row r="460" spans="1:9" ht="21.6" thickBot="1">
      <c r="A460" s="57"/>
      <c r="B460" s="69" t="s">
        <v>170</v>
      </c>
      <c r="C460" s="70"/>
      <c r="D460" s="71"/>
      <c r="E460" s="4">
        <f>VLOOKUP(C440,'DEC-2024'!C:AE,29,0)</f>
        <v>13432</v>
      </c>
      <c r="F460" s="30" t="s">
        <v>171</v>
      </c>
      <c r="G460" s="31"/>
      <c r="H460" s="31"/>
      <c r="I460" s="5">
        <f>VLOOKUP(C440,'DEC-2024'!C:AP,40,0)</f>
        <v>1531</v>
      </c>
    </row>
    <row r="461" spans="1:9" ht="21.6" thickBot="1">
      <c r="A461" s="57"/>
      <c r="B461" s="32"/>
      <c r="C461" s="33"/>
      <c r="D461" s="31"/>
      <c r="E461" s="31"/>
      <c r="F461" s="34" t="s">
        <v>172</v>
      </c>
      <c r="G461" s="31"/>
      <c r="H461" s="31"/>
      <c r="I461" s="5">
        <f>VLOOKUP(C440,'DEC-2024'!C:AQ,41,0)</f>
        <v>11901</v>
      </c>
    </row>
    <row r="462" spans="1:9" ht="21.6" thickBot="1">
      <c r="A462" s="57"/>
      <c r="B462" s="72" t="s">
        <v>173</v>
      </c>
      <c r="C462" s="73"/>
      <c r="D462" s="74">
        <v>45663</v>
      </c>
      <c r="E462" s="74"/>
      <c r="F462" s="35"/>
      <c r="G462" s="35"/>
      <c r="H462" s="35"/>
      <c r="I462" s="36"/>
    </row>
    <row r="463" spans="1:9" ht="21">
      <c r="A463" s="57"/>
      <c r="B463" s="12"/>
      <c r="C463" s="11"/>
      <c r="D463" s="40"/>
      <c r="E463" s="40"/>
      <c r="F463" s="40"/>
      <c r="G463" s="40"/>
      <c r="H463" s="40"/>
      <c r="I463" s="37"/>
    </row>
    <row r="464" spans="1:9" ht="21.6" thickBot="1">
      <c r="A464" s="57"/>
      <c r="B464" s="38" t="s">
        <v>174</v>
      </c>
      <c r="C464" s="18"/>
      <c r="D464" s="41"/>
      <c r="E464" s="41"/>
      <c r="F464" s="41"/>
      <c r="G464" s="75" t="s">
        <v>175</v>
      </c>
      <c r="H464" s="75"/>
      <c r="I464" s="76"/>
    </row>
    <row r="465" spans="1:9" ht="21">
      <c r="A465" s="57">
        <v>17</v>
      </c>
      <c r="B465" s="59" t="s">
        <v>151</v>
      </c>
      <c r="C465" s="9"/>
      <c r="D465" s="61" t="s">
        <v>152</v>
      </c>
      <c r="E465" s="61"/>
      <c r="F465" s="61"/>
      <c r="G465" s="61"/>
      <c r="H465" s="61"/>
      <c r="I465" s="62"/>
    </row>
    <row r="466" spans="1:9" ht="21">
      <c r="A466" s="57"/>
      <c r="B466" s="60"/>
      <c r="C466" s="11"/>
      <c r="D466" s="63" t="s">
        <v>153</v>
      </c>
      <c r="E466" s="63"/>
      <c r="F466" s="63"/>
      <c r="G466" s="63"/>
      <c r="H466" s="63"/>
      <c r="I466" s="64"/>
    </row>
    <row r="467" spans="1:9" ht="21">
      <c r="A467" s="57"/>
      <c r="B467" s="60"/>
      <c r="C467" s="11"/>
      <c r="D467" s="63" t="s">
        <v>154</v>
      </c>
      <c r="E467" s="63"/>
      <c r="F467" s="63"/>
      <c r="G467" s="63"/>
      <c r="H467" s="63"/>
      <c r="I467" s="64"/>
    </row>
    <row r="468" spans="1:9" ht="21">
      <c r="A468" s="57"/>
      <c r="B468" s="12"/>
      <c r="C468" s="11"/>
      <c r="D468" s="65" t="s">
        <v>284</v>
      </c>
      <c r="E468" s="65"/>
      <c r="F468" s="65"/>
      <c r="G468" s="65"/>
      <c r="H468" s="65"/>
      <c r="I468" s="66"/>
    </row>
    <row r="469" spans="1:9" ht="21">
      <c r="A469" s="57"/>
      <c r="B469" s="6" t="s">
        <v>155</v>
      </c>
      <c r="C469" s="67" t="s">
        <v>96</v>
      </c>
      <c r="D469" s="67"/>
      <c r="E469" s="67"/>
      <c r="F469" s="13" t="s">
        <v>4</v>
      </c>
      <c r="G469" s="67" t="str">
        <f>VLOOKUP(C469,'DEC-2024'!C:D,2,0)</f>
        <v>ABIN BABY</v>
      </c>
      <c r="H469" s="67"/>
      <c r="I469" s="68"/>
    </row>
    <row r="470" spans="1:9" ht="21">
      <c r="A470" s="57"/>
      <c r="B470" s="6" t="s">
        <v>156</v>
      </c>
      <c r="C470" s="67" t="str">
        <f>VLOOKUP(C469,'DEC-2024'!C:G,5,0)</f>
        <v>ANEKAL</v>
      </c>
      <c r="D470" s="67"/>
      <c r="E470" s="67"/>
      <c r="F470" s="7" t="s">
        <v>157</v>
      </c>
      <c r="G470" s="67" t="str">
        <f>VLOOKUP(C469,'DEC-2024'!C:H,6,0)</f>
        <v>QUALITY ASSURANCE</v>
      </c>
      <c r="H470" s="67"/>
      <c r="I470" s="68"/>
    </row>
    <row r="471" spans="1:9" ht="21">
      <c r="A471" s="57"/>
      <c r="B471" s="14" t="s">
        <v>158</v>
      </c>
      <c r="C471" s="67" t="str">
        <f>VLOOKUP(C469,'DEC-2024'!C:E,3,0)</f>
        <v>101682167389</v>
      </c>
      <c r="D471" s="67"/>
      <c r="E471" s="67"/>
      <c r="F471" s="7" t="s">
        <v>159</v>
      </c>
      <c r="G471" s="67" t="str">
        <f>VLOOKUP(C469,'DEC-2024'!C:F,4,0)</f>
        <v>NIL</v>
      </c>
      <c r="H471" s="67"/>
      <c r="I471" s="68"/>
    </row>
    <row r="472" spans="1:9" ht="21">
      <c r="A472" s="57"/>
      <c r="B472" s="15" t="s">
        <v>160</v>
      </c>
      <c r="C472" s="81">
        <f>VLOOKUP(C469,'DEC-2024'!C:L,10,0)</f>
        <v>31</v>
      </c>
      <c r="D472" s="81"/>
      <c r="E472" s="81"/>
      <c r="F472" s="16" t="s">
        <v>178</v>
      </c>
      <c r="G472" s="81">
        <f>VLOOKUP(C469,'DEC-2024'!C:N,12,0)</f>
        <v>25</v>
      </c>
      <c r="H472" s="81"/>
      <c r="I472" s="82"/>
    </row>
    <row r="473" spans="1:9" ht="21">
      <c r="A473" s="57"/>
      <c r="B473" s="6" t="s">
        <v>12</v>
      </c>
      <c r="C473" s="77">
        <f>VLOOKUP(C469,'DEC-2024'!C:O,13,0)</f>
        <v>0</v>
      </c>
      <c r="D473" s="78"/>
      <c r="E473" s="79"/>
      <c r="F473" s="16" t="s">
        <v>179</v>
      </c>
      <c r="G473" s="77">
        <f>VLOOKUP(C469,'DEC-2024'!C:M,11,0)</f>
        <v>31</v>
      </c>
      <c r="H473" s="78"/>
      <c r="I473" s="80"/>
    </row>
    <row r="474" spans="1:9" ht="21">
      <c r="A474" s="58"/>
      <c r="B474" s="7" t="s">
        <v>180</v>
      </c>
      <c r="C474" s="77">
        <f>VLOOKUP(C469,'DEC-2024'!C:P,14,0)</f>
        <v>0</v>
      </c>
      <c r="D474" s="78"/>
      <c r="E474" s="79"/>
      <c r="F474" s="7" t="s">
        <v>181</v>
      </c>
      <c r="G474" s="77">
        <f>VLOOKUP(C469,'DEC-2024'!C:Q,15,0)</f>
        <v>0</v>
      </c>
      <c r="H474" s="78"/>
      <c r="I474" s="80"/>
    </row>
    <row r="475" spans="1:9" ht="21.6" thickBot="1">
      <c r="A475" s="57"/>
      <c r="B475" s="17" t="s">
        <v>161</v>
      </c>
      <c r="C475" s="18"/>
      <c r="D475" s="19"/>
      <c r="E475" s="20" t="s">
        <v>162</v>
      </c>
      <c r="F475" s="21" t="s">
        <v>163</v>
      </c>
      <c r="G475" s="19"/>
      <c r="H475" s="19"/>
      <c r="I475" s="22" t="s">
        <v>162</v>
      </c>
    </row>
    <row r="476" spans="1:9" ht="21">
      <c r="A476" s="57"/>
      <c r="B476" s="23" t="s">
        <v>15</v>
      </c>
      <c r="C476" s="11"/>
      <c r="D476" s="40"/>
      <c r="E476" s="3">
        <f>VLOOKUP(C469,'DEC-2024'!C:R,16,0)</f>
        <v>14482</v>
      </c>
      <c r="F476" s="25" t="s">
        <v>35</v>
      </c>
      <c r="G476" s="26"/>
      <c r="H476" s="26"/>
      <c r="I476" s="1">
        <f>VLOOKUP(C469,'DEC-2024'!C:AM,37,0)</f>
        <v>0</v>
      </c>
    </row>
    <row r="477" spans="1:9" ht="21">
      <c r="A477" s="57"/>
      <c r="B477" s="23" t="s">
        <v>16</v>
      </c>
      <c r="C477" s="11"/>
      <c r="D477" s="40"/>
      <c r="E477" s="3">
        <f>VLOOKUP(C469,'DEC-2024'!C:S,17,0)</f>
        <v>3518</v>
      </c>
      <c r="F477" s="25" t="s">
        <v>28</v>
      </c>
      <c r="G477" s="40"/>
      <c r="H477" s="40"/>
      <c r="I477" s="2">
        <f>VLOOKUP(C469,'DEC-2024'!C:AF,30,0)</f>
        <v>2160</v>
      </c>
    </row>
    <row r="478" spans="1:9" ht="21">
      <c r="A478" s="57"/>
      <c r="B478" s="23" t="s">
        <v>17</v>
      </c>
      <c r="C478" s="11"/>
      <c r="D478" s="40"/>
      <c r="E478" s="3">
        <f>VLOOKUP(C469,'DEC-2024'!C:T,18,0)</f>
        <v>7200</v>
      </c>
      <c r="F478" s="25" t="s">
        <v>30</v>
      </c>
      <c r="G478" s="40"/>
      <c r="H478" s="40"/>
      <c r="I478" s="2">
        <f>VLOOKUP(C469,'DEC-2024'!C:AH,32,0)</f>
        <v>0</v>
      </c>
    </row>
    <row r="479" spans="1:9" ht="21">
      <c r="A479" s="57"/>
      <c r="B479" s="23" t="s">
        <v>19</v>
      </c>
      <c r="C479" s="11"/>
      <c r="D479" s="40"/>
      <c r="E479" s="3">
        <f>VLOOKUP(C469,'DEC-2024'!C:V,20,0)</f>
        <v>651</v>
      </c>
      <c r="F479" s="25" t="s">
        <v>164</v>
      </c>
      <c r="G479" s="40"/>
      <c r="H479" s="40"/>
      <c r="I479" s="2">
        <f>VLOOKUP(C469,'DEC-2024'!C:AG,31,0)</f>
        <v>200</v>
      </c>
    </row>
    <row r="480" spans="1:9" ht="21">
      <c r="A480" s="57"/>
      <c r="B480" s="23" t="s">
        <v>165</v>
      </c>
      <c r="C480" s="11"/>
      <c r="D480" s="40"/>
      <c r="E480" s="3">
        <f>VLOOKUP(C469,'DEC-2024'!C:U,19,0)</f>
        <v>1600</v>
      </c>
      <c r="F480" s="25" t="s">
        <v>176</v>
      </c>
      <c r="G480" s="40"/>
      <c r="H480" s="40"/>
      <c r="I480" s="2">
        <f>VLOOKUP(C469,'DEC-2024'!C:AL,36,0)</f>
        <v>750</v>
      </c>
    </row>
    <row r="481" spans="1:9" ht="21">
      <c r="A481" s="57"/>
      <c r="B481" s="23" t="s">
        <v>167</v>
      </c>
      <c r="C481" s="11"/>
      <c r="D481" s="40"/>
      <c r="E481" s="3">
        <f>VLOOKUP(C469,'DEC-2024'!C:Y,23,0)</f>
        <v>0</v>
      </c>
      <c r="F481" s="25" t="s">
        <v>166</v>
      </c>
      <c r="G481" s="40"/>
      <c r="H481" s="40"/>
      <c r="I481" s="2">
        <f>VLOOKUP(C469,'DEC-2024'!C:AN,38,0)</f>
        <v>0</v>
      </c>
    </row>
    <row r="482" spans="1:9" ht="21">
      <c r="A482" s="57"/>
      <c r="B482" s="23" t="s">
        <v>169</v>
      </c>
      <c r="C482" s="11"/>
      <c r="D482" s="40"/>
      <c r="E482" s="3">
        <f>VLOOKUP(C469,'DEC-2024'!C:Z,24,0)</f>
        <v>0</v>
      </c>
      <c r="F482" s="27" t="s">
        <v>168</v>
      </c>
      <c r="G482" s="40"/>
      <c r="H482" s="40"/>
      <c r="I482" s="2">
        <f>VLOOKUP(C469,'DEC-2024'!C:AK,35,0)</f>
        <v>20</v>
      </c>
    </row>
    <row r="483" spans="1:9" ht="21">
      <c r="A483" s="57"/>
      <c r="B483" s="23" t="s">
        <v>20</v>
      </c>
      <c r="C483" s="11"/>
      <c r="D483" s="40"/>
      <c r="E483" s="3">
        <f>VLOOKUP(C469,'DEC-2024'!C:W,21,0)</f>
        <v>1499</v>
      </c>
      <c r="F483" s="25" t="s">
        <v>42</v>
      </c>
      <c r="G483" s="40"/>
      <c r="H483" s="40"/>
      <c r="I483" s="2">
        <v>0</v>
      </c>
    </row>
    <row r="484" spans="1:9" ht="21">
      <c r="A484" s="57"/>
      <c r="B484" s="23" t="s">
        <v>25</v>
      </c>
      <c r="C484" s="11"/>
      <c r="D484" s="40"/>
      <c r="E484" s="3">
        <f>VLOOKUP(C469,'DEC-2024'!C:AB,26,0)</f>
        <v>0</v>
      </c>
      <c r="F484" s="25"/>
      <c r="G484" s="40"/>
      <c r="H484" s="40"/>
      <c r="I484" s="2"/>
    </row>
    <row r="485" spans="1:9" ht="21">
      <c r="A485" s="57"/>
      <c r="B485" s="23" t="s">
        <v>21</v>
      </c>
      <c r="C485" s="11"/>
      <c r="D485" s="40"/>
      <c r="E485" s="3">
        <f>VLOOKUP(C469,'DEC-2024'!C:X,22,0)</f>
        <v>1050</v>
      </c>
      <c r="F485" s="25"/>
      <c r="G485" s="40"/>
      <c r="H485" s="40"/>
      <c r="I485" s="2"/>
    </row>
    <row r="486" spans="1:9" ht="21.6" thickBot="1">
      <c r="A486" s="57"/>
      <c r="B486" s="23" t="s">
        <v>24</v>
      </c>
      <c r="C486" s="11"/>
      <c r="D486" s="40"/>
      <c r="E486" s="3">
        <f>VLOOKUP(C469,'DEC-2024'!C:AA,25,0)</f>
        <v>1967</v>
      </c>
      <c r="F486" s="25"/>
      <c r="G486" s="40"/>
      <c r="H486" s="40"/>
      <c r="I486" s="2"/>
    </row>
    <row r="487" spans="1:9" ht="21.6" thickBot="1">
      <c r="A487" s="57"/>
      <c r="B487" s="28" t="s">
        <v>177</v>
      </c>
      <c r="C487" s="11"/>
      <c r="D487" s="40"/>
      <c r="E487" s="29">
        <f>VLOOKUP(C469,'DEC-2024'!C:AD,28,0)</f>
        <v>0</v>
      </c>
      <c r="F487" s="25"/>
      <c r="G487" s="40"/>
      <c r="H487" s="40"/>
      <c r="I487" s="2"/>
    </row>
    <row r="488" spans="1:9" ht="21.6" thickBot="1">
      <c r="A488" s="57"/>
      <c r="B488" s="69"/>
      <c r="C488" s="70"/>
      <c r="D488" s="71"/>
      <c r="E488" s="8"/>
      <c r="F488" s="25"/>
      <c r="G488" s="40"/>
      <c r="H488" s="40"/>
      <c r="I488" s="3"/>
    </row>
    <row r="489" spans="1:9" ht="21.6" thickBot="1">
      <c r="A489" s="57"/>
      <c r="B489" s="69" t="s">
        <v>170</v>
      </c>
      <c r="C489" s="70"/>
      <c r="D489" s="71"/>
      <c r="E489" s="4">
        <f>VLOOKUP(C469,'DEC-2024'!C:AE,29,0)</f>
        <v>31967</v>
      </c>
      <c r="F489" s="30" t="s">
        <v>171</v>
      </c>
      <c r="G489" s="31"/>
      <c r="H489" s="31"/>
      <c r="I489" s="5">
        <f>VLOOKUP(C469,'DEC-2024'!C:AP,40,0)</f>
        <v>3130</v>
      </c>
    </row>
    <row r="490" spans="1:9" ht="21.6" thickBot="1">
      <c r="A490" s="57"/>
      <c r="B490" s="32"/>
      <c r="C490" s="33"/>
      <c r="D490" s="31"/>
      <c r="E490" s="31"/>
      <c r="F490" s="34" t="s">
        <v>172</v>
      </c>
      <c r="G490" s="31"/>
      <c r="H490" s="31"/>
      <c r="I490" s="5">
        <f>VLOOKUP(C469,'DEC-2024'!C:AQ,41,0)</f>
        <v>28837</v>
      </c>
    </row>
    <row r="491" spans="1:9" ht="21.6" thickBot="1">
      <c r="A491" s="57"/>
      <c r="B491" s="72" t="s">
        <v>173</v>
      </c>
      <c r="C491" s="73"/>
      <c r="D491" s="74">
        <v>45663</v>
      </c>
      <c r="E491" s="74"/>
      <c r="F491" s="35"/>
      <c r="G491" s="35"/>
      <c r="H491" s="35"/>
      <c r="I491" s="36"/>
    </row>
    <row r="492" spans="1:9" ht="21">
      <c r="A492" s="57"/>
      <c r="B492" s="12"/>
      <c r="C492" s="11"/>
      <c r="D492" s="40"/>
      <c r="E492" s="40"/>
      <c r="F492" s="40"/>
      <c r="G492" s="40"/>
      <c r="H492" s="40"/>
      <c r="I492" s="37"/>
    </row>
    <row r="493" spans="1:9" ht="21.6" thickBot="1">
      <c r="A493" s="57"/>
      <c r="B493" s="38" t="s">
        <v>174</v>
      </c>
      <c r="C493" s="18"/>
      <c r="D493" s="41"/>
      <c r="E493" s="41"/>
      <c r="F493" s="41"/>
      <c r="G493" s="75" t="s">
        <v>175</v>
      </c>
      <c r="H493" s="75"/>
      <c r="I493" s="76"/>
    </row>
    <row r="494" spans="1:9" ht="21">
      <c r="A494" s="57">
        <v>18</v>
      </c>
      <c r="B494" s="59" t="s">
        <v>151</v>
      </c>
      <c r="C494" s="9"/>
      <c r="D494" s="61" t="s">
        <v>152</v>
      </c>
      <c r="E494" s="61"/>
      <c r="F494" s="61"/>
      <c r="G494" s="61"/>
      <c r="H494" s="61"/>
      <c r="I494" s="62"/>
    </row>
    <row r="495" spans="1:9" ht="21">
      <c r="A495" s="57"/>
      <c r="B495" s="60"/>
      <c r="C495" s="11"/>
      <c r="D495" s="63" t="s">
        <v>153</v>
      </c>
      <c r="E495" s="63"/>
      <c r="F495" s="63"/>
      <c r="G495" s="63"/>
      <c r="H495" s="63"/>
      <c r="I495" s="64"/>
    </row>
    <row r="496" spans="1:9" ht="21">
      <c r="A496" s="57"/>
      <c r="B496" s="60"/>
      <c r="C496" s="11"/>
      <c r="D496" s="63" t="s">
        <v>154</v>
      </c>
      <c r="E496" s="63"/>
      <c r="F496" s="63"/>
      <c r="G496" s="63"/>
      <c r="H496" s="63"/>
      <c r="I496" s="64"/>
    </row>
    <row r="497" spans="1:9" ht="21">
      <c r="A497" s="57"/>
      <c r="B497" s="12"/>
      <c r="C497" s="11"/>
      <c r="D497" s="65" t="s">
        <v>284</v>
      </c>
      <c r="E497" s="65"/>
      <c r="F497" s="65"/>
      <c r="G497" s="65"/>
      <c r="H497" s="65"/>
      <c r="I497" s="66"/>
    </row>
    <row r="498" spans="1:9" ht="21">
      <c r="A498" s="57"/>
      <c r="B498" s="6" t="s">
        <v>155</v>
      </c>
      <c r="C498" s="67" t="s">
        <v>100</v>
      </c>
      <c r="D498" s="67"/>
      <c r="E498" s="67"/>
      <c r="F498" s="13" t="s">
        <v>4</v>
      </c>
      <c r="G498" s="67" t="str">
        <f>VLOOKUP(C498,'DEC-2024'!C:D,2,0)</f>
        <v>RAGAVENDRA</v>
      </c>
      <c r="H498" s="67"/>
      <c r="I498" s="68"/>
    </row>
    <row r="499" spans="1:9" ht="21">
      <c r="A499" s="57"/>
      <c r="B499" s="6" t="s">
        <v>156</v>
      </c>
      <c r="C499" s="67" t="str">
        <f>VLOOKUP(C498,'DEC-2024'!C:G,5,0)</f>
        <v>ANEKAL</v>
      </c>
      <c r="D499" s="67"/>
      <c r="E499" s="67"/>
      <c r="F499" s="7" t="s">
        <v>157</v>
      </c>
      <c r="G499" s="67" t="str">
        <f>VLOOKUP(C498,'DEC-2024'!C:H,6,0)</f>
        <v>Sales &amp; Logistics</v>
      </c>
      <c r="H499" s="67"/>
      <c r="I499" s="68"/>
    </row>
    <row r="500" spans="1:9" ht="21">
      <c r="A500" s="57"/>
      <c r="B500" s="14" t="s">
        <v>158</v>
      </c>
      <c r="C500" s="67" t="str">
        <f>VLOOKUP(C498,'DEC-2024'!C:E,3,0)</f>
        <v>101290560155</v>
      </c>
      <c r="D500" s="67"/>
      <c r="E500" s="67"/>
      <c r="F500" s="7" t="s">
        <v>159</v>
      </c>
      <c r="G500" s="67">
        <f>VLOOKUP(C498,'DEC-2024'!C:F,4,0)</f>
        <v>5043605328</v>
      </c>
      <c r="H500" s="67"/>
      <c r="I500" s="68"/>
    </row>
    <row r="501" spans="1:9" ht="21">
      <c r="A501" s="57"/>
      <c r="B501" s="15" t="s">
        <v>160</v>
      </c>
      <c r="C501" s="81">
        <f>VLOOKUP(C498,'DEC-2024'!C:L,10,0)</f>
        <v>31</v>
      </c>
      <c r="D501" s="81"/>
      <c r="E501" s="81"/>
      <c r="F501" s="16" t="s">
        <v>178</v>
      </c>
      <c r="G501" s="81">
        <f>VLOOKUP(C498,'DEC-2024'!C:N,12,0)</f>
        <v>20</v>
      </c>
      <c r="H501" s="81"/>
      <c r="I501" s="82"/>
    </row>
    <row r="502" spans="1:9" ht="21">
      <c r="A502" s="57"/>
      <c r="B502" s="6" t="s">
        <v>12</v>
      </c>
      <c r="C502" s="77">
        <f>VLOOKUP(C498,'DEC-2024'!C:O,13,0)</f>
        <v>6</v>
      </c>
      <c r="D502" s="78"/>
      <c r="E502" s="79"/>
      <c r="F502" s="16" t="s">
        <v>179</v>
      </c>
      <c r="G502" s="77">
        <f>VLOOKUP(C498,'DEC-2024'!C:M,11,0)</f>
        <v>25</v>
      </c>
      <c r="H502" s="78"/>
      <c r="I502" s="80"/>
    </row>
    <row r="503" spans="1:9" ht="21">
      <c r="A503" s="58"/>
      <c r="B503" s="7" t="s">
        <v>180</v>
      </c>
      <c r="C503" s="77">
        <f>VLOOKUP(C498,'DEC-2024'!C:P,14,0)</f>
        <v>0</v>
      </c>
      <c r="D503" s="78"/>
      <c r="E503" s="79"/>
      <c r="F503" s="7" t="s">
        <v>181</v>
      </c>
      <c r="G503" s="77">
        <f>VLOOKUP(C498,'DEC-2024'!C:Q,15,0)</f>
        <v>0</v>
      </c>
      <c r="H503" s="78"/>
      <c r="I503" s="80"/>
    </row>
    <row r="504" spans="1:9" ht="21.6" thickBot="1">
      <c r="A504" s="57"/>
      <c r="B504" s="17" t="s">
        <v>161</v>
      </c>
      <c r="C504" s="18"/>
      <c r="D504" s="19"/>
      <c r="E504" s="20" t="s">
        <v>162</v>
      </c>
      <c r="F504" s="21" t="s">
        <v>163</v>
      </c>
      <c r="G504" s="19"/>
      <c r="H504" s="19"/>
      <c r="I504" s="22" t="s">
        <v>162</v>
      </c>
    </row>
    <row r="505" spans="1:9" ht="21">
      <c r="A505" s="57"/>
      <c r="B505" s="23" t="s">
        <v>15</v>
      </c>
      <c r="C505" s="11"/>
      <c r="D505" s="40"/>
      <c r="E505" s="3">
        <f>VLOOKUP(C498,'DEC-2024'!C:R,16,0)</f>
        <v>8901</v>
      </c>
      <c r="F505" s="25" t="s">
        <v>35</v>
      </c>
      <c r="G505" s="26"/>
      <c r="H505" s="26"/>
      <c r="I505" s="1">
        <f>VLOOKUP(C498,'DEC-2024'!C:AM,37,0)</f>
        <v>0</v>
      </c>
    </row>
    <row r="506" spans="1:9" ht="21">
      <c r="A506" s="57"/>
      <c r="B506" s="23" t="s">
        <v>16</v>
      </c>
      <c r="C506" s="11"/>
      <c r="D506" s="40"/>
      <c r="E506" s="3">
        <f>VLOOKUP(C498,'DEC-2024'!C:S,17,0)</f>
        <v>2837</v>
      </c>
      <c r="F506" s="25" t="s">
        <v>28</v>
      </c>
      <c r="G506" s="40"/>
      <c r="H506" s="40"/>
      <c r="I506" s="2">
        <f>VLOOKUP(C498,'DEC-2024'!C:AF,30,0)</f>
        <v>1409</v>
      </c>
    </row>
    <row r="507" spans="1:9" ht="21">
      <c r="A507" s="57"/>
      <c r="B507" s="23" t="s">
        <v>17</v>
      </c>
      <c r="C507" s="11"/>
      <c r="D507" s="40"/>
      <c r="E507" s="3">
        <f>VLOOKUP(C498,'DEC-2024'!C:T,18,0)</f>
        <v>0</v>
      </c>
      <c r="F507" s="25" t="s">
        <v>30</v>
      </c>
      <c r="G507" s="40"/>
      <c r="H507" s="40"/>
      <c r="I507" s="2">
        <f>VLOOKUP(C498,'DEC-2024'!C:AH,32,0)</f>
        <v>109</v>
      </c>
    </row>
    <row r="508" spans="1:9" ht="21">
      <c r="A508" s="57"/>
      <c r="B508" s="23" t="s">
        <v>19</v>
      </c>
      <c r="C508" s="11"/>
      <c r="D508" s="40"/>
      <c r="E508" s="3">
        <f>VLOOKUP(C498,'DEC-2024'!C:V,20,0)</f>
        <v>0</v>
      </c>
      <c r="F508" s="25" t="s">
        <v>164</v>
      </c>
      <c r="G508" s="40"/>
      <c r="H508" s="40"/>
      <c r="I508" s="2">
        <f>VLOOKUP(C498,'DEC-2024'!C:AG,31,0)</f>
        <v>0</v>
      </c>
    </row>
    <row r="509" spans="1:9" ht="21">
      <c r="A509" s="57"/>
      <c r="B509" s="23" t="s">
        <v>165</v>
      </c>
      <c r="C509" s="11"/>
      <c r="D509" s="40"/>
      <c r="E509" s="3">
        <f>VLOOKUP(C498,'DEC-2024'!C:U,19,0)</f>
        <v>0</v>
      </c>
      <c r="F509" s="25" t="s">
        <v>176</v>
      </c>
      <c r="G509" s="40"/>
      <c r="H509" s="40"/>
      <c r="I509" s="2">
        <f>VLOOKUP(C498,'DEC-2024'!C:AL,36,0)</f>
        <v>600</v>
      </c>
    </row>
    <row r="510" spans="1:9" ht="21">
      <c r="A510" s="57"/>
      <c r="B510" s="23" t="s">
        <v>167</v>
      </c>
      <c r="C510" s="11"/>
      <c r="D510" s="40"/>
      <c r="E510" s="3">
        <f>VLOOKUP(C498,'DEC-2024'!C:Y,23,0)</f>
        <v>0</v>
      </c>
      <c r="F510" s="25" t="s">
        <v>166</v>
      </c>
      <c r="G510" s="40"/>
      <c r="H510" s="40"/>
      <c r="I510" s="2">
        <f>VLOOKUP(C498,'DEC-2024'!C:AN,38,0)</f>
        <v>0</v>
      </c>
    </row>
    <row r="511" spans="1:9" ht="21">
      <c r="A511" s="57"/>
      <c r="B511" s="23" t="s">
        <v>169</v>
      </c>
      <c r="C511" s="11"/>
      <c r="D511" s="40"/>
      <c r="E511" s="3">
        <f>VLOOKUP(C498,'DEC-2024'!C:Z,24,0)</f>
        <v>2744</v>
      </c>
      <c r="F511" s="27" t="s">
        <v>168</v>
      </c>
      <c r="G511" s="40"/>
      <c r="H511" s="40"/>
      <c r="I511" s="2">
        <f>VLOOKUP(C498,'DEC-2024'!C:AK,35,0)</f>
        <v>20</v>
      </c>
    </row>
    <row r="512" spans="1:9" ht="21">
      <c r="A512" s="57"/>
      <c r="B512" s="23" t="s">
        <v>20</v>
      </c>
      <c r="C512" s="11"/>
      <c r="D512" s="40"/>
      <c r="E512" s="3">
        <f>VLOOKUP(C498,'DEC-2024'!C:W,21,0)</f>
        <v>0</v>
      </c>
      <c r="F512" s="25" t="s">
        <v>42</v>
      </c>
      <c r="G512" s="40"/>
      <c r="H512" s="40"/>
      <c r="I512" s="2">
        <v>0</v>
      </c>
    </row>
    <row r="513" spans="1:9" ht="21">
      <c r="A513" s="57"/>
      <c r="B513" s="23" t="s">
        <v>25</v>
      </c>
      <c r="C513" s="11"/>
      <c r="D513" s="40"/>
      <c r="E513" s="3">
        <f>VLOOKUP(C498,'DEC-2024'!C:AB,26,0)</f>
        <v>50</v>
      </c>
      <c r="F513" s="25"/>
      <c r="G513" s="40"/>
      <c r="H513" s="40"/>
      <c r="I513" s="2"/>
    </row>
    <row r="514" spans="1:9" ht="21">
      <c r="A514" s="57"/>
      <c r="B514" s="23" t="s">
        <v>21</v>
      </c>
      <c r="C514" s="11"/>
      <c r="D514" s="40"/>
      <c r="E514" s="3">
        <f>VLOOKUP(C498,'DEC-2024'!C:X,22,0)</f>
        <v>0</v>
      </c>
      <c r="F514" s="25"/>
      <c r="G514" s="40"/>
      <c r="H514" s="40"/>
      <c r="I514" s="2"/>
    </row>
    <row r="515" spans="1:9" ht="21.6" thickBot="1">
      <c r="A515" s="57"/>
      <c r="B515" s="23" t="s">
        <v>24</v>
      </c>
      <c r="C515" s="11"/>
      <c r="D515" s="40"/>
      <c r="E515" s="3">
        <f>VLOOKUP(C498,'DEC-2024'!C:AA,25,0)</f>
        <v>0</v>
      </c>
      <c r="F515" s="25"/>
      <c r="G515" s="40"/>
      <c r="H515" s="40"/>
      <c r="I515" s="2"/>
    </row>
    <row r="516" spans="1:9" ht="21.6" thickBot="1">
      <c r="A516" s="57"/>
      <c r="B516" s="28" t="s">
        <v>177</v>
      </c>
      <c r="C516" s="11"/>
      <c r="D516" s="40"/>
      <c r="E516" s="29">
        <f>VLOOKUP(C498,'DEC-2024'!C:AD,28,0)</f>
        <v>0</v>
      </c>
      <c r="F516" s="25"/>
      <c r="G516" s="40"/>
      <c r="H516" s="40"/>
      <c r="I516" s="2"/>
    </row>
    <row r="517" spans="1:9" ht="21.6" thickBot="1">
      <c r="A517" s="57"/>
      <c r="B517" s="69"/>
      <c r="C517" s="70"/>
      <c r="D517" s="71"/>
      <c r="E517" s="8"/>
      <c r="F517" s="25"/>
      <c r="G517" s="40"/>
      <c r="H517" s="40"/>
      <c r="I517" s="3"/>
    </row>
    <row r="518" spans="1:9" ht="21.6" thickBot="1">
      <c r="A518" s="57"/>
      <c r="B518" s="69" t="s">
        <v>170</v>
      </c>
      <c r="C518" s="70"/>
      <c r="D518" s="71"/>
      <c r="E518" s="4">
        <f>VLOOKUP(C498,'DEC-2024'!C:AE,29,0)</f>
        <v>14532</v>
      </c>
      <c r="F518" s="30" t="s">
        <v>171</v>
      </c>
      <c r="G518" s="31"/>
      <c r="H518" s="31"/>
      <c r="I518" s="5">
        <f>VLOOKUP(C498,'DEC-2024'!C:AP,40,0)</f>
        <v>2138</v>
      </c>
    </row>
    <row r="519" spans="1:9" ht="21.6" thickBot="1">
      <c r="A519" s="57"/>
      <c r="B519" s="32"/>
      <c r="C519" s="33"/>
      <c r="D519" s="31"/>
      <c r="E519" s="31"/>
      <c r="F519" s="34" t="s">
        <v>172</v>
      </c>
      <c r="G519" s="31"/>
      <c r="H519" s="31"/>
      <c r="I519" s="5">
        <f>VLOOKUP(C498,'DEC-2024'!C:AQ,41,0)</f>
        <v>12394</v>
      </c>
    </row>
    <row r="520" spans="1:9" ht="21.6" thickBot="1">
      <c r="A520" s="57"/>
      <c r="B520" s="72" t="s">
        <v>173</v>
      </c>
      <c r="C520" s="73"/>
      <c r="D520" s="74">
        <v>45663</v>
      </c>
      <c r="E520" s="74"/>
      <c r="F520" s="35"/>
      <c r="G520" s="35"/>
      <c r="H520" s="35"/>
      <c r="I520" s="36"/>
    </row>
    <row r="521" spans="1:9" ht="21">
      <c r="A521" s="57"/>
      <c r="B521" s="12"/>
      <c r="C521" s="11"/>
      <c r="D521" s="40"/>
      <c r="E521" s="40"/>
      <c r="F521" s="40"/>
      <c r="G521" s="40"/>
      <c r="H521" s="40"/>
      <c r="I521" s="37"/>
    </row>
    <row r="522" spans="1:9" ht="21.6" thickBot="1">
      <c r="A522" s="57"/>
      <c r="B522" s="38" t="s">
        <v>174</v>
      </c>
      <c r="C522" s="18"/>
      <c r="D522" s="41"/>
      <c r="E522" s="41"/>
      <c r="F522" s="41"/>
      <c r="G522" s="75" t="s">
        <v>175</v>
      </c>
      <c r="H522" s="75"/>
      <c r="I522" s="76"/>
    </row>
    <row r="523" spans="1:9" ht="21">
      <c r="A523" s="57">
        <v>19</v>
      </c>
      <c r="B523" s="59" t="s">
        <v>151</v>
      </c>
      <c r="C523" s="9"/>
      <c r="D523" s="61" t="s">
        <v>152</v>
      </c>
      <c r="E523" s="61"/>
      <c r="F523" s="61"/>
      <c r="G523" s="61"/>
      <c r="H523" s="61"/>
      <c r="I523" s="62"/>
    </row>
    <row r="524" spans="1:9" ht="21">
      <c r="A524" s="57"/>
      <c r="B524" s="60"/>
      <c r="C524" s="11"/>
      <c r="D524" s="63" t="s">
        <v>153</v>
      </c>
      <c r="E524" s="63"/>
      <c r="F524" s="63"/>
      <c r="G524" s="63"/>
      <c r="H524" s="63"/>
      <c r="I524" s="64"/>
    </row>
    <row r="525" spans="1:9" ht="21">
      <c r="A525" s="57"/>
      <c r="B525" s="60"/>
      <c r="C525" s="11"/>
      <c r="D525" s="63" t="s">
        <v>154</v>
      </c>
      <c r="E525" s="63"/>
      <c r="F525" s="63"/>
      <c r="G525" s="63"/>
      <c r="H525" s="63"/>
      <c r="I525" s="64"/>
    </row>
    <row r="526" spans="1:9" ht="21">
      <c r="A526" s="57"/>
      <c r="B526" s="12"/>
      <c r="C526" s="11"/>
      <c r="D526" s="65" t="s">
        <v>284</v>
      </c>
      <c r="E526" s="65"/>
      <c r="F526" s="65"/>
      <c r="G526" s="65"/>
      <c r="H526" s="65"/>
      <c r="I526" s="66"/>
    </row>
    <row r="527" spans="1:9" ht="21">
      <c r="A527" s="57"/>
      <c r="B527" s="6" t="s">
        <v>155</v>
      </c>
      <c r="C527" s="67" t="s">
        <v>104</v>
      </c>
      <c r="D527" s="67"/>
      <c r="E527" s="67"/>
      <c r="F527" s="13" t="s">
        <v>4</v>
      </c>
      <c r="G527" s="67" t="str">
        <f>VLOOKUP(C527,'DEC-2024'!C:D,2,0)</f>
        <v>PRASANTA GOGOI</v>
      </c>
      <c r="H527" s="67"/>
      <c r="I527" s="68"/>
    </row>
    <row r="528" spans="1:9" ht="21">
      <c r="A528" s="57"/>
      <c r="B528" s="6" t="s">
        <v>156</v>
      </c>
      <c r="C528" s="67" t="str">
        <f>VLOOKUP(C527,'DEC-2024'!C:G,5,0)</f>
        <v>ANEKAL</v>
      </c>
      <c r="D528" s="67"/>
      <c r="E528" s="67"/>
      <c r="F528" s="7" t="s">
        <v>157</v>
      </c>
      <c r="G528" s="67" t="str">
        <f>VLOOKUP(C527,'DEC-2024'!C:H,6,0)</f>
        <v>Sales &amp; Logistics</v>
      </c>
      <c r="H528" s="67"/>
      <c r="I528" s="68"/>
    </row>
    <row r="529" spans="1:9" ht="21">
      <c r="A529" s="57"/>
      <c r="B529" s="14" t="s">
        <v>158</v>
      </c>
      <c r="C529" s="67" t="str">
        <f>VLOOKUP(C527,'DEC-2024'!C:E,3,0)</f>
        <v>102015742243</v>
      </c>
      <c r="D529" s="67"/>
      <c r="E529" s="67"/>
      <c r="F529" s="7" t="s">
        <v>159</v>
      </c>
      <c r="G529" s="67">
        <f>VLOOKUP(C527,'DEC-2024'!C:F,4,0)</f>
        <v>5349183192</v>
      </c>
      <c r="H529" s="67"/>
      <c r="I529" s="68"/>
    </row>
    <row r="530" spans="1:9" ht="21">
      <c r="A530" s="57"/>
      <c r="B530" s="15" t="s">
        <v>160</v>
      </c>
      <c r="C530" s="81">
        <f>VLOOKUP(C527,'DEC-2024'!C:L,10,0)</f>
        <v>31</v>
      </c>
      <c r="D530" s="81"/>
      <c r="E530" s="81"/>
      <c r="F530" s="16" t="s">
        <v>178</v>
      </c>
      <c r="G530" s="81">
        <f>VLOOKUP(C527,'DEC-2024'!C:N,12,0)</f>
        <v>25</v>
      </c>
      <c r="H530" s="81"/>
      <c r="I530" s="82"/>
    </row>
    <row r="531" spans="1:9" ht="21">
      <c r="A531" s="57"/>
      <c r="B531" s="6" t="s">
        <v>12</v>
      </c>
      <c r="C531" s="77">
        <f>VLOOKUP(C527,'DEC-2024'!C:O,13,0)</f>
        <v>0</v>
      </c>
      <c r="D531" s="78"/>
      <c r="E531" s="79"/>
      <c r="F531" s="16" t="s">
        <v>179</v>
      </c>
      <c r="G531" s="77">
        <f>VLOOKUP(C527,'DEC-2024'!C:M,11,0)</f>
        <v>31</v>
      </c>
      <c r="H531" s="78"/>
      <c r="I531" s="80"/>
    </row>
    <row r="532" spans="1:9" ht="21">
      <c r="A532" s="58"/>
      <c r="B532" s="7" t="s">
        <v>180</v>
      </c>
      <c r="C532" s="77">
        <f>VLOOKUP(C527,'DEC-2024'!C:P,14,0)</f>
        <v>0</v>
      </c>
      <c r="D532" s="78"/>
      <c r="E532" s="79"/>
      <c r="F532" s="7" t="s">
        <v>181</v>
      </c>
      <c r="G532" s="77">
        <f>VLOOKUP(C527,'DEC-2024'!C:Q,15,0)</f>
        <v>0</v>
      </c>
      <c r="H532" s="78"/>
      <c r="I532" s="80"/>
    </row>
    <row r="533" spans="1:9" ht="21.6" thickBot="1">
      <c r="A533" s="57"/>
      <c r="B533" s="17" t="s">
        <v>161</v>
      </c>
      <c r="C533" s="18"/>
      <c r="D533" s="19"/>
      <c r="E533" s="20" t="s">
        <v>162</v>
      </c>
      <c r="F533" s="21" t="s">
        <v>163</v>
      </c>
      <c r="G533" s="19"/>
      <c r="H533" s="19"/>
      <c r="I533" s="22" t="s">
        <v>162</v>
      </c>
    </row>
    <row r="534" spans="1:9" ht="21">
      <c r="A534" s="57"/>
      <c r="B534" s="23" t="s">
        <v>15</v>
      </c>
      <c r="C534" s="11"/>
      <c r="D534" s="40"/>
      <c r="E534" s="3">
        <f>VLOOKUP(C527,'DEC-2024'!C:R,16,0)</f>
        <v>11037</v>
      </c>
      <c r="F534" s="25" t="s">
        <v>35</v>
      </c>
      <c r="G534" s="26"/>
      <c r="H534" s="26"/>
      <c r="I534" s="1">
        <f>VLOOKUP(C527,'DEC-2024'!C:AM,37,0)</f>
        <v>0</v>
      </c>
    </row>
    <row r="535" spans="1:9" ht="21">
      <c r="A535" s="57"/>
      <c r="B535" s="23" t="s">
        <v>16</v>
      </c>
      <c r="C535" s="11"/>
      <c r="D535" s="40"/>
      <c r="E535" s="3">
        <f>VLOOKUP(C527,'DEC-2024'!C:S,17,0)</f>
        <v>3518</v>
      </c>
      <c r="F535" s="25" t="s">
        <v>28</v>
      </c>
      <c r="G535" s="40"/>
      <c r="H535" s="40"/>
      <c r="I535" s="2">
        <f>VLOOKUP(C527,'DEC-2024'!C:AF,30,0)</f>
        <v>1747</v>
      </c>
    </row>
    <row r="536" spans="1:9" ht="21">
      <c r="A536" s="57"/>
      <c r="B536" s="23" t="s">
        <v>17</v>
      </c>
      <c r="C536" s="11"/>
      <c r="D536" s="40"/>
      <c r="E536" s="3">
        <f>VLOOKUP(C527,'DEC-2024'!C:T,18,0)</f>
        <v>0</v>
      </c>
      <c r="F536" s="25" t="s">
        <v>30</v>
      </c>
      <c r="G536" s="40"/>
      <c r="H536" s="40"/>
      <c r="I536" s="2">
        <f>VLOOKUP(C527,'DEC-2024'!C:AH,32,0)</f>
        <v>179</v>
      </c>
    </row>
    <row r="537" spans="1:9" ht="21">
      <c r="A537" s="57"/>
      <c r="B537" s="23" t="s">
        <v>19</v>
      </c>
      <c r="C537" s="11"/>
      <c r="D537" s="40"/>
      <c r="E537" s="3">
        <f>VLOOKUP(C527,'DEC-2024'!C:V,20,0)</f>
        <v>0</v>
      </c>
      <c r="F537" s="25" t="s">
        <v>164</v>
      </c>
      <c r="G537" s="40"/>
      <c r="H537" s="40"/>
      <c r="I537" s="2">
        <f>VLOOKUP(C527,'DEC-2024'!C:AG,31,0)</f>
        <v>0</v>
      </c>
    </row>
    <row r="538" spans="1:9" ht="21">
      <c r="A538" s="57"/>
      <c r="B538" s="23" t="s">
        <v>165</v>
      </c>
      <c r="C538" s="11"/>
      <c r="D538" s="40"/>
      <c r="E538" s="3">
        <f>VLOOKUP(C527,'DEC-2024'!C:U,19,0)</f>
        <v>0</v>
      </c>
      <c r="F538" s="25" t="s">
        <v>176</v>
      </c>
      <c r="G538" s="40"/>
      <c r="H538" s="40"/>
      <c r="I538" s="2">
        <f>VLOOKUP(C527,'DEC-2024'!C:AL,36,0)</f>
        <v>690</v>
      </c>
    </row>
    <row r="539" spans="1:9" ht="21">
      <c r="A539" s="57"/>
      <c r="B539" s="23" t="s">
        <v>167</v>
      </c>
      <c r="C539" s="11"/>
      <c r="D539" s="40"/>
      <c r="E539" s="3">
        <f>VLOOKUP(C527,'DEC-2024'!C:Y,23,0)</f>
        <v>7934</v>
      </c>
      <c r="F539" s="25" t="s">
        <v>166</v>
      </c>
      <c r="G539" s="40"/>
      <c r="H539" s="40"/>
      <c r="I539" s="2">
        <f>VLOOKUP(C527,'DEC-2024'!C:AN,38,0)</f>
        <v>1050</v>
      </c>
    </row>
    <row r="540" spans="1:9" ht="21">
      <c r="A540" s="57"/>
      <c r="B540" s="23" t="s">
        <v>169</v>
      </c>
      <c r="C540" s="11"/>
      <c r="D540" s="40"/>
      <c r="E540" s="3">
        <f>VLOOKUP(C527,'DEC-2024'!C:Z,24,0)</f>
        <v>0</v>
      </c>
      <c r="F540" s="27" t="s">
        <v>168</v>
      </c>
      <c r="G540" s="40"/>
      <c r="H540" s="40"/>
      <c r="I540" s="2">
        <f>VLOOKUP(C527,'DEC-2024'!C:AK,35,0)</f>
        <v>20</v>
      </c>
    </row>
    <row r="541" spans="1:9" ht="21">
      <c r="A541" s="57"/>
      <c r="B541" s="23" t="s">
        <v>20</v>
      </c>
      <c r="C541" s="11"/>
      <c r="D541" s="40"/>
      <c r="E541" s="3">
        <f>VLOOKUP(C527,'DEC-2024'!C:W,21,0)</f>
        <v>0</v>
      </c>
      <c r="F541" s="25" t="s">
        <v>42</v>
      </c>
      <c r="G541" s="40"/>
      <c r="H541" s="40"/>
      <c r="I541" s="2">
        <v>0</v>
      </c>
    </row>
    <row r="542" spans="1:9" ht="21">
      <c r="A542" s="57"/>
      <c r="B542" s="23" t="s">
        <v>25</v>
      </c>
      <c r="C542" s="11"/>
      <c r="D542" s="40"/>
      <c r="E542" s="3">
        <f>VLOOKUP(C527,'DEC-2024'!C:AB,26,0)</f>
        <v>400</v>
      </c>
      <c r="F542" s="25"/>
      <c r="G542" s="40"/>
      <c r="H542" s="40"/>
      <c r="I542" s="2"/>
    </row>
    <row r="543" spans="1:9" ht="21">
      <c r="A543" s="57"/>
      <c r="B543" s="23" t="s">
        <v>21</v>
      </c>
      <c r="C543" s="11"/>
      <c r="D543" s="40"/>
      <c r="E543" s="3">
        <f>VLOOKUP(C527,'DEC-2024'!C:X,22,0)</f>
        <v>0</v>
      </c>
      <c r="F543" s="25"/>
      <c r="G543" s="40"/>
      <c r="H543" s="40"/>
      <c r="I543" s="2"/>
    </row>
    <row r="544" spans="1:9" ht="21.6" thickBot="1">
      <c r="A544" s="57"/>
      <c r="B544" s="23" t="s">
        <v>24</v>
      </c>
      <c r="C544" s="11"/>
      <c r="D544" s="40"/>
      <c r="E544" s="3">
        <f>VLOOKUP(C527,'DEC-2024'!C:AA,25,0)</f>
        <v>954</v>
      </c>
      <c r="F544" s="25"/>
      <c r="G544" s="40"/>
      <c r="H544" s="40"/>
      <c r="I544" s="2"/>
    </row>
    <row r="545" spans="1:9" ht="21.6" thickBot="1">
      <c r="A545" s="57"/>
      <c r="B545" s="28" t="s">
        <v>177</v>
      </c>
      <c r="C545" s="11"/>
      <c r="D545" s="40"/>
      <c r="E545" s="29">
        <f>VLOOKUP(C527,'DEC-2024'!C:AD,28,0)</f>
        <v>0</v>
      </c>
      <c r="F545" s="25"/>
      <c r="G545" s="40"/>
      <c r="H545" s="40"/>
      <c r="I545" s="2"/>
    </row>
    <row r="546" spans="1:9" ht="21.6" thickBot="1">
      <c r="A546" s="57"/>
      <c r="B546" s="69"/>
      <c r="C546" s="70"/>
      <c r="D546" s="71"/>
      <c r="E546" s="8"/>
      <c r="F546" s="25"/>
      <c r="G546" s="40"/>
      <c r="H546" s="40"/>
      <c r="I546" s="3"/>
    </row>
    <row r="547" spans="1:9" ht="21.6" thickBot="1">
      <c r="A547" s="57"/>
      <c r="B547" s="69" t="s">
        <v>170</v>
      </c>
      <c r="C547" s="70"/>
      <c r="D547" s="71"/>
      <c r="E547" s="4">
        <f>VLOOKUP(C527,'DEC-2024'!C:AE,29,0)</f>
        <v>23843</v>
      </c>
      <c r="F547" s="30" t="s">
        <v>171</v>
      </c>
      <c r="G547" s="31"/>
      <c r="H547" s="31"/>
      <c r="I547" s="5">
        <f>VLOOKUP(C527,'DEC-2024'!C:AP,40,0)</f>
        <v>3686</v>
      </c>
    </row>
    <row r="548" spans="1:9" ht="21.6" thickBot="1">
      <c r="A548" s="57"/>
      <c r="B548" s="32"/>
      <c r="C548" s="33"/>
      <c r="D548" s="31"/>
      <c r="E548" s="31"/>
      <c r="F548" s="34" t="s">
        <v>172</v>
      </c>
      <c r="G548" s="31"/>
      <c r="H548" s="31"/>
      <c r="I548" s="5">
        <f>VLOOKUP(C527,'DEC-2024'!C:AQ,41,0)</f>
        <v>20157</v>
      </c>
    </row>
    <row r="549" spans="1:9" ht="21.6" thickBot="1">
      <c r="A549" s="57"/>
      <c r="B549" s="72" t="s">
        <v>173</v>
      </c>
      <c r="C549" s="73"/>
      <c r="D549" s="74">
        <v>45663</v>
      </c>
      <c r="E549" s="74"/>
      <c r="F549" s="35"/>
      <c r="G549" s="35"/>
      <c r="H549" s="35"/>
      <c r="I549" s="36"/>
    </row>
    <row r="550" spans="1:9" ht="21">
      <c r="A550" s="57"/>
      <c r="B550" s="12"/>
      <c r="C550" s="11"/>
      <c r="D550" s="40"/>
      <c r="E550" s="40"/>
      <c r="F550" s="40"/>
      <c r="G550" s="40"/>
      <c r="H550" s="40"/>
      <c r="I550" s="37"/>
    </row>
    <row r="551" spans="1:9" ht="21.6" thickBot="1">
      <c r="A551" s="57"/>
      <c r="B551" s="38" t="s">
        <v>174</v>
      </c>
      <c r="C551" s="18"/>
      <c r="D551" s="41"/>
      <c r="E551" s="41"/>
      <c r="F551" s="41"/>
      <c r="G551" s="75" t="s">
        <v>175</v>
      </c>
      <c r="H551" s="75"/>
      <c r="I551" s="76"/>
    </row>
    <row r="552" spans="1:9" ht="21">
      <c r="A552" s="57">
        <v>20</v>
      </c>
      <c r="B552" s="59" t="s">
        <v>151</v>
      </c>
      <c r="C552" s="9"/>
      <c r="D552" s="61" t="s">
        <v>152</v>
      </c>
      <c r="E552" s="61"/>
      <c r="F552" s="61"/>
      <c r="G552" s="61"/>
      <c r="H552" s="61"/>
      <c r="I552" s="62"/>
    </row>
    <row r="553" spans="1:9" ht="21">
      <c r="A553" s="57"/>
      <c r="B553" s="60"/>
      <c r="C553" s="11"/>
      <c r="D553" s="63" t="s">
        <v>153</v>
      </c>
      <c r="E553" s="63"/>
      <c r="F553" s="63"/>
      <c r="G553" s="63"/>
      <c r="H553" s="63"/>
      <c r="I553" s="64"/>
    </row>
    <row r="554" spans="1:9" ht="21">
      <c r="A554" s="57"/>
      <c r="B554" s="60"/>
      <c r="C554" s="11"/>
      <c r="D554" s="63" t="s">
        <v>154</v>
      </c>
      <c r="E554" s="63"/>
      <c r="F554" s="63"/>
      <c r="G554" s="63"/>
      <c r="H554" s="63"/>
      <c r="I554" s="64"/>
    </row>
    <row r="555" spans="1:9" ht="21">
      <c r="A555" s="57"/>
      <c r="B555" s="12"/>
      <c r="C555" s="11"/>
      <c r="D555" s="65" t="s">
        <v>284</v>
      </c>
      <c r="E555" s="65"/>
      <c r="F555" s="65"/>
      <c r="G555" s="65"/>
      <c r="H555" s="65"/>
      <c r="I555" s="66"/>
    </row>
    <row r="556" spans="1:9" ht="21">
      <c r="A556" s="57"/>
      <c r="B556" s="6" t="s">
        <v>155</v>
      </c>
      <c r="C556" s="67" t="s">
        <v>106</v>
      </c>
      <c r="D556" s="67"/>
      <c r="E556" s="67"/>
      <c r="F556" s="13" t="s">
        <v>4</v>
      </c>
      <c r="G556" s="67" t="str">
        <f>VLOOKUP(C556,'DEC-2024'!C:D,2,0)</f>
        <v>GOUTHAMKRISHNA D</v>
      </c>
      <c r="H556" s="67"/>
      <c r="I556" s="68"/>
    </row>
    <row r="557" spans="1:9" ht="21">
      <c r="A557" s="57"/>
      <c r="B557" s="6" t="s">
        <v>156</v>
      </c>
      <c r="C557" s="67" t="str">
        <f>VLOOKUP(C556,'DEC-2024'!C:G,5,0)</f>
        <v>ANEKAL</v>
      </c>
      <c r="D557" s="67"/>
      <c r="E557" s="67"/>
      <c r="F557" s="7" t="s">
        <v>157</v>
      </c>
      <c r="G557" s="67" t="str">
        <f>VLOOKUP(C556,'DEC-2024'!C:H,6,0)</f>
        <v>Sales &amp; Logistics</v>
      </c>
      <c r="H557" s="67"/>
      <c r="I557" s="68"/>
    </row>
    <row r="558" spans="1:9" ht="21">
      <c r="A558" s="57"/>
      <c r="B558" s="14" t="s">
        <v>158</v>
      </c>
      <c r="C558" s="67" t="str">
        <f>VLOOKUP(C556,'DEC-2024'!C:E,3,0)</f>
        <v>101904728762</v>
      </c>
      <c r="D558" s="67"/>
      <c r="E558" s="67"/>
      <c r="F558" s="7" t="s">
        <v>159</v>
      </c>
      <c r="G558" s="67" t="str">
        <f>VLOOKUP(C556,'DEC-2024'!C:F,4,0)</f>
        <v>NIL</v>
      </c>
      <c r="H558" s="67"/>
      <c r="I558" s="68"/>
    </row>
    <row r="559" spans="1:9" ht="21">
      <c r="A559" s="57"/>
      <c r="B559" s="15" t="s">
        <v>160</v>
      </c>
      <c r="C559" s="81">
        <f>VLOOKUP(C556,'DEC-2024'!C:L,10,0)</f>
        <v>11</v>
      </c>
      <c r="D559" s="81"/>
      <c r="E559" s="81"/>
      <c r="F559" s="16" t="s">
        <v>178</v>
      </c>
      <c r="G559" s="81">
        <f>VLOOKUP(C556,'DEC-2024'!C:N,12,0)</f>
        <v>7</v>
      </c>
      <c r="H559" s="81"/>
      <c r="I559" s="82"/>
    </row>
    <row r="560" spans="1:9" ht="21">
      <c r="A560" s="57"/>
      <c r="B560" s="6" t="s">
        <v>12</v>
      </c>
      <c r="C560" s="77">
        <f>VLOOKUP(C556,'DEC-2024'!C:O,13,0)</f>
        <v>2</v>
      </c>
      <c r="D560" s="78"/>
      <c r="E560" s="79"/>
      <c r="F560" s="16" t="s">
        <v>179</v>
      </c>
      <c r="G560" s="77">
        <f>VLOOKUP(C556,'DEC-2024'!C:M,11,0)</f>
        <v>9</v>
      </c>
      <c r="H560" s="78"/>
      <c r="I560" s="80"/>
    </row>
    <row r="561" spans="1:9" ht="21">
      <c r="A561" s="58"/>
      <c r="B561" s="7" t="s">
        <v>180</v>
      </c>
      <c r="C561" s="77">
        <f>VLOOKUP(C556,'DEC-2024'!C:P,14,0)</f>
        <v>0</v>
      </c>
      <c r="D561" s="78"/>
      <c r="E561" s="79"/>
      <c r="F561" s="7" t="s">
        <v>181</v>
      </c>
      <c r="G561" s="77">
        <f>VLOOKUP(C556,'DEC-2024'!C:Q,15,0)</f>
        <v>0</v>
      </c>
      <c r="H561" s="78"/>
      <c r="I561" s="80"/>
    </row>
    <row r="562" spans="1:9" ht="21.6" thickBot="1">
      <c r="A562" s="57"/>
      <c r="B562" s="17" t="s">
        <v>161</v>
      </c>
      <c r="C562" s="18"/>
      <c r="D562" s="19"/>
      <c r="E562" s="20" t="s">
        <v>162</v>
      </c>
      <c r="F562" s="21" t="s">
        <v>163</v>
      </c>
      <c r="G562" s="19"/>
      <c r="H562" s="19"/>
      <c r="I562" s="22" t="s">
        <v>162</v>
      </c>
    </row>
    <row r="563" spans="1:9" ht="21">
      <c r="A563" s="57"/>
      <c r="B563" s="23" t="s">
        <v>15</v>
      </c>
      <c r="C563" s="11"/>
      <c r="D563" s="40"/>
      <c r="E563" s="3">
        <f>VLOOKUP(C556,'DEC-2024'!C:R,16,0)</f>
        <v>4204</v>
      </c>
      <c r="F563" s="25" t="s">
        <v>35</v>
      </c>
      <c r="G563" s="26"/>
      <c r="H563" s="26"/>
      <c r="I563" s="1">
        <f>VLOOKUP(C556,'DEC-2024'!C:AM,37,0)</f>
        <v>0</v>
      </c>
    </row>
    <row r="564" spans="1:9" ht="21">
      <c r="A564" s="57"/>
      <c r="B564" s="23" t="s">
        <v>16</v>
      </c>
      <c r="C564" s="11"/>
      <c r="D564" s="40"/>
      <c r="E564" s="3">
        <f>VLOOKUP(C556,'DEC-2024'!C:S,17,0)</f>
        <v>1021</v>
      </c>
      <c r="F564" s="25" t="s">
        <v>28</v>
      </c>
      <c r="G564" s="40"/>
      <c r="H564" s="40"/>
      <c r="I564" s="2">
        <f>VLOOKUP(C556,'DEC-2024'!C:AF,30,0)</f>
        <v>627</v>
      </c>
    </row>
    <row r="565" spans="1:9" ht="21">
      <c r="A565" s="57"/>
      <c r="B565" s="23" t="s">
        <v>17</v>
      </c>
      <c r="C565" s="11"/>
      <c r="D565" s="40"/>
      <c r="E565" s="3">
        <f>VLOOKUP(C556,'DEC-2024'!C:T,18,0)</f>
        <v>2090</v>
      </c>
      <c r="F565" s="25" t="s">
        <v>30</v>
      </c>
      <c r="G565" s="40"/>
      <c r="H565" s="40"/>
      <c r="I565" s="2">
        <f>VLOOKUP(C556,'DEC-2024'!C:AH,32,0)</f>
        <v>0</v>
      </c>
    </row>
    <row r="566" spans="1:9" ht="21">
      <c r="A566" s="57"/>
      <c r="B566" s="23" t="s">
        <v>19</v>
      </c>
      <c r="C566" s="11"/>
      <c r="D566" s="40"/>
      <c r="E566" s="3">
        <f>VLOOKUP(C556,'DEC-2024'!C:V,20,0)</f>
        <v>189</v>
      </c>
      <c r="F566" s="25" t="s">
        <v>164</v>
      </c>
      <c r="G566" s="40"/>
      <c r="H566" s="40"/>
      <c r="I566" s="2">
        <f>VLOOKUP(C556,'DEC-2024'!C:AG,31,0)</f>
        <v>0</v>
      </c>
    </row>
    <row r="567" spans="1:9" ht="21">
      <c r="A567" s="57"/>
      <c r="B567" s="23" t="s">
        <v>165</v>
      </c>
      <c r="C567" s="11"/>
      <c r="D567" s="40"/>
      <c r="E567" s="3">
        <f>VLOOKUP(C556,'DEC-2024'!C:U,19,0)</f>
        <v>465</v>
      </c>
      <c r="F567" s="25" t="s">
        <v>176</v>
      </c>
      <c r="G567" s="40"/>
      <c r="H567" s="40"/>
      <c r="I567" s="2">
        <f>VLOOKUP(C556,'DEC-2024'!C:AL,36,0)</f>
        <v>120</v>
      </c>
    </row>
    <row r="568" spans="1:9" ht="21">
      <c r="A568" s="57"/>
      <c r="B568" s="23" t="s">
        <v>167</v>
      </c>
      <c r="C568" s="11"/>
      <c r="D568" s="40"/>
      <c r="E568" s="3">
        <f>VLOOKUP(C556,'DEC-2024'!C:Y,23,0)</f>
        <v>0</v>
      </c>
      <c r="F568" s="25" t="s">
        <v>166</v>
      </c>
      <c r="G568" s="40"/>
      <c r="H568" s="40"/>
      <c r="I568" s="2">
        <f>VLOOKUP(C556,'DEC-2024'!C:AN,38,0)</f>
        <v>0</v>
      </c>
    </row>
    <row r="569" spans="1:9" ht="21">
      <c r="A569" s="57"/>
      <c r="B569" s="23" t="s">
        <v>169</v>
      </c>
      <c r="C569" s="11"/>
      <c r="D569" s="40"/>
      <c r="E569" s="3">
        <f>VLOOKUP(C556,'DEC-2024'!C:Z,24,0)</f>
        <v>369</v>
      </c>
      <c r="F569" s="27" t="s">
        <v>168</v>
      </c>
      <c r="G569" s="40"/>
      <c r="H569" s="40"/>
      <c r="I569" s="2">
        <f>VLOOKUP(C556,'DEC-2024'!C:AK,35,0)</f>
        <v>20</v>
      </c>
    </row>
    <row r="570" spans="1:9" ht="21">
      <c r="A570" s="57"/>
      <c r="B570" s="23" t="s">
        <v>20</v>
      </c>
      <c r="C570" s="11"/>
      <c r="D570" s="40"/>
      <c r="E570" s="3">
        <f>VLOOKUP(C556,'DEC-2024'!C:W,21,0)</f>
        <v>435</v>
      </c>
      <c r="F570" s="25" t="s">
        <v>42</v>
      </c>
      <c r="G570" s="40"/>
      <c r="H570" s="40"/>
      <c r="I570" s="2">
        <v>0</v>
      </c>
    </row>
    <row r="571" spans="1:9" ht="21">
      <c r="A571" s="57"/>
      <c r="B571" s="23" t="s">
        <v>25</v>
      </c>
      <c r="C571" s="11"/>
      <c r="D571" s="40"/>
      <c r="E571" s="3">
        <f>VLOOKUP(C556,'DEC-2024'!C:AB,26,0)</f>
        <v>0</v>
      </c>
      <c r="F571" s="25"/>
      <c r="G571" s="40"/>
      <c r="H571" s="40"/>
      <c r="I571" s="2"/>
    </row>
    <row r="572" spans="1:9" ht="21">
      <c r="A572" s="57"/>
      <c r="B572" s="23" t="s">
        <v>21</v>
      </c>
      <c r="C572" s="11"/>
      <c r="D572" s="40"/>
      <c r="E572" s="3">
        <f>VLOOKUP(C556,'DEC-2024'!C:X,22,0)</f>
        <v>1050</v>
      </c>
      <c r="F572" s="25"/>
      <c r="G572" s="40"/>
      <c r="H572" s="40"/>
      <c r="I572" s="2"/>
    </row>
    <row r="573" spans="1:9" ht="21.6" thickBot="1">
      <c r="A573" s="57"/>
      <c r="B573" s="23" t="s">
        <v>24</v>
      </c>
      <c r="C573" s="11"/>
      <c r="D573" s="40"/>
      <c r="E573" s="3">
        <f>VLOOKUP(C556,'DEC-2024'!C:AA,25,0)</f>
        <v>0</v>
      </c>
      <c r="F573" s="25"/>
      <c r="G573" s="40"/>
      <c r="H573" s="40"/>
      <c r="I573" s="2"/>
    </row>
    <row r="574" spans="1:9" ht="21.6" thickBot="1">
      <c r="A574" s="57"/>
      <c r="B574" s="28" t="s">
        <v>177</v>
      </c>
      <c r="C574" s="11"/>
      <c r="D574" s="40"/>
      <c r="E574" s="29">
        <f>VLOOKUP(C556,'DEC-2024'!C:AD,28,0)</f>
        <v>0</v>
      </c>
      <c r="F574" s="25"/>
      <c r="G574" s="40"/>
      <c r="H574" s="40"/>
      <c r="I574" s="2"/>
    </row>
    <row r="575" spans="1:9" ht="21.6" thickBot="1">
      <c r="A575" s="57"/>
      <c r="B575" s="69"/>
      <c r="C575" s="70"/>
      <c r="D575" s="71"/>
      <c r="E575" s="8"/>
      <c r="F575" s="25"/>
      <c r="G575" s="40"/>
      <c r="H575" s="40"/>
      <c r="I575" s="3"/>
    </row>
    <row r="576" spans="1:9" ht="21.6" thickBot="1">
      <c r="A576" s="57"/>
      <c r="B576" s="69" t="s">
        <v>170</v>
      </c>
      <c r="C576" s="70"/>
      <c r="D576" s="71"/>
      <c r="E576" s="4">
        <f>VLOOKUP(C556,'DEC-2024'!C:AE,29,0)</f>
        <v>9823</v>
      </c>
      <c r="F576" s="30" t="s">
        <v>171</v>
      </c>
      <c r="G576" s="31"/>
      <c r="H576" s="31"/>
      <c r="I576" s="5">
        <f>VLOOKUP(C556,'DEC-2024'!C:AP,40,0)</f>
        <v>767</v>
      </c>
    </row>
    <row r="577" spans="1:9" ht="21.6" thickBot="1">
      <c r="A577" s="57"/>
      <c r="B577" s="32"/>
      <c r="C577" s="33"/>
      <c r="D577" s="31"/>
      <c r="E577" s="31"/>
      <c r="F577" s="34" t="s">
        <v>172</v>
      </c>
      <c r="G577" s="31"/>
      <c r="H577" s="31"/>
      <c r="I577" s="5">
        <f>VLOOKUP(C556,'DEC-2024'!C:AQ,41,0)</f>
        <v>9056</v>
      </c>
    </row>
    <row r="578" spans="1:9" ht="21.6" thickBot="1">
      <c r="A578" s="57"/>
      <c r="B578" s="72" t="s">
        <v>173</v>
      </c>
      <c r="C578" s="73"/>
      <c r="D578" s="74">
        <v>45663</v>
      </c>
      <c r="E578" s="74"/>
      <c r="F578" s="35"/>
      <c r="G578" s="35"/>
      <c r="H578" s="35"/>
      <c r="I578" s="36"/>
    </row>
    <row r="579" spans="1:9" ht="21">
      <c r="A579" s="57"/>
      <c r="B579" s="12"/>
      <c r="C579" s="11"/>
      <c r="D579" s="40"/>
      <c r="E579" s="40"/>
      <c r="F579" s="40"/>
      <c r="G579" s="40"/>
      <c r="H579" s="40"/>
      <c r="I579" s="37"/>
    </row>
    <row r="580" spans="1:9" ht="21.6" thickBot="1">
      <c r="A580" s="57"/>
      <c r="B580" s="38" t="s">
        <v>174</v>
      </c>
      <c r="C580" s="18"/>
      <c r="D580" s="41"/>
      <c r="E580" s="41"/>
      <c r="F580" s="41"/>
      <c r="G580" s="75" t="s">
        <v>175</v>
      </c>
      <c r="H580" s="75"/>
      <c r="I580" s="76"/>
    </row>
    <row r="581" spans="1:9" ht="21">
      <c r="A581" s="57">
        <v>21</v>
      </c>
      <c r="B581" s="59" t="s">
        <v>151</v>
      </c>
      <c r="C581" s="9"/>
      <c r="D581" s="61" t="s">
        <v>152</v>
      </c>
      <c r="E581" s="61"/>
      <c r="F581" s="61"/>
      <c r="G581" s="61"/>
      <c r="H581" s="61"/>
      <c r="I581" s="62"/>
    </row>
    <row r="582" spans="1:9" ht="21">
      <c r="A582" s="57"/>
      <c r="B582" s="60"/>
      <c r="C582" s="11"/>
      <c r="D582" s="63" t="s">
        <v>153</v>
      </c>
      <c r="E582" s="63"/>
      <c r="F582" s="63"/>
      <c r="G582" s="63"/>
      <c r="H582" s="63"/>
      <c r="I582" s="64"/>
    </row>
    <row r="583" spans="1:9" ht="21">
      <c r="A583" s="57"/>
      <c r="B583" s="60"/>
      <c r="C583" s="11"/>
      <c r="D583" s="63" t="s">
        <v>154</v>
      </c>
      <c r="E583" s="63"/>
      <c r="F583" s="63"/>
      <c r="G583" s="63"/>
      <c r="H583" s="63"/>
      <c r="I583" s="64"/>
    </row>
    <row r="584" spans="1:9" ht="21">
      <c r="A584" s="57"/>
      <c r="B584" s="12"/>
      <c r="C584" s="11"/>
      <c r="D584" s="65" t="s">
        <v>284</v>
      </c>
      <c r="E584" s="65"/>
      <c r="F584" s="65"/>
      <c r="G584" s="65"/>
      <c r="H584" s="65"/>
      <c r="I584" s="66"/>
    </row>
    <row r="585" spans="1:9" ht="21">
      <c r="A585" s="57"/>
      <c r="B585" s="6" t="s">
        <v>155</v>
      </c>
      <c r="C585" s="67" t="s">
        <v>109</v>
      </c>
      <c r="D585" s="67"/>
      <c r="E585" s="67"/>
      <c r="F585" s="13" t="s">
        <v>4</v>
      </c>
      <c r="G585" s="67" t="str">
        <f>VLOOKUP(C585,'DEC-2024'!C:D,2,0)</f>
        <v>GIRISHA KARIYALLAPPA</v>
      </c>
      <c r="H585" s="67"/>
      <c r="I585" s="68"/>
    </row>
    <row r="586" spans="1:9" ht="21">
      <c r="A586" s="57"/>
      <c r="B586" s="6" t="s">
        <v>156</v>
      </c>
      <c r="C586" s="67" t="str">
        <f>VLOOKUP(C585,'DEC-2024'!C:G,5,0)</f>
        <v>ANEKAL</v>
      </c>
      <c r="D586" s="67"/>
      <c r="E586" s="67"/>
      <c r="F586" s="7" t="s">
        <v>157</v>
      </c>
      <c r="G586" s="67" t="str">
        <f>VLOOKUP(C585,'DEC-2024'!C:H,6,0)</f>
        <v>Stores</v>
      </c>
      <c r="H586" s="67"/>
      <c r="I586" s="68"/>
    </row>
    <row r="587" spans="1:9" ht="21">
      <c r="A587" s="57"/>
      <c r="B587" s="14" t="s">
        <v>158</v>
      </c>
      <c r="C587" s="67" t="str">
        <f>VLOOKUP(C585,'DEC-2024'!C:E,3,0)</f>
        <v>101416669531</v>
      </c>
      <c r="D587" s="67"/>
      <c r="E587" s="67"/>
      <c r="F587" s="7" t="s">
        <v>159</v>
      </c>
      <c r="G587" s="67">
        <f>VLOOKUP(C585,'DEC-2024'!C:F,4,0)</f>
        <v>5348749651</v>
      </c>
      <c r="H587" s="67"/>
      <c r="I587" s="68"/>
    </row>
    <row r="588" spans="1:9" ht="21">
      <c r="A588" s="57"/>
      <c r="B588" s="15" t="s">
        <v>160</v>
      </c>
      <c r="C588" s="81">
        <f>VLOOKUP(C585,'DEC-2024'!C:L,10,0)</f>
        <v>31</v>
      </c>
      <c r="D588" s="81"/>
      <c r="E588" s="81"/>
      <c r="F588" s="16" t="s">
        <v>178</v>
      </c>
      <c r="G588" s="81">
        <f>VLOOKUP(C585,'DEC-2024'!C:N,12,0)</f>
        <v>25</v>
      </c>
      <c r="H588" s="81"/>
      <c r="I588" s="82"/>
    </row>
    <row r="589" spans="1:9" ht="21">
      <c r="A589" s="57"/>
      <c r="B589" s="6" t="s">
        <v>12</v>
      </c>
      <c r="C589" s="77">
        <f>VLOOKUP(C585,'DEC-2024'!C:O,13,0)</f>
        <v>0</v>
      </c>
      <c r="D589" s="78"/>
      <c r="E589" s="79"/>
      <c r="F589" s="16" t="s">
        <v>179</v>
      </c>
      <c r="G589" s="77">
        <f>VLOOKUP(C585,'DEC-2024'!C:M,11,0)</f>
        <v>31</v>
      </c>
      <c r="H589" s="78"/>
      <c r="I589" s="80"/>
    </row>
    <row r="590" spans="1:9" ht="21">
      <c r="A590" s="58"/>
      <c r="B590" s="7" t="s">
        <v>180</v>
      </c>
      <c r="C590" s="77">
        <f>VLOOKUP(C585,'DEC-2024'!C:P,14,0)</f>
        <v>0</v>
      </c>
      <c r="D590" s="78"/>
      <c r="E590" s="79"/>
      <c r="F590" s="7" t="s">
        <v>181</v>
      </c>
      <c r="G590" s="77">
        <f>VLOOKUP(C585,'DEC-2024'!C:Q,15,0)</f>
        <v>0</v>
      </c>
      <c r="H590" s="78"/>
      <c r="I590" s="80"/>
    </row>
    <row r="591" spans="1:9" ht="21.6" thickBot="1">
      <c r="A591" s="57"/>
      <c r="B591" s="17" t="s">
        <v>161</v>
      </c>
      <c r="C591" s="18"/>
      <c r="D591" s="19"/>
      <c r="E591" s="20" t="s">
        <v>162</v>
      </c>
      <c r="F591" s="21" t="s">
        <v>163</v>
      </c>
      <c r="G591" s="19"/>
      <c r="H591" s="19"/>
      <c r="I591" s="22" t="s">
        <v>162</v>
      </c>
    </row>
    <row r="592" spans="1:9" ht="21">
      <c r="A592" s="57"/>
      <c r="B592" s="23" t="s">
        <v>15</v>
      </c>
      <c r="C592" s="11"/>
      <c r="D592" s="40"/>
      <c r="E592" s="3">
        <f>VLOOKUP(C585,'DEC-2024'!C:R,16,0)</f>
        <v>11037</v>
      </c>
      <c r="F592" s="25" t="s">
        <v>35</v>
      </c>
      <c r="G592" s="26"/>
      <c r="H592" s="26"/>
      <c r="I592" s="1">
        <f>VLOOKUP(C585,'DEC-2024'!C:AM,37,0)</f>
        <v>0</v>
      </c>
    </row>
    <row r="593" spans="1:9" ht="21">
      <c r="A593" s="57"/>
      <c r="B593" s="23" t="s">
        <v>16</v>
      </c>
      <c r="C593" s="11"/>
      <c r="D593" s="40"/>
      <c r="E593" s="3">
        <f>VLOOKUP(C585,'DEC-2024'!C:S,17,0)</f>
        <v>3518</v>
      </c>
      <c r="F593" s="25" t="s">
        <v>28</v>
      </c>
      <c r="G593" s="40"/>
      <c r="H593" s="40"/>
      <c r="I593" s="2">
        <f>VLOOKUP(C585,'DEC-2024'!C:AF,30,0)</f>
        <v>1747</v>
      </c>
    </row>
    <row r="594" spans="1:9" ht="21">
      <c r="A594" s="57"/>
      <c r="B594" s="23" t="s">
        <v>17</v>
      </c>
      <c r="C594" s="11"/>
      <c r="D594" s="40"/>
      <c r="E594" s="3">
        <f>VLOOKUP(C585,'DEC-2024'!C:T,18,0)</f>
        <v>0</v>
      </c>
      <c r="F594" s="25" t="s">
        <v>30</v>
      </c>
      <c r="G594" s="40"/>
      <c r="H594" s="40"/>
      <c r="I594" s="2">
        <f>VLOOKUP(C585,'DEC-2024'!C:AH,32,0)</f>
        <v>148</v>
      </c>
    </row>
    <row r="595" spans="1:9" ht="21">
      <c r="A595" s="57"/>
      <c r="B595" s="23" t="s">
        <v>19</v>
      </c>
      <c r="C595" s="11"/>
      <c r="D595" s="40"/>
      <c r="E595" s="3">
        <f>VLOOKUP(C585,'DEC-2024'!C:V,20,0)</f>
        <v>245</v>
      </c>
      <c r="F595" s="25" t="s">
        <v>164</v>
      </c>
      <c r="G595" s="40"/>
      <c r="H595" s="40"/>
      <c r="I595" s="2">
        <f>VLOOKUP(C585,'DEC-2024'!C:AG,31,0)</f>
        <v>0</v>
      </c>
    </row>
    <row r="596" spans="1:9" ht="21">
      <c r="A596" s="57"/>
      <c r="B596" s="23" t="s">
        <v>165</v>
      </c>
      <c r="C596" s="11"/>
      <c r="D596" s="40"/>
      <c r="E596" s="3">
        <f>VLOOKUP(C585,'DEC-2024'!C:U,19,0)</f>
        <v>0</v>
      </c>
      <c r="F596" s="25" t="s">
        <v>176</v>
      </c>
      <c r="G596" s="40"/>
      <c r="H596" s="40"/>
      <c r="I596" s="2">
        <f>VLOOKUP(C585,'DEC-2024'!C:AL,36,0)</f>
        <v>750</v>
      </c>
    </row>
    <row r="597" spans="1:9" ht="21">
      <c r="A597" s="57"/>
      <c r="B597" s="23" t="s">
        <v>167</v>
      </c>
      <c r="C597" s="11"/>
      <c r="D597" s="40"/>
      <c r="E597" s="3">
        <f>VLOOKUP(C585,'DEC-2024'!C:Y,23,0)</f>
        <v>3882</v>
      </c>
      <c r="F597" s="25" t="s">
        <v>166</v>
      </c>
      <c r="G597" s="40"/>
      <c r="H597" s="40"/>
      <c r="I597" s="2">
        <f>VLOOKUP(C585,'DEC-2024'!C:AN,38,0)</f>
        <v>0</v>
      </c>
    </row>
    <row r="598" spans="1:9" ht="21">
      <c r="A598" s="57"/>
      <c r="B598" s="23" t="s">
        <v>169</v>
      </c>
      <c r="C598" s="11"/>
      <c r="D598" s="40"/>
      <c r="E598" s="3">
        <f>VLOOKUP(C585,'DEC-2024'!C:Z,24,0)</f>
        <v>0</v>
      </c>
      <c r="F598" s="27" t="s">
        <v>168</v>
      </c>
      <c r="G598" s="40"/>
      <c r="H598" s="40"/>
      <c r="I598" s="2">
        <f>VLOOKUP(C585,'DEC-2024'!C:AK,35,0)</f>
        <v>20</v>
      </c>
    </row>
    <row r="599" spans="1:9" ht="21">
      <c r="A599" s="57"/>
      <c r="B599" s="23" t="s">
        <v>20</v>
      </c>
      <c r="C599" s="11"/>
      <c r="D599" s="40"/>
      <c r="E599" s="3">
        <f>VLOOKUP(C585,'DEC-2024'!C:W,21,0)</f>
        <v>0</v>
      </c>
      <c r="F599" s="25" t="s">
        <v>42</v>
      </c>
      <c r="G599" s="40"/>
      <c r="H599" s="40"/>
      <c r="I599" s="2">
        <v>0</v>
      </c>
    </row>
    <row r="600" spans="1:9" ht="21">
      <c r="A600" s="57"/>
      <c r="B600" s="23" t="s">
        <v>25</v>
      </c>
      <c r="C600" s="11"/>
      <c r="D600" s="40"/>
      <c r="E600" s="3">
        <f>VLOOKUP(C585,'DEC-2024'!C:AB,26,0)</f>
        <v>100</v>
      </c>
      <c r="F600" s="25"/>
      <c r="G600" s="40"/>
      <c r="H600" s="40"/>
      <c r="I600" s="2"/>
    </row>
    <row r="601" spans="1:9" ht="21">
      <c r="A601" s="57"/>
      <c r="B601" s="23" t="s">
        <v>21</v>
      </c>
      <c r="C601" s="11"/>
      <c r="D601" s="40"/>
      <c r="E601" s="3">
        <f>VLOOKUP(C585,'DEC-2024'!C:X,22,0)</f>
        <v>0</v>
      </c>
      <c r="F601" s="25"/>
      <c r="G601" s="40"/>
      <c r="H601" s="40"/>
      <c r="I601" s="2"/>
    </row>
    <row r="602" spans="1:9" ht="21.6" thickBot="1">
      <c r="A602" s="57"/>
      <c r="B602" s="23" t="s">
        <v>24</v>
      </c>
      <c r="C602" s="11"/>
      <c r="D602" s="40"/>
      <c r="E602" s="3">
        <f>VLOOKUP(C585,'DEC-2024'!C:AA,25,0)</f>
        <v>970</v>
      </c>
      <c r="F602" s="25"/>
      <c r="G602" s="40"/>
      <c r="H602" s="40"/>
      <c r="I602" s="2"/>
    </row>
    <row r="603" spans="1:9" ht="21.6" thickBot="1">
      <c r="A603" s="57"/>
      <c r="B603" s="28" t="s">
        <v>177</v>
      </c>
      <c r="C603" s="11"/>
      <c r="D603" s="40"/>
      <c r="E603" s="29">
        <f>VLOOKUP(C585,'DEC-2024'!C:AD,28,0)</f>
        <v>0</v>
      </c>
      <c r="F603" s="25"/>
      <c r="G603" s="40"/>
      <c r="H603" s="40"/>
      <c r="I603" s="2"/>
    </row>
    <row r="604" spans="1:9" ht="21.6" thickBot="1">
      <c r="A604" s="57"/>
      <c r="B604" s="69"/>
      <c r="C604" s="70"/>
      <c r="D604" s="71"/>
      <c r="E604" s="8"/>
      <c r="F604" s="25"/>
      <c r="G604" s="40"/>
      <c r="H604" s="40"/>
      <c r="I604" s="3"/>
    </row>
    <row r="605" spans="1:9" ht="21.6" thickBot="1">
      <c r="A605" s="57"/>
      <c r="B605" s="69" t="s">
        <v>170</v>
      </c>
      <c r="C605" s="70"/>
      <c r="D605" s="71"/>
      <c r="E605" s="4">
        <f>VLOOKUP(C585,'DEC-2024'!C:AE,29,0)</f>
        <v>19752</v>
      </c>
      <c r="F605" s="30" t="s">
        <v>171</v>
      </c>
      <c r="G605" s="31"/>
      <c r="H605" s="31"/>
      <c r="I605" s="5">
        <f>VLOOKUP(C585,'DEC-2024'!C:AP,40,0)</f>
        <v>2665</v>
      </c>
    </row>
    <row r="606" spans="1:9" ht="21.6" thickBot="1">
      <c r="A606" s="57"/>
      <c r="B606" s="32"/>
      <c r="C606" s="33"/>
      <c r="D606" s="31"/>
      <c r="E606" s="31"/>
      <c r="F606" s="34" t="s">
        <v>172</v>
      </c>
      <c r="G606" s="31"/>
      <c r="H606" s="31"/>
      <c r="I606" s="5">
        <f>VLOOKUP(C585,'DEC-2024'!C:AQ,41,0)</f>
        <v>17087</v>
      </c>
    </row>
    <row r="607" spans="1:9" ht="21.6" thickBot="1">
      <c r="A607" s="57"/>
      <c r="B607" s="72" t="s">
        <v>173</v>
      </c>
      <c r="C607" s="73"/>
      <c r="D607" s="74">
        <v>45663</v>
      </c>
      <c r="E607" s="74"/>
      <c r="F607" s="35"/>
      <c r="G607" s="35"/>
      <c r="H607" s="35"/>
      <c r="I607" s="36"/>
    </row>
    <row r="608" spans="1:9" ht="21">
      <c r="A608" s="57"/>
      <c r="B608" s="12"/>
      <c r="C608" s="11"/>
      <c r="D608" s="40"/>
      <c r="E608" s="40"/>
      <c r="F608" s="40"/>
      <c r="G608" s="40"/>
      <c r="H608" s="40"/>
      <c r="I608" s="37"/>
    </row>
    <row r="609" spans="1:9" ht="21.6" thickBot="1">
      <c r="A609" s="57"/>
      <c r="B609" s="38" t="s">
        <v>174</v>
      </c>
      <c r="C609" s="18"/>
      <c r="D609" s="41"/>
      <c r="E609" s="41"/>
      <c r="F609" s="41"/>
      <c r="G609" s="75" t="s">
        <v>175</v>
      </c>
      <c r="H609" s="75"/>
      <c r="I609" s="76"/>
    </row>
    <row r="610" spans="1:9" ht="21">
      <c r="A610" s="57">
        <v>22</v>
      </c>
      <c r="B610" s="59" t="s">
        <v>151</v>
      </c>
      <c r="C610" s="9"/>
      <c r="D610" s="61" t="s">
        <v>152</v>
      </c>
      <c r="E610" s="61"/>
      <c r="F610" s="61"/>
      <c r="G610" s="61"/>
      <c r="H610" s="61"/>
      <c r="I610" s="62"/>
    </row>
    <row r="611" spans="1:9" ht="21">
      <c r="A611" s="57"/>
      <c r="B611" s="60"/>
      <c r="C611" s="11"/>
      <c r="D611" s="63" t="s">
        <v>153</v>
      </c>
      <c r="E611" s="63"/>
      <c r="F611" s="63"/>
      <c r="G611" s="63"/>
      <c r="H611" s="63"/>
      <c r="I611" s="64"/>
    </row>
    <row r="612" spans="1:9" ht="21">
      <c r="A612" s="57"/>
      <c r="B612" s="60"/>
      <c r="C612" s="11"/>
      <c r="D612" s="63" t="s">
        <v>154</v>
      </c>
      <c r="E612" s="63"/>
      <c r="F612" s="63"/>
      <c r="G612" s="63"/>
      <c r="H612" s="63"/>
      <c r="I612" s="64"/>
    </row>
    <row r="613" spans="1:9" ht="21">
      <c r="A613" s="57"/>
      <c r="B613" s="12"/>
      <c r="C613" s="11"/>
      <c r="D613" s="65" t="s">
        <v>284</v>
      </c>
      <c r="E613" s="65"/>
      <c r="F613" s="65"/>
      <c r="G613" s="65"/>
      <c r="H613" s="65"/>
      <c r="I613" s="66"/>
    </row>
    <row r="614" spans="1:9" ht="21">
      <c r="A614" s="57"/>
      <c r="B614" s="6" t="s">
        <v>155</v>
      </c>
      <c r="C614" s="67" t="s">
        <v>114</v>
      </c>
      <c r="D614" s="67"/>
      <c r="E614" s="67"/>
      <c r="F614" s="13" t="s">
        <v>4</v>
      </c>
      <c r="G614" s="67" t="str">
        <f>VLOOKUP(C614,'DEC-2024'!C:D,2,0)</f>
        <v>SUKUMAR BAIN</v>
      </c>
      <c r="H614" s="67"/>
      <c r="I614" s="68"/>
    </row>
    <row r="615" spans="1:9" ht="21">
      <c r="A615" s="57"/>
      <c r="B615" s="6" t="s">
        <v>156</v>
      </c>
      <c r="C615" s="67" t="str">
        <f>VLOOKUP(C614,'DEC-2024'!C:G,5,0)</f>
        <v>BOMMASANDRA</v>
      </c>
      <c r="D615" s="67"/>
      <c r="E615" s="67"/>
      <c r="F615" s="7" t="s">
        <v>157</v>
      </c>
      <c r="G615" s="67" t="str">
        <f>VLOOKUP(C614,'DEC-2024'!C:H,6,0)</f>
        <v>MAINTENANCE</v>
      </c>
      <c r="H615" s="67"/>
      <c r="I615" s="68"/>
    </row>
    <row r="616" spans="1:9" ht="21">
      <c r="A616" s="57"/>
      <c r="B616" s="14" t="s">
        <v>158</v>
      </c>
      <c r="C616" s="67" t="str">
        <f>VLOOKUP(C614,'DEC-2024'!C:E,3,0)</f>
        <v>101777793545</v>
      </c>
      <c r="D616" s="67"/>
      <c r="E616" s="67"/>
      <c r="F616" s="7" t="s">
        <v>159</v>
      </c>
      <c r="G616" s="67" t="str">
        <f>VLOOKUP(C614,'DEC-2024'!C:F,4,0)</f>
        <v>5347942226</v>
      </c>
      <c r="H616" s="67"/>
      <c r="I616" s="68"/>
    </row>
    <row r="617" spans="1:9" ht="21">
      <c r="A617" s="57"/>
      <c r="B617" s="15" t="s">
        <v>160</v>
      </c>
      <c r="C617" s="81">
        <f>VLOOKUP(C614,'DEC-2024'!C:L,10,0)</f>
        <v>31</v>
      </c>
      <c r="D617" s="81"/>
      <c r="E617" s="81"/>
      <c r="F617" s="16" t="s">
        <v>178</v>
      </c>
      <c r="G617" s="81">
        <f>VLOOKUP(C614,'DEC-2024'!C:N,12,0)</f>
        <v>25</v>
      </c>
      <c r="H617" s="81"/>
      <c r="I617" s="82"/>
    </row>
    <row r="618" spans="1:9" ht="21">
      <c r="A618" s="57"/>
      <c r="B618" s="6" t="s">
        <v>12</v>
      </c>
      <c r="C618" s="77">
        <f>VLOOKUP(C614,'DEC-2024'!C:O,13,0)</f>
        <v>0</v>
      </c>
      <c r="D618" s="78"/>
      <c r="E618" s="79"/>
      <c r="F618" s="16" t="s">
        <v>179</v>
      </c>
      <c r="G618" s="77">
        <f>VLOOKUP(C614,'DEC-2024'!C:M,11,0)</f>
        <v>31</v>
      </c>
      <c r="H618" s="78"/>
      <c r="I618" s="80"/>
    </row>
    <row r="619" spans="1:9" ht="21">
      <c r="A619" s="58"/>
      <c r="B619" s="7" t="s">
        <v>180</v>
      </c>
      <c r="C619" s="77">
        <f>VLOOKUP(C614,'DEC-2024'!C:P,14,0)</f>
        <v>0</v>
      </c>
      <c r="D619" s="78"/>
      <c r="E619" s="79"/>
      <c r="F619" s="7" t="s">
        <v>181</v>
      </c>
      <c r="G619" s="77">
        <f>VLOOKUP(C614,'DEC-2024'!C:Q,15,0)</f>
        <v>0</v>
      </c>
      <c r="H619" s="78"/>
      <c r="I619" s="80"/>
    </row>
    <row r="620" spans="1:9" ht="21.6" thickBot="1">
      <c r="A620" s="57"/>
      <c r="B620" s="17" t="s">
        <v>161</v>
      </c>
      <c r="C620" s="18"/>
      <c r="D620" s="19"/>
      <c r="E620" s="20" t="s">
        <v>162</v>
      </c>
      <c r="F620" s="21" t="s">
        <v>163</v>
      </c>
      <c r="G620" s="19"/>
      <c r="H620" s="19"/>
      <c r="I620" s="22" t="s">
        <v>162</v>
      </c>
    </row>
    <row r="621" spans="1:9" ht="21">
      <c r="A621" s="57"/>
      <c r="B621" s="23" t="s">
        <v>15</v>
      </c>
      <c r="C621" s="11"/>
      <c r="D621" s="40"/>
      <c r="E621" s="3">
        <f>VLOOKUP(C614,'DEC-2024'!C:R,16,0)</f>
        <v>11037</v>
      </c>
      <c r="F621" s="25" t="s">
        <v>35</v>
      </c>
      <c r="G621" s="26"/>
      <c r="H621" s="26"/>
      <c r="I621" s="1">
        <f>VLOOKUP(C614,'DEC-2024'!C:AM,37,0)</f>
        <v>0</v>
      </c>
    </row>
    <row r="622" spans="1:9" ht="21">
      <c r="A622" s="57"/>
      <c r="B622" s="23" t="s">
        <v>16</v>
      </c>
      <c r="C622" s="11"/>
      <c r="D622" s="40"/>
      <c r="E622" s="3">
        <f>VLOOKUP(C614,'DEC-2024'!C:S,17,0)</f>
        <v>3518</v>
      </c>
      <c r="F622" s="25" t="s">
        <v>28</v>
      </c>
      <c r="G622" s="40"/>
      <c r="H622" s="40"/>
      <c r="I622" s="2">
        <f>VLOOKUP(C614,'DEC-2024'!C:AF,30,0)</f>
        <v>1747</v>
      </c>
    </row>
    <row r="623" spans="1:9" ht="21">
      <c r="A623" s="57"/>
      <c r="B623" s="23" t="s">
        <v>17</v>
      </c>
      <c r="C623" s="11"/>
      <c r="D623" s="40"/>
      <c r="E623" s="3">
        <f>VLOOKUP(C614,'DEC-2024'!C:T,18,0)</f>
        <v>0</v>
      </c>
      <c r="F623" s="25" t="s">
        <v>30</v>
      </c>
      <c r="G623" s="40"/>
      <c r="H623" s="40"/>
      <c r="I623" s="2">
        <f>VLOOKUP(C614,'DEC-2024'!C:AH,32,0)</f>
        <v>164</v>
      </c>
    </row>
    <row r="624" spans="1:9" ht="21">
      <c r="A624" s="57"/>
      <c r="B624" s="23" t="s">
        <v>19</v>
      </c>
      <c r="C624" s="11"/>
      <c r="D624" s="40"/>
      <c r="E624" s="3">
        <f>VLOOKUP(C614,'DEC-2024'!C:V,20,0)</f>
        <v>445</v>
      </c>
      <c r="F624" s="25" t="s">
        <v>164</v>
      </c>
      <c r="G624" s="40"/>
      <c r="H624" s="40"/>
      <c r="I624" s="2">
        <f>VLOOKUP(C614,'DEC-2024'!C:AG,31,0)</f>
        <v>0</v>
      </c>
    </row>
    <row r="625" spans="1:9" ht="21">
      <c r="A625" s="57"/>
      <c r="B625" s="23" t="s">
        <v>165</v>
      </c>
      <c r="C625" s="11"/>
      <c r="D625" s="40"/>
      <c r="E625" s="3">
        <f>VLOOKUP(C614,'DEC-2024'!C:U,19,0)</f>
        <v>0</v>
      </c>
      <c r="F625" s="25" t="s">
        <v>176</v>
      </c>
      <c r="G625" s="40"/>
      <c r="H625" s="40"/>
      <c r="I625" s="2">
        <f>VLOOKUP(C614,'DEC-2024'!C:AL,36,0)</f>
        <v>0</v>
      </c>
    </row>
    <row r="626" spans="1:9" ht="21">
      <c r="A626" s="57"/>
      <c r="B626" s="23" t="s">
        <v>167</v>
      </c>
      <c r="C626" s="11"/>
      <c r="D626" s="40"/>
      <c r="E626" s="3">
        <f>VLOOKUP(C614,'DEC-2024'!C:Y,23,0)</f>
        <v>5594</v>
      </c>
      <c r="F626" s="25" t="s">
        <v>166</v>
      </c>
      <c r="G626" s="40"/>
      <c r="H626" s="40"/>
      <c r="I626" s="2">
        <f>VLOOKUP(C614,'DEC-2024'!C:AN,38,0)</f>
        <v>0</v>
      </c>
    </row>
    <row r="627" spans="1:9" ht="21">
      <c r="A627" s="57"/>
      <c r="B627" s="23" t="s">
        <v>169</v>
      </c>
      <c r="C627" s="11"/>
      <c r="D627" s="40"/>
      <c r="E627" s="3">
        <f>VLOOKUP(C614,'DEC-2024'!C:Z,24,0)</f>
        <v>0</v>
      </c>
      <c r="F627" s="27" t="s">
        <v>168</v>
      </c>
      <c r="G627" s="40"/>
      <c r="H627" s="40"/>
      <c r="I627" s="2">
        <f>VLOOKUP(C614,'DEC-2024'!C:AK,35,0)</f>
        <v>20</v>
      </c>
    </row>
    <row r="628" spans="1:9" ht="21">
      <c r="A628" s="57"/>
      <c r="B628" s="23" t="s">
        <v>20</v>
      </c>
      <c r="C628" s="11"/>
      <c r="D628" s="40"/>
      <c r="E628" s="3">
        <f>VLOOKUP(C614,'DEC-2024'!C:W,21,0)</f>
        <v>0</v>
      </c>
      <c r="F628" s="25" t="s">
        <v>42</v>
      </c>
      <c r="G628" s="40"/>
      <c r="H628" s="40"/>
      <c r="I628" s="2">
        <v>0</v>
      </c>
    </row>
    <row r="629" spans="1:9" ht="21">
      <c r="A629" s="57"/>
      <c r="B629" s="23" t="s">
        <v>25</v>
      </c>
      <c r="C629" s="11"/>
      <c r="D629" s="40"/>
      <c r="E629" s="3">
        <f>VLOOKUP(C614,'DEC-2024'!C:AB,26,0)</f>
        <v>300</v>
      </c>
      <c r="F629" s="25"/>
      <c r="G629" s="40"/>
      <c r="H629" s="40"/>
      <c r="I629" s="2"/>
    </row>
    <row r="630" spans="1:9" ht="21">
      <c r="A630" s="57"/>
      <c r="B630" s="23" t="s">
        <v>21</v>
      </c>
      <c r="C630" s="11"/>
      <c r="D630" s="40"/>
      <c r="E630" s="3">
        <f>VLOOKUP(C614,'DEC-2024'!C:X,22,0)</f>
        <v>0</v>
      </c>
      <c r="F630" s="25"/>
      <c r="G630" s="40"/>
      <c r="H630" s="40"/>
      <c r="I630" s="2"/>
    </row>
    <row r="631" spans="1:9" ht="21.6" thickBot="1">
      <c r="A631" s="57"/>
      <c r="B631" s="23" t="s">
        <v>24</v>
      </c>
      <c r="C631" s="11"/>
      <c r="D631" s="40"/>
      <c r="E631" s="3">
        <f>VLOOKUP(C614,'DEC-2024'!C:AA,25,0)</f>
        <v>984</v>
      </c>
      <c r="F631" s="25"/>
      <c r="G631" s="40"/>
      <c r="H631" s="40"/>
      <c r="I631" s="2"/>
    </row>
    <row r="632" spans="1:9" ht="21.6" thickBot="1">
      <c r="A632" s="57"/>
      <c r="B632" s="28" t="s">
        <v>177</v>
      </c>
      <c r="C632" s="11"/>
      <c r="D632" s="40"/>
      <c r="E632" s="29">
        <f>VLOOKUP(C614,'DEC-2024'!C:AD,28,0)</f>
        <v>0</v>
      </c>
      <c r="F632" s="25"/>
      <c r="G632" s="40"/>
      <c r="H632" s="40"/>
      <c r="I632" s="2"/>
    </row>
    <row r="633" spans="1:9" ht="21.6" thickBot="1">
      <c r="A633" s="57"/>
      <c r="B633" s="69"/>
      <c r="C633" s="70"/>
      <c r="D633" s="71"/>
      <c r="E633" s="8"/>
      <c r="F633" s="25"/>
      <c r="G633" s="40"/>
      <c r="H633" s="40"/>
      <c r="I633" s="3"/>
    </row>
    <row r="634" spans="1:9" ht="21.6" thickBot="1">
      <c r="A634" s="57"/>
      <c r="B634" s="69" t="s">
        <v>170</v>
      </c>
      <c r="C634" s="70"/>
      <c r="D634" s="71"/>
      <c r="E634" s="4">
        <f>VLOOKUP(C614,'DEC-2024'!C:AE,29,0)</f>
        <v>21878</v>
      </c>
      <c r="F634" s="30" t="s">
        <v>171</v>
      </c>
      <c r="G634" s="31"/>
      <c r="H634" s="31"/>
      <c r="I634" s="5">
        <f>VLOOKUP(C614,'DEC-2024'!C:AP,40,0)</f>
        <v>1931</v>
      </c>
    </row>
    <row r="635" spans="1:9" ht="21.6" thickBot="1">
      <c r="A635" s="57"/>
      <c r="B635" s="32"/>
      <c r="C635" s="33"/>
      <c r="D635" s="31"/>
      <c r="E635" s="31"/>
      <c r="F635" s="34" t="s">
        <v>172</v>
      </c>
      <c r="G635" s="31"/>
      <c r="H635" s="31"/>
      <c r="I635" s="5">
        <f>VLOOKUP(C614,'DEC-2024'!C:AQ,41,0)</f>
        <v>19947</v>
      </c>
    </row>
    <row r="636" spans="1:9" ht="21.6" thickBot="1">
      <c r="A636" s="57"/>
      <c r="B636" s="72" t="s">
        <v>173</v>
      </c>
      <c r="C636" s="73"/>
      <c r="D636" s="74">
        <v>45663</v>
      </c>
      <c r="E636" s="74"/>
      <c r="F636" s="35"/>
      <c r="G636" s="35"/>
      <c r="H636" s="35"/>
      <c r="I636" s="36"/>
    </row>
    <row r="637" spans="1:9" ht="21">
      <c r="A637" s="57"/>
      <c r="B637" s="12"/>
      <c r="C637" s="11"/>
      <c r="D637" s="40"/>
      <c r="E637" s="40"/>
      <c r="F637" s="40"/>
      <c r="G637" s="40"/>
      <c r="H637" s="40"/>
      <c r="I637" s="37"/>
    </row>
    <row r="638" spans="1:9" ht="21.6" thickBot="1">
      <c r="A638" s="57"/>
      <c r="B638" s="38" t="s">
        <v>174</v>
      </c>
      <c r="C638" s="18"/>
      <c r="D638" s="41"/>
      <c r="E638" s="41"/>
      <c r="F638" s="41"/>
      <c r="G638" s="75" t="s">
        <v>175</v>
      </c>
      <c r="H638" s="75"/>
      <c r="I638" s="76"/>
    </row>
    <row r="639" spans="1:9" ht="21">
      <c r="A639" s="57">
        <v>23</v>
      </c>
      <c r="B639" s="59" t="s">
        <v>151</v>
      </c>
      <c r="C639" s="9"/>
      <c r="D639" s="61" t="s">
        <v>152</v>
      </c>
      <c r="E639" s="61"/>
      <c r="F639" s="61"/>
      <c r="G639" s="61"/>
      <c r="H639" s="61"/>
      <c r="I639" s="62"/>
    </row>
    <row r="640" spans="1:9" ht="21">
      <c r="A640" s="57"/>
      <c r="B640" s="60"/>
      <c r="C640" s="11"/>
      <c r="D640" s="63" t="s">
        <v>153</v>
      </c>
      <c r="E640" s="63"/>
      <c r="F640" s="63"/>
      <c r="G640" s="63"/>
      <c r="H640" s="63"/>
      <c r="I640" s="64"/>
    </row>
    <row r="641" spans="1:9" ht="21">
      <c r="A641" s="57"/>
      <c r="B641" s="60"/>
      <c r="C641" s="11"/>
      <c r="D641" s="63" t="s">
        <v>154</v>
      </c>
      <c r="E641" s="63"/>
      <c r="F641" s="63"/>
      <c r="G641" s="63"/>
      <c r="H641" s="63"/>
      <c r="I641" s="64"/>
    </row>
    <row r="642" spans="1:9" ht="21">
      <c r="A642" s="57"/>
      <c r="B642" s="12"/>
      <c r="C642" s="11"/>
      <c r="D642" s="65" t="s">
        <v>284</v>
      </c>
      <c r="E642" s="65"/>
      <c r="F642" s="65"/>
      <c r="G642" s="65"/>
      <c r="H642" s="65"/>
      <c r="I642" s="66"/>
    </row>
    <row r="643" spans="1:9" ht="21">
      <c r="A643" s="57"/>
      <c r="B643" s="6" t="s">
        <v>155</v>
      </c>
      <c r="C643" s="67" t="s">
        <v>116</v>
      </c>
      <c r="D643" s="67"/>
      <c r="E643" s="67"/>
      <c r="F643" s="13" t="s">
        <v>4</v>
      </c>
      <c r="G643" s="67" t="str">
        <f>VLOOKUP(C643,'DEC-2024'!C:D,2,0)</f>
        <v>KAKARLA NAGENDRA</v>
      </c>
      <c r="H643" s="67"/>
      <c r="I643" s="68"/>
    </row>
    <row r="644" spans="1:9" ht="21">
      <c r="A644" s="57"/>
      <c r="B644" s="6" t="s">
        <v>156</v>
      </c>
      <c r="C644" s="67" t="str">
        <f>VLOOKUP(C643,'DEC-2024'!C:G,5,0)</f>
        <v>BOMMASANDRA</v>
      </c>
      <c r="D644" s="67"/>
      <c r="E644" s="67"/>
      <c r="F644" s="7" t="s">
        <v>157</v>
      </c>
      <c r="G644" s="67" t="str">
        <f>VLOOKUP(C643,'DEC-2024'!C:H,6,0)</f>
        <v>NPD</v>
      </c>
      <c r="H644" s="67"/>
      <c r="I644" s="68"/>
    </row>
    <row r="645" spans="1:9" ht="21">
      <c r="A645" s="57"/>
      <c r="B645" s="14" t="s">
        <v>158</v>
      </c>
      <c r="C645" s="67" t="str">
        <f>VLOOKUP(C643,'DEC-2024'!C:E,3,0)</f>
        <v>101911739628</v>
      </c>
      <c r="D645" s="67"/>
      <c r="E645" s="67"/>
      <c r="F645" s="7" t="s">
        <v>159</v>
      </c>
      <c r="G645" s="67">
        <f>VLOOKUP(C643,'DEC-2024'!C:F,4,0)</f>
        <v>5349235888</v>
      </c>
      <c r="H645" s="67"/>
      <c r="I645" s="68"/>
    </row>
    <row r="646" spans="1:9" ht="21">
      <c r="A646" s="57"/>
      <c r="B646" s="15" t="s">
        <v>160</v>
      </c>
      <c r="C646" s="81">
        <f>VLOOKUP(C643,'DEC-2024'!C:L,10,0)</f>
        <v>31</v>
      </c>
      <c r="D646" s="81"/>
      <c r="E646" s="81"/>
      <c r="F646" s="16" t="s">
        <v>178</v>
      </c>
      <c r="G646" s="81">
        <f>VLOOKUP(C643,'DEC-2024'!C:N,12,0)</f>
        <v>25</v>
      </c>
      <c r="H646" s="81"/>
      <c r="I646" s="82"/>
    </row>
    <row r="647" spans="1:9" ht="21">
      <c r="A647" s="57"/>
      <c r="B647" s="6" t="s">
        <v>12</v>
      </c>
      <c r="C647" s="77">
        <f>VLOOKUP(C643,'DEC-2024'!C:O,13,0)</f>
        <v>0</v>
      </c>
      <c r="D647" s="78"/>
      <c r="E647" s="79"/>
      <c r="F647" s="16" t="s">
        <v>179</v>
      </c>
      <c r="G647" s="77">
        <f>VLOOKUP(C643,'DEC-2024'!C:M,11,0)</f>
        <v>31</v>
      </c>
      <c r="H647" s="78"/>
      <c r="I647" s="80"/>
    </row>
    <row r="648" spans="1:9" ht="21">
      <c r="A648" s="58"/>
      <c r="B648" s="7" t="s">
        <v>180</v>
      </c>
      <c r="C648" s="77">
        <f>VLOOKUP(C643,'DEC-2024'!C:P,14,0)</f>
        <v>0</v>
      </c>
      <c r="D648" s="78"/>
      <c r="E648" s="79"/>
      <c r="F648" s="7" t="s">
        <v>181</v>
      </c>
      <c r="G648" s="77">
        <f>VLOOKUP(C643,'DEC-2024'!C:Q,15,0)</f>
        <v>0</v>
      </c>
      <c r="H648" s="78"/>
      <c r="I648" s="80"/>
    </row>
    <row r="649" spans="1:9" ht="21.6" thickBot="1">
      <c r="A649" s="57"/>
      <c r="B649" s="17" t="s">
        <v>161</v>
      </c>
      <c r="C649" s="18"/>
      <c r="D649" s="19"/>
      <c r="E649" s="20" t="s">
        <v>162</v>
      </c>
      <c r="F649" s="21" t="s">
        <v>163</v>
      </c>
      <c r="G649" s="19"/>
      <c r="H649" s="19"/>
      <c r="I649" s="22" t="s">
        <v>162</v>
      </c>
    </row>
    <row r="650" spans="1:9" ht="21">
      <c r="A650" s="57"/>
      <c r="B650" s="23" t="s">
        <v>15</v>
      </c>
      <c r="C650" s="11"/>
      <c r="D650" s="40"/>
      <c r="E650" s="3">
        <f>VLOOKUP(C643,'DEC-2024'!C:R,16,0)</f>
        <v>11037</v>
      </c>
      <c r="F650" s="25" t="s">
        <v>35</v>
      </c>
      <c r="G650" s="26"/>
      <c r="H650" s="26"/>
      <c r="I650" s="1">
        <f>VLOOKUP(C643,'DEC-2024'!C:AM,37,0)</f>
        <v>0</v>
      </c>
    </row>
    <row r="651" spans="1:9" ht="21">
      <c r="A651" s="57"/>
      <c r="B651" s="23" t="s">
        <v>16</v>
      </c>
      <c r="C651" s="11"/>
      <c r="D651" s="40"/>
      <c r="E651" s="3">
        <f>VLOOKUP(C643,'DEC-2024'!C:S,17,0)</f>
        <v>3518</v>
      </c>
      <c r="F651" s="25" t="s">
        <v>28</v>
      </c>
      <c r="G651" s="40"/>
      <c r="H651" s="40"/>
      <c r="I651" s="2">
        <f>VLOOKUP(C643,'DEC-2024'!C:AF,30,0)</f>
        <v>1747</v>
      </c>
    </row>
    <row r="652" spans="1:9" ht="21">
      <c r="A652" s="57"/>
      <c r="B652" s="23" t="s">
        <v>17</v>
      </c>
      <c r="C652" s="11"/>
      <c r="D652" s="40"/>
      <c r="E652" s="3">
        <f>VLOOKUP(C643,'DEC-2024'!C:T,18,0)</f>
        <v>800</v>
      </c>
      <c r="F652" s="25" t="s">
        <v>30</v>
      </c>
      <c r="G652" s="40"/>
      <c r="H652" s="40"/>
      <c r="I652" s="2">
        <f>VLOOKUP(C643,'DEC-2024'!C:AH,32,0)</f>
        <v>123</v>
      </c>
    </row>
    <row r="653" spans="1:9" ht="21">
      <c r="A653" s="57"/>
      <c r="B653" s="23" t="s">
        <v>19</v>
      </c>
      <c r="C653" s="11"/>
      <c r="D653" s="40"/>
      <c r="E653" s="3">
        <f>VLOOKUP(C643,'DEC-2024'!C:V,20,0)</f>
        <v>0</v>
      </c>
      <c r="F653" s="25" t="s">
        <v>164</v>
      </c>
      <c r="G653" s="40"/>
      <c r="H653" s="40"/>
      <c r="I653" s="2">
        <f>VLOOKUP(C643,'DEC-2024'!C:AG,31,0)</f>
        <v>0</v>
      </c>
    </row>
    <row r="654" spans="1:9" ht="21">
      <c r="A654" s="57"/>
      <c r="B654" s="23" t="s">
        <v>165</v>
      </c>
      <c r="C654" s="11"/>
      <c r="D654" s="40"/>
      <c r="E654" s="3">
        <f>VLOOKUP(C643,'DEC-2024'!C:U,19,0)</f>
        <v>326</v>
      </c>
      <c r="F654" s="25" t="s">
        <v>176</v>
      </c>
      <c r="G654" s="40"/>
      <c r="H654" s="40"/>
      <c r="I654" s="2">
        <f>VLOOKUP(C643,'DEC-2024'!C:AL,36,0)</f>
        <v>360</v>
      </c>
    </row>
    <row r="655" spans="1:9" ht="21">
      <c r="A655" s="57"/>
      <c r="B655" s="23" t="s">
        <v>167</v>
      </c>
      <c r="C655" s="11"/>
      <c r="D655" s="40"/>
      <c r="E655" s="3">
        <f>VLOOKUP(C643,'DEC-2024'!C:Y,23,0)</f>
        <v>0</v>
      </c>
      <c r="F655" s="25" t="s">
        <v>166</v>
      </c>
      <c r="G655" s="40"/>
      <c r="H655" s="40"/>
      <c r="I655" s="2">
        <f>VLOOKUP(C643,'DEC-2024'!C:AN,38,0)</f>
        <v>0</v>
      </c>
    </row>
    <row r="656" spans="1:9" ht="21">
      <c r="A656" s="57"/>
      <c r="B656" s="23" t="s">
        <v>169</v>
      </c>
      <c r="C656" s="11"/>
      <c r="D656" s="40"/>
      <c r="E656" s="3">
        <f>VLOOKUP(C643,'DEC-2024'!C:Z,24,0)</f>
        <v>0</v>
      </c>
      <c r="F656" s="27" t="s">
        <v>168</v>
      </c>
      <c r="G656" s="40"/>
      <c r="H656" s="40"/>
      <c r="I656" s="2">
        <f>VLOOKUP(C643,'DEC-2024'!C:AK,35,0)</f>
        <v>20</v>
      </c>
    </row>
    <row r="657" spans="1:9" ht="21">
      <c r="A657" s="57"/>
      <c r="B657" s="23" t="s">
        <v>20</v>
      </c>
      <c r="C657" s="11"/>
      <c r="D657" s="40"/>
      <c r="E657" s="3">
        <f>VLOOKUP(C643,'DEC-2024'!C:W,21,0)</f>
        <v>0</v>
      </c>
      <c r="F657" s="25" t="s">
        <v>42</v>
      </c>
      <c r="G657" s="40"/>
      <c r="H657" s="40"/>
      <c r="I657" s="2">
        <v>0</v>
      </c>
    </row>
    <row r="658" spans="1:9" ht="21">
      <c r="A658" s="57"/>
      <c r="B658" s="23" t="s">
        <v>25</v>
      </c>
      <c r="C658" s="11"/>
      <c r="D658" s="40"/>
      <c r="E658" s="3">
        <f>VLOOKUP(C643,'DEC-2024'!C:AB,26,0)</f>
        <v>200</v>
      </c>
      <c r="F658" s="25"/>
      <c r="G658" s="40"/>
      <c r="H658" s="40"/>
      <c r="I658" s="2"/>
    </row>
    <row r="659" spans="1:9" ht="21">
      <c r="A659" s="57"/>
      <c r="B659" s="23" t="s">
        <v>21</v>
      </c>
      <c r="C659" s="11"/>
      <c r="D659" s="40"/>
      <c r="E659" s="3">
        <f>VLOOKUP(C643,'DEC-2024'!C:X,22,0)</f>
        <v>0</v>
      </c>
      <c r="F659" s="25"/>
      <c r="G659" s="40"/>
      <c r="H659" s="40"/>
      <c r="I659" s="2"/>
    </row>
    <row r="660" spans="1:9" ht="21.6" thickBot="1">
      <c r="A660" s="57"/>
      <c r="B660" s="23" t="s">
        <v>24</v>
      </c>
      <c r="C660" s="11"/>
      <c r="D660" s="40"/>
      <c r="E660" s="3">
        <f>VLOOKUP(C643,'DEC-2024'!C:AA,25,0)</f>
        <v>0</v>
      </c>
      <c r="F660" s="25"/>
      <c r="G660" s="40"/>
      <c r="H660" s="40"/>
      <c r="I660" s="2"/>
    </row>
    <row r="661" spans="1:9" ht="21.6" thickBot="1">
      <c r="A661" s="57"/>
      <c r="B661" s="28" t="s">
        <v>177</v>
      </c>
      <c r="C661" s="11"/>
      <c r="D661" s="40"/>
      <c r="E661" s="29">
        <f>VLOOKUP(C643,'DEC-2024'!C:AD,28,0)</f>
        <v>0</v>
      </c>
      <c r="F661" s="25"/>
      <c r="G661" s="40"/>
      <c r="H661" s="40"/>
      <c r="I661" s="2"/>
    </row>
    <row r="662" spans="1:9" ht="21.6" thickBot="1">
      <c r="A662" s="57"/>
      <c r="B662" s="69"/>
      <c r="C662" s="70"/>
      <c r="D662" s="71"/>
      <c r="E662" s="8"/>
      <c r="F662" s="25"/>
      <c r="G662" s="40"/>
      <c r="H662" s="40"/>
      <c r="I662" s="3"/>
    </row>
    <row r="663" spans="1:9" ht="21.6" thickBot="1">
      <c r="A663" s="57"/>
      <c r="B663" s="69" t="s">
        <v>170</v>
      </c>
      <c r="C663" s="70"/>
      <c r="D663" s="71"/>
      <c r="E663" s="4">
        <f>VLOOKUP(C643,'DEC-2024'!C:AE,29,0)</f>
        <v>16387</v>
      </c>
      <c r="F663" s="30" t="s">
        <v>171</v>
      </c>
      <c r="G663" s="31"/>
      <c r="H663" s="31"/>
      <c r="I663" s="5">
        <f>VLOOKUP(C643,'DEC-2024'!C:AP,40,0)</f>
        <v>2250</v>
      </c>
    </row>
    <row r="664" spans="1:9" ht="21.6" thickBot="1">
      <c r="A664" s="57"/>
      <c r="B664" s="32"/>
      <c r="C664" s="33"/>
      <c r="D664" s="31"/>
      <c r="E664" s="31"/>
      <c r="F664" s="34" t="s">
        <v>172</v>
      </c>
      <c r="G664" s="31"/>
      <c r="H664" s="31"/>
      <c r="I664" s="5">
        <f>VLOOKUP(C643,'DEC-2024'!C:AQ,41,0)</f>
        <v>14137</v>
      </c>
    </row>
    <row r="665" spans="1:9" ht="21.6" thickBot="1">
      <c r="A665" s="57"/>
      <c r="B665" s="72" t="s">
        <v>173</v>
      </c>
      <c r="C665" s="73"/>
      <c r="D665" s="74">
        <v>45663</v>
      </c>
      <c r="E665" s="74"/>
      <c r="F665" s="35"/>
      <c r="G665" s="35"/>
      <c r="H665" s="35"/>
      <c r="I665" s="36"/>
    </row>
    <row r="666" spans="1:9" ht="21">
      <c r="A666" s="57"/>
      <c r="B666" s="12"/>
      <c r="C666" s="11"/>
      <c r="D666" s="40"/>
      <c r="E666" s="40"/>
      <c r="F666" s="40"/>
      <c r="G666" s="40"/>
      <c r="H666" s="40"/>
      <c r="I666" s="37"/>
    </row>
    <row r="667" spans="1:9" ht="21.6" thickBot="1">
      <c r="A667" s="57"/>
      <c r="B667" s="38" t="s">
        <v>174</v>
      </c>
      <c r="C667" s="18"/>
      <c r="D667" s="41"/>
      <c r="E667" s="41"/>
      <c r="F667" s="41"/>
      <c r="G667" s="75" t="s">
        <v>175</v>
      </c>
      <c r="H667" s="75"/>
      <c r="I667" s="76"/>
    </row>
    <row r="668" spans="1:9" ht="21">
      <c r="A668" s="57">
        <v>24</v>
      </c>
      <c r="B668" s="59" t="s">
        <v>151</v>
      </c>
      <c r="C668" s="9"/>
      <c r="D668" s="61" t="s">
        <v>152</v>
      </c>
      <c r="E668" s="61"/>
      <c r="F668" s="61"/>
      <c r="G668" s="61"/>
      <c r="H668" s="61"/>
      <c r="I668" s="62"/>
    </row>
    <row r="669" spans="1:9" ht="21">
      <c r="A669" s="57"/>
      <c r="B669" s="60"/>
      <c r="C669" s="11"/>
      <c r="D669" s="63" t="s">
        <v>153</v>
      </c>
      <c r="E669" s="63"/>
      <c r="F669" s="63"/>
      <c r="G669" s="63"/>
      <c r="H669" s="63"/>
      <c r="I669" s="64"/>
    </row>
    <row r="670" spans="1:9" ht="21">
      <c r="A670" s="57"/>
      <c r="B670" s="60"/>
      <c r="C670" s="11"/>
      <c r="D670" s="63" t="s">
        <v>154</v>
      </c>
      <c r="E670" s="63"/>
      <c r="F670" s="63"/>
      <c r="G670" s="63"/>
      <c r="H670" s="63"/>
      <c r="I670" s="64"/>
    </row>
    <row r="671" spans="1:9" ht="21">
      <c r="A671" s="57"/>
      <c r="B671" s="12"/>
      <c r="C671" s="11"/>
      <c r="D671" s="65" t="s">
        <v>284</v>
      </c>
      <c r="E671" s="65"/>
      <c r="F671" s="65"/>
      <c r="G671" s="65"/>
      <c r="H671" s="65"/>
      <c r="I671" s="66"/>
    </row>
    <row r="672" spans="1:9" ht="21">
      <c r="A672" s="57"/>
      <c r="B672" s="6" t="s">
        <v>155</v>
      </c>
      <c r="C672" s="67" t="s">
        <v>123</v>
      </c>
      <c r="D672" s="67"/>
      <c r="E672" s="67"/>
      <c r="F672" s="13" t="s">
        <v>4</v>
      </c>
      <c r="G672" s="67" t="str">
        <f>VLOOKUP(C672,'DEC-2024'!C:D,2,0)</f>
        <v>NIMAIN KAR</v>
      </c>
      <c r="H672" s="67"/>
      <c r="I672" s="68"/>
    </row>
    <row r="673" spans="1:9" ht="21">
      <c r="A673" s="57"/>
      <c r="B673" s="6" t="s">
        <v>156</v>
      </c>
      <c r="C673" s="67" t="str">
        <f>VLOOKUP(C672,'DEC-2024'!C:G,5,0)</f>
        <v>BOMMASANDRA</v>
      </c>
      <c r="D673" s="67"/>
      <c r="E673" s="67"/>
      <c r="F673" s="7" t="s">
        <v>157</v>
      </c>
      <c r="G673" s="67" t="str">
        <f>VLOOKUP(C672,'DEC-2024'!C:H,6,0)</f>
        <v>Production</v>
      </c>
      <c r="H673" s="67"/>
      <c r="I673" s="68"/>
    </row>
    <row r="674" spans="1:9" ht="21">
      <c r="A674" s="57"/>
      <c r="B674" s="14" t="s">
        <v>158</v>
      </c>
      <c r="C674" s="67" t="str">
        <f>VLOOKUP(C672,'DEC-2024'!C:E,3,0)</f>
        <v>102157841699</v>
      </c>
      <c r="D674" s="67"/>
      <c r="E674" s="67"/>
      <c r="F674" s="7" t="s">
        <v>159</v>
      </c>
      <c r="G674" s="67">
        <f>VLOOKUP(C672,'DEC-2024'!C:F,4,0)</f>
        <v>5349851980</v>
      </c>
      <c r="H674" s="67"/>
      <c r="I674" s="68"/>
    </row>
    <row r="675" spans="1:9" ht="21">
      <c r="A675" s="57"/>
      <c r="B675" s="15" t="s">
        <v>160</v>
      </c>
      <c r="C675" s="81">
        <f>VLOOKUP(C672,'DEC-2024'!C:L,10,0)</f>
        <v>31</v>
      </c>
      <c r="D675" s="81"/>
      <c r="E675" s="81"/>
      <c r="F675" s="16" t="s">
        <v>178</v>
      </c>
      <c r="G675" s="81">
        <f>VLOOKUP(C672,'DEC-2024'!C:N,12,0)</f>
        <v>23.5</v>
      </c>
      <c r="H675" s="81"/>
      <c r="I675" s="82"/>
    </row>
    <row r="676" spans="1:9" ht="21">
      <c r="A676" s="57"/>
      <c r="B676" s="6" t="s">
        <v>12</v>
      </c>
      <c r="C676" s="77">
        <f>VLOOKUP(C672,'DEC-2024'!C:O,13,0)</f>
        <v>1.5</v>
      </c>
      <c r="D676" s="78"/>
      <c r="E676" s="79"/>
      <c r="F676" s="16" t="s">
        <v>179</v>
      </c>
      <c r="G676" s="77">
        <f>VLOOKUP(C672,'DEC-2024'!C:M,11,0)</f>
        <v>29.5</v>
      </c>
      <c r="H676" s="78"/>
      <c r="I676" s="80"/>
    </row>
    <row r="677" spans="1:9" ht="21">
      <c r="A677" s="58"/>
      <c r="B677" s="7" t="s">
        <v>180</v>
      </c>
      <c r="C677" s="77">
        <f>VLOOKUP(C672,'DEC-2024'!C:P,14,0)</f>
        <v>0</v>
      </c>
      <c r="D677" s="78"/>
      <c r="E677" s="79"/>
      <c r="F677" s="7" t="s">
        <v>181</v>
      </c>
      <c r="G677" s="77">
        <f>VLOOKUP(C672,'DEC-2024'!C:Q,15,0)</f>
        <v>0</v>
      </c>
      <c r="H677" s="78"/>
      <c r="I677" s="80"/>
    </row>
    <row r="678" spans="1:9" ht="21.6" thickBot="1">
      <c r="A678" s="57"/>
      <c r="B678" s="17" t="s">
        <v>161</v>
      </c>
      <c r="C678" s="18"/>
      <c r="D678" s="19"/>
      <c r="E678" s="20" t="s">
        <v>162</v>
      </c>
      <c r="F678" s="21" t="s">
        <v>163</v>
      </c>
      <c r="G678" s="19"/>
      <c r="H678" s="19"/>
      <c r="I678" s="22" t="s">
        <v>162</v>
      </c>
    </row>
    <row r="679" spans="1:9" ht="21">
      <c r="A679" s="57"/>
      <c r="B679" s="23" t="s">
        <v>15</v>
      </c>
      <c r="C679" s="11"/>
      <c r="D679" s="40"/>
      <c r="E679" s="3">
        <f>VLOOKUP(C672,'DEC-2024'!C:R,16,0)</f>
        <v>10503</v>
      </c>
      <c r="F679" s="25" t="s">
        <v>35</v>
      </c>
      <c r="G679" s="26"/>
      <c r="H679" s="26"/>
      <c r="I679" s="1">
        <f>VLOOKUP(C672,'DEC-2024'!C:AM,37,0)</f>
        <v>0</v>
      </c>
    </row>
    <row r="680" spans="1:9" ht="21">
      <c r="A680" s="57"/>
      <c r="B680" s="23" t="s">
        <v>16</v>
      </c>
      <c r="C680" s="11"/>
      <c r="D680" s="40"/>
      <c r="E680" s="3">
        <f>VLOOKUP(C672,'DEC-2024'!C:S,17,0)</f>
        <v>3348</v>
      </c>
      <c r="F680" s="25" t="s">
        <v>28</v>
      </c>
      <c r="G680" s="40"/>
      <c r="H680" s="40"/>
      <c r="I680" s="2">
        <f>VLOOKUP(C672,'DEC-2024'!C:AF,30,0)</f>
        <v>1662</v>
      </c>
    </row>
    <row r="681" spans="1:9" ht="21">
      <c r="A681" s="57"/>
      <c r="B681" s="23" t="s">
        <v>17</v>
      </c>
      <c r="C681" s="11"/>
      <c r="D681" s="40"/>
      <c r="E681" s="3">
        <f>VLOOKUP(C672,'DEC-2024'!C:T,18,0)</f>
        <v>0</v>
      </c>
      <c r="F681" s="25" t="s">
        <v>30</v>
      </c>
      <c r="G681" s="40"/>
      <c r="H681" s="40"/>
      <c r="I681" s="2">
        <f>VLOOKUP(C672,'DEC-2024'!C:AH,32,0)</f>
        <v>126</v>
      </c>
    </row>
    <row r="682" spans="1:9" ht="21">
      <c r="A682" s="57"/>
      <c r="B682" s="23" t="s">
        <v>19</v>
      </c>
      <c r="C682" s="11"/>
      <c r="D682" s="40"/>
      <c r="E682" s="3">
        <f>VLOOKUP(C672,'DEC-2024'!C:V,20,0)</f>
        <v>0</v>
      </c>
      <c r="F682" s="25" t="s">
        <v>164</v>
      </c>
      <c r="G682" s="40"/>
      <c r="H682" s="40"/>
      <c r="I682" s="2">
        <f>VLOOKUP(C672,'DEC-2024'!C:AG,31,0)</f>
        <v>0</v>
      </c>
    </row>
    <row r="683" spans="1:9" ht="21">
      <c r="A683" s="57"/>
      <c r="B683" s="23" t="s">
        <v>165</v>
      </c>
      <c r="C683" s="11"/>
      <c r="D683" s="40"/>
      <c r="E683" s="3">
        <f>VLOOKUP(C672,'DEC-2024'!C:U,19,0)</f>
        <v>0</v>
      </c>
      <c r="F683" s="25" t="s">
        <v>176</v>
      </c>
      <c r="G683" s="40"/>
      <c r="H683" s="40"/>
      <c r="I683" s="2">
        <f>VLOOKUP(C672,'DEC-2024'!C:AL,36,0)</f>
        <v>0</v>
      </c>
    </row>
    <row r="684" spans="1:9" ht="21">
      <c r="A684" s="57"/>
      <c r="B684" s="23" t="s">
        <v>167</v>
      </c>
      <c r="C684" s="11"/>
      <c r="D684" s="40"/>
      <c r="E684" s="3">
        <f>VLOOKUP(C672,'DEC-2024'!C:Y,23,0)</f>
        <v>0</v>
      </c>
      <c r="F684" s="25" t="s">
        <v>166</v>
      </c>
      <c r="G684" s="40"/>
      <c r="H684" s="40"/>
      <c r="I684" s="2">
        <f>VLOOKUP(C672,'DEC-2024'!C:AN,38,0)</f>
        <v>0</v>
      </c>
    </row>
    <row r="685" spans="1:9" ht="21">
      <c r="A685" s="57"/>
      <c r="B685" s="23" t="s">
        <v>169</v>
      </c>
      <c r="C685" s="11"/>
      <c r="D685" s="40"/>
      <c r="E685" s="3">
        <f>VLOOKUP(C672,'DEC-2024'!C:Z,24,0)</f>
        <v>2684</v>
      </c>
      <c r="F685" s="27" t="s">
        <v>168</v>
      </c>
      <c r="G685" s="40"/>
      <c r="H685" s="40"/>
      <c r="I685" s="2">
        <f>VLOOKUP(C672,'DEC-2024'!C:AK,35,0)</f>
        <v>20</v>
      </c>
    </row>
    <row r="686" spans="1:9" ht="21">
      <c r="A686" s="57"/>
      <c r="B686" s="23" t="s">
        <v>20</v>
      </c>
      <c r="C686" s="11"/>
      <c r="D686" s="40"/>
      <c r="E686" s="3">
        <f>VLOOKUP(C672,'DEC-2024'!C:W,21,0)</f>
        <v>0</v>
      </c>
      <c r="F686" s="25" t="s">
        <v>42</v>
      </c>
      <c r="G686" s="40"/>
      <c r="H686" s="40"/>
      <c r="I686" s="2">
        <v>0</v>
      </c>
    </row>
    <row r="687" spans="1:9" ht="21">
      <c r="A687" s="57"/>
      <c r="B687" s="23" t="s">
        <v>25</v>
      </c>
      <c r="C687" s="11"/>
      <c r="D687" s="40"/>
      <c r="E687" s="3">
        <f>VLOOKUP(C672,'DEC-2024'!C:AB,26,0)</f>
        <v>200</v>
      </c>
      <c r="F687" s="25"/>
      <c r="G687" s="40"/>
      <c r="H687" s="40"/>
      <c r="I687" s="2"/>
    </row>
    <row r="688" spans="1:9" ht="21">
      <c r="A688" s="57"/>
      <c r="B688" s="23" t="s">
        <v>21</v>
      </c>
      <c r="C688" s="11"/>
      <c r="D688" s="40"/>
      <c r="E688" s="3">
        <f>VLOOKUP(C672,'DEC-2024'!C:X,22,0)</f>
        <v>0</v>
      </c>
      <c r="F688" s="25"/>
      <c r="G688" s="40"/>
      <c r="H688" s="40"/>
      <c r="I688" s="2"/>
    </row>
    <row r="689" spans="1:9" ht="21.6" thickBot="1">
      <c r="A689" s="57"/>
      <c r="B689" s="23" t="s">
        <v>24</v>
      </c>
      <c r="C689" s="11"/>
      <c r="D689" s="40"/>
      <c r="E689" s="3">
        <f>VLOOKUP(C672,'DEC-2024'!C:AA,25,0)</f>
        <v>0</v>
      </c>
      <c r="F689" s="25"/>
      <c r="G689" s="40"/>
      <c r="H689" s="40"/>
      <c r="I689" s="2"/>
    </row>
    <row r="690" spans="1:9" ht="21.6" thickBot="1">
      <c r="A690" s="57"/>
      <c r="B690" s="28" t="s">
        <v>177</v>
      </c>
      <c r="C690" s="11"/>
      <c r="D690" s="40"/>
      <c r="E690" s="29">
        <f>VLOOKUP(C672,'DEC-2024'!C:AD,28,0)</f>
        <v>0</v>
      </c>
      <c r="F690" s="25"/>
      <c r="G690" s="40"/>
      <c r="H690" s="40"/>
      <c r="I690" s="2"/>
    </row>
    <row r="691" spans="1:9" ht="21.6" thickBot="1">
      <c r="A691" s="57"/>
      <c r="B691" s="69"/>
      <c r="C691" s="70"/>
      <c r="D691" s="71"/>
      <c r="E691" s="8"/>
      <c r="F691" s="25"/>
      <c r="G691" s="40"/>
      <c r="H691" s="40"/>
      <c r="I691" s="3"/>
    </row>
    <row r="692" spans="1:9" ht="21.6" thickBot="1">
      <c r="A692" s="57"/>
      <c r="B692" s="69" t="s">
        <v>170</v>
      </c>
      <c r="C692" s="70"/>
      <c r="D692" s="71"/>
      <c r="E692" s="4">
        <f>VLOOKUP(C672,'DEC-2024'!C:AE,29,0)</f>
        <v>16735</v>
      </c>
      <c r="F692" s="30" t="s">
        <v>171</v>
      </c>
      <c r="G692" s="31"/>
      <c r="H692" s="31"/>
      <c r="I692" s="5">
        <f>VLOOKUP(C672,'DEC-2024'!C:AP,40,0)</f>
        <v>1808</v>
      </c>
    </row>
    <row r="693" spans="1:9" ht="21.6" thickBot="1">
      <c r="A693" s="57"/>
      <c r="B693" s="32"/>
      <c r="C693" s="33"/>
      <c r="D693" s="31"/>
      <c r="E693" s="31"/>
      <c r="F693" s="34" t="s">
        <v>172</v>
      </c>
      <c r="G693" s="31"/>
      <c r="H693" s="31"/>
      <c r="I693" s="5">
        <f>VLOOKUP(C672,'DEC-2024'!C:AQ,41,0)</f>
        <v>14927</v>
      </c>
    </row>
    <row r="694" spans="1:9" ht="21.6" thickBot="1">
      <c r="A694" s="57"/>
      <c r="B694" s="72" t="s">
        <v>173</v>
      </c>
      <c r="C694" s="73"/>
      <c r="D694" s="74">
        <v>45663</v>
      </c>
      <c r="E694" s="74"/>
      <c r="F694" s="35"/>
      <c r="G694" s="35"/>
      <c r="H694" s="35"/>
      <c r="I694" s="36"/>
    </row>
    <row r="695" spans="1:9" ht="21">
      <c r="A695" s="57"/>
      <c r="B695" s="12"/>
      <c r="C695" s="11"/>
      <c r="D695" s="40"/>
      <c r="E695" s="40"/>
      <c r="F695" s="40"/>
      <c r="G695" s="40"/>
      <c r="H695" s="40"/>
      <c r="I695" s="37"/>
    </row>
    <row r="696" spans="1:9" ht="21.6" thickBot="1">
      <c r="A696" s="57"/>
      <c r="B696" s="38" t="s">
        <v>174</v>
      </c>
      <c r="C696" s="18"/>
      <c r="D696" s="41"/>
      <c r="E696" s="41"/>
      <c r="F696" s="41"/>
      <c r="G696" s="75" t="s">
        <v>175</v>
      </c>
      <c r="H696" s="75"/>
      <c r="I696" s="76"/>
    </row>
    <row r="697" spans="1:9" ht="21">
      <c r="A697" s="57">
        <v>25</v>
      </c>
      <c r="B697" s="59" t="s">
        <v>151</v>
      </c>
      <c r="C697" s="9"/>
      <c r="D697" s="61" t="s">
        <v>152</v>
      </c>
      <c r="E697" s="61"/>
      <c r="F697" s="61"/>
      <c r="G697" s="61"/>
      <c r="H697" s="61"/>
      <c r="I697" s="62"/>
    </row>
    <row r="698" spans="1:9" ht="21">
      <c r="A698" s="57"/>
      <c r="B698" s="60"/>
      <c r="C698" s="11"/>
      <c r="D698" s="63" t="s">
        <v>153</v>
      </c>
      <c r="E698" s="63"/>
      <c r="F698" s="63"/>
      <c r="G698" s="63"/>
      <c r="H698" s="63"/>
      <c r="I698" s="64"/>
    </row>
    <row r="699" spans="1:9" ht="21">
      <c r="A699" s="57"/>
      <c r="B699" s="60"/>
      <c r="C699" s="11"/>
      <c r="D699" s="63" t="s">
        <v>154</v>
      </c>
      <c r="E699" s="63"/>
      <c r="F699" s="63"/>
      <c r="G699" s="63"/>
      <c r="H699" s="63"/>
      <c r="I699" s="64"/>
    </row>
    <row r="700" spans="1:9" ht="21">
      <c r="A700" s="57"/>
      <c r="B700" s="12"/>
      <c r="C700" s="11"/>
      <c r="D700" s="65" t="s">
        <v>284</v>
      </c>
      <c r="E700" s="65"/>
      <c r="F700" s="65"/>
      <c r="G700" s="65"/>
      <c r="H700" s="65"/>
      <c r="I700" s="66"/>
    </row>
    <row r="701" spans="1:9" ht="21">
      <c r="A701" s="57"/>
      <c r="B701" s="6" t="s">
        <v>155</v>
      </c>
      <c r="C701" s="67" t="s">
        <v>120</v>
      </c>
      <c r="D701" s="67"/>
      <c r="E701" s="67"/>
      <c r="F701" s="13" t="s">
        <v>4</v>
      </c>
      <c r="G701" s="67" t="str">
        <f>VLOOKUP(C701,'DEC-2024'!C:D,2,0)</f>
        <v>DINAKRUSHNA</v>
      </c>
      <c r="H701" s="67"/>
      <c r="I701" s="68"/>
    </row>
    <row r="702" spans="1:9" ht="21">
      <c r="A702" s="57"/>
      <c r="B702" s="6" t="s">
        <v>156</v>
      </c>
      <c r="C702" s="67" t="str">
        <f>VLOOKUP(C701,'DEC-2024'!C:G,5,0)</f>
        <v>BOMMASANDRA</v>
      </c>
      <c r="D702" s="67"/>
      <c r="E702" s="67"/>
      <c r="F702" s="7" t="s">
        <v>157</v>
      </c>
      <c r="G702" s="67" t="str">
        <f>VLOOKUP(C701,'DEC-2024'!C:H,6,0)</f>
        <v>Production</v>
      </c>
      <c r="H702" s="67"/>
      <c r="I702" s="68"/>
    </row>
    <row r="703" spans="1:9" ht="21">
      <c r="A703" s="57"/>
      <c r="B703" s="14" t="s">
        <v>158</v>
      </c>
      <c r="C703" s="67" t="str">
        <f>VLOOKUP(C701,'DEC-2024'!C:E,3,0)</f>
        <v>101082746800</v>
      </c>
      <c r="D703" s="67"/>
      <c r="E703" s="67"/>
      <c r="F703" s="7" t="s">
        <v>159</v>
      </c>
      <c r="G703" s="67">
        <f>VLOOKUP(C701,'DEC-2024'!C:F,4,0)</f>
        <v>5348023658</v>
      </c>
      <c r="H703" s="67"/>
      <c r="I703" s="68"/>
    </row>
    <row r="704" spans="1:9" ht="21">
      <c r="A704" s="57"/>
      <c r="B704" s="15" t="s">
        <v>160</v>
      </c>
      <c r="C704" s="81">
        <f>VLOOKUP(C701,'DEC-2024'!C:L,10,0)</f>
        <v>31</v>
      </c>
      <c r="D704" s="81"/>
      <c r="E704" s="81"/>
      <c r="F704" s="16" t="s">
        <v>178</v>
      </c>
      <c r="G704" s="81">
        <f>VLOOKUP(C701,'DEC-2024'!C:N,12,0)</f>
        <v>25</v>
      </c>
      <c r="H704" s="81"/>
      <c r="I704" s="82"/>
    </row>
    <row r="705" spans="1:9" ht="21">
      <c r="A705" s="57"/>
      <c r="B705" s="6" t="s">
        <v>12</v>
      </c>
      <c r="C705" s="77">
        <f>VLOOKUP(C701,'DEC-2024'!C:O,13,0)</f>
        <v>0</v>
      </c>
      <c r="D705" s="78"/>
      <c r="E705" s="79"/>
      <c r="F705" s="16" t="s">
        <v>179</v>
      </c>
      <c r="G705" s="77">
        <f>VLOOKUP(C701,'DEC-2024'!C:M,11,0)</f>
        <v>31</v>
      </c>
      <c r="H705" s="78"/>
      <c r="I705" s="80"/>
    </row>
    <row r="706" spans="1:9" ht="21">
      <c r="A706" s="58"/>
      <c r="B706" s="7" t="s">
        <v>180</v>
      </c>
      <c r="C706" s="77">
        <f>VLOOKUP(C701,'DEC-2024'!C:P,14,0)</f>
        <v>0</v>
      </c>
      <c r="D706" s="78"/>
      <c r="E706" s="79"/>
      <c r="F706" s="7" t="s">
        <v>181</v>
      </c>
      <c r="G706" s="77">
        <f>VLOOKUP(C701,'DEC-2024'!C:Q,15,0)</f>
        <v>0</v>
      </c>
      <c r="H706" s="78"/>
      <c r="I706" s="80"/>
    </row>
    <row r="707" spans="1:9" ht="21.6" thickBot="1">
      <c r="A707" s="57"/>
      <c r="B707" s="17" t="s">
        <v>161</v>
      </c>
      <c r="C707" s="18"/>
      <c r="D707" s="19"/>
      <c r="E707" s="20" t="s">
        <v>162</v>
      </c>
      <c r="F707" s="21" t="s">
        <v>163</v>
      </c>
      <c r="G707" s="19"/>
      <c r="H707" s="19"/>
      <c r="I707" s="22" t="s">
        <v>162</v>
      </c>
    </row>
    <row r="708" spans="1:9" ht="21">
      <c r="A708" s="57"/>
      <c r="B708" s="23" t="s">
        <v>15</v>
      </c>
      <c r="C708" s="11"/>
      <c r="D708" s="40"/>
      <c r="E708" s="3">
        <f>VLOOKUP(C701,'DEC-2024'!C:R,16,0)</f>
        <v>11037</v>
      </c>
      <c r="F708" s="25" t="s">
        <v>35</v>
      </c>
      <c r="G708" s="26"/>
      <c r="H708" s="26"/>
      <c r="I708" s="1">
        <f>VLOOKUP(C701,'DEC-2024'!C:AM,37,0)</f>
        <v>0</v>
      </c>
    </row>
    <row r="709" spans="1:9" ht="21">
      <c r="A709" s="57"/>
      <c r="B709" s="23" t="s">
        <v>16</v>
      </c>
      <c r="C709" s="11"/>
      <c r="D709" s="40"/>
      <c r="E709" s="3">
        <f>VLOOKUP(C701,'DEC-2024'!C:S,17,0)</f>
        <v>3518</v>
      </c>
      <c r="F709" s="25" t="s">
        <v>28</v>
      </c>
      <c r="G709" s="40"/>
      <c r="H709" s="40"/>
      <c r="I709" s="2">
        <f>VLOOKUP(C701,'DEC-2024'!C:AF,30,0)</f>
        <v>1747</v>
      </c>
    </row>
    <row r="710" spans="1:9" ht="21">
      <c r="A710" s="57"/>
      <c r="B710" s="23" t="s">
        <v>17</v>
      </c>
      <c r="C710" s="11"/>
      <c r="D710" s="40"/>
      <c r="E710" s="3">
        <f>VLOOKUP(C701,'DEC-2024'!C:T,18,0)</f>
        <v>0</v>
      </c>
      <c r="F710" s="25" t="s">
        <v>30</v>
      </c>
      <c r="G710" s="40"/>
      <c r="H710" s="40"/>
      <c r="I710" s="2">
        <f>VLOOKUP(C701,'DEC-2024'!C:AH,32,0)</f>
        <v>188</v>
      </c>
    </row>
    <row r="711" spans="1:9" ht="21">
      <c r="A711" s="57"/>
      <c r="B711" s="23" t="s">
        <v>19</v>
      </c>
      <c r="C711" s="11"/>
      <c r="D711" s="40"/>
      <c r="E711" s="3">
        <f>VLOOKUP(C701,'DEC-2024'!C:V,20,0)</f>
        <v>2445</v>
      </c>
      <c r="F711" s="25" t="s">
        <v>164</v>
      </c>
      <c r="G711" s="40"/>
      <c r="H711" s="40"/>
      <c r="I711" s="2">
        <f>VLOOKUP(C701,'DEC-2024'!C:AG,31,0)</f>
        <v>200</v>
      </c>
    </row>
    <row r="712" spans="1:9" ht="21">
      <c r="A712" s="57"/>
      <c r="B712" s="23" t="s">
        <v>165</v>
      </c>
      <c r="C712" s="11"/>
      <c r="D712" s="40"/>
      <c r="E712" s="3">
        <f>VLOOKUP(C701,'DEC-2024'!C:U,19,0)</f>
        <v>0</v>
      </c>
      <c r="F712" s="25" t="s">
        <v>176</v>
      </c>
      <c r="G712" s="40"/>
      <c r="H712" s="40"/>
      <c r="I712" s="2">
        <f>VLOOKUP(C701,'DEC-2024'!C:AL,36,0)</f>
        <v>0</v>
      </c>
    </row>
    <row r="713" spans="1:9" ht="21">
      <c r="A713" s="57"/>
      <c r="B713" s="23" t="s">
        <v>167</v>
      </c>
      <c r="C713" s="11"/>
      <c r="D713" s="40"/>
      <c r="E713" s="3">
        <f>VLOOKUP(C701,'DEC-2024'!C:Y,23,0)</f>
        <v>6410</v>
      </c>
      <c r="F713" s="25" t="s">
        <v>166</v>
      </c>
      <c r="G713" s="40"/>
      <c r="H713" s="40"/>
      <c r="I713" s="2">
        <f>VLOOKUP(C701,'DEC-2024'!C:AN,38,0)</f>
        <v>0</v>
      </c>
    </row>
    <row r="714" spans="1:9" ht="21">
      <c r="A714" s="57"/>
      <c r="B714" s="23" t="s">
        <v>169</v>
      </c>
      <c r="C714" s="11"/>
      <c r="D714" s="40"/>
      <c r="E714" s="3">
        <f>VLOOKUP(C701,'DEC-2024'!C:Z,24,0)</f>
        <v>0</v>
      </c>
      <c r="F714" s="27" t="s">
        <v>168</v>
      </c>
      <c r="G714" s="40"/>
      <c r="H714" s="40"/>
      <c r="I714" s="2">
        <f>VLOOKUP(C701,'DEC-2024'!C:AK,35,0)</f>
        <v>20</v>
      </c>
    </row>
    <row r="715" spans="1:9" ht="21">
      <c r="A715" s="57"/>
      <c r="B715" s="23" t="s">
        <v>20</v>
      </c>
      <c r="C715" s="11"/>
      <c r="D715" s="40"/>
      <c r="E715" s="3">
        <f>VLOOKUP(C701,'DEC-2024'!C:W,21,0)</f>
        <v>0</v>
      </c>
      <c r="F715" s="25" t="s">
        <v>42</v>
      </c>
      <c r="G715" s="40"/>
      <c r="H715" s="40"/>
      <c r="I715" s="2">
        <v>0</v>
      </c>
    </row>
    <row r="716" spans="1:9" ht="21">
      <c r="A716" s="57"/>
      <c r="B716" s="23" t="s">
        <v>25</v>
      </c>
      <c r="C716" s="11"/>
      <c r="D716" s="40"/>
      <c r="E716" s="3">
        <f>VLOOKUP(C701,'DEC-2024'!C:AB,26,0)</f>
        <v>500</v>
      </c>
      <c r="F716" s="25"/>
      <c r="G716" s="40"/>
      <c r="H716" s="40"/>
      <c r="I716" s="2"/>
    </row>
    <row r="717" spans="1:9" ht="21">
      <c r="A717" s="57"/>
      <c r="B717" s="23" t="s">
        <v>21</v>
      </c>
      <c r="C717" s="11"/>
      <c r="D717" s="40"/>
      <c r="E717" s="3">
        <f>VLOOKUP(C701,'DEC-2024'!C:X,22,0)</f>
        <v>0</v>
      </c>
      <c r="F717" s="25"/>
      <c r="G717" s="40"/>
      <c r="H717" s="40"/>
      <c r="I717" s="2"/>
    </row>
    <row r="718" spans="1:9" ht="21.6" thickBot="1">
      <c r="A718" s="57"/>
      <c r="B718" s="23" t="s">
        <v>24</v>
      </c>
      <c r="C718" s="11"/>
      <c r="D718" s="40"/>
      <c r="E718" s="3">
        <f>VLOOKUP(C701,'DEC-2024'!C:AA,25,0)</f>
        <v>1115</v>
      </c>
      <c r="F718" s="25"/>
      <c r="G718" s="40"/>
      <c r="H718" s="40"/>
      <c r="I718" s="2"/>
    </row>
    <row r="719" spans="1:9" ht="21.6" thickBot="1">
      <c r="A719" s="57"/>
      <c r="B719" s="28" t="s">
        <v>177</v>
      </c>
      <c r="C719" s="11"/>
      <c r="D719" s="40"/>
      <c r="E719" s="29">
        <f>VLOOKUP(C701,'DEC-2024'!C:AD,28,0)</f>
        <v>0</v>
      </c>
      <c r="F719" s="25"/>
      <c r="G719" s="40"/>
      <c r="H719" s="40"/>
      <c r="I719" s="2"/>
    </row>
    <row r="720" spans="1:9" ht="21.6" thickBot="1">
      <c r="A720" s="57"/>
      <c r="B720" s="69"/>
      <c r="C720" s="70"/>
      <c r="D720" s="71"/>
      <c r="E720" s="8"/>
      <c r="F720" s="25"/>
      <c r="G720" s="40"/>
      <c r="H720" s="40"/>
      <c r="I720" s="3"/>
    </row>
    <row r="721" spans="1:9" ht="21.6" thickBot="1">
      <c r="A721" s="57"/>
      <c r="B721" s="69" t="s">
        <v>170</v>
      </c>
      <c r="C721" s="70"/>
      <c r="D721" s="71"/>
      <c r="E721" s="4">
        <f>VLOOKUP(C701,'DEC-2024'!C:AE,29,0)</f>
        <v>25025</v>
      </c>
      <c r="F721" s="30" t="s">
        <v>171</v>
      </c>
      <c r="G721" s="31"/>
      <c r="H721" s="31"/>
      <c r="I721" s="5">
        <f>VLOOKUP(C701,'DEC-2024'!C:AP,40,0)</f>
        <v>2155</v>
      </c>
    </row>
    <row r="722" spans="1:9" ht="21.6" thickBot="1">
      <c r="A722" s="57"/>
      <c r="B722" s="32"/>
      <c r="C722" s="33"/>
      <c r="D722" s="31"/>
      <c r="E722" s="31"/>
      <c r="F722" s="34" t="s">
        <v>172</v>
      </c>
      <c r="G722" s="31"/>
      <c r="H722" s="31"/>
      <c r="I722" s="5">
        <f>VLOOKUP(C701,'DEC-2024'!C:AQ,41,0)</f>
        <v>22870</v>
      </c>
    </row>
    <row r="723" spans="1:9" ht="21.6" thickBot="1">
      <c r="A723" s="57"/>
      <c r="B723" s="72" t="s">
        <v>173</v>
      </c>
      <c r="C723" s="73"/>
      <c r="D723" s="74">
        <v>45663</v>
      </c>
      <c r="E723" s="74"/>
      <c r="F723" s="35"/>
      <c r="G723" s="35"/>
      <c r="H723" s="35"/>
      <c r="I723" s="36"/>
    </row>
    <row r="724" spans="1:9" ht="21">
      <c r="A724" s="57"/>
      <c r="B724" s="12"/>
      <c r="C724" s="11"/>
      <c r="D724" s="40"/>
      <c r="E724" s="40"/>
      <c r="F724" s="40"/>
      <c r="G724" s="40"/>
      <c r="H724" s="40"/>
      <c r="I724" s="37"/>
    </row>
    <row r="725" spans="1:9" ht="21.6" thickBot="1">
      <c r="A725" s="57"/>
      <c r="B725" s="38" t="s">
        <v>174</v>
      </c>
      <c r="C725" s="18"/>
      <c r="D725" s="41"/>
      <c r="E725" s="41"/>
      <c r="F725" s="41"/>
      <c r="G725" s="75" t="s">
        <v>175</v>
      </c>
      <c r="H725" s="75"/>
      <c r="I725" s="76"/>
    </row>
    <row r="726" spans="1:9" ht="21">
      <c r="A726" s="57">
        <v>26</v>
      </c>
      <c r="B726" s="59" t="s">
        <v>151</v>
      </c>
      <c r="C726" s="9"/>
      <c r="D726" s="61" t="s">
        <v>152</v>
      </c>
      <c r="E726" s="61"/>
      <c r="F726" s="61"/>
      <c r="G726" s="61"/>
      <c r="H726" s="61"/>
      <c r="I726" s="62"/>
    </row>
    <row r="727" spans="1:9" ht="21">
      <c r="A727" s="57"/>
      <c r="B727" s="60"/>
      <c r="C727" s="11"/>
      <c r="D727" s="63" t="s">
        <v>153</v>
      </c>
      <c r="E727" s="63"/>
      <c r="F727" s="63"/>
      <c r="G727" s="63"/>
      <c r="H727" s="63"/>
      <c r="I727" s="64"/>
    </row>
    <row r="728" spans="1:9" ht="21">
      <c r="A728" s="57"/>
      <c r="B728" s="60"/>
      <c r="C728" s="11"/>
      <c r="D728" s="63" t="s">
        <v>154</v>
      </c>
      <c r="E728" s="63"/>
      <c r="F728" s="63"/>
      <c r="G728" s="63"/>
      <c r="H728" s="63"/>
      <c r="I728" s="64"/>
    </row>
    <row r="729" spans="1:9" ht="21">
      <c r="A729" s="57"/>
      <c r="B729" s="12"/>
      <c r="C729" s="11"/>
      <c r="D729" s="65" t="s">
        <v>284</v>
      </c>
      <c r="E729" s="65"/>
      <c r="F729" s="65"/>
      <c r="G729" s="65"/>
      <c r="H729" s="65"/>
      <c r="I729" s="66"/>
    </row>
    <row r="730" spans="1:9" ht="21">
      <c r="A730" s="57"/>
      <c r="B730" s="6" t="s">
        <v>155</v>
      </c>
      <c r="C730" s="67" t="s">
        <v>125</v>
      </c>
      <c r="D730" s="67"/>
      <c r="E730" s="67"/>
      <c r="F730" s="13" t="s">
        <v>4</v>
      </c>
      <c r="G730" s="67" t="str">
        <f>VLOOKUP(C730,'DEC-2024'!C:D,2,0)</f>
        <v>ABHAY KUMAR JENA</v>
      </c>
      <c r="H730" s="67"/>
      <c r="I730" s="68"/>
    </row>
    <row r="731" spans="1:9" ht="21">
      <c r="A731" s="57"/>
      <c r="B731" s="6" t="s">
        <v>156</v>
      </c>
      <c r="C731" s="67" t="str">
        <f>VLOOKUP(C730,'DEC-2024'!C:G,5,0)</f>
        <v>BOMMASANDRA</v>
      </c>
      <c r="D731" s="67"/>
      <c r="E731" s="67"/>
      <c r="F731" s="7" t="s">
        <v>157</v>
      </c>
      <c r="G731" s="67" t="str">
        <f>VLOOKUP(C730,'DEC-2024'!C:H,6,0)</f>
        <v>Production</v>
      </c>
      <c r="H731" s="67"/>
      <c r="I731" s="68"/>
    </row>
    <row r="732" spans="1:9" ht="21">
      <c r="A732" s="57"/>
      <c r="B732" s="14" t="s">
        <v>158</v>
      </c>
      <c r="C732" s="67" t="str">
        <f>VLOOKUP(C730,'DEC-2024'!C:E,3,0)</f>
        <v>100073387086</v>
      </c>
      <c r="D732" s="67"/>
      <c r="E732" s="67"/>
      <c r="F732" s="7" t="s">
        <v>159</v>
      </c>
      <c r="G732" s="67">
        <f>VLOOKUP(C730,'DEC-2024'!C:F,4,0)</f>
        <v>5037673300</v>
      </c>
      <c r="H732" s="67"/>
      <c r="I732" s="68"/>
    </row>
    <row r="733" spans="1:9" ht="21">
      <c r="A733" s="57"/>
      <c r="B733" s="15" t="s">
        <v>160</v>
      </c>
      <c r="C733" s="81">
        <f>VLOOKUP(C730,'DEC-2024'!C:L,10,0)</f>
        <v>31</v>
      </c>
      <c r="D733" s="81"/>
      <c r="E733" s="81"/>
      <c r="F733" s="16" t="s">
        <v>178</v>
      </c>
      <c r="G733" s="81">
        <f>VLOOKUP(C730,'DEC-2024'!C:N,12,0)</f>
        <v>25</v>
      </c>
      <c r="H733" s="81"/>
      <c r="I733" s="82"/>
    </row>
    <row r="734" spans="1:9" ht="21">
      <c r="A734" s="57"/>
      <c r="B734" s="6" t="s">
        <v>12</v>
      </c>
      <c r="C734" s="77">
        <f>VLOOKUP(C730,'DEC-2024'!C:O,13,0)</f>
        <v>0</v>
      </c>
      <c r="D734" s="78"/>
      <c r="E734" s="79"/>
      <c r="F734" s="16" t="s">
        <v>179</v>
      </c>
      <c r="G734" s="77">
        <f>VLOOKUP(C730,'DEC-2024'!C:M,11,0)</f>
        <v>31</v>
      </c>
      <c r="H734" s="78"/>
      <c r="I734" s="80"/>
    </row>
    <row r="735" spans="1:9" ht="21">
      <c r="A735" s="58"/>
      <c r="B735" s="7" t="s">
        <v>180</v>
      </c>
      <c r="C735" s="77">
        <f>VLOOKUP(C730,'DEC-2024'!C:P,14,0)</f>
        <v>0</v>
      </c>
      <c r="D735" s="78"/>
      <c r="E735" s="79"/>
      <c r="F735" s="7" t="s">
        <v>181</v>
      </c>
      <c r="G735" s="77">
        <f>VLOOKUP(C730,'DEC-2024'!C:Q,15,0)</f>
        <v>0</v>
      </c>
      <c r="H735" s="78"/>
      <c r="I735" s="80"/>
    </row>
    <row r="736" spans="1:9" ht="21.6" thickBot="1">
      <c r="A736" s="57"/>
      <c r="B736" s="17" t="s">
        <v>161</v>
      </c>
      <c r="C736" s="18"/>
      <c r="D736" s="19"/>
      <c r="E736" s="20" t="s">
        <v>162</v>
      </c>
      <c r="F736" s="21" t="s">
        <v>163</v>
      </c>
      <c r="G736" s="19"/>
      <c r="H736" s="19"/>
      <c r="I736" s="22" t="s">
        <v>162</v>
      </c>
    </row>
    <row r="737" spans="1:9" ht="21">
      <c r="A737" s="57"/>
      <c r="B737" s="23" t="s">
        <v>15</v>
      </c>
      <c r="C737" s="11"/>
      <c r="D737" s="40"/>
      <c r="E737" s="3">
        <f>VLOOKUP(C730,'DEC-2024'!C:R,16,0)</f>
        <v>12140</v>
      </c>
      <c r="F737" s="25" t="s">
        <v>35</v>
      </c>
      <c r="G737" s="26"/>
      <c r="H737" s="26"/>
      <c r="I737" s="1">
        <f>VLOOKUP(C730,'DEC-2024'!C:AM,37,0)</f>
        <v>0</v>
      </c>
    </row>
    <row r="738" spans="1:9" ht="21">
      <c r="A738" s="57"/>
      <c r="B738" s="23" t="s">
        <v>16</v>
      </c>
      <c r="C738" s="11"/>
      <c r="D738" s="40"/>
      <c r="E738" s="3">
        <f>VLOOKUP(C730,'DEC-2024'!C:S,17,0)</f>
        <v>3518</v>
      </c>
      <c r="F738" s="25" t="s">
        <v>28</v>
      </c>
      <c r="G738" s="40"/>
      <c r="H738" s="40"/>
      <c r="I738" s="2">
        <f>VLOOKUP(C730,'DEC-2024'!C:AF,30,0)</f>
        <v>1879</v>
      </c>
    </row>
    <row r="739" spans="1:9" ht="21">
      <c r="A739" s="57"/>
      <c r="B739" s="23" t="s">
        <v>17</v>
      </c>
      <c r="C739" s="11"/>
      <c r="D739" s="40"/>
      <c r="E739" s="3">
        <f>VLOOKUP(C730,'DEC-2024'!C:T,18,0)</f>
        <v>0</v>
      </c>
      <c r="F739" s="25" t="s">
        <v>30</v>
      </c>
      <c r="G739" s="40"/>
      <c r="H739" s="40"/>
      <c r="I739" s="2">
        <f>VLOOKUP(C730,'DEC-2024'!C:AH,32,0)</f>
        <v>242</v>
      </c>
    </row>
    <row r="740" spans="1:9" ht="21">
      <c r="A740" s="57"/>
      <c r="B740" s="23" t="s">
        <v>19</v>
      </c>
      <c r="C740" s="11"/>
      <c r="D740" s="40"/>
      <c r="E740" s="3">
        <f>VLOOKUP(C730,'DEC-2024'!C:V,20,0)</f>
        <v>1242</v>
      </c>
      <c r="F740" s="25" t="s">
        <v>164</v>
      </c>
      <c r="G740" s="40"/>
      <c r="H740" s="40"/>
      <c r="I740" s="2">
        <f>VLOOKUP(C730,'DEC-2024'!C:AG,31,0)</f>
        <v>200</v>
      </c>
    </row>
    <row r="741" spans="1:9" ht="21">
      <c r="A741" s="57"/>
      <c r="B741" s="23" t="s">
        <v>165</v>
      </c>
      <c r="C741" s="11"/>
      <c r="D741" s="40"/>
      <c r="E741" s="3">
        <f>VLOOKUP(C730,'DEC-2024'!C:U,19,0)</f>
        <v>1600</v>
      </c>
      <c r="F741" s="25" t="s">
        <v>176</v>
      </c>
      <c r="G741" s="40"/>
      <c r="H741" s="40"/>
      <c r="I741" s="2">
        <f>VLOOKUP(C730,'DEC-2024'!C:AL,36,0)</f>
        <v>0</v>
      </c>
    </row>
    <row r="742" spans="1:9" ht="21">
      <c r="A742" s="57"/>
      <c r="B742" s="23" t="s">
        <v>167</v>
      </c>
      <c r="C742" s="11"/>
      <c r="D742" s="40"/>
      <c r="E742" s="3">
        <f>VLOOKUP(C730,'DEC-2024'!C:Y,23,0)</f>
        <v>11752</v>
      </c>
      <c r="F742" s="25" t="s">
        <v>166</v>
      </c>
      <c r="G742" s="40"/>
      <c r="H742" s="40"/>
      <c r="I742" s="2">
        <f>VLOOKUP(C730,'DEC-2024'!C:AN,38,0)</f>
        <v>0</v>
      </c>
    </row>
    <row r="743" spans="1:9" ht="21">
      <c r="A743" s="57"/>
      <c r="B743" s="23" t="s">
        <v>169</v>
      </c>
      <c r="C743" s="11"/>
      <c r="D743" s="40"/>
      <c r="E743" s="3">
        <f>VLOOKUP(C730,'DEC-2024'!C:Z,24,0)</f>
        <v>0</v>
      </c>
      <c r="F743" s="27" t="s">
        <v>168</v>
      </c>
      <c r="G743" s="40"/>
      <c r="H743" s="40"/>
      <c r="I743" s="2">
        <f>VLOOKUP(C730,'DEC-2024'!C:AK,35,0)</f>
        <v>20</v>
      </c>
    </row>
    <row r="744" spans="1:9" ht="21">
      <c r="A744" s="57"/>
      <c r="B744" s="23" t="s">
        <v>20</v>
      </c>
      <c r="C744" s="11"/>
      <c r="D744" s="40"/>
      <c r="E744" s="3">
        <f>VLOOKUP(C730,'DEC-2024'!C:W,21,0)</f>
        <v>0</v>
      </c>
      <c r="F744" s="25" t="s">
        <v>42</v>
      </c>
      <c r="G744" s="40"/>
      <c r="H744" s="40"/>
      <c r="I744" s="2">
        <v>0</v>
      </c>
    </row>
    <row r="745" spans="1:9" ht="21">
      <c r="A745" s="57"/>
      <c r="B745" s="23" t="s">
        <v>25</v>
      </c>
      <c r="C745" s="11"/>
      <c r="D745" s="40"/>
      <c r="E745" s="3">
        <f>VLOOKUP(C730,'DEC-2024'!C:AB,26,0)</f>
        <v>800</v>
      </c>
      <c r="F745" s="25"/>
      <c r="G745" s="40"/>
      <c r="H745" s="40"/>
      <c r="I745" s="2"/>
    </row>
    <row r="746" spans="1:9" ht="21">
      <c r="A746" s="57"/>
      <c r="B746" s="23" t="s">
        <v>21</v>
      </c>
      <c r="C746" s="11"/>
      <c r="D746" s="40"/>
      <c r="E746" s="3">
        <f>VLOOKUP(C730,'DEC-2024'!C:X,22,0)</f>
        <v>0</v>
      </c>
      <c r="F746" s="25"/>
      <c r="G746" s="40"/>
      <c r="H746" s="40"/>
      <c r="I746" s="2"/>
    </row>
    <row r="747" spans="1:9" ht="21.6" thickBot="1">
      <c r="A747" s="57"/>
      <c r="B747" s="23" t="s">
        <v>24</v>
      </c>
      <c r="C747" s="11"/>
      <c r="D747" s="40"/>
      <c r="E747" s="3">
        <f>VLOOKUP(C730,'DEC-2024'!C:AA,25,0)</f>
        <v>1213</v>
      </c>
      <c r="F747" s="25"/>
      <c r="G747" s="40"/>
      <c r="H747" s="40"/>
      <c r="I747" s="2"/>
    </row>
    <row r="748" spans="1:9" ht="21.6" thickBot="1">
      <c r="A748" s="57"/>
      <c r="B748" s="28" t="s">
        <v>177</v>
      </c>
      <c r="C748" s="11"/>
      <c r="D748" s="40"/>
      <c r="E748" s="29">
        <f>VLOOKUP(C730,'DEC-2024'!C:AD,28,0)</f>
        <v>0</v>
      </c>
      <c r="F748" s="25"/>
      <c r="G748" s="40"/>
      <c r="H748" s="40"/>
      <c r="I748" s="2"/>
    </row>
    <row r="749" spans="1:9" ht="21.6" thickBot="1">
      <c r="A749" s="57"/>
      <c r="B749" s="69"/>
      <c r="C749" s="70"/>
      <c r="D749" s="71"/>
      <c r="E749" s="8"/>
      <c r="F749" s="25"/>
      <c r="G749" s="40"/>
      <c r="H749" s="40"/>
      <c r="I749" s="3"/>
    </row>
    <row r="750" spans="1:9" ht="21.6" thickBot="1">
      <c r="A750" s="57"/>
      <c r="B750" s="69" t="s">
        <v>170</v>
      </c>
      <c r="C750" s="70"/>
      <c r="D750" s="71"/>
      <c r="E750" s="4">
        <f>VLOOKUP(C730,'DEC-2024'!C:AE,29,0)</f>
        <v>32265</v>
      </c>
      <c r="F750" s="30" t="s">
        <v>171</v>
      </c>
      <c r="G750" s="31"/>
      <c r="H750" s="31"/>
      <c r="I750" s="5">
        <f>VLOOKUP(C730,'DEC-2024'!C:AP,40,0)</f>
        <v>2341</v>
      </c>
    </row>
    <row r="751" spans="1:9" ht="21.6" thickBot="1">
      <c r="A751" s="57"/>
      <c r="B751" s="32"/>
      <c r="C751" s="33"/>
      <c r="D751" s="31"/>
      <c r="E751" s="31"/>
      <c r="F751" s="34" t="s">
        <v>172</v>
      </c>
      <c r="G751" s="31"/>
      <c r="H751" s="31"/>
      <c r="I751" s="5">
        <f>VLOOKUP(C730,'DEC-2024'!C:AQ,41,0)</f>
        <v>29924</v>
      </c>
    </row>
    <row r="752" spans="1:9" ht="21.6" thickBot="1">
      <c r="A752" s="57"/>
      <c r="B752" s="72" t="s">
        <v>173</v>
      </c>
      <c r="C752" s="73"/>
      <c r="D752" s="74">
        <v>45663</v>
      </c>
      <c r="E752" s="74"/>
      <c r="F752" s="35"/>
      <c r="G752" s="35"/>
      <c r="H752" s="35"/>
      <c r="I752" s="36"/>
    </row>
    <row r="753" spans="1:9" ht="21">
      <c r="A753" s="57"/>
      <c r="B753" s="12"/>
      <c r="C753" s="11"/>
      <c r="D753" s="40"/>
      <c r="E753" s="40"/>
      <c r="F753" s="40"/>
      <c r="G753" s="40"/>
      <c r="H753" s="40"/>
      <c r="I753" s="37"/>
    </row>
    <row r="754" spans="1:9" ht="21.6" thickBot="1">
      <c r="A754" s="57"/>
      <c r="B754" s="38" t="s">
        <v>174</v>
      </c>
      <c r="C754" s="18"/>
      <c r="D754" s="41"/>
      <c r="E754" s="41"/>
      <c r="F754" s="41"/>
      <c r="G754" s="75" t="s">
        <v>175</v>
      </c>
      <c r="H754" s="75"/>
      <c r="I754" s="76"/>
    </row>
    <row r="755" spans="1:9" ht="21">
      <c r="A755" s="57">
        <v>27</v>
      </c>
      <c r="B755" s="59" t="s">
        <v>151</v>
      </c>
      <c r="C755" s="9"/>
      <c r="D755" s="61" t="s">
        <v>152</v>
      </c>
      <c r="E755" s="61"/>
      <c r="F755" s="61"/>
      <c r="G755" s="61"/>
      <c r="H755" s="61"/>
      <c r="I755" s="62"/>
    </row>
    <row r="756" spans="1:9" ht="21">
      <c r="A756" s="57"/>
      <c r="B756" s="60"/>
      <c r="C756" s="11"/>
      <c r="D756" s="63" t="s">
        <v>153</v>
      </c>
      <c r="E756" s="63"/>
      <c r="F756" s="63"/>
      <c r="G756" s="63"/>
      <c r="H756" s="63"/>
      <c r="I756" s="64"/>
    </row>
    <row r="757" spans="1:9" ht="21">
      <c r="A757" s="57"/>
      <c r="B757" s="60"/>
      <c r="C757" s="11"/>
      <c r="D757" s="63" t="s">
        <v>154</v>
      </c>
      <c r="E757" s="63"/>
      <c r="F757" s="63"/>
      <c r="G757" s="63"/>
      <c r="H757" s="63"/>
      <c r="I757" s="64"/>
    </row>
    <row r="758" spans="1:9" ht="21">
      <c r="A758" s="57"/>
      <c r="B758" s="12"/>
      <c r="C758" s="11"/>
      <c r="D758" s="65" t="s">
        <v>284</v>
      </c>
      <c r="E758" s="65"/>
      <c r="F758" s="65"/>
      <c r="G758" s="65"/>
      <c r="H758" s="65"/>
      <c r="I758" s="66"/>
    </row>
    <row r="759" spans="1:9" ht="21">
      <c r="A759" s="57"/>
      <c r="B759" s="6" t="s">
        <v>155</v>
      </c>
      <c r="C759" s="67" t="s">
        <v>127</v>
      </c>
      <c r="D759" s="67"/>
      <c r="E759" s="67"/>
      <c r="F759" s="13" t="s">
        <v>4</v>
      </c>
      <c r="G759" s="67" t="str">
        <f>VLOOKUP(C759,'DEC-2024'!C:D,2,0)</f>
        <v>SUJIT KUMAR BHARTEE</v>
      </c>
      <c r="H759" s="67"/>
      <c r="I759" s="68"/>
    </row>
    <row r="760" spans="1:9" ht="21">
      <c r="A760" s="57"/>
      <c r="B760" s="6" t="s">
        <v>156</v>
      </c>
      <c r="C760" s="67" t="str">
        <f>VLOOKUP(C759,'DEC-2024'!C:G,5,0)</f>
        <v>BOMMASANDRA</v>
      </c>
      <c r="D760" s="67"/>
      <c r="E760" s="67"/>
      <c r="F760" s="7" t="s">
        <v>157</v>
      </c>
      <c r="G760" s="67" t="str">
        <f>VLOOKUP(C759,'DEC-2024'!C:H,6,0)</f>
        <v>Production</v>
      </c>
      <c r="H760" s="67"/>
      <c r="I760" s="68"/>
    </row>
    <row r="761" spans="1:9" ht="21">
      <c r="A761" s="57"/>
      <c r="B761" s="14" t="s">
        <v>158</v>
      </c>
      <c r="C761" s="67" t="str">
        <f>VLOOKUP(C759,'DEC-2024'!C:E,3,0)</f>
        <v>101343870892</v>
      </c>
      <c r="D761" s="67"/>
      <c r="E761" s="67"/>
      <c r="F761" s="7" t="s">
        <v>159</v>
      </c>
      <c r="G761" s="67">
        <f>VLOOKUP(C759,'DEC-2024'!C:F,4,0)</f>
        <v>5347660864</v>
      </c>
      <c r="H761" s="67"/>
      <c r="I761" s="68"/>
    </row>
    <row r="762" spans="1:9" ht="21">
      <c r="A762" s="57"/>
      <c r="B762" s="15" t="s">
        <v>160</v>
      </c>
      <c r="C762" s="81">
        <f>VLOOKUP(C759,'DEC-2024'!C:L,10,0)</f>
        <v>31</v>
      </c>
      <c r="D762" s="81"/>
      <c r="E762" s="81"/>
      <c r="F762" s="16" t="s">
        <v>178</v>
      </c>
      <c r="G762" s="81">
        <f>VLOOKUP(C759,'DEC-2024'!C:N,12,0)</f>
        <v>22</v>
      </c>
      <c r="H762" s="81"/>
      <c r="I762" s="82"/>
    </row>
    <row r="763" spans="1:9" ht="21">
      <c r="A763" s="57"/>
      <c r="B763" s="6" t="s">
        <v>12</v>
      </c>
      <c r="C763" s="77">
        <f>VLOOKUP(C759,'DEC-2024'!C:O,13,0)</f>
        <v>4</v>
      </c>
      <c r="D763" s="78"/>
      <c r="E763" s="79"/>
      <c r="F763" s="16" t="s">
        <v>179</v>
      </c>
      <c r="G763" s="77">
        <f>VLOOKUP(C759,'DEC-2024'!C:M,11,0)</f>
        <v>27</v>
      </c>
      <c r="H763" s="78"/>
      <c r="I763" s="80"/>
    </row>
    <row r="764" spans="1:9" ht="21">
      <c r="A764" s="58"/>
      <c r="B764" s="7" t="s">
        <v>180</v>
      </c>
      <c r="C764" s="77">
        <f>VLOOKUP(C759,'DEC-2024'!C:P,14,0)</f>
        <v>0</v>
      </c>
      <c r="D764" s="78"/>
      <c r="E764" s="79"/>
      <c r="F764" s="7" t="s">
        <v>181</v>
      </c>
      <c r="G764" s="77">
        <f>VLOOKUP(C759,'DEC-2024'!C:Q,15,0)</f>
        <v>0</v>
      </c>
      <c r="H764" s="78"/>
      <c r="I764" s="80"/>
    </row>
    <row r="765" spans="1:9" ht="21.6" thickBot="1">
      <c r="A765" s="57"/>
      <c r="B765" s="17" t="s">
        <v>161</v>
      </c>
      <c r="C765" s="18"/>
      <c r="D765" s="19"/>
      <c r="E765" s="20" t="s">
        <v>162</v>
      </c>
      <c r="F765" s="21" t="s">
        <v>163</v>
      </c>
      <c r="G765" s="19"/>
      <c r="H765" s="19"/>
      <c r="I765" s="22" t="s">
        <v>162</v>
      </c>
    </row>
    <row r="766" spans="1:9" ht="21">
      <c r="A766" s="57"/>
      <c r="B766" s="23" t="s">
        <v>15</v>
      </c>
      <c r="C766" s="11"/>
      <c r="D766" s="40"/>
      <c r="E766" s="3">
        <f>VLOOKUP(C759,'DEC-2024'!C:R,16,0)</f>
        <v>9613</v>
      </c>
      <c r="F766" s="25" t="s">
        <v>35</v>
      </c>
      <c r="G766" s="26"/>
      <c r="H766" s="26"/>
      <c r="I766" s="1">
        <f>VLOOKUP(C759,'DEC-2024'!C:AM,37,0)</f>
        <v>0</v>
      </c>
    </row>
    <row r="767" spans="1:9" ht="21">
      <c r="A767" s="57"/>
      <c r="B767" s="23" t="s">
        <v>16</v>
      </c>
      <c r="C767" s="11"/>
      <c r="D767" s="40"/>
      <c r="E767" s="3">
        <f>VLOOKUP(C759,'DEC-2024'!C:S,17,0)</f>
        <v>3064</v>
      </c>
      <c r="F767" s="25" t="s">
        <v>28</v>
      </c>
      <c r="G767" s="40"/>
      <c r="H767" s="40"/>
      <c r="I767" s="2">
        <f>VLOOKUP(C759,'DEC-2024'!C:AF,30,0)</f>
        <v>1521</v>
      </c>
    </row>
    <row r="768" spans="1:9" ht="21">
      <c r="A768" s="57"/>
      <c r="B768" s="23" t="s">
        <v>17</v>
      </c>
      <c r="C768" s="11"/>
      <c r="D768" s="40"/>
      <c r="E768" s="3">
        <f>VLOOKUP(C759,'DEC-2024'!C:T,18,0)</f>
        <v>0</v>
      </c>
      <c r="F768" s="25" t="s">
        <v>30</v>
      </c>
      <c r="G768" s="40"/>
      <c r="H768" s="40"/>
      <c r="I768" s="2">
        <f>VLOOKUP(C759,'DEC-2024'!C:AH,32,0)</f>
        <v>122</v>
      </c>
    </row>
    <row r="769" spans="1:9" ht="21">
      <c r="A769" s="57"/>
      <c r="B769" s="23" t="s">
        <v>19</v>
      </c>
      <c r="C769" s="11"/>
      <c r="D769" s="40"/>
      <c r="E769" s="3">
        <f>VLOOKUP(C759,'DEC-2024'!C:V,20,0)</f>
        <v>388</v>
      </c>
      <c r="F769" s="25" t="s">
        <v>164</v>
      </c>
      <c r="G769" s="40"/>
      <c r="H769" s="40"/>
      <c r="I769" s="2">
        <f>VLOOKUP(C759,'DEC-2024'!C:AG,31,0)</f>
        <v>0</v>
      </c>
    </row>
    <row r="770" spans="1:9" ht="21">
      <c r="A770" s="57"/>
      <c r="B770" s="23" t="s">
        <v>165</v>
      </c>
      <c r="C770" s="11"/>
      <c r="D770" s="40"/>
      <c r="E770" s="3">
        <f>VLOOKUP(C759,'DEC-2024'!C:U,19,0)</f>
        <v>0</v>
      </c>
      <c r="F770" s="25" t="s">
        <v>176</v>
      </c>
      <c r="G770" s="40"/>
      <c r="H770" s="40"/>
      <c r="I770" s="2">
        <f>VLOOKUP(C759,'DEC-2024'!C:AL,36,0)</f>
        <v>150</v>
      </c>
    </row>
    <row r="771" spans="1:9" ht="21">
      <c r="A771" s="57"/>
      <c r="B771" s="23" t="s">
        <v>167</v>
      </c>
      <c r="C771" s="11"/>
      <c r="D771" s="40"/>
      <c r="E771" s="3">
        <f>VLOOKUP(C759,'DEC-2024'!C:Y,23,0)</f>
        <v>0</v>
      </c>
      <c r="F771" s="25" t="s">
        <v>166</v>
      </c>
      <c r="G771" s="40"/>
      <c r="H771" s="40"/>
      <c r="I771" s="2">
        <f>VLOOKUP(C759,'DEC-2024'!C:AN,38,0)</f>
        <v>0</v>
      </c>
    </row>
    <row r="772" spans="1:9" ht="21">
      <c r="A772" s="57"/>
      <c r="B772" s="23" t="s">
        <v>169</v>
      </c>
      <c r="C772" s="11"/>
      <c r="D772" s="40"/>
      <c r="E772" s="3">
        <f>VLOOKUP(C759,'DEC-2024'!C:Z,24,0)</f>
        <v>2863</v>
      </c>
      <c r="F772" s="27" t="s">
        <v>168</v>
      </c>
      <c r="G772" s="40"/>
      <c r="H772" s="40"/>
      <c r="I772" s="2">
        <f>VLOOKUP(C759,'DEC-2024'!C:AK,35,0)</f>
        <v>20</v>
      </c>
    </row>
    <row r="773" spans="1:9" ht="21">
      <c r="A773" s="57"/>
      <c r="B773" s="23" t="s">
        <v>20</v>
      </c>
      <c r="C773" s="11"/>
      <c r="D773" s="40"/>
      <c r="E773" s="3">
        <f>VLOOKUP(C759,'DEC-2024'!C:W,21,0)</f>
        <v>0</v>
      </c>
      <c r="F773" s="25" t="s">
        <v>42</v>
      </c>
      <c r="G773" s="40"/>
      <c r="H773" s="40"/>
      <c r="I773" s="2">
        <v>0</v>
      </c>
    </row>
    <row r="774" spans="1:9" ht="21">
      <c r="A774" s="57"/>
      <c r="B774" s="23" t="s">
        <v>25</v>
      </c>
      <c r="C774" s="11"/>
      <c r="D774" s="40"/>
      <c r="E774" s="3">
        <f>VLOOKUP(C759,'DEC-2024'!C:AB,26,0)</f>
        <v>300</v>
      </c>
      <c r="F774" s="25"/>
      <c r="G774" s="40"/>
      <c r="H774" s="40"/>
      <c r="I774" s="2"/>
    </row>
    <row r="775" spans="1:9" ht="21">
      <c r="A775" s="57"/>
      <c r="B775" s="23" t="s">
        <v>21</v>
      </c>
      <c r="C775" s="11"/>
      <c r="D775" s="40"/>
      <c r="E775" s="3">
        <f>VLOOKUP(C759,'DEC-2024'!C:X,22,0)</f>
        <v>0</v>
      </c>
      <c r="F775" s="25"/>
      <c r="G775" s="40"/>
      <c r="H775" s="40"/>
      <c r="I775" s="2"/>
    </row>
    <row r="776" spans="1:9" ht="21.6" thickBot="1">
      <c r="A776" s="57"/>
      <c r="B776" s="23" t="s">
        <v>24</v>
      </c>
      <c r="C776" s="11"/>
      <c r="D776" s="40"/>
      <c r="E776" s="3">
        <f>VLOOKUP(C759,'DEC-2024'!C:AA,25,0)</f>
        <v>0</v>
      </c>
      <c r="F776" s="25"/>
      <c r="G776" s="40"/>
      <c r="H776" s="40"/>
      <c r="I776" s="2"/>
    </row>
    <row r="777" spans="1:9" ht="21.6" thickBot="1">
      <c r="A777" s="57"/>
      <c r="B777" s="28" t="s">
        <v>177</v>
      </c>
      <c r="C777" s="11"/>
      <c r="D777" s="40"/>
      <c r="E777" s="29">
        <f>VLOOKUP(C759,'DEC-2024'!C:AD,28,0)</f>
        <v>0</v>
      </c>
      <c r="F777" s="25"/>
      <c r="G777" s="40"/>
      <c r="H777" s="40"/>
      <c r="I777" s="2"/>
    </row>
    <row r="778" spans="1:9" ht="21.6" thickBot="1">
      <c r="A778" s="57"/>
      <c r="B778" s="69"/>
      <c r="C778" s="70"/>
      <c r="D778" s="71"/>
      <c r="E778" s="8"/>
      <c r="F778" s="25"/>
      <c r="G778" s="40"/>
      <c r="H778" s="40"/>
      <c r="I778" s="3"/>
    </row>
    <row r="779" spans="1:9" ht="21.6" thickBot="1">
      <c r="A779" s="57"/>
      <c r="B779" s="69" t="s">
        <v>170</v>
      </c>
      <c r="C779" s="70"/>
      <c r="D779" s="71"/>
      <c r="E779" s="4">
        <f>VLOOKUP(C759,'DEC-2024'!C:AE,29,0)</f>
        <v>16228</v>
      </c>
      <c r="F779" s="30" t="s">
        <v>171</v>
      </c>
      <c r="G779" s="31"/>
      <c r="H779" s="31"/>
      <c r="I779" s="5">
        <f>VLOOKUP(C759,'DEC-2024'!C:AP,40,0)</f>
        <v>1813</v>
      </c>
    </row>
    <row r="780" spans="1:9" ht="21.6" thickBot="1">
      <c r="A780" s="57"/>
      <c r="B780" s="32"/>
      <c r="C780" s="33"/>
      <c r="D780" s="31"/>
      <c r="E780" s="31"/>
      <c r="F780" s="34" t="s">
        <v>172</v>
      </c>
      <c r="G780" s="31"/>
      <c r="H780" s="31"/>
      <c r="I780" s="5">
        <f>VLOOKUP(C759,'DEC-2024'!C:AQ,41,0)</f>
        <v>14415</v>
      </c>
    </row>
    <row r="781" spans="1:9" ht="21.6" thickBot="1">
      <c r="A781" s="57"/>
      <c r="B781" s="72" t="s">
        <v>173</v>
      </c>
      <c r="C781" s="73"/>
      <c r="D781" s="74">
        <v>45663</v>
      </c>
      <c r="E781" s="74"/>
      <c r="F781" s="35"/>
      <c r="G781" s="35"/>
      <c r="H781" s="35"/>
      <c r="I781" s="36"/>
    </row>
    <row r="782" spans="1:9" ht="21">
      <c r="A782" s="57"/>
      <c r="B782" s="12"/>
      <c r="C782" s="11"/>
      <c r="D782" s="40"/>
      <c r="E782" s="40"/>
      <c r="F782" s="40"/>
      <c r="G782" s="40"/>
      <c r="H782" s="40"/>
      <c r="I782" s="37"/>
    </row>
    <row r="783" spans="1:9" ht="21.6" thickBot="1">
      <c r="A783" s="57"/>
      <c r="B783" s="38" t="s">
        <v>174</v>
      </c>
      <c r="C783" s="18"/>
      <c r="D783" s="41"/>
      <c r="E783" s="41"/>
      <c r="F783" s="41"/>
      <c r="G783" s="75" t="s">
        <v>175</v>
      </c>
      <c r="H783" s="75"/>
      <c r="I783" s="76"/>
    </row>
    <row r="784" spans="1:9" ht="21">
      <c r="A784" s="57">
        <v>28</v>
      </c>
      <c r="B784" s="59" t="s">
        <v>151</v>
      </c>
      <c r="C784" s="9"/>
      <c r="D784" s="61" t="s">
        <v>152</v>
      </c>
      <c r="E784" s="61"/>
      <c r="F784" s="61"/>
      <c r="G784" s="61"/>
      <c r="H784" s="61"/>
      <c r="I784" s="62"/>
    </row>
    <row r="785" spans="1:9" ht="21">
      <c r="A785" s="57"/>
      <c r="B785" s="60"/>
      <c r="C785" s="11"/>
      <c r="D785" s="63" t="s">
        <v>153</v>
      </c>
      <c r="E785" s="63"/>
      <c r="F785" s="63"/>
      <c r="G785" s="63"/>
      <c r="H785" s="63"/>
      <c r="I785" s="64"/>
    </row>
    <row r="786" spans="1:9" ht="21">
      <c r="A786" s="57"/>
      <c r="B786" s="60"/>
      <c r="C786" s="11"/>
      <c r="D786" s="63" t="s">
        <v>154</v>
      </c>
      <c r="E786" s="63"/>
      <c r="F786" s="63"/>
      <c r="G786" s="63"/>
      <c r="H786" s="63"/>
      <c r="I786" s="64"/>
    </row>
    <row r="787" spans="1:9" ht="21">
      <c r="A787" s="57"/>
      <c r="B787" s="12"/>
      <c r="C787" s="11"/>
      <c r="D787" s="65" t="s">
        <v>284</v>
      </c>
      <c r="E787" s="65"/>
      <c r="F787" s="65"/>
      <c r="G787" s="65"/>
      <c r="H787" s="65"/>
      <c r="I787" s="66"/>
    </row>
    <row r="788" spans="1:9" ht="21">
      <c r="A788" s="57"/>
      <c r="B788" s="6" t="s">
        <v>155</v>
      </c>
      <c r="C788" s="67" t="s">
        <v>130</v>
      </c>
      <c r="D788" s="67"/>
      <c r="E788" s="67"/>
      <c r="F788" s="13" t="s">
        <v>4</v>
      </c>
      <c r="G788" s="67" t="str">
        <f>VLOOKUP(C788,'DEC-2024'!C:D,2,0)</f>
        <v>MUNIYAPPAN</v>
      </c>
      <c r="H788" s="67"/>
      <c r="I788" s="68"/>
    </row>
    <row r="789" spans="1:9" ht="21">
      <c r="A789" s="57"/>
      <c r="B789" s="6" t="s">
        <v>156</v>
      </c>
      <c r="C789" s="67" t="str">
        <f>VLOOKUP(C788,'DEC-2024'!C:G,5,0)</f>
        <v>BOMMASANDRA</v>
      </c>
      <c r="D789" s="67"/>
      <c r="E789" s="67"/>
      <c r="F789" s="7" t="s">
        <v>157</v>
      </c>
      <c r="G789" s="67" t="str">
        <f>VLOOKUP(C788,'DEC-2024'!C:H,6,0)</f>
        <v>Production</v>
      </c>
      <c r="H789" s="67"/>
      <c r="I789" s="68"/>
    </row>
    <row r="790" spans="1:9" ht="21">
      <c r="A790" s="57"/>
      <c r="B790" s="14" t="s">
        <v>158</v>
      </c>
      <c r="C790" s="67" t="str">
        <f>VLOOKUP(C788,'DEC-2024'!C:E,3,0)</f>
        <v>101290423539</v>
      </c>
      <c r="D790" s="67"/>
      <c r="E790" s="67"/>
      <c r="F790" s="7" t="s">
        <v>159</v>
      </c>
      <c r="G790" s="67">
        <f>VLOOKUP(C788,'DEC-2024'!C:F,4,0)</f>
        <v>5349618073</v>
      </c>
      <c r="H790" s="67"/>
      <c r="I790" s="68"/>
    </row>
    <row r="791" spans="1:9" ht="21">
      <c r="A791" s="57"/>
      <c r="B791" s="15" t="s">
        <v>160</v>
      </c>
      <c r="C791" s="81">
        <f>VLOOKUP(C788,'DEC-2024'!C:L,10,0)</f>
        <v>31</v>
      </c>
      <c r="D791" s="81"/>
      <c r="E791" s="81"/>
      <c r="F791" s="16" t="s">
        <v>178</v>
      </c>
      <c r="G791" s="81">
        <f>VLOOKUP(C788,'DEC-2024'!C:N,12,0)</f>
        <v>25</v>
      </c>
      <c r="H791" s="81"/>
      <c r="I791" s="82"/>
    </row>
    <row r="792" spans="1:9" ht="21">
      <c r="A792" s="57"/>
      <c r="B792" s="6" t="s">
        <v>12</v>
      </c>
      <c r="C792" s="77">
        <f>VLOOKUP(C788,'DEC-2024'!C:O,13,0)</f>
        <v>0</v>
      </c>
      <c r="D792" s="78"/>
      <c r="E792" s="79"/>
      <c r="F792" s="16" t="s">
        <v>179</v>
      </c>
      <c r="G792" s="77">
        <f>VLOOKUP(C788,'DEC-2024'!C:M,11,0)</f>
        <v>31</v>
      </c>
      <c r="H792" s="78"/>
      <c r="I792" s="80"/>
    </row>
    <row r="793" spans="1:9" ht="21">
      <c r="A793" s="58"/>
      <c r="B793" s="7" t="s">
        <v>180</v>
      </c>
      <c r="C793" s="77">
        <f>VLOOKUP(C788,'DEC-2024'!C:P,14,0)</f>
        <v>0</v>
      </c>
      <c r="D793" s="78"/>
      <c r="E793" s="79"/>
      <c r="F793" s="7" t="s">
        <v>181</v>
      </c>
      <c r="G793" s="77">
        <f>VLOOKUP(C788,'DEC-2024'!C:Q,15,0)</f>
        <v>0</v>
      </c>
      <c r="H793" s="78"/>
      <c r="I793" s="80"/>
    </row>
    <row r="794" spans="1:9" ht="21.6" thickBot="1">
      <c r="A794" s="57"/>
      <c r="B794" s="17" t="s">
        <v>161</v>
      </c>
      <c r="C794" s="18"/>
      <c r="D794" s="19"/>
      <c r="E794" s="20" t="s">
        <v>162</v>
      </c>
      <c r="F794" s="21" t="s">
        <v>163</v>
      </c>
      <c r="G794" s="19"/>
      <c r="H794" s="19"/>
      <c r="I794" s="22" t="s">
        <v>162</v>
      </c>
    </row>
    <row r="795" spans="1:9" ht="21">
      <c r="A795" s="57"/>
      <c r="B795" s="23" t="s">
        <v>15</v>
      </c>
      <c r="C795" s="11"/>
      <c r="D795" s="40"/>
      <c r="E795" s="3">
        <f>VLOOKUP(C788,'DEC-2024'!C:R,16,0)</f>
        <v>11037</v>
      </c>
      <c r="F795" s="25" t="s">
        <v>35</v>
      </c>
      <c r="G795" s="26"/>
      <c r="H795" s="26"/>
      <c r="I795" s="1">
        <f>VLOOKUP(C788,'DEC-2024'!C:AM,37,0)</f>
        <v>0</v>
      </c>
    </row>
    <row r="796" spans="1:9" ht="21">
      <c r="A796" s="57"/>
      <c r="B796" s="23" t="s">
        <v>16</v>
      </c>
      <c r="C796" s="11"/>
      <c r="D796" s="40"/>
      <c r="E796" s="3">
        <f>VLOOKUP(C788,'DEC-2024'!C:S,17,0)</f>
        <v>3518</v>
      </c>
      <c r="F796" s="25" t="s">
        <v>28</v>
      </c>
      <c r="G796" s="40"/>
      <c r="H796" s="40"/>
      <c r="I796" s="2">
        <f>VLOOKUP(C788,'DEC-2024'!C:AF,30,0)</f>
        <v>1747</v>
      </c>
    </row>
    <row r="797" spans="1:9" ht="21">
      <c r="A797" s="57"/>
      <c r="B797" s="23" t="s">
        <v>17</v>
      </c>
      <c r="C797" s="11"/>
      <c r="D797" s="40"/>
      <c r="E797" s="3">
        <f>VLOOKUP(C788,'DEC-2024'!C:T,18,0)</f>
        <v>0</v>
      </c>
      <c r="F797" s="25" t="s">
        <v>30</v>
      </c>
      <c r="G797" s="40"/>
      <c r="H797" s="40"/>
      <c r="I797" s="2">
        <f>VLOOKUP(C788,'DEC-2024'!C:AH,32,0)</f>
        <v>169</v>
      </c>
    </row>
    <row r="798" spans="1:9" ht="21">
      <c r="A798" s="57"/>
      <c r="B798" s="23" t="s">
        <v>19</v>
      </c>
      <c r="C798" s="11"/>
      <c r="D798" s="40"/>
      <c r="E798" s="3">
        <f>VLOOKUP(C788,'DEC-2024'!C:V,20,0)</f>
        <v>0</v>
      </c>
      <c r="F798" s="25" t="s">
        <v>164</v>
      </c>
      <c r="G798" s="40"/>
      <c r="H798" s="40"/>
      <c r="I798" s="2">
        <f>VLOOKUP(C788,'DEC-2024'!C:AG,31,0)</f>
        <v>0</v>
      </c>
    </row>
    <row r="799" spans="1:9" ht="21">
      <c r="A799" s="57"/>
      <c r="B799" s="23" t="s">
        <v>165</v>
      </c>
      <c r="C799" s="11"/>
      <c r="D799" s="40"/>
      <c r="E799" s="3">
        <f>VLOOKUP(C788,'DEC-2024'!C:U,19,0)</f>
        <v>445</v>
      </c>
      <c r="F799" s="25" t="s">
        <v>176</v>
      </c>
      <c r="G799" s="40"/>
      <c r="H799" s="40"/>
      <c r="I799" s="2">
        <f>VLOOKUP(C788,'DEC-2024'!C:AL,36,0)</f>
        <v>270</v>
      </c>
    </row>
    <row r="800" spans="1:9" ht="21">
      <c r="A800" s="57"/>
      <c r="B800" s="23" t="s">
        <v>167</v>
      </c>
      <c r="C800" s="11"/>
      <c r="D800" s="40"/>
      <c r="E800" s="3">
        <f>VLOOKUP(C788,'DEC-2024'!C:Y,23,0)</f>
        <v>5963</v>
      </c>
      <c r="F800" s="25" t="s">
        <v>166</v>
      </c>
      <c r="G800" s="40"/>
      <c r="H800" s="40"/>
      <c r="I800" s="2">
        <f>VLOOKUP(C788,'DEC-2024'!C:AN,38,0)</f>
        <v>0</v>
      </c>
    </row>
    <row r="801" spans="1:9" ht="21">
      <c r="A801" s="57"/>
      <c r="B801" s="23" t="s">
        <v>169</v>
      </c>
      <c r="C801" s="11"/>
      <c r="D801" s="40"/>
      <c r="E801" s="3">
        <f>VLOOKUP(C788,'DEC-2024'!C:Z,24,0)</f>
        <v>0</v>
      </c>
      <c r="F801" s="27" t="s">
        <v>168</v>
      </c>
      <c r="G801" s="40"/>
      <c r="H801" s="40"/>
      <c r="I801" s="2">
        <f>VLOOKUP(C788,'DEC-2024'!C:AK,35,0)</f>
        <v>20</v>
      </c>
    </row>
    <row r="802" spans="1:9" ht="21">
      <c r="A802" s="57"/>
      <c r="B802" s="23" t="s">
        <v>20</v>
      </c>
      <c r="C802" s="11"/>
      <c r="D802" s="40"/>
      <c r="E802" s="3">
        <f>VLOOKUP(C788,'DEC-2024'!C:W,21,0)</f>
        <v>0</v>
      </c>
      <c r="F802" s="25" t="s">
        <v>42</v>
      </c>
      <c r="G802" s="40"/>
      <c r="H802" s="40"/>
      <c r="I802" s="2">
        <v>0</v>
      </c>
    </row>
    <row r="803" spans="1:9" ht="21">
      <c r="A803" s="57"/>
      <c r="B803" s="23" t="s">
        <v>25</v>
      </c>
      <c r="C803" s="11"/>
      <c r="D803" s="40"/>
      <c r="E803" s="3">
        <f>VLOOKUP(C788,'DEC-2024'!C:AB,26,0)</f>
        <v>650</v>
      </c>
      <c r="F803" s="25"/>
      <c r="G803" s="40"/>
      <c r="H803" s="40"/>
      <c r="I803" s="2"/>
    </row>
    <row r="804" spans="1:9" ht="21">
      <c r="A804" s="57"/>
      <c r="B804" s="23" t="s">
        <v>21</v>
      </c>
      <c r="C804" s="11"/>
      <c r="D804" s="40"/>
      <c r="E804" s="3">
        <f>VLOOKUP(C788,'DEC-2024'!C:X,22,0)</f>
        <v>0</v>
      </c>
      <c r="F804" s="25"/>
      <c r="G804" s="40"/>
      <c r="H804" s="40"/>
      <c r="I804" s="2"/>
    </row>
    <row r="805" spans="1:9" ht="21.6" thickBot="1">
      <c r="A805" s="57"/>
      <c r="B805" s="23" t="s">
        <v>24</v>
      </c>
      <c r="C805" s="11"/>
      <c r="D805" s="40"/>
      <c r="E805" s="3">
        <f>VLOOKUP(C788,'DEC-2024'!C:AA,25,0)</f>
        <v>984</v>
      </c>
      <c r="F805" s="25"/>
      <c r="G805" s="40"/>
      <c r="H805" s="40"/>
      <c r="I805" s="2"/>
    </row>
    <row r="806" spans="1:9" ht="21.6" thickBot="1">
      <c r="A806" s="57"/>
      <c r="B806" s="28" t="s">
        <v>177</v>
      </c>
      <c r="C806" s="11"/>
      <c r="D806" s="40"/>
      <c r="E806" s="29">
        <f>VLOOKUP(C788,'DEC-2024'!C:AD,28,0)</f>
        <v>0</v>
      </c>
      <c r="F806" s="25"/>
      <c r="G806" s="40"/>
      <c r="H806" s="40"/>
      <c r="I806" s="2"/>
    </row>
    <row r="807" spans="1:9" ht="21.6" thickBot="1">
      <c r="A807" s="57"/>
      <c r="B807" s="69"/>
      <c r="C807" s="70"/>
      <c r="D807" s="71"/>
      <c r="E807" s="8"/>
      <c r="F807" s="25"/>
      <c r="G807" s="40"/>
      <c r="H807" s="40"/>
      <c r="I807" s="3"/>
    </row>
    <row r="808" spans="1:9" ht="21.6" thickBot="1">
      <c r="A808" s="57"/>
      <c r="B808" s="69" t="s">
        <v>170</v>
      </c>
      <c r="C808" s="70"/>
      <c r="D808" s="71"/>
      <c r="E808" s="4">
        <f>VLOOKUP(C788,'DEC-2024'!C:AE,29,0)</f>
        <v>22597</v>
      </c>
      <c r="F808" s="30" t="s">
        <v>171</v>
      </c>
      <c r="G808" s="31"/>
      <c r="H808" s="31"/>
      <c r="I808" s="5">
        <f>VLOOKUP(C788,'DEC-2024'!C:AP,40,0)</f>
        <v>2206</v>
      </c>
    </row>
    <row r="809" spans="1:9" ht="21.6" thickBot="1">
      <c r="A809" s="57"/>
      <c r="B809" s="32"/>
      <c r="C809" s="33"/>
      <c r="D809" s="31"/>
      <c r="E809" s="31"/>
      <c r="F809" s="34" t="s">
        <v>172</v>
      </c>
      <c r="G809" s="31"/>
      <c r="H809" s="31"/>
      <c r="I809" s="5">
        <f>VLOOKUP(C788,'DEC-2024'!C:AQ,41,0)</f>
        <v>20391</v>
      </c>
    </row>
    <row r="810" spans="1:9" ht="21.6" thickBot="1">
      <c r="A810" s="57"/>
      <c r="B810" s="72" t="s">
        <v>173</v>
      </c>
      <c r="C810" s="73"/>
      <c r="D810" s="74">
        <v>45663</v>
      </c>
      <c r="E810" s="74"/>
      <c r="F810" s="35"/>
      <c r="G810" s="35"/>
      <c r="H810" s="35"/>
      <c r="I810" s="36"/>
    </row>
    <row r="811" spans="1:9" ht="21">
      <c r="A811" s="57"/>
      <c r="B811" s="12"/>
      <c r="C811" s="11"/>
      <c r="D811" s="40"/>
      <c r="E811" s="40"/>
      <c r="F811" s="40"/>
      <c r="G811" s="40"/>
      <c r="H811" s="40"/>
      <c r="I811" s="37"/>
    </row>
    <row r="812" spans="1:9" ht="21.6" thickBot="1">
      <c r="A812" s="57"/>
      <c r="B812" s="38" t="s">
        <v>174</v>
      </c>
      <c r="C812" s="18"/>
      <c r="D812" s="41"/>
      <c r="E812" s="41"/>
      <c r="F812" s="41"/>
      <c r="G812" s="75" t="s">
        <v>175</v>
      </c>
      <c r="H812" s="75"/>
      <c r="I812" s="76"/>
    </row>
    <row r="813" spans="1:9" ht="21">
      <c r="A813" s="57">
        <v>29</v>
      </c>
      <c r="B813" s="59" t="s">
        <v>151</v>
      </c>
      <c r="C813" s="9"/>
      <c r="D813" s="61" t="s">
        <v>152</v>
      </c>
      <c r="E813" s="61"/>
      <c r="F813" s="61"/>
      <c r="G813" s="61"/>
      <c r="H813" s="61"/>
      <c r="I813" s="62"/>
    </row>
    <row r="814" spans="1:9" ht="21">
      <c r="A814" s="57"/>
      <c r="B814" s="60"/>
      <c r="C814" s="11"/>
      <c r="D814" s="63" t="s">
        <v>153</v>
      </c>
      <c r="E814" s="63"/>
      <c r="F814" s="63"/>
      <c r="G814" s="63"/>
      <c r="H814" s="63"/>
      <c r="I814" s="64"/>
    </row>
    <row r="815" spans="1:9" ht="21">
      <c r="A815" s="57"/>
      <c r="B815" s="60"/>
      <c r="C815" s="11"/>
      <c r="D815" s="63" t="s">
        <v>154</v>
      </c>
      <c r="E815" s="63"/>
      <c r="F815" s="63"/>
      <c r="G815" s="63"/>
      <c r="H815" s="63"/>
      <c r="I815" s="64"/>
    </row>
    <row r="816" spans="1:9" ht="21">
      <c r="A816" s="57"/>
      <c r="B816" s="12"/>
      <c r="C816" s="11"/>
      <c r="D816" s="65" t="s">
        <v>284</v>
      </c>
      <c r="E816" s="65"/>
      <c r="F816" s="65"/>
      <c r="G816" s="65"/>
      <c r="H816" s="65"/>
      <c r="I816" s="66"/>
    </row>
    <row r="817" spans="1:9" ht="21">
      <c r="A817" s="57"/>
      <c r="B817" s="6" t="s">
        <v>155</v>
      </c>
      <c r="C817" s="67" t="s">
        <v>132</v>
      </c>
      <c r="D817" s="67"/>
      <c r="E817" s="67"/>
      <c r="F817" s="13" t="s">
        <v>4</v>
      </c>
      <c r="G817" s="67" t="str">
        <f>VLOOKUP(C817,'DEC-2024'!C:D,2,0)</f>
        <v>SANTANU PATRA</v>
      </c>
      <c r="H817" s="67"/>
      <c r="I817" s="68"/>
    </row>
    <row r="818" spans="1:9" ht="21">
      <c r="A818" s="57"/>
      <c r="B818" s="6" t="s">
        <v>156</v>
      </c>
      <c r="C818" s="67" t="str">
        <f>VLOOKUP(C817,'DEC-2024'!C:G,5,0)</f>
        <v>BOMMASANDRA</v>
      </c>
      <c r="D818" s="67"/>
      <c r="E818" s="67"/>
      <c r="F818" s="7" t="s">
        <v>157</v>
      </c>
      <c r="G818" s="67" t="str">
        <f>VLOOKUP(C817,'DEC-2024'!C:H,6,0)</f>
        <v>Production</v>
      </c>
      <c r="H818" s="67"/>
      <c r="I818" s="68"/>
    </row>
    <row r="819" spans="1:9" ht="21">
      <c r="A819" s="57"/>
      <c r="B819" s="14" t="s">
        <v>158</v>
      </c>
      <c r="C819" s="67" t="str">
        <f>VLOOKUP(C817,'DEC-2024'!C:E,3,0)</f>
        <v>100908721671</v>
      </c>
      <c r="D819" s="67"/>
      <c r="E819" s="67"/>
      <c r="F819" s="7" t="s">
        <v>159</v>
      </c>
      <c r="G819" s="67">
        <f>VLOOKUP(C817,'DEC-2024'!C:F,4,0)</f>
        <v>5349545328</v>
      </c>
      <c r="H819" s="67"/>
      <c r="I819" s="68"/>
    </row>
    <row r="820" spans="1:9" ht="21">
      <c r="A820" s="57"/>
      <c r="B820" s="15" t="s">
        <v>160</v>
      </c>
      <c r="C820" s="81">
        <f>VLOOKUP(C817,'DEC-2024'!C:L,10,0)</f>
        <v>31</v>
      </c>
      <c r="D820" s="81"/>
      <c r="E820" s="81"/>
      <c r="F820" s="16" t="s">
        <v>178</v>
      </c>
      <c r="G820" s="81">
        <f>VLOOKUP(C817,'DEC-2024'!C:N,12,0)</f>
        <v>25</v>
      </c>
      <c r="H820" s="81"/>
      <c r="I820" s="82"/>
    </row>
    <row r="821" spans="1:9" ht="21">
      <c r="A821" s="57"/>
      <c r="B821" s="6" t="s">
        <v>12</v>
      </c>
      <c r="C821" s="77">
        <f>VLOOKUP(C817,'DEC-2024'!C:O,13,0)</f>
        <v>0</v>
      </c>
      <c r="D821" s="78"/>
      <c r="E821" s="79"/>
      <c r="F821" s="16" t="s">
        <v>179</v>
      </c>
      <c r="G821" s="77">
        <f>VLOOKUP(C817,'DEC-2024'!C:M,11,0)</f>
        <v>31</v>
      </c>
      <c r="H821" s="78"/>
      <c r="I821" s="80"/>
    </row>
    <row r="822" spans="1:9" ht="21">
      <c r="A822" s="58"/>
      <c r="B822" s="7" t="s">
        <v>180</v>
      </c>
      <c r="C822" s="77">
        <f>VLOOKUP(C817,'DEC-2024'!C:P,14,0)</f>
        <v>0</v>
      </c>
      <c r="D822" s="78"/>
      <c r="E822" s="79"/>
      <c r="F822" s="7" t="s">
        <v>181</v>
      </c>
      <c r="G822" s="77">
        <f>VLOOKUP(C817,'DEC-2024'!C:Q,15,0)</f>
        <v>0</v>
      </c>
      <c r="H822" s="78"/>
      <c r="I822" s="80"/>
    </row>
    <row r="823" spans="1:9" ht="21.6" thickBot="1">
      <c r="A823" s="57"/>
      <c r="B823" s="17" t="s">
        <v>161</v>
      </c>
      <c r="C823" s="18"/>
      <c r="D823" s="19"/>
      <c r="E823" s="20" t="s">
        <v>162</v>
      </c>
      <c r="F823" s="21" t="s">
        <v>163</v>
      </c>
      <c r="G823" s="19"/>
      <c r="H823" s="19"/>
      <c r="I823" s="22" t="s">
        <v>162</v>
      </c>
    </row>
    <row r="824" spans="1:9" ht="21">
      <c r="A824" s="57"/>
      <c r="B824" s="23" t="s">
        <v>15</v>
      </c>
      <c r="C824" s="11"/>
      <c r="D824" s="40"/>
      <c r="E824" s="3">
        <f>VLOOKUP(C817,'DEC-2024'!C:R,16,0)</f>
        <v>11037</v>
      </c>
      <c r="F824" s="25" t="s">
        <v>35</v>
      </c>
      <c r="G824" s="26"/>
      <c r="H824" s="26"/>
      <c r="I824" s="1">
        <f>VLOOKUP(C817,'DEC-2024'!C:AM,37,0)</f>
        <v>0</v>
      </c>
    </row>
    <row r="825" spans="1:9" ht="21">
      <c r="A825" s="57"/>
      <c r="B825" s="23" t="s">
        <v>16</v>
      </c>
      <c r="C825" s="11"/>
      <c r="D825" s="40"/>
      <c r="E825" s="3">
        <f>VLOOKUP(C817,'DEC-2024'!C:S,17,0)</f>
        <v>3518</v>
      </c>
      <c r="F825" s="25" t="s">
        <v>28</v>
      </c>
      <c r="G825" s="40"/>
      <c r="H825" s="40"/>
      <c r="I825" s="2">
        <f>VLOOKUP(C817,'DEC-2024'!C:AF,30,0)</f>
        <v>1747</v>
      </c>
    </row>
    <row r="826" spans="1:9" ht="21">
      <c r="A826" s="57"/>
      <c r="B826" s="23" t="s">
        <v>17</v>
      </c>
      <c r="C826" s="11"/>
      <c r="D826" s="40"/>
      <c r="E826" s="3">
        <f>VLOOKUP(C817,'DEC-2024'!C:T,18,0)</f>
        <v>0</v>
      </c>
      <c r="F826" s="25" t="s">
        <v>30</v>
      </c>
      <c r="G826" s="40"/>
      <c r="H826" s="40"/>
      <c r="I826" s="2">
        <f>VLOOKUP(C817,'DEC-2024'!C:AH,32,0)</f>
        <v>180</v>
      </c>
    </row>
    <row r="827" spans="1:9" ht="21">
      <c r="A827" s="57"/>
      <c r="B827" s="23" t="s">
        <v>19</v>
      </c>
      <c r="C827" s="11"/>
      <c r="D827" s="40"/>
      <c r="E827" s="3">
        <f>VLOOKUP(C817,'DEC-2024'!C:V,20,0)</f>
        <v>1895</v>
      </c>
      <c r="F827" s="25" t="s">
        <v>164</v>
      </c>
      <c r="G827" s="40"/>
      <c r="H827" s="40"/>
      <c r="I827" s="2">
        <f>VLOOKUP(C817,'DEC-2024'!C:AG,31,0)</f>
        <v>0</v>
      </c>
    </row>
    <row r="828" spans="1:9" ht="21">
      <c r="A828" s="57"/>
      <c r="B828" s="23" t="s">
        <v>165</v>
      </c>
      <c r="C828" s="11"/>
      <c r="D828" s="40"/>
      <c r="E828" s="3">
        <f>VLOOKUP(C817,'DEC-2024'!C:U,19,0)</f>
        <v>0</v>
      </c>
      <c r="F828" s="25" t="s">
        <v>176</v>
      </c>
      <c r="G828" s="40"/>
      <c r="H828" s="40"/>
      <c r="I828" s="2">
        <f>VLOOKUP(C817,'DEC-2024'!C:AL,36,0)</f>
        <v>0</v>
      </c>
    </row>
    <row r="829" spans="1:9" ht="21">
      <c r="A829" s="57"/>
      <c r="B829" s="23" t="s">
        <v>167</v>
      </c>
      <c r="C829" s="11"/>
      <c r="D829" s="40"/>
      <c r="E829" s="3">
        <f>VLOOKUP(C817,'DEC-2024'!C:Y,23,0)</f>
        <v>4877</v>
      </c>
      <c r="F829" s="25" t="s">
        <v>166</v>
      </c>
      <c r="G829" s="40"/>
      <c r="H829" s="40"/>
      <c r="I829" s="2">
        <f>VLOOKUP(C817,'DEC-2024'!C:AN,38,0)</f>
        <v>0</v>
      </c>
    </row>
    <row r="830" spans="1:9" ht="21">
      <c r="A830" s="57"/>
      <c r="B830" s="23" t="s">
        <v>169</v>
      </c>
      <c r="C830" s="11"/>
      <c r="D830" s="40"/>
      <c r="E830" s="3">
        <f>VLOOKUP(C817,'DEC-2024'!C:Z,24,0)</f>
        <v>0</v>
      </c>
      <c r="F830" s="27" t="s">
        <v>168</v>
      </c>
      <c r="G830" s="40"/>
      <c r="H830" s="40"/>
      <c r="I830" s="2">
        <f>VLOOKUP(C817,'DEC-2024'!C:AK,35,0)</f>
        <v>20</v>
      </c>
    </row>
    <row r="831" spans="1:9" ht="21">
      <c r="A831" s="57"/>
      <c r="B831" s="23" t="s">
        <v>20</v>
      </c>
      <c r="C831" s="11"/>
      <c r="D831" s="40"/>
      <c r="E831" s="3">
        <f>VLOOKUP(C817,'DEC-2024'!C:W,21,0)</f>
        <v>0</v>
      </c>
      <c r="F831" s="25" t="s">
        <v>42</v>
      </c>
      <c r="G831" s="40"/>
      <c r="H831" s="40"/>
      <c r="I831" s="2">
        <v>0</v>
      </c>
    </row>
    <row r="832" spans="1:9" ht="21">
      <c r="A832" s="57"/>
      <c r="B832" s="23" t="s">
        <v>25</v>
      </c>
      <c r="C832" s="11"/>
      <c r="D832" s="40"/>
      <c r="E832" s="3">
        <f>VLOOKUP(C817,'DEC-2024'!C:AB,26,0)</f>
        <v>450</v>
      </c>
      <c r="F832" s="25"/>
      <c r="G832" s="40"/>
      <c r="H832" s="40"/>
      <c r="I832" s="2"/>
    </row>
    <row r="833" spans="1:9" ht="21">
      <c r="A833" s="57"/>
      <c r="B833" s="23" t="s">
        <v>21</v>
      </c>
      <c r="C833" s="11"/>
      <c r="D833" s="40"/>
      <c r="E833" s="3">
        <f>VLOOKUP(C817,'DEC-2024'!C:X,22,0)</f>
        <v>1050</v>
      </c>
      <c r="F833" s="25"/>
      <c r="G833" s="40"/>
      <c r="H833" s="40"/>
      <c r="I833" s="2"/>
    </row>
    <row r="834" spans="1:9" ht="21.6" thickBot="1">
      <c r="A834" s="57"/>
      <c r="B834" s="23" t="s">
        <v>24</v>
      </c>
      <c r="C834" s="11"/>
      <c r="D834" s="40"/>
      <c r="E834" s="3">
        <f>VLOOKUP(C817,'DEC-2024'!C:AA,25,0)</f>
        <v>1148</v>
      </c>
      <c r="F834" s="25"/>
      <c r="G834" s="40"/>
      <c r="H834" s="40"/>
      <c r="I834" s="2"/>
    </row>
    <row r="835" spans="1:9" ht="21.6" thickBot="1">
      <c r="A835" s="57"/>
      <c r="B835" s="28" t="s">
        <v>177</v>
      </c>
      <c r="C835" s="11"/>
      <c r="D835" s="40"/>
      <c r="E835" s="29">
        <f>VLOOKUP(C817,'DEC-2024'!C:AD,28,0)</f>
        <v>0</v>
      </c>
      <c r="F835" s="25"/>
      <c r="G835" s="40"/>
      <c r="H835" s="40"/>
      <c r="I835" s="2"/>
    </row>
    <row r="836" spans="1:9" ht="21.6" thickBot="1">
      <c r="A836" s="57"/>
      <c r="B836" s="69"/>
      <c r="C836" s="70"/>
      <c r="D836" s="71"/>
      <c r="E836" s="8"/>
      <c r="F836" s="25"/>
      <c r="G836" s="40"/>
      <c r="H836" s="40"/>
      <c r="I836" s="3"/>
    </row>
    <row r="837" spans="1:9" ht="21.6" thickBot="1">
      <c r="A837" s="57"/>
      <c r="B837" s="69" t="s">
        <v>170</v>
      </c>
      <c r="C837" s="70"/>
      <c r="D837" s="71"/>
      <c r="E837" s="4">
        <f>VLOOKUP(C817,'DEC-2024'!C:AE,29,0)</f>
        <v>23975</v>
      </c>
      <c r="F837" s="30" t="s">
        <v>171</v>
      </c>
      <c r="G837" s="31"/>
      <c r="H837" s="31"/>
      <c r="I837" s="5">
        <f>VLOOKUP(C817,'DEC-2024'!C:AP,40,0)</f>
        <v>1947</v>
      </c>
    </row>
    <row r="838" spans="1:9" ht="21.6" thickBot="1">
      <c r="A838" s="57"/>
      <c r="B838" s="32"/>
      <c r="C838" s="33"/>
      <c r="D838" s="31"/>
      <c r="E838" s="31"/>
      <c r="F838" s="34" t="s">
        <v>172</v>
      </c>
      <c r="G838" s="31"/>
      <c r="H838" s="31"/>
      <c r="I838" s="5">
        <f>VLOOKUP(C817,'DEC-2024'!C:AQ,41,0)</f>
        <v>22028</v>
      </c>
    </row>
    <row r="839" spans="1:9" ht="21.6" thickBot="1">
      <c r="A839" s="57"/>
      <c r="B839" s="72" t="s">
        <v>173</v>
      </c>
      <c r="C839" s="73"/>
      <c r="D839" s="74">
        <v>45663</v>
      </c>
      <c r="E839" s="74"/>
      <c r="F839" s="35"/>
      <c r="G839" s="35"/>
      <c r="H839" s="35"/>
      <c r="I839" s="36"/>
    </row>
    <row r="840" spans="1:9" ht="21">
      <c r="A840" s="57"/>
      <c r="B840" s="12"/>
      <c r="C840" s="11"/>
      <c r="D840" s="40"/>
      <c r="E840" s="40"/>
      <c r="F840" s="40"/>
      <c r="G840" s="40"/>
      <c r="H840" s="40"/>
      <c r="I840" s="37"/>
    </row>
    <row r="841" spans="1:9" ht="21.6" thickBot="1">
      <c r="A841" s="57"/>
      <c r="B841" s="38" t="s">
        <v>174</v>
      </c>
      <c r="C841" s="18"/>
      <c r="D841" s="41"/>
      <c r="E841" s="41"/>
      <c r="F841" s="41"/>
      <c r="G841" s="75" t="s">
        <v>175</v>
      </c>
      <c r="H841" s="75"/>
      <c r="I841" s="76"/>
    </row>
    <row r="842" spans="1:9" ht="21">
      <c r="A842" s="57">
        <v>30</v>
      </c>
      <c r="B842" s="59" t="s">
        <v>151</v>
      </c>
      <c r="C842" s="9"/>
      <c r="D842" s="61" t="s">
        <v>152</v>
      </c>
      <c r="E842" s="61"/>
      <c r="F842" s="61"/>
      <c r="G842" s="61"/>
      <c r="H842" s="61"/>
      <c r="I842" s="62"/>
    </row>
    <row r="843" spans="1:9" ht="21">
      <c r="A843" s="57"/>
      <c r="B843" s="60"/>
      <c r="C843" s="11"/>
      <c r="D843" s="63" t="s">
        <v>153</v>
      </c>
      <c r="E843" s="63"/>
      <c r="F843" s="63"/>
      <c r="G843" s="63"/>
      <c r="H843" s="63"/>
      <c r="I843" s="64"/>
    </row>
    <row r="844" spans="1:9" ht="21">
      <c r="A844" s="57"/>
      <c r="B844" s="60"/>
      <c r="C844" s="11"/>
      <c r="D844" s="63" t="s">
        <v>154</v>
      </c>
      <c r="E844" s="63"/>
      <c r="F844" s="63"/>
      <c r="G844" s="63"/>
      <c r="H844" s="63"/>
      <c r="I844" s="64"/>
    </row>
    <row r="845" spans="1:9" ht="21">
      <c r="A845" s="57"/>
      <c r="B845" s="12"/>
      <c r="C845" s="11"/>
      <c r="D845" s="65" t="s">
        <v>284</v>
      </c>
      <c r="E845" s="65"/>
      <c r="F845" s="65"/>
      <c r="G845" s="65"/>
      <c r="H845" s="65"/>
      <c r="I845" s="66"/>
    </row>
    <row r="846" spans="1:9" ht="21">
      <c r="A846" s="57"/>
      <c r="B846" s="6" t="s">
        <v>155</v>
      </c>
      <c r="C846" s="67" t="s">
        <v>134</v>
      </c>
      <c r="D846" s="67"/>
      <c r="E846" s="67"/>
      <c r="F846" s="13" t="s">
        <v>4</v>
      </c>
      <c r="G846" s="67" t="str">
        <f>VLOOKUP(C846,'DEC-2024'!C:D,2,0)</f>
        <v>SOMU S</v>
      </c>
      <c r="H846" s="67"/>
      <c r="I846" s="68"/>
    </row>
    <row r="847" spans="1:9" ht="21">
      <c r="A847" s="57"/>
      <c r="B847" s="6" t="s">
        <v>156</v>
      </c>
      <c r="C847" s="67" t="str">
        <f>VLOOKUP(C846,'DEC-2024'!C:G,5,0)</f>
        <v>BOMMASANDRA</v>
      </c>
      <c r="D847" s="67"/>
      <c r="E847" s="67"/>
      <c r="F847" s="7" t="s">
        <v>157</v>
      </c>
      <c r="G847" s="67" t="str">
        <f>VLOOKUP(C846,'DEC-2024'!C:H,6,0)</f>
        <v>QUALITY ASSURANCE</v>
      </c>
      <c r="H847" s="67"/>
      <c r="I847" s="68"/>
    </row>
    <row r="848" spans="1:9" ht="21">
      <c r="A848" s="57"/>
      <c r="B848" s="14" t="s">
        <v>158</v>
      </c>
      <c r="C848" s="67" t="str">
        <f>VLOOKUP(C846,'DEC-2024'!C:E,3,0)</f>
        <v>102146577925</v>
      </c>
      <c r="D848" s="67"/>
      <c r="E848" s="67"/>
      <c r="F848" s="7" t="s">
        <v>159</v>
      </c>
      <c r="G848" s="67" t="str">
        <f>VLOOKUP(C846,'DEC-2024'!C:F,4,0)</f>
        <v>NIL</v>
      </c>
      <c r="H848" s="67"/>
      <c r="I848" s="68"/>
    </row>
    <row r="849" spans="1:9" ht="21">
      <c r="A849" s="57"/>
      <c r="B849" s="15" t="s">
        <v>160</v>
      </c>
      <c r="C849" s="81">
        <f>VLOOKUP(C846,'DEC-2024'!C:L,10,0)</f>
        <v>31</v>
      </c>
      <c r="D849" s="81"/>
      <c r="E849" s="81"/>
      <c r="F849" s="16" t="s">
        <v>178</v>
      </c>
      <c r="G849" s="81">
        <f>VLOOKUP(C846,'DEC-2024'!C:N,12,0)</f>
        <v>20</v>
      </c>
      <c r="H849" s="81"/>
      <c r="I849" s="82"/>
    </row>
    <row r="850" spans="1:9" ht="21">
      <c r="A850" s="57"/>
      <c r="B850" s="6" t="s">
        <v>12</v>
      </c>
      <c r="C850" s="77">
        <f>VLOOKUP(C846,'DEC-2024'!C:O,13,0)</f>
        <v>6</v>
      </c>
      <c r="D850" s="78"/>
      <c r="E850" s="79"/>
      <c r="F850" s="16" t="s">
        <v>179</v>
      </c>
      <c r="G850" s="77">
        <f>VLOOKUP(C846,'DEC-2024'!C:M,11,0)</f>
        <v>25</v>
      </c>
      <c r="H850" s="78"/>
      <c r="I850" s="80"/>
    </row>
    <row r="851" spans="1:9" ht="21">
      <c r="A851" s="58"/>
      <c r="B851" s="7" t="s">
        <v>180</v>
      </c>
      <c r="C851" s="77">
        <f>VLOOKUP(C846,'DEC-2024'!C:P,14,0)</f>
        <v>0</v>
      </c>
      <c r="D851" s="78"/>
      <c r="E851" s="79"/>
      <c r="F851" s="7" t="s">
        <v>181</v>
      </c>
      <c r="G851" s="77">
        <f>VLOOKUP(C846,'DEC-2024'!C:Q,15,0)</f>
        <v>0</v>
      </c>
      <c r="H851" s="78"/>
      <c r="I851" s="80"/>
    </row>
    <row r="852" spans="1:9" ht="21.6" thickBot="1">
      <c r="A852" s="57"/>
      <c r="B852" s="17" t="s">
        <v>161</v>
      </c>
      <c r="C852" s="18"/>
      <c r="D852" s="19"/>
      <c r="E852" s="20" t="s">
        <v>162</v>
      </c>
      <c r="F852" s="21" t="s">
        <v>163</v>
      </c>
      <c r="G852" s="19"/>
      <c r="H852" s="19"/>
      <c r="I852" s="22" t="s">
        <v>162</v>
      </c>
    </row>
    <row r="853" spans="1:9" ht="21">
      <c r="A853" s="57"/>
      <c r="B853" s="23" t="s">
        <v>15</v>
      </c>
      <c r="C853" s="11"/>
      <c r="D853" s="40"/>
      <c r="E853" s="3">
        <f>VLOOKUP(C846,'DEC-2024'!C:R,16,0)</f>
        <v>9790</v>
      </c>
      <c r="F853" s="25" t="s">
        <v>35</v>
      </c>
      <c r="G853" s="26"/>
      <c r="H853" s="26"/>
      <c r="I853" s="1">
        <f>VLOOKUP(C846,'DEC-2024'!C:AM,37,0)</f>
        <v>0</v>
      </c>
    </row>
    <row r="854" spans="1:9" ht="21">
      <c r="A854" s="57"/>
      <c r="B854" s="23" t="s">
        <v>16</v>
      </c>
      <c r="C854" s="11"/>
      <c r="D854" s="40"/>
      <c r="E854" s="3">
        <f>VLOOKUP(C846,'DEC-2024'!C:S,17,0)</f>
        <v>2837</v>
      </c>
      <c r="F854" s="25" t="s">
        <v>28</v>
      </c>
      <c r="G854" s="40"/>
      <c r="H854" s="40"/>
      <c r="I854" s="2">
        <f>VLOOKUP(C846,'DEC-2024'!C:AF,30,0)</f>
        <v>1515</v>
      </c>
    </row>
    <row r="855" spans="1:9" ht="21">
      <c r="A855" s="57"/>
      <c r="B855" s="23" t="s">
        <v>17</v>
      </c>
      <c r="C855" s="11"/>
      <c r="D855" s="40"/>
      <c r="E855" s="3">
        <f>VLOOKUP(C846,'DEC-2024'!C:T,18,0)</f>
        <v>2526</v>
      </c>
      <c r="F855" s="25" t="s">
        <v>30</v>
      </c>
      <c r="G855" s="40"/>
      <c r="H855" s="40"/>
      <c r="I855" s="2">
        <f>VLOOKUP(C846,'DEC-2024'!C:AH,32,0)</f>
        <v>0</v>
      </c>
    </row>
    <row r="856" spans="1:9" ht="21">
      <c r="A856" s="57"/>
      <c r="B856" s="23" t="s">
        <v>19</v>
      </c>
      <c r="C856" s="11"/>
      <c r="D856" s="40"/>
      <c r="E856" s="3">
        <f>VLOOKUP(C846,'DEC-2024'!C:V,20,0)</f>
        <v>206</v>
      </c>
      <c r="F856" s="25" t="s">
        <v>164</v>
      </c>
      <c r="G856" s="40"/>
      <c r="H856" s="40"/>
      <c r="I856" s="2">
        <f>VLOOKUP(C846,'DEC-2024'!C:AG,31,0)</f>
        <v>0</v>
      </c>
    </row>
    <row r="857" spans="1:9" ht="21">
      <c r="A857" s="57"/>
      <c r="B857" s="23" t="s">
        <v>165</v>
      </c>
      <c r="C857" s="11"/>
      <c r="D857" s="40"/>
      <c r="E857" s="3">
        <f>VLOOKUP(C846,'DEC-2024'!C:U,19,0)</f>
        <v>1290</v>
      </c>
      <c r="F857" s="25" t="s">
        <v>176</v>
      </c>
      <c r="G857" s="40"/>
      <c r="H857" s="40"/>
      <c r="I857" s="2">
        <f>VLOOKUP(C846,'DEC-2024'!C:AL,36,0)</f>
        <v>570</v>
      </c>
    </row>
    <row r="858" spans="1:9" ht="21">
      <c r="A858" s="57"/>
      <c r="B858" s="23" t="s">
        <v>167</v>
      </c>
      <c r="C858" s="11"/>
      <c r="D858" s="40"/>
      <c r="E858" s="3">
        <f>VLOOKUP(C846,'DEC-2024'!C:Y,23,0)</f>
        <v>0</v>
      </c>
      <c r="F858" s="25" t="s">
        <v>166</v>
      </c>
      <c r="G858" s="40"/>
      <c r="H858" s="40"/>
      <c r="I858" s="2">
        <f>VLOOKUP(C846,'DEC-2024'!C:AN,38,0)</f>
        <v>0</v>
      </c>
    </row>
    <row r="859" spans="1:9" ht="21">
      <c r="A859" s="57"/>
      <c r="B859" s="23" t="s">
        <v>169</v>
      </c>
      <c r="C859" s="11"/>
      <c r="D859" s="40"/>
      <c r="E859" s="3">
        <f>VLOOKUP(C846,'DEC-2024'!C:Z,24,0)</f>
        <v>385</v>
      </c>
      <c r="F859" s="27" t="s">
        <v>168</v>
      </c>
      <c r="G859" s="40"/>
      <c r="H859" s="40"/>
      <c r="I859" s="2">
        <f>VLOOKUP(C846,'DEC-2024'!C:AK,35,0)</f>
        <v>20</v>
      </c>
    </row>
    <row r="860" spans="1:9" ht="21">
      <c r="A860" s="57"/>
      <c r="B860" s="23" t="s">
        <v>20</v>
      </c>
      <c r="C860" s="11"/>
      <c r="D860" s="40"/>
      <c r="E860" s="3">
        <f>VLOOKUP(C846,'DEC-2024'!C:W,21,0)</f>
        <v>1052</v>
      </c>
      <c r="F860" s="25" t="s">
        <v>42</v>
      </c>
      <c r="G860" s="40"/>
      <c r="H860" s="40"/>
      <c r="I860" s="2">
        <v>0</v>
      </c>
    </row>
    <row r="861" spans="1:9" ht="21">
      <c r="A861" s="57"/>
      <c r="B861" s="23" t="s">
        <v>25</v>
      </c>
      <c r="C861" s="11"/>
      <c r="D861" s="40"/>
      <c r="E861" s="3">
        <f>VLOOKUP(C846,'DEC-2024'!C:AB,26,0)</f>
        <v>0</v>
      </c>
      <c r="F861" s="25"/>
      <c r="G861" s="40"/>
      <c r="H861" s="40"/>
      <c r="I861" s="2"/>
    </row>
    <row r="862" spans="1:9" ht="21">
      <c r="A862" s="57"/>
      <c r="B862" s="23" t="s">
        <v>21</v>
      </c>
      <c r="C862" s="11"/>
      <c r="D862" s="40"/>
      <c r="E862" s="3">
        <f>VLOOKUP(C846,'DEC-2024'!C:X,22,0)</f>
        <v>1050</v>
      </c>
      <c r="F862" s="25"/>
      <c r="G862" s="40"/>
      <c r="H862" s="40"/>
      <c r="I862" s="2"/>
    </row>
    <row r="863" spans="1:9" ht="21.6" thickBot="1">
      <c r="A863" s="57"/>
      <c r="B863" s="23" t="s">
        <v>24</v>
      </c>
      <c r="C863" s="11"/>
      <c r="D863" s="40"/>
      <c r="E863" s="3">
        <f>VLOOKUP(C846,'DEC-2024'!C:AA,25,0)</f>
        <v>0</v>
      </c>
      <c r="F863" s="25"/>
      <c r="G863" s="40"/>
      <c r="H863" s="40"/>
      <c r="I863" s="2"/>
    </row>
    <row r="864" spans="1:9" ht="21.6" thickBot="1">
      <c r="A864" s="57"/>
      <c r="B864" s="28" t="s">
        <v>177</v>
      </c>
      <c r="C864" s="11"/>
      <c r="D864" s="40"/>
      <c r="E864" s="29">
        <f>VLOOKUP(C846,'DEC-2024'!C:AD,28,0)</f>
        <v>0</v>
      </c>
      <c r="F864" s="25"/>
      <c r="G864" s="40"/>
      <c r="H864" s="40"/>
      <c r="I864" s="2"/>
    </row>
    <row r="865" spans="1:9" ht="21.6" thickBot="1">
      <c r="A865" s="57"/>
      <c r="B865" s="69"/>
      <c r="C865" s="70"/>
      <c r="D865" s="71"/>
      <c r="E865" s="8"/>
      <c r="F865" s="25"/>
      <c r="G865" s="40"/>
      <c r="H865" s="40"/>
      <c r="I865" s="3"/>
    </row>
    <row r="866" spans="1:9" ht="21.6" thickBot="1">
      <c r="A866" s="57"/>
      <c r="B866" s="69" t="s">
        <v>170</v>
      </c>
      <c r="C866" s="70"/>
      <c r="D866" s="71"/>
      <c r="E866" s="4">
        <f>VLOOKUP(C846,'DEC-2024'!C:AE,29,0)</f>
        <v>19136</v>
      </c>
      <c r="F866" s="30" t="s">
        <v>171</v>
      </c>
      <c r="G866" s="31"/>
      <c r="H866" s="31"/>
      <c r="I866" s="5">
        <f>VLOOKUP(C846,'DEC-2024'!C:AP,40,0)</f>
        <v>2105</v>
      </c>
    </row>
    <row r="867" spans="1:9" ht="21.6" thickBot="1">
      <c r="A867" s="57"/>
      <c r="B867" s="32"/>
      <c r="C867" s="33"/>
      <c r="D867" s="31"/>
      <c r="E867" s="31"/>
      <c r="F867" s="34" t="s">
        <v>172</v>
      </c>
      <c r="G867" s="31"/>
      <c r="H867" s="31"/>
      <c r="I867" s="5">
        <f>VLOOKUP(C846,'DEC-2024'!C:AQ,41,0)</f>
        <v>17031</v>
      </c>
    </row>
    <row r="868" spans="1:9" ht="21.6" thickBot="1">
      <c r="A868" s="57"/>
      <c r="B868" s="72" t="s">
        <v>173</v>
      </c>
      <c r="C868" s="73"/>
      <c r="D868" s="74">
        <v>45663</v>
      </c>
      <c r="E868" s="74"/>
      <c r="F868" s="35"/>
      <c r="G868" s="35"/>
      <c r="H868" s="35"/>
      <c r="I868" s="36"/>
    </row>
    <row r="869" spans="1:9" ht="21">
      <c r="A869" s="57"/>
      <c r="B869" s="12"/>
      <c r="C869" s="11"/>
      <c r="D869" s="40"/>
      <c r="E869" s="40"/>
      <c r="F869" s="40"/>
      <c r="G869" s="40"/>
      <c r="H869" s="40"/>
      <c r="I869" s="37"/>
    </row>
    <row r="870" spans="1:9" ht="21.6" thickBot="1">
      <c r="A870" s="57"/>
      <c r="B870" s="38" t="s">
        <v>174</v>
      </c>
      <c r="C870" s="18"/>
      <c r="D870" s="41"/>
      <c r="E870" s="41"/>
      <c r="F870" s="41"/>
      <c r="G870" s="75" t="s">
        <v>175</v>
      </c>
      <c r="H870" s="75"/>
      <c r="I870" s="76"/>
    </row>
    <row r="871" spans="1:9" ht="21">
      <c r="A871" s="57">
        <v>31</v>
      </c>
      <c r="B871" s="59" t="s">
        <v>151</v>
      </c>
      <c r="C871" s="9"/>
      <c r="D871" s="61" t="s">
        <v>152</v>
      </c>
      <c r="E871" s="61"/>
      <c r="F871" s="61"/>
      <c r="G871" s="61"/>
      <c r="H871" s="61"/>
      <c r="I871" s="62"/>
    </row>
    <row r="872" spans="1:9" ht="21">
      <c r="A872" s="57"/>
      <c r="B872" s="60"/>
      <c r="C872" s="11"/>
      <c r="D872" s="63" t="s">
        <v>153</v>
      </c>
      <c r="E872" s="63"/>
      <c r="F872" s="63"/>
      <c r="G872" s="63"/>
      <c r="H872" s="63"/>
      <c r="I872" s="64"/>
    </row>
    <row r="873" spans="1:9" ht="21">
      <c r="A873" s="57"/>
      <c r="B873" s="60"/>
      <c r="C873" s="11"/>
      <c r="D873" s="63" t="s">
        <v>154</v>
      </c>
      <c r="E873" s="63"/>
      <c r="F873" s="63"/>
      <c r="G873" s="63"/>
      <c r="H873" s="63"/>
      <c r="I873" s="64"/>
    </row>
    <row r="874" spans="1:9" ht="21">
      <c r="A874" s="57"/>
      <c r="B874" s="12"/>
      <c r="C874" s="11"/>
      <c r="D874" s="65" t="s">
        <v>284</v>
      </c>
      <c r="E874" s="65"/>
      <c r="F874" s="65"/>
      <c r="G874" s="65"/>
      <c r="H874" s="65"/>
      <c r="I874" s="66"/>
    </row>
    <row r="875" spans="1:9" ht="21">
      <c r="A875" s="57"/>
      <c r="B875" s="6" t="s">
        <v>155</v>
      </c>
      <c r="C875" s="67" t="s">
        <v>137</v>
      </c>
      <c r="D875" s="67"/>
      <c r="E875" s="67"/>
      <c r="F875" s="13" t="s">
        <v>4</v>
      </c>
      <c r="G875" s="67" t="str">
        <f>VLOOKUP(C875,'DEC-2024'!C:D,2,0)</f>
        <v>T PRAVEENA</v>
      </c>
      <c r="H875" s="67"/>
      <c r="I875" s="68"/>
    </row>
    <row r="876" spans="1:9" ht="21">
      <c r="A876" s="57"/>
      <c r="B876" s="6" t="s">
        <v>156</v>
      </c>
      <c r="C876" s="67" t="str">
        <f>VLOOKUP(C875,'DEC-2024'!C:G,5,0)</f>
        <v>BOMMASANDRA</v>
      </c>
      <c r="D876" s="67"/>
      <c r="E876" s="67"/>
      <c r="F876" s="7" t="s">
        <v>157</v>
      </c>
      <c r="G876" s="67" t="str">
        <f>VLOOKUP(C875,'DEC-2024'!C:H,6,0)</f>
        <v>QUALITY ASSURANCE</v>
      </c>
      <c r="H876" s="67"/>
      <c r="I876" s="68"/>
    </row>
    <row r="877" spans="1:9" ht="21">
      <c r="A877" s="57"/>
      <c r="B877" s="14" t="s">
        <v>158</v>
      </c>
      <c r="C877" s="67" t="str">
        <f>VLOOKUP(C875,'DEC-2024'!C:E,3,0)</f>
        <v>101417654086</v>
      </c>
      <c r="D877" s="67"/>
      <c r="E877" s="67"/>
      <c r="F877" s="7" t="s">
        <v>159</v>
      </c>
      <c r="G877" s="67">
        <f>VLOOKUP(C875,'DEC-2024'!C:F,4,0)</f>
        <v>5349199655</v>
      </c>
      <c r="H877" s="67"/>
      <c r="I877" s="68"/>
    </row>
    <row r="878" spans="1:9" ht="21">
      <c r="A878" s="57"/>
      <c r="B878" s="15" t="s">
        <v>160</v>
      </c>
      <c r="C878" s="81">
        <f>VLOOKUP(C875,'DEC-2024'!C:L,10,0)</f>
        <v>31</v>
      </c>
      <c r="D878" s="81"/>
      <c r="E878" s="81"/>
      <c r="F878" s="16" t="s">
        <v>178</v>
      </c>
      <c r="G878" s="81">
        <f>VLOOKUP(C875,'DEC-2024'!C:N,12,0)</f>
        <v>25</v>
      </c>
      <c r="H878" s="81"/>
      <c r="I878" s="82"/>
    </row>
    <row r="879" spans="1:9" ht="21">
      <c r="A879" s="57"/>
      <c r="B879" s="6" t="s">
        <v>12</v>
      </c>
      <c r="C879" s="77">
        <f>VLOOKUP(C875,'DEC-2024'!C:O,13,0)</f>
        <v>0</v>
      </c>
      <c r="D879" s="78"/>
      <c r="E879" s="79"/>
      <c r="F879" s="16" t="s">
        <v>179</v>
      </c>
      <c r="G879" s="77">
        <f>VLOOKUP(C875,'DEC-2024'!C:M,11,0)</f>
        <v>31</v>
      </c>
      <c r="H879" s="78"/>
      <c r="I879" s="80"/>
    </row>
    <row r="880" spans="1:9" ht="21">
      <c r="A880" s="58"/>
      <c r="B880" s="7" t="s">
        <v>180</v>
      </c>
      <c r="C880" s="77">
        <f>VLOOKUP(C875,'DEC-2024'!C:P,14,0)</f>
        <v>0</v>
      </c>
      <c r="D880" s="78"/>
      <c r="E880" s="79"/>
      <c r="F880" s="7" t="s">
        <v>181</v>
      </c>
      <c r="G880" s="77">
        <f>VLOOKUP(C875,'DEC-2024'!C:Q,15,0)</f>
        <v>0</v>
      </c>
      <c r="H880" s="78"/>
      <c r="I880" s="80"/>
    </row>
    <row r="881" spans="1:9" ht="21.6" thickBot="1">
      <c r="A881" s="57"/>
      <c r="B881" s="17" t="s">
        <v>161</v>
      </c>
      <c r="C881" s="18"/>
      <c r="D881" s="19"/>
      <c r="E881" s="20" t="s">
        <v>162</v>
      </c>
      <c r="F881" s="21" t="s">
        <v>163</v>
      </c>
      <c r="G881" s="19"/>
      <c r="H881" s="19"/>
      <c r="I881" s="22" t="s">
        <v>162</v>
      </c>
    </row>
    <row r="882" spans="1:9" ht="21">
      <c r="A882" s="57"/>
      <c r="B882" s="23" t="s">
        <v>15</v>
      </c>
      <c r="C882" s="11"/>
      <c r="D882" s="40"/>
      <c r="E882" s="3">
        <f>VLOOKUP(C875,'DEC-2024'!C:R,16,0)</f>
        <v>11036</v>
      </c>
      <c r="F882" s="25" t="s">
        <v>35</v>
      </c>
      <c r="G882" s="26"/>
      <c r="H882" s="26"/>
      <c r="I882" s="1">
        <f>VLOOKUP(C875,'DEC-2024'!C:AM,37,0)</f>
        <v>0</v>
      </c>
    </row>
    <row r="883" spans="1:9" ht="21">
      <c r="A883" s="57"/>
      <c r="B883" s="23" t="s">
        <v>16</v>
      </c>
      <c r="C883" s="11"/>
      <c r="D883" s="40"/>
      <c r="E883" s="3">
        <f>VLOOKUP(C875,'DEC-2024'!C:S,17,0)</f>
        <v>3518</v>
      </c>
      <c r="F883" s="25" t="s">
        <v>28</v>
      </c>
      <c r="G883" s="40"/>
      <c r="H883" s="40"/>
      <c r="I883" s="2">
        <f>VLOOKUP(C875,'DEC-2024'!C:AF,30,0)</f>
        <v>1746</v>
      </c>
    </row>
    <row r="884" spans="1:9" ht="21">
      <c r="A884" s="57"/>
      <c r="B884" s="23" t="s">
        <v>17</v>
      </c>
      <c r="C884" s="11"/>
      <c r="D884" s="40"/>
      <c r="E884" s="3">
        <f>VLOOKUP(C875,'DEC-2024'!C:T,18,0)</f>
        <v>800</v>
      </c>
      <c r="F884" s="25" t="s">
        <v>30</v>
      </c>
      <c r="G884" s="40"/>
      <c r="H884" s="40"/>
      <c r="I884" s="2">
        <f>VLOOKUP(C875,'DEC-2024'!C:AH,32,0)</f>
        <v>185</v>
      </c>
    </row>
    <row r="885" spans="1:9" ht="21">
      <c r="A885" s="57"/>
      <c r="B885" s="23" t="s">
        <v>19</v>
      </c>
      <c r="C885" s="11"/>
      <c r="D885" s="40"/>
      <c r="E885" s="3">
        <f>VLOOKUP(C875,'DEC-2024'!C:V,20,0)</f>
        <v>527</v>
      </c>
      <c r="F885" s="25" t="s">
        <v>164</v>
      </c>
      <c r="G885" s="40"/>
      <c r="H885" s="40"/>
      <c r="I885" s="2">
        <f>VLOOKUP(C875,'DEC-2024'!C:AG,31,0)</f>
        <v>0</v>
      </c>
    </row>
    <row r="886" spans="1:9" ht="21">
      <c r="A886" s="57"/>
      <c r="B886" s="23" t="s">
        <v>165</v>
      </c>
      <c r="C886" s="11"/>
      <c r="D886" s="40"/>
      <c r="E886" s="3">
        <f>VLOOKUP(C875,'DEC-2024'!C:U,19,0)</f>
        <v>800</v>
      </c>
      <c r="F886" s="25" t="s">
        <v>176</v>
      </c>
      <c r="G886" s="40"/>
      <c r="H886" s="40"/>
      <c r="I886" s="2">
        <f>VLOOKUP(C875,'DEC-2024'!C:AL,36,0)</f>
        <v>750</v>
      </c>
    </row>
    <row r="887" spans="1:9" ht="21">
      <c r="A887" s="57"/>
      <c r="B887" s="23" t="s">
        <v>167</v>
      </c>
      <c r="C887" s="11"/>
      <c r="D887" s="40"/>
      <c r="E887" s="3">
        <f>VLOOKUP(C875,'DEC-2024'!C:Y,23,0)</f>
        <v>6631</v>
      </c>
      <c r="F887" s="25" t="s">
        <v>166</v>
      </c>
      <c r="G887" s="40"/>
      <c r="H887" s="40"/>
      <c r="I887" s="2">
        <f>VLOOKUP(C875,'DEC-2024'!C:AN,38,0)</f>
        <v>0</v>
      </c>
    </row>
    <row r="888" spans="1:9" ht="21">
      <c r="A888" s="57"/>
      <c r="B888" s="23" t="s">
        <v>169</v>
      </c>
      <c r="C888" s="11"/>
      <c r="D888" s="40"/>
      <c r="E888" s="3">
        <f>VLOOKUP(C875,'DEC-2024'!C:Z,24,0)</f>
        <v>0</v>
      </c>
      <c r="F888" s="27" t="s">
        <v>168</v>
      </c>
      <c r="G888" s="40"/>
      <c r="H888" s="40"/>
      <c r="I888" s="2">
        <f>VLOOKUP(C875,'DEC-2024'!C:AK,35,0)</f>
        <v>20</v>
      </c>
    </row>
    <row r="889" spans="1:9" ht="21">
      <c r="A889" s="57"/>
      <c r="B889" s="23" t="s">
        <v>20</v>
      </c>
      <c r="C889" s="11"/>
      <c r="D889" s="40"/>
      <c r="E889" s="3">
        <f>VLOOKUP(C875,'DEC-2024'!C:W,21,0)</f>
        <v>0</v>
      </c>
      <c r="F889" s="25" t="s">
        <v>42</v>
      </c>
      <c r="G889" s="40"/>
      <c r="H889" s="40"/>
      <c r="I889" s="2">
        <v>0</v>
      </c>
    </row>
    <row r="890" spans="1:9" ht="21">
      <c r="A890" s="57"/>
      <c r="B890" s="23" t="s">
        <v>25</v>
      </c>
      <c r="C890" s="11"/>
      <c r="D890" s="40"/>
      <c r="E890" s="3">
        <f>VLOOKUP(C875,'DEC-2024'!C:AB,26,0)</f>
        <v>200</v>
      </c>
      <c r="F890" s="25"/>
      <c r="G890" s="40"/>
      <c r="H890" s="40"/>
      <c r="I890" s="2"/>
    </row>
    <row r="891" spans="1:9" ht="21">
      <c r="A891" s="57"/>
      <c r="B891" s="23" t="s">
        <v>21</v>
      </c>
      <c r="C891" s="11"/>
      <c r="D891" s="40"/>
      <c r="E891" s="3">
        <f>VLOOKUP(C875,'DEC-2024'!C:X,22,0)</f>
        <v>0</v>
      </c>
      <c r="F891" s="25"/>
      <c r="G891" s="40"/>
      <c r="H891" s="40"/>
      <c r="I891" s="2"/>
    </row>
    <row r="892" spans="1:9" ht="21.6" thickBot="1">
      <c r="A892" s="57"/>
      <c r="B892" s="23" t="s">
        <v>24</v>
      </c>
      <c r="C892" s="11"/>
      <c r="D892" s="40"/>
      <c r="E892" s="3">
        <f>VLOOKUP(C875,'DEC-2024'!C:AA,25,0)</f>
        <v>1094</v>
      </c>
      <c r="F892" s="25"/>
      <c r="G892" s="40"/>
      <c r="H892" s="40"/>
      <c r="I892" s="2"/>
    </row>
    <row r="893" spans="1:9" ht="21.6" thickBot="1">
      <c r="A893" s="57"/>
      <c r="B893" s="28" t="s">
        <v>177</v>
      </c>
      <c r="C893" s="11"/>
      <c r="D893" s="40"/>
      <c r="E893" s="29">
        <f>VLOOKUP(C875,'DEC-2024'!C:AD,28,0)</f>
        <v>0</v>
      </c>
      <c r="F893" s="25"/>
      <c r="G893" s="40"/>
      <c r="H893" s="40"/>
      <c r="I893" s="2"/>
    </row>
    <row r="894" spans="1:9" ht="21.6" thickBot="1">
      <c r="A894" s="57"/>
      <c r="B894" s="69"/>
      <c r="C894" s="70"/>
      <c r="D894" s="71"/>
      <c r="E894" s="8"/>
      <c r="F894" s="25"/>
      <c r="G894" s="40"/>
      <c r="H894" s="40"/>
      <c r="I894" s="3"/>
    </row>
    <row r="895" spans="1:9" ht="21.6" thickBot="1">
      <c r="A895" s="57"/>
      <c r="B895" s="69" t="s">
        <v>170</v>
      </c>
      <c r="C895" s="70"/>
      <c r="D895" s="71"/>
      <c r="E895" s="4">
        <f>VLOOKUP(C875,'DEC-2024'!C:AE,29,0)</f>
        <v>24606</v>
      </c>
      <c r="F895" s="30" t="s">
        <v>171</v>
      </c>
      <c r="G895" s="31"/>
      <c r="H895" s="31"/>
      <c r="I895" s="5">
        <f>VLOOKUP(C875,'DEC-2024'!C:AP,40,0)</f>
        <v>2701</v>
      </c>
    </row>
    <row r="896" spans="1:9" ht="21.6" thickBot="1">
      <c r="A896" s="57"/>
      <c r="B896" s="32"/>
      <c r="C896" s="33"/>
      <c r="D896" s="31"/>
      <c r="E896" s="31"/>
      <c r="F896" s="34" t="s">
        <v>172</v>
      </c>
      <c r="G896" s="31"/>
      <c r="H896" s="31"/>
      <c r="I896" s="5">
        <f>VLOOKUP(C875,'DEC-2024'!C:AQ,41,0)</f>
        <v>21905</v>
      </c>
    </row>
    <row r="897" spans="1:9" ht="21.6" thickBot="1">
      <c r="A897" s="57"/>
      <c r="B897" s="72" t="s">
        <v>173</v>
      </c>
      <c r="C897" s="73"/>
      <c r="D897" s="74">
        <v>45663</v>
      </c>
      <c r="E897" s="74"/>
      <c r="F897" s="35"/>
      <c r="G897" s="35"/>
      <c r="H897" s="35"/>
      <c r="I897" s="36"/>
    </row>
    <row r="898" spans="1:9" ht="21">
      <c r="A898" s="57"/>
      <c r="B898" s="12"/>
      <c r="C898" s="11"/>
      <c r="D898" s="40"/>
      <c r="E898" s="40"/>
      <c r="F898" s="40"/>
      <c r="G898" s="40"/>
      <c r="H898" s="40"/>
      <c r="I898" s="37"/>
    </row>
    <row r="899" spans="1:9" ht="21.6" thickBot="1">
      <c r="A899" s="57"/>
      <c r="B899" s="38" t="s">
        <v>174</v>
      </c>
      <c r="C899" s="18"/>
      <c r="D899" s="41"/>
      <c r="E899" s="41"/>
      <c r="F899" s="41"/>
      <c r="G899" s="75" t="s">
        <v>175</v>
      </c>
      <c r="H899" s="75"/>
      <c r="I899" s="76"/>
    </row>
    <row r="900" spans="1:9" ht="21">
      <c r="A900" s="57">
        <v>32</v>
      </c>
      <c r="B900" s="59" t="s">
        <v>151</v>
      </c>
      <c r="C900" s="9"/>
      <c r="D900" s="61" t="s">
        <v>152</v>
      </c>
      <c r="E900" s="61"/>
      <c r="F900" s="61"/>
      <c r="G900" s="61"/>
      <c r="H900" s="61"/>
      <c r="I900" s="62"/>
    </row>
    <row r="901" spans="1:9" ht="21">
      <c r="A901" s="57"/>
      <c r="B901" s="60"/>
      <c r="C901" s="11"/>
      <c r="D901" s="63" t="s">
        <v>153</v>
      </c>
      <c r="E901" s="63"/>
      <c r="F901" s="63"/>
      <c r="G901" s="63"/>
      <c r="H901" s="63"/>
      <c r="I901" s="64"/>
    </row>
    <row r="902" spans="1:9" ht="21">
      <c r="A902" s="57"/>
      <c r="B902" s="60"/>
      <c r="C902" s="11"/>
      <c r="D902" s="63" t="s">
        <v>154</v>
      </c>
      <c r="E902" s="63"/>
      <c r="F902" s="63"/>
      <c r="G902" s="63"/>
      <c r="H902" s="63"/>
      <c r="I902" s="64"/>
    </row>
    <row r="903" spans="1:9" ht="21">
      <c r="A903" s="57"/>
      <c r="B903" s="12"/>
      <c r="C903" s="11"/>
      <c r="D903" s="65" t="s">
        <v>284</v>
      </c>
      <c r="E903" s="65"/>
      <c r="F903" s="65"/>
      <c r="G903" s="65"/>
      <c r="H903" s="65"/>
      <c r="I903" s="66"/>
    </row>
    <row r="904" spans="1:9" ht="21">
      <c r="A904" s="57"/>
      <c r="B904" s="6" t="s">
        <v>155</v>
      </c>
      <c r="C904" s="67" t="s">
        <v>145</v>
      </c>
      <c r="D904" s="67"/>
      <c r="E904" s="67"/>
      <c r="F904" s="13" t="s">
        <v>4</v>
      </c>
      <c r="G904" s="67" t="str">
        <f>VLOOKUP(C904,'DEC-2024'!C:D,2,0)</f>
        <v>ANADI CHARAN JENA</v>
      </c>
      <c r="H904" s="67"/>
      <c r="I904" s="68"/>
    </row>
    <row r="905" spans="1:9" ht="21">
      <c r="A905" s="57"/>
      <c r="B905" s="6" t="s">
        <v>156</v>
      </c>
      <c r="C905" s="67" t="str">
        <f>VLOOKUP(C904,'DEC-2024'!C:G,5,0)</f>
        <v>BOMMASANDRA</v>
      </c>
      <c r="D905" s="67"/>
      <c r="E905" s="67"/>
      <c r="F905" s="7" t="s">
        <v>157</v>
      </c>
      <c r="G905" s="67" t="str">
        <f>VLOOKUP(C904,'DEC-2024'!C:H,6,0)</f>
        <v>Stores</v>
      </c>
      <c r="H905" s="67"/>
      <c r="I905" s="68"/>
    </row>
    <row r="906" spans="1:9" ht="21">
      <c r="A906" s="57"/>
      <c r="B906" s="14" t="s">
        <v>158</v>
      </c>
      <c r="C906" s="67" t="str">
        <f>VLOOKUP(C904,'DEC-2024'!C:E,3,0)</f>
        <v>100897662519</v>
      </c>
      <c r="D906" s="67"/>
      <c r="E906" s="67"/>
      <c r="F906" s="7" t="s">
        <v>159</v>
      </c>
      <c r="G906" s="67">
        <f>VLOOKUP(C904,'DEC-2024'!C:F,4,0)</f>
        <v>5349518233</v>
      </c>
      <c r="H906" s="67"/>
      <c r="I906" s="68"/>
    </row>
    <row r="907" spans="1:9" ht="21">
      <c r="A907" s="57"/>
      <c r="B907" s="15" t="s">
        <v>160</v>
      </c>
      <c r="C907" s="81">
        <f>VLOOKUP(C904,'DEC-2024'!C:L,10,0)</f>
        <v>31</v>
      </c>
      <c r="D907" s="81"/>
      <c r="E907" s="81"/>
      <c r="F907" s="16" t="s">
        <v>178</v>
      </c>
      <c r="G907" s="81">
        <f>VLOOKUP(C904,'DEC-2024'!C:N,12,0)</f>
        <v>25</v>
      </c>
      <c r="H907" s="81"/>
      <c r="I907" s="82"/>
    </row>
    <row r="908" spans="1:9" ht="21">
      <c r="A908" s="57"/>
      <c r="B908" s="6" t="s">
        <v>12</v>
      </c>
      <c r="C908" s="77">
        <f>VLOOKUP(C904,'DEC-2024'!C:O,13,0)</f>
        <v>0</v>
      </c>
      <c r="D908" s="78"/>
      <c r="E908" s="79"/>
      <c r="F908" s="16" t="s">
        <v>179</v>
      </c>
      <c r="G908" s="77">
        <f>VLOOKUP(C904,'DEC-2024'!C:M,11,0)</f>
        <v>31</v>
      </c>
      <c r="H908" s="78"/>
      <c r="I908" s="80"/>
    </row>
    <row r="909" spans="1:9" ht="21">
      <c r="A909" s="58"/>
      <c r="B909" s="7" t="s">
        <v>180</v>
      </c>
      <c r="C909" s="77">
        <f>VLOOKUP(C904,'DEC-2024'!C:P,14,0)</f>
        <v>0</v>
      </c>
      <c r="D909" s="78"/>
      <c r="E909" s="79"/>
      <c r="F909" s="7" t="s">
        <v>181</v>
      </c>
      <c r="G909" s="77">
        <f>VLOOKUP(C904,'DEC-2024'!C:Q,15,0)</f>
        <v>0</v>
      </c>
      <c r="H909" s="78"/>
      <c r="I909" s="80"/>
    </row>
    <row r="910" spans="1:9" ht="21.6" thickBot="1">
      <c r="A910" s="57"/>
      <c r="B910" s="17" t="s">
        <v>161</v>
      </c>
      <c r="C910" s="18"/>
      <c r="D910" s="19"/>
      <c r="E910" s="20" t="s">
        <v>162</v>
      </c>
      <c r="F910" s="21" t="s">
        <v>163</v>
      </c>
      <c r="G910" s="19"/>
      <c r="H910" s="19"/>
      <c r="I910" s="22" t="s">
        <v>162</v>
      </c>
    </row>
    <row r="911" spans="1:9" ht="21">
      <c r="A911" s="57"/>
      <c r="B911" s="23" t="s">
        <v>15</v>
      </c>
      <c r="C911" s="11"/>
      <c r="D911" s="40"/>
      <c r="E911" s="3">
        <f>VLOOKUP(C904,'DEC-2024'!C:R,16,0)</f>
        <v>11037</v>
      </c>
      <c r="F911" s="25" t="s">
        <v>35</v>
      </c>
      <c r="G911" s="26"/>
      <c r="H911" s="26"/>
      <c r="I911" s="1">
        <f>VLOOKUP(C904,'DEC-2024'!C:AM,37,0)</f>
        <v>0</v>
      </c>
    </row>
    <row r="912" spans="1:9" ht="21">
      <c r="A912" s="57"/>
      <c r="B912" s="23" t="s">
        <v>16</v>
      </c>
      <c r="C912" s="11"/>
      <c r="D912" s="40"/>
      <c r="E912" s="3">
        <f>VLOOKUP(C904,'DEC-2024'!C:S,17,0)</f>
        <v>3518</v>
      </c>
      <c r="F912" s="25" t="s">
        <v>28</v>
      </c>
      <c r="G912" s="40"/>
      <c r="H912" s="40"/>
      <c r="I912" s="2">
        <f>VLOOKUP(C904,'DEC-2024'!C:AF,30,0)</f>
        <v>1747</v>
      </c>
    </row>
    <row r="913" spans="1:9" ht="21">
      <c r="A913" s="57"/>
      <c r="B913" s="23" t="s">
        <v>17</v>
      </c>
      <c r="C913" s="11"/>
      <c r="D913" s="40"/>
      <c r="E913" s="3">
        <f>VLOOKUP(C904,'DEC-2024'!C:T,18,0)</f>
        <v>0</v>
      </c>
      <c r="F913" s="25" t="s">
        <v>30</v>
      </c>
      <c r="G913" s="40"/>
      <c r="H913" s="40"/>
      <c r="I913" s="2">
        <f>VLOOKUP(C904,'DEC-2024'!C:AH,32,0)</f>
        <v>132</v>
      </c>
    </row>
    <row r="914" spans="1:9" ht="21">
      <c r="A914" s="57"/>
      <c r="B914" s="23" t="s">
        <v>19</v>
      </c>
      <c r="C914" s="11"/>
      <c r="D914" s="40"/>
      <c r="E914" s="3">
        <f>VLOOKUP(C904,'DEC-2024'!C:V,20,0)</f>
        <v>0</v>
      </c>
      <c r="F914" s="25" t="s">
        <v>164</v>
      </c>
      <c r="G914" s="40"/>
      <c r="H914" s="40"/>
      <c r="I914" s="2">
        <f>VLOOKUP(C904,'DEC-2024'!C:AG,31,0)</f>
        <v>0</v>
      </c>
    </row>
    <row r="915" spans="1:9" ht="21">
      <c r="A915" s="57"/>
      <c r="B915" s="23" t="s">
        <v>165</v>
      </c>
      <c r="C915" s="11"/>
      <c r="D915" s="40"/>
      <c r="E915" s="3">
        <f>VLOOKUP(C904,'DEC-2024'!C:U,19,0)</f>
        <v>0</v>
      </c>
      <c r="F915" s="25" t="s">
        <v>176</v>
      </c>
      <c r="G915" s="40"/>
      <c r="H915" s="40"/>
      <c r="I915" s="2">
        <f>VLOOKUP(C904,'DEC-2024'!C:AL,36,0)</f>
        <v>0</v>
      </c>
    </row>
    <row r="916" spans="1:9" ht="21">
      <c r="A916" s="57"/>
      <c r="B916" s="23" t="s">
        <v>167</v>
      </c>
      <c r="C916" s="11"/>
      <c r="D916" s="40"/>
      <c r="E916" s="3">
        <f>VLOOKUP(C904,'DEC-2024'!C:Y,23,0)</f>
        <v>2028</v>
      </c>
      <c r="F916" s="25" t="s">
        <v>166</v>
      </c>
      <c r="G916" s="40"/>
      <c r="H916" s="40"/>
      <c r="I916" s="2">
        <f>VLOOKUP(C904,'DEC-2024'!C:AN,38,0)</f>
        <v>0</v>
      </c>
    </row>
    <row r="917" spans="1:9" ht="21">
      <c r="A917" s="57"/>
      <c r="B917" s="23" t="s">
        <v>169</v>
      </c>
      <c r="C917" s="11"/>
      <c r="D917" s="40"/>
      <c r="E917" s="3">
        <f>VLOOKUP(C904,'DEC-2024'!C:Z,24,0)</f>
        <v>0</v>
      </c>
      <c r="F917" s="27" t="s">
        <v>168</v>
      </c>
      <c r="G917" s="40"/>
      <c r="H917" s="40"/>
      <c r="I917" s="2">
        <f>VLOOKUP(C904,'DEC-2024'!C:AK,35,0)</f>
        <v>20</v>
      </c>
    </row>
    <row r="918" spans="1:9" ht="21">
      <c r="A918" s="57"/>
      <c r="B918" s="23" t="s">
        <v>20</v>
      </c>
      <c r="C918" s="11"/>
      <c r="D918" s="40"/>
      <c r="E918" s="3">
        <f>VLOOKUP(C904,'DEC-2024'!C:W,21,0)</f>
        <v>0</v>
      </c>
      <c r="F918" s="25" t="s">
        <v>42</v>
      </c>
      <c r="G918" s="40"/>
      <c r="H918" s="40"/>
      <c r="I918" s="2">
        <v>0</v>
      </c>
    </row>
    <row r="919" spans="1:9" ht="21">
      <c r="A919" s="57"/>
      <c r="B919" s="23" t="s">
        <v>25</v>
      </c>
      <c r="C919" s="11"/>
      <c r="D919" s="40"/>
      <c r="E919" s="3">
        <f>VLOOKUP(C904,'DEC-2024'!C:AB,26,0)</f>
        <v>100</v>
      </c>
      <c r="F919" s="25"/>
      <c r="G919" s="40"/>
      <c r="H919" s="40"/>
      <c r="I919" s="2"/>
    </row>
    <row r="920" spans="1:9" ht="21">
      <c r="A920" s="57"/>
      <c r="B920" s="23" t="s">
        <v>21</v>
      </c>
      <c r="C920" s="11"/>
      <c r="D920" s="40"/>
      <c r="E920" s="3">
        <f>VLOOKUP(C904,'DEC-2024'!C:X,22,0)</f>
        <v>0</v>
      </c>
      <c r="F920" s="25"/>
      <c r="G920" s="40"/>
      <c r="H920" s="40"/>
      <c r="I920" s="2"/>
    </row>
    <row r="921" spans="1:9" ht="21.6" thickBot="1">
      <c r="A921" s="57"/>
      <c r="B921" s="23" t="s">
        <v>24</v>
      </c>
      <c r="C921" s="11"/>
      <c r="D921" s="40"/>
      <c r="E921" s="3">
        <f>VLOOKUP(C904,'DEC-2024'!C:AA,25,0)</f>
        <v>954</v>
      </c>
      <c r="F921" s="25"/>
      <c r="G921" s="40"/>
      <c r="H921" s="40"/>
      <c r="I921" s="2"/>
    </row>
    <row r="922" spans="1:9" ht="21.6" thickBot="1">
      <c r="A922" s="57"/>
      <c r="B922" s="28" t="s">
        <v>177</v>
      </c>
      <c r="C922" s="11"/>
      <c r="D922" s="40"/>
      <c r="E922" s="29">
        <f>VLOOKUP(C904,'DEC-2024'!C:AD,28,0)</f>
        <v>0</v>
      </c>
      <c r="F922" s="25"/>
      <c r="G922" s="40"/>
      <c r="H922" s="40"/>
      <c r="I922" s="2"/>
    </row>
    <row r="923" spans="1:9" ht="21.6" thickBot="1">
      <c r="A923" s="57"/>
      <c r="B923" s="69"/>
      <c r="C923" s="70"/>
      <c r="D923" s="71"/>
      <c r="E923" s="8"/>
      <c r="F923" s="25"/>
      <c r="G923" s="40"/>
      <c r="H923" s="40"/>
      <c r="I923" s="3"/>
    </row>
    <row r="924" spans="1:9" ht="21.6" thickBot="1">
      <c r="A924" s="57"/>
      <c r="B924" s="69" t="s">
        <v>170</v>
      </c>
      <c r="C924" s="70"/>
      <c r="D924" s="71"/>
      <c r="E924" s="4">
        <f>VLOOKUP(C904,'DEC-2024'!C:AE,29,0)</f>
        <v>17637</v>
      </c>
      <c r="F924" s="30" t="s">
        <v>171</v>
      </c>
      <c r="G924" s="31"/>
      <c r="H924" s="31"/>
      <c r="I924" s="5">
        <f>VLOOKUP(C904,'DEC-2024'!C:AP,40,0)</f>
        <v>1899</v>
      </c>
    </row>
    <row r="925" spans="1:9" ht="21.6" thickBot="1">
      <c r="A925" s="57"/>
      <c r="B925" s="32"/>
      <c r="C925" s="33"/>
      <c r="D925" s="31"/>
      <c r="E925" s="31"/>
      <c r="F925" s="34" t="s">
        <v>172</v>
      </c>
      <c r="G925" s="31"/>
      <c r="H925" s="31"/>
      <c r="I925" s="5">
        <f>VLOOKUP(C904,'DEC-2024'!C:AQ,41,0)</f>
        <v>15738</v>
      </c>
    </row>
    <row r="926" spans="1:9" ht="21.6" thickBot="1">
      <c r="A926" s="57"/>
      <c r="B926" s="72" t="s">
        <v>173</v>
      </c>
      <c r="C926" s="73"/>
      <c r="D926" s="74">
        <v>45663</v>
      </c>
      <c r="E926" s="74"/>
      <c r="F926" s="35"/>
      <c r="G926" s="35"/>
      <c r="H926" s="35"/>
      <c r="I926" s="36"/>
    </row>
    <row r="927" spans="1:9" ht="21">
      <c r="A927" s="57"/>
      <c r="B927" s="12"/>
      <c r="C927" s="11"/>
      <c r="D927" s="40"/>
      <c r="E927" s="40"/>
      <c r="F927" s="40"/>
      <c r="G927" s="40"/>
      <c r="H927" s="40"/>
      <c r="I927" s="37"/>
    </row>
    <row r="928" spans="1:9" ht="21.6" thickBot="1">
      <c r="A928" s="57"/>
      <c r="B928" s="38" t="s">
        <v>174</v>
      </c>
      <c r="C928" s="18"/>
      <c r="D928" s="41"/>
      <c r="E928" s="41"/>
      <c r="F928" s="41"/>
      <c r="G928" s="75" t="s">
        <v>175</v>
      </c>
      <c r="H928" s="75"/>
      <c r="I928" s="76"/>
    </row>
    <row r="929" spans="1:9" ht="21">
      <c r="A929" s="57">
        <v>33</v>
      </c>
      <c r="B929" s="59" t="s">
        <v>151</v>
      </c>
      <c r="C929" s="9"/>
      <c r="D929" s="61" t="s">
        <v>152</v>
      </c>
      <c r="E929" s="61"/>
      <c r="F929" s="61"/>
      <c r="G929" s="61"/>
      <c r="H929" s="61"/>
      <c r="I929" s="62"/>
    </row>
    <row r="930" spans="1:9" ht="21">
      <c r="A930" s="57"/>
      <c r="B930" s="60"/>
      <c r="C930" s="11"/>
      <c r="D930" s="63" t="s">
        <v>153</v>
      </c>
      <c r="E930" s="63"/>
      <c r="F930" s="63"/>
      <c r="G930" s="63"/>
      <c r="H930" s="63"/>
      <c r="I930" s="64"/>
    </row>
    <row r="931" spans="1:9" ht="21">
      <c r="A931" s="57"/>
      <c r="B931" s="60"/>
      <c r="C931" s="11"/>
      <c r="D931" s="63" t="s">
        <v>154</v>
      </c>
      <c r="E931" s="63"/>
      <c r="F931" s="63"/>
      <c r="G931" s="63"/>
      <c r="H931" s="63"/>
      <c r="I931" s="64"/>
    </row>
    <row r="932" spans="1:9" ht="21">
      <c r="A932" s="57"/>
      <c r="B932" s="12"/>
      <c r="C932" s="11"/>
      <c r="D932" s="65" t="s">
        <v>284</v>
      </c>
      <c r="E932" s="65"/>
      <c r="F932" s="65"/>
      <c r="G932" s="65"/>
      <c r="H932" s="65"/>
      <c r="I932" s="66"/>
    </row>
    <row r="933" spans="1:9" ht="21">
      <c r="A933" s="57"/>
      <c r="B933" s="6" t="s">
        <v>155</v>
      </c>
      <c r="C933" s="67" t="s">
        <v>140</v>
      </c>
      <c r="D933" s="67"/>
      <c r="E933" s="67"/>
      <c r="F933" s="13" t="s">
        <v>4</v>
      </c>
      <c r="G933" s="67" t="str">
        <f>VLOOKUP(C933,'DEC-2024'!C:D,2,0)</f>
        <v>GANANATH MAHARANA</v>
      </c>
      <c r="H933" s="67"/>
      <c r="I933" s="68"/>
    </row>
    <row r="934" spans="1:9" ht="21">
      <c r="A934" s="57"/>
      <c r="B934" s="6" t="s">
        <v>156</v>
      </c>
      <c r="C934" s="67" t="str">
        <f>VLOOKUP(C933,'DEC-2024'!C:G,5,0)</f>
        <v>BOMMASANDRA</v>
      </c>
      <c r="D934" s="67"/>
      <c r="E934" s="67"/>
      <c r="F934" s="7" t="s">
        <v>157</v>
      </c>
      <c r="G934" s="67" t="str">
        <f>VLOOKUP(C933,'DEC-2024'!C:H,6,0)</f>
        <v>Stores</v>
      </c>
      <c r="H934" s="67"/>
      <c r="I934" s="68"/>
    </row>
    <row r="935" spans="1:9" ht="21">
      <c r="A935" s="57"/>
      <c r="B935" s="14" t="s">
        <v>158</v>
      </c>
      <c r="C935" s="67" t="str">
        <f>VLOOKUP(C933,'DEC-2024'!C:E,3,0)</f>
        <v>101743325064 </v>
      </c>
      <c r="D935" s="67"/>
      <c r="E935" s="67"/>
      <c r="F935" s="7" t="s">
        <v>159</v>
      </c>
      <c r="G935" s="67">
        <f>VLOOKUP(C933,'DEC-2024'!C:F,4,0)</f>
        <v>5349618167</v>
      </c>
      <c r="H935" s="67"/>
      <c r="I935" s="68"/>
    </row>
    <row r="936" spans="1:9" ht="21">
      <c r="A936" s="57"/>
      <c r="B936" s="15" t="s">
        <v>160</v>
      </c>
      <c r="C936" s="81">
        <f>VLOOKUP(C933,'DEC-2024'!C:L,10,0)</f>
        <v>31</v>
      </c>
      <c r="D936" s="81"/>
      <c r="E936" s="81"/>
      <c r="F936" s="16" t="s">
        <v>178</v>
      </c>
      <c r="G936" s="81">
        <f>VLOOKUP(C933,'DEC-2024'!C:N,12,0)</f>
        <v>25</v>
      </c>
      <c r="H936" s="81"/>
      <c r="I936" s="82"/>
    </row>
    <row r="937" spans="1:9" ht="21">
      <c r="A937" s="57"/>
      <c r="B937" s="6" t="s">
        <v>12</v>
      </c>
      <c r="C937" s="77">
        <f>VLOOKUP(C933,'DEC-2024'!C:O,13,0)</f>
        <v>0</v>
      </c>
      <c r="D937" s="78"/>
      <c r="E937" s="79"/>
      <c r="F937" s="16" t="s">
        <v>179</v>
      </c>
      <c r="G937" s="77">
        <f>VLOOKUP(C933,'DEC-2024'!C:M,11,0)</f>
        <v>31</v>
      </c>
      <c r="H937" s="78"/>
      <c r="I937" s="80"/>
    </row>
    <row r="938" spans="1:9" ht="21">
      <c r="A938" s="58"/>
      <c r="B938" s="7" t="s">
        <v>180</v>
      </c>
      <c r="C938" s="77">
        <f>VLOOKUP(C933,'DEC-2024'!C:P,14,0)</f>
        <v>0</v>
      </c>
      <c r="D938" s="78"/>
      <c r="E938" s="79"/>
      <c r="F938" s="7" t="s">
        <v>181</v>
      </c>
      <c r="G938" s="77">
        <f>VLOOKUP(C933,'DEC-2024'!C:Q,15,0)</f>
        <v>0</v>
      </c>
      <c r="H938" s="78"/>
      <c r="I938" s="80"/>
    </row>
    <row r="939" spans="1:9" ht="21.6" thickBot="1">
      <c r="A939" s="57"/>
      <c r="B939" s="17" t="s">
        <v>161</v>
      </c>
      <c r="C939" s="18"/>
      <c r="D939" s="19"/>
      <c r="E939" s="20" t="s">
        <v>162</v>
      </c>
      <c r="F939" s="21" t="s">
        <v>163</v>
      </c>
      <c r="G939" s="19"/>
      <c r="H939" s="19"/>
      <c r="I939" s="22" t="s">
        <v>162</v>
      </c>
    </row>
    <row r="940" spans="1:9" ht="21">
      <c r="A940" s="57"/>
      <c r="B940" s="23" t="s">
        <v>15</v>
      </c>
      <c r="C940" s="11"/>
      <c r="D940" s="40"/>
      <c r="E940" s="3">
        <f>VLOOKUP(C933,'DEC-2024'!C:R,16,0)</f>
        <v>11037</v>
      </c>
      <c r="F940" s="25" t="s">
        <v>35</v>
      </c>
      <c r="G940" s="26"/>
      <c r="H940" s="26"/>
      <c r="I940" s="1">
        <f>VLOOKUP(C933,'DEC-2024'!C:AM,37,0)</f>
        <v>0</v>
      </c>
    </row>
    <row r="941" spans="1:9" ht="21">
      <c r="A941" s="57"/>
      <c r="B941" s="23" t="s">
        <v>16</v>
      </c>
      <c r="C941" s="11"/>
      <c r="D941" s="40"/>
      <c r="E941" s="3">
        <f>VLOOKUP(C933,'DEC-2024'!C:S,17,0)</f>
        <v>3518</v>
      </c>
      <c r="F941" s="25" t="s">
        <v>28</v>
      </c>
      <c r="G941" s="40"/>
      <c r="H941" s="40"/>
      <c r="I941" s="2">
        <f>VLOOKUP(C933,'DEC-2024'!C:AF,30,0)</f>
        <v>1747</v>
      </c>
    </row>
    <row r="942" spans="1:9" ht="21">
      <c r="A942" s="57"/>
      <c r="B942" s="23" t="s">
        <v>17</v>
      </c>
      <c r="C942" s="11"/>
      <c r="D942" s="40"/>
      <c r="E942" s="3">
        <f>VLOOKUP(C933,'DEC-2024'!C:T,18,0)</f>
        <v>0</v>
      </c>
      <c r="F942" s="25" t="s">
        <v>30</v>
      </c>
      <c r="G942" s="40"/>
      <c r="H942" s="40"/>
      <c r="I942" s="2">
        <f>VLOOKUP(C933,'DEC-2024'!C:AH,32,0)</f>
        <v>146</v>
      </c>
    </row>
    <row r="943" spans="1:9" ht="21">
      <c r="A943" s="57"/>
      <c r="B943" s="23" t="s">
        <v>19</v>
      </c>
      <c r="C943" s="11"/>
      <c r="D943" s="40"/>
      <c r="E943" s="3">
        <f>VLOOKUP(C933,'DEC-2024'!C:V,20,0)</f>
        <v>0</v>
      </c>
      <c r="F943" s="25" t="s">
        <v>164</v>
      </c>
      <c r="G943" s="40"/>
      <c r="H943" s="40"/>
      <c r="I943" s="2">
        <f>VLOOKUP(C933,'DEC-2024'!C:AG,31,0)</f>
        <v>0</v>
      </c>
    </row>
    <row r="944" spans="1:9" ht="21">
      <c r="A944" s="57"/>
      <c r="B944" s="23" t="s">
        <v>165</v>
      </c>
      <c r="C944" s="11"/>
      <c r="D944" s="40"/>
      <c r="E944" s="3">
        <f>VLOOKUP(C933,'DEC-2024'!C:U,19,0)</f>
        <v>0</v>
      </c>
      <c r="F944" s="25" t="s">
        <v>176</v>
      </c>
      <c r="G944" s="40"/>
      <c r="H944" s="40"/>
      <c r="I944" s="2">
        <f>VLOOKUP(C933,'DEC-2024'!C:AL,36,0)</f>
        <v>0</v>
      </c>
    </row>
    <row r="945" spans="1:9" ht="21">
      <c r="A945" s="57"/>
      <c r="B945" s="23" t="s">
        <v>167</v>
      </c>
      <c r="C945" s="11"/>
      <c r="D945" s="40"/>
      <c r="E945" s="3">
        <f>VLOOKUP(C933,'DEC-2024'!C:Y,23,0)</f>
        <v>3698</v>
      </c>
      <c r="F945" s="25" t="s">
        <v>166</v>
      </c>
      <c r="G945" s="40"/>
      <c r="H945" s="40"/>
      <c r="I945" s="2">
        <f>VLOOKUP(C933,'DEC-2024'!C:AN,38,0)</f>
        <v>0</v>
      </c>
    </row>
    <row r="946" spans="1:9" ht="21">
      <c r="A946" s="57"/>
      <c r="B946" s="23" t="s">
        <v>169</v>
      </c>
      <c r="C946" s="11"/>
      <c r="D946" s="40"/>
      <c r="E946" s="3">
        <f>VLOOKUP(C933,'DEC-2024'!C:Z,24,0)</f>
        <v>0</v>
      </c>
      <c r="F946" s="27" t="s">
        <v>168</v>
      </c>
      <c r="G946" s="40"/>
      <c r="H946" s="40"/>
      <c r="I946" s="2">
        <f>VLOOKUP(C933,'DEC-2024'!C:AK,35,0)</f>
        <v>20</v>
      </c>
    </row>
    <row r="947" spans="1:9" ht="21">
      <c r="A947" s="57"/>
      <c r="B947" s="23" t="s">
        <v>20</v>
      </c>
      <c r="C947" s="11"/>
      <c r="D947" s="40"/>
      <c r="E947" s="3">
        <f>VLOOKUP(C933,'DEC-2024'!C:W,21,0)</f>
        <v>0</v>
      </c>
      <c r="F947" s="25" t="s">
        <v>42</v>
      </c>
      <c r="G947" s="40"/>
      <c r="H947" s="40"/>
      <c r="I947" s="2">
        <v>0</v>
      </c>
    </row>
    <row r="948" spans="1:9" ht="21">
      <c r="A948" s="57"/>
      <c r="B948" s="23" t="s">
        <v>25</v>
      </c>
      <c r="C948" s="11"/>
      <c r="D948" s="40"/>
      <c r="E948" s="3">
        <f>VLOOKUP(C933,'DEC-2024'!C:AB,26,0)</f>
        <v>300</v>
      </c>
      <c r="F948" s="25"/>
      <c r="G948" s="40"/>
      <c r="H948" s="40"/>
      <c r="I948" s="2"/>
    </row>
    <row r="949" spans="1:9" ht="21">
      <c r="A949" s="57"/>
      <c r="B949" s="23" t="s">
        <v>21</v>
      </c>
      <c r="C949" s="11"/>
      <c r="D949" s="40"/>
      <c r="E949" s="3">
        <f>VLOOKUP(C933,'DEC-2024'!C:X,22,0)</f>
        <v>0</v>
      </c>
      <c r="F949" s="25"/>
      <c r="G949" s="40"/>
      <c r="H949" s="40"/>
      <c r="I949" s="2"/>
    </row>
    <row r="950" spans="1:9" ht="21.6" thickBot="1">
      <c r="A950" s="57"/>
      <c r="B950" s="23" t="s">
        <v>24</v>
      </c>
      <c r="C950" s="11"/>
      <c r="D950" s="40"/>
      <c r="E950" s="3">
        <f>VLOOKUP(C933,'DEC-2024'!C:AA,25,0)</f>
        <v>954</v>
      </c>
      <c r="F950" s="25"/>
      <c r="G950" s="40"/>
      <c r="H950" s="40"/>
      <c r="I950" s="2"/>
    </row>
    <row r="951" spans="1:9" ht="21.6" thickBot="1">
      <c r="A951" s="57"/>
      <c r="B951" s="28" t="s">
        <v>177</v>
      </c>
      <c r="C951" s="11"/>
      <c r="D951" s="40"/>
      <c r="E951" s="29">
        <f>VLOOKUP(C933,'DEC-2024'!C:AD,28,0)</f>
        <v>0</v>
      </c>
      <c r="F951" s="25"/>
      <c r="G951" s="40"/>
      <c r="H951" s="40"/>
      <c r="I951" s="2"/>
    </row>
    <row r="952" spans="1:9" ht="21.6" thickBot="1">
      <c r="A952" s="57"/>
      <c r="B952" s="69"/>
      <c r="C952" s="70"/>
      <c r="D952" s="71"/>
      <c r="E952" s="8"/>
      <c r="F952" s="25"/>
      <c r="G952" s="40"/>
      <c r="H952" s="40"/>
      <c r="I952" s="3"/>
    </row>
    <row r="953" spans="1:9" ht="21.6" thickBot="1">
      <c r="A953" s="57"/>
      <c r="B953" s="69" t="s">
        <v>170</v>
      </c>
      <c r="C953" s="70"/>
      <c r="D953" s="71"/>
      <c r="E953" s="4">
        <f>VLOOKUP(C933,'DEC-2024'!C:AE,29,0)</f>
        <v>19507</v>
      </c>
      <c r="F953" s="30" t="s">
        <v>171</v>
      </c>
      <c r="G953" s="31"/>
      <c r="H953" s="31"/>
      <c r="I953" s="5">
        <f>VLOOKUP(C933,'DEC-2024'!C:AP,40,0)</f>
        <v>1913</v>
      </c>
    </row>
    <row r="954" spans="1:9" ht="21.6" thickBot="1">
      <c r="A954" s="57"/>
      <c r="B954" s="32"/>
      <c r="C954" s="33"/>
      <c r="D954" s="31"/>
      <c r="E954" s="31"/>
      <c r="F954" s="34" t="s">
        <v>172</v>
      </c>
      <c r="G954" s="31"/>
      <c r="H954" s="31"/>
      <c r="I954" s="5">
        <f>VLOOKUP(C933,'DEC-2024'!C:AQ,41,0)</f>
        <v>17594</v>
      </c>
    </row>
    <row r="955" spans="1:9" ht="21.6" thickBot="1">
      <c r="A955" s="57"/>
      <c r="B955" s="72" t="s">
        <v>173</v>
      </c>
      <c r="C955" s="73"/>
      <c r="D955" s="74">
        <v>45663</v>
      </c>
      <c r="E955" s="74"/>
      <c r="F955" s="35"/>
      <c r="G955" s="35"/>
      <c r="H955" s="35"/>
      <c r="I955" s="36"/>
    </row>
    <row r="956" spans="1:9" ht="21">
      <c r="A956" s="57"/>
      <c r="B956" s="12"/>
      <c r="C956" s="11"/>
      <c r="D956" s="40"/>
      <c r="E956" s="40"/>
      <c r="F956" s="40"/>
      <c r="G956" s="40"/>
      <c r="H956" s="40"/>
      <c r="I956" s="37"/>
    </row>
    <row r="957" spans="1:9" ht="21.6" thickBot="1">
      <c r="A957" s="57"/>
      <c r="B957" s="38" t="s">
        <v>174</v>
      </c>
      <c r="C957" s="18"/>
      <c r="D957" s="41"/>
      <c r="E957" s="41"/>
      <c r="F957" s="41"/>
      <c r="G957" s="75" t="s">
        <v>175</v>
      </c>
      <c r="H957" s="75"/>
      <c r="I957" s="76"/>
    </row>
    <row r="958" spans="1:9" ht="21">
      <c r="A958" s="57">
        <v>34</v>
      </c>
      <c r="B958" s="59" t="s">
        <v>151</v>
      </c>
      <c r="C958" s="9"/>
      <c r="D958" s="61" t="s">
        <v>152</v>
      </c>
      <c r="E958" s="61"/>
      <c r="F958" s="61"/>
      <c r="G958" s="61"/>
      <c r="H958" s="61"/>
      <c r="I958" s="62"/>
    </row>
    <row r="959" spans="1:9" ht="21">
      <c r="A959" s="57"/>
      <c r="B959" s="60"/>
      <c r="C959" s="11"/>
      <c r="D959" s="63" t="s">
        <v>153</v>
      </c>
      <c r="E959" s="63"/>
      <c r="F959" s="63"/>
      <c r="G959" s="63"/>
      <c r="H959" s="63"/>
      <c r="I959" s="64"/>
    </row>
    <row r="960" spans="1:9" ht="21">
      <c r="A960" s="57"/>
      <c r="B960" s="60"/>
      <c r="C960" s="11"/>
      <c r="D960" s="63" t="s">
        <v>154</v>
      </c>
      <c r="E960" s="63"/>
      <c r="F960" s="63"/>
      <c r="G960" s="63"/>
      <c r="H960" s="63"/>
      <c r="I960" s="64"/>
    </row>
    <row r="961" spans="1:9" ht="21">
      <c r="A961" s="57"/>
      <c r="B961" s="12"/>
      <c r="C961" s="11"/>
      <c r="D961" s="65" t="s">
        <v>284</v>
      </c>
      <c r="E961" s="65"/>
      <c r="F961" s="65"/>
      <c r="G961" s="65"/>
      <c r="H961" s="65"/>
      <c r="I961" s="66"/>
    </row>
    <row r="962" spans="1:9" ht="21">
      <c r="A962" s="57"/>
      <c r="B962" s="6" t="s">
        <v>155</v>
      </c>
      <c r="C962" s="67" t="s">
        <v>143</v>
      </c>
      <c r="D962" s="67"/>
      <c r="E962" s="67"/>
      <c r="F962" s="13" t="s">
        <v>4</v>
      </c>
      <c r="G962" s="67" t="str">
        <f>VLOOKUP(C962,'DEC-2024'!C:D,2,0)</f>
        <v>SANTOSH KUMAR</v>
      </c>
      <c r="H962" s="67"/>
      <c r="I962" s="68"/>
    </row>
    <row r="963" spans="1:9" ht="21">
      <c r="A963" s="57"/>
      <c r="B963" s="6" t="s">
        <v>156</v>
      </c>
      <c r="C963" s="67" t="str">
        <f>VLOOKUP(C962,'DEC-2024'!C:G,5,0)</f>
        <v>BOMMASANDRA</v>
      </c>
      <c r="D963" s="67"/>
      <c r="E963" s="67"/>
      <c r="F963" s="7" t="s">
        <v>157</v>
      </c>
      <c r="G963" s="67" t="str">
        <f>VLOOKUP(C962,'DEC-2024'!C:H,6,0)</f>
        <v>Stores</v>
      </c>
      <c r="H963" s="67"/>
      <c r="I963" s="68"/>
    </row>
    <row r="964" spans="1:9" ht="21">
      <c r="A964" s="57"/>
      <c r="B964" s="14" t="s">
        <v>158</v>
      </c>
      <c r="C964" s="67" t="str">
        <f>VLOOKUP(C962,'DEC-2024'!C:E,3,0)</f>
        <v>101754187866</v>
      </c>
      <c r="D964" s="67"/>
      <c r="E964" s="67"/>
      <c r="F964" s="7" t="s">
        <v>159</v>
      </c>
      <c r="G964" s="67">
        <f>VLOOKUP(C962,'DEC-2024'!C:F,4,0)</f>
        <v>5349518262</v>
      </c>
      <c r="H964" s="67"/>
      <c r="I964" s="68"/>
    </row>
    <row r="965" spans="1:9" ht="21">
      <c r="A965" s="57"/>
      <c r="B965" s="15" t="s">
        <v>160</v>
      </c>
      <c r="C965" s="81">
        <f>VLOOKUP(C962,'DEC-2024'!C:L,10,0)</f>
        <v>31</v>
      </c>
      <c r="D965" s="81"/>
      <c r="E965" s="81"/>
      <c r="F965" s="16" t="s">
        <v>178</v>
      </c>
      <c r="G965" s="81">
        <f>VLOOKUP(C962,'DEC-2024'!C:N,12,0)</f>
        <v>25</v>
      </c>
      <c r="H965" s="81"/>
      <c r="I965" s="82"/>
    </row>
    <row r="966" spans="1:9" ht="21">
      <c r="A966" s="57"/>
      <c r="B966" s="6" t="s">
        <v>12</v>
      </c>
      <c r="C966" s="77">
        <f>VLOOKUP(C962,'DEC-2024'!C:O,13,0)</f>
        <v>0</v>
      </c>
      <c r="D966" s="78"/>
      <c r="E966" s="79"/>
      <c r="F966" s="16" t="s">
        <v>179</v>
      </c>
      <c r="G966" s="77">
        <f>VLOOKUP(C962,'DEC-2024'!C:M,11,0)</f>
        <v>31</v>
      </c>
      <c r="H966" s="78"/>
      <c r="I966" s="80"/>
    </row>
    <row r="967" spans="1:9" ht="21">
      <c r="A967" s="58"/>
      <c r="B967" s="7" t="s">
        <v>180</v>
      </c>
      <c r="C967" s="77">
        <f>VLOOKUP(C962,'DEC-2024'!C:P,14,0)</f>
        <v>0</v>
      </c>
      <c r="D967" s="78"/>
      <c r="E967" s="79"/>
      <c r="F967" s="7" t="s">
        <v>181</v>
      </c>
      <c r="G967" s="77">
        <f>VLOOKUP(C962,'DEC-2024'!C:Q,15,0)</f>
        <v>0</v>
      </c>
      <c r="H967" s="78"/>
      <c r="I967" s="80"/>
    </row>
    <row r="968" spans="1:9" ht="21.6" thickBot="1">
      <c r="A968" s="57"/>
      <c r="B968" s="17" t="s">
        <v>161</v>
      </c>
      <c r="C968" s="18"/>
      <c r="D968" s="19"/>
      <c r="E968" s="20" t="s">
        <v>162</v>
      </c>
      <c r="F968" s="21" t="s">
        <v>163</v>
      </c>
      <c r="G968" s="19"/>
      <c r="H968" s="19"/>
      <c r="I968" s="22" t="s">
        <v>162</v>
      </c>
    </row>
    <row r="969" spans="1:9" ht="21">
      <c r="A969" s="57"/>
      <c r="B969" s="23" t="s">
        <v>15</v>
      </c>
      <c r="C969" s="11"/>
      <c r="D969" s="40"/>
      <c r="E969" s="3">
        <f>VLOOKUP(C962,'DEC-2024'!C:R,16,0)</f>
        <v>11037</v>
      </c>
      <c r="F969" s="25" t="s">
        <v>35</v>
      </c>
      <c r="G969" s="26"/>
      <c r="H969" s="26"/>
      <c r="I969" s="1">
        <f>VLOOKUP(C962,'DEC-2024'!C:AM,37,0)</f>
        <v>0</v>
      </c>
    </row>
    <row r="970" spans="1:9" ht="21">
      <c r="A970" s="57"/>
      <c r="B970" s="23" t="s">
        <v>16</v>
      </c>
      <c r="C970" s="11"/>
      <c r="D970" s="40"/>
      <c r="E970" s="3">
        <f>VLOOKUP(C962,'DEC-2024'!C:S,17,0)</f>
        <v>3518</v>
      </c>
      <c r="F970" s="25" t="s">
        <v>28</v>
      </c>
      <c r="G970" s="40"/>
      <c r="H970" s="40"/>
      <c r="I970" s="2">
        <f>VLOOKUP(C962,'DEC-2024'!C:AF,30,0)</f>
        <v>1747</v>
      </c>
    </row>
    <row r="971" spans="1:9" ht="21">
      <c r="A971" s="57"/>
      <c r="B971" s="23" t="s">
        <v>17</v>
      </c>
      <c r="C971" s="11"/>
      <c r="D971" s="40"/>
      <c r="E971" s="3">
        <f>VLOOKUP(C962,'DEC-2024'!C:T,18,0)</f>
        <v>0</v>
      </c>
      <c r="F971" s="25" t="s">
        <v>30</v>
      </c>
      <c r="G971" s="40"/>
      <c r="H971" s="40"/>
      <c r="I971" s="2">
        <f>VLOOKUP(C962,'DEC-2024'!C:AH,32,0)</f>
        <v>158</v>
      </c>
    </row>
    <row r="972" spans="1:9" ht="21">
      <c r="A972" s="57"/>
      <c r="B972" s="23" t="s">
        <v>19</v>
      </c>
      <c r="C972" s="11"/>
      <c r="D972" s="40"/>
      <c r="E972" s="3">
        <f>VLOOKUP(C962,'DEC-2024'!C:V,20,0)</f>
        <v>0</v>
      </c>
      <c r="F972" s="25" t="s">
        <v>164</v>
      </c>
      <c r="G972" s="40"/>
      <c r="H972" s="40"/>
      <c r="I972" s="2">
        <f>VLOOKUP(C962,'DEC-2024'!C:AG,31,0)</f>
        <v>0</v>
      </c>
    </row>
    <row r="973" spans="1:9" ht="21">
      <c r="A973" s="57"/>
      <c r="B973" s="23" t="s">
        <v>165</v>
      </c>
      <c r="C973" s="11"/>
      <c r="D973" s="40"/>
      <c r="E973" s="3">
        <f>VLOOKUP(C962,'DEC-2024'!C:U,19,0)</f>
        <v>0</v>
      </c>
      <c r="F973" s="25" t="s">
        <v>176</v>
      </c>
      <c r="G973" s="40"/>
      <c r="H973" s="40"/>
      <c r="I973" s="2">
        <f>VLOOKUP(C962,'DEC-2024'!C:AL,36,0)</f>
        <v>750</v>
      </c>
    </row>
    <row r="974" spans="1:9" ht="21">
      <c r="A974" s="57"/>
      <c r="B974" s="23" t="s">
        <v>167</v>
      </c>
      <c r="C974" s="11"/>
      <c r="D974" s="40"/>
      <c r="E974" s="3">
        <f>VLOOKUP(C962,'DEC-2024'!C:Y,23,0)</f>
        <v>5249</v>
      </c>
      <c r="F974" s="25" t="s">
        <v>166</v>
      </c>
      <c r="G974" s="40"/>
      <c r="H974" s="40"/>
      <c r="I974" s="2">
        <f>VLOOKUP(C962,'DEC-2024'!C:AN,38,0)</f>
        <v>0</v>
      </c>
    </row>
    <row r="975" spans="1:9" ht="21">
      <c r="A975" s="57"/>
      <c r="B975" s="23" t="s">
        <v>169</v>
      </c>
      <c r="C975" s="11"/>
      <c r="D975" s="40"/>
      <c r="E975" s="3">
        <f>VLOOKUP(C962,'DEC-2024'!C:Z,24,0)</f>
        <v>0</v>
      </c>
      <c r="F975" s="27" t="s">
        <v>168</v>
      </c>
      <c r="G975" s="40"/>
      <c r="H975" s="40"/>
      <c r="I975" s="2">
        <f>VLOOKUP(C962,'DEC-2024'!C:AK,35,0)</f>
        <v>20</v>
      </c>
    </row>
    <row r="976" spans="1:9" ht="21">
      <c r="A976" s="57"/>
      <c r="B976" s="23" t="s">
        <v>20</v>
      </c>
      <c r="C976" s="11"/>
      <c r="D976" s="40"/>
      <c r="E976" s="3">
        <f>VLOOKUP(C962,'DEC-2024'!C:W,21,0)</f>
        <v>0</v>
      </c>
      <c r="F976" s="25" t="s">
        <v>42</v>
      </c>
      <c r="G976" s="40"/>
      <c r="H976" s="40"/>
      <c r="I976" s="2">
        <v>0</v>
      </c>
    </row>
    <row r="977" spans="1:9" ht="21">
      <c r="A977" s="57"/>
      <c r="B977" s="23" t="s">
        <v>25</v>
      </c>
      <c r="C977" s="11"/>
      <c r="D977" s="40"/>
      <c r="E977" s="3">
        <f>VLOOKUP(C962,'DEC-2024'!C:AB,26,0)</f>
        <v>350</v>
      </c>
      <c r="F977" s="25"/>
      <c r="G977" s="40"/>
      <c r="H977" s="40"/>
      <c r="I977" s="2"/>
    </row>
    <row r="978" spans="1:9" ht="21">
      <c r="A978" s="57"/>
      <c r="B978" s="23" t="s">
        <v>21</v>
      </c>
      <c r="C978" s="11"/>
      <c r="D978" s="40"/>
      <c r="E978" s="3">
        <f>VLOOKUP(C962,'DEC-2024'!C:X,22,0)</f>
        <v>0</v>
      </c>
      <c r="F978" s="25"/>
      <c r="G978" s="40"/>
      <c r="H978" s="40"/>
      <c r="I978" s="2"/>
    </row>
    <row r="979" spans="1:9" ht="21.6" thickBot="1">
      <c r="A979" s="57"/>
      <c r="B979" s="23" t="s">
        <v>24</v>
      </c>
      <c r="C979" s="11"/>
      <c r="D979" s="40"/>
      <c r="E979" s="3">
        <f>VLOOKUP(C962,'DEC-2024'!C:AA,25,0)</f>
        <v>954</v>
      </c>
      <c r="F979" s="25"/>
      <c r="G979" s="40"/>
      <c r="H979" s="40"/>
      <c r="I979" s="2"/>
    </row>
    <row r="980" spans="1:9" ht="21.6" thickBot="1">
      <c r="A980" s="57"/>
      <c r="B980" s="28" t="s">
        <v>177</v>
      </c>
      <c r="C980" s="11"/>
      <c r="D980" s="40"/>
      <c r="E980" s="29">
        <f>VLOOKUP(C962,'DEC-2024'!C:AD,28,0)</f>
        <v>0</v>
      </c>
      <c r="F980" s="25"/>
      <c r="G980" s="40"/>
      <c r="H980" s="40"/>
      <c r="I980" s="2"/>
    </row>
    <row r="981" spans="1:9" ht="21.6" thickBot="1">
      <c r="A981" s="57"/>
      <c r="B981" s="69"/>
      <c r="C981" s="70"/>
      <c r="D981" s="71"/>
      <c r="E981" s="8"/>
      <c r="F981" s="25"/>
      <c r="G981" s="40"/>
      <c r="H981" s="40"/>
      <c r="I981" s="3"/>
    </row>
    <row r="982" spans="1:9" ht="21.6" thickBot="1">
      <c r="A982" s="57"/>
      <c r="B982" s="69" t="s">
        <v>170</v>
      </c>
      <c r="C982" s="70"/>
      <c r="D982" s="71"/>
      <c r="E982" s="4">
        <f>VLOOKUP(C962,'DEC-2024'!C:AE,29,0)</f>
        <v>21108</v>
      </c>
      <c r="F982" s="30" t="s">
        <v>171</v>
      </c>
      <c r="G982" s="31"/>
      <c r="H982" s="31"/>
      <c r="I982" s="5">
        <f>VLOOKUP(C962,'DEC-2024'!C:AP,40,0)</f>
        <v>2675</v>
      </c>
    </row>
    <row r="983" spans="1:9" ht="21.6" thickBot="1">
      <c r="A983" s="57"/>
      <c r="B983" s="32"/>
      <c r="C983" s="33"/>
      <c r="D983" s="31"/>
      <c r="E983" s="31"/>
      <c r="F983" s="34" t="s">
        <v>172</v>
      </c>
      <c r="G983" s="31"/>
      <c r="H983" s="31"/>
      <c r="I983" s="5">
        <f>VLOOKUP(C962,'DEC-2024'!C:AQ,41,0)</f>
        <v>18433</v>
      </c>
    </row>
    <row r="984" spans="1:9" ht="21.6" thickBot="1">
      <c r="A984" s="57"/>
      <c r="B984" s="72" t="s">
        <v>173</v>
      </c>
      <c r="C984" s="73"/>
      <c r="D984" s="74">
        <v>45663</v>
      </c>
      <c r="E984" s="74"/>
      <c r="F984" s="35"/>
      <c r="G984" s="35"/>
      <c r="H984" s="35"/>
      <c r="I984" s="36"/>
    </row>
    <row r="985" spans="1:9" ht="21">
      <c r="A985" s="57"/>
      <c r="B985" s="12"/>
      <c r="C985" s="11"/>
      <c r="D985" s="40"/>
      <c r="E985" s="40"/>
      <c r="F985" s="40"/>
      <c r="G985" s="40"/>
      <c r="H985" s="40"/>
      <c r="I985" s="37"/>
    </row>
    <row r="986" spans="1:9" ht="21.6" thickBot="1">
      <c r="A986" s="57"/>
      <c r="B986" s="38" t="s">
        <v>174</v>
      </c>
      <c r="C986" s="18"/>
      <c r="D986" s="41"/>
      <c r="E986" s="41"/>
      <c r="F986" s="41"/>
      <c r="G986" s="75" t="s">
        <v>175</v>
      </c>
      <c r="H986" s="75"/>
      <c r="I986" s="76"/>
    </row>
    <row r="987" spans="1:9" ht="21">
      <c r="A987" s="57">
        <v>35</v>
      </c>
      <c r="B987" s="59" t="s">
        <v>151</v>
      </c>
      <c r="C987" s="9"/>
      <c r="D987" s="61" t="s">
        <v>152</v>
      </c>
      <c r="E987" s="61"/>
      <c r="F987" s="61"/>
      <c r="G987" s="61"/>
      <c r="H987" s="61"/>
      <c r="I987" s="62"/>
    </row>
    <row r="988" spans="1:9" ht="21">
      <c r="A988" s="57"/>
      <c r="B988" s="60"/>
      <c r="C988" s="11"/>
      <c r="D988" s="63" t="s">
        <v>153</v>
      </c>
      <c r="E988" s="63"/>
      <c r="F988" s="63"/>
      <c r="G988" s="63"/>
      <c r="H988" s="63"/>
      <c r="I988" s="64"/>
    </row>
    <row r="989" spans="1:9" ht="21">
      <c r="A989" s="57"/>
      <c r="B989" s="60"/>
      <c r="C989" s="11"/>
      <c r="D989" s="63" t="s">
        <v>154</v>
      </c>
      <c r="E989" s="63"/>
      <c r="F989" s="63"/>
      <c r="G989" s="63"/>
      <c r="H989" s="63"/>
      <c r="I989" s="64"/>
    </row>
    <row r="990" spans="1:9" ht="21">
      <c r="A990" s="57"/>
      <c r="B990" s="12"/>
      <c r="C990" s="11"/>
      <c r="D990" s="65" t="s">
        <v>284</v>
      </c>
      <c r="E990" s="65"/>
      <c r="F990" s="65"/>
      <c r="G990" s="65"/>
      <c r="H990" s="65"/>
      <c r="I990" s="66"/>
    </row>
    <row r="991" spans="1:9" ht="21">
      <c r="A991" s="57"/>
      <c r="B991" s="6" t="s">
        <v>155</v>
      </c>
      <c r="C991" s="67" t="s">
        <v>147</v>
      </c>
      <c r="D991" s="67"/>
      <c r="E991" s="67"/>
      <c r="F991" s="13" t="s">
        <v>4</v>
      </c>
      <c r="G991" s="67" t="e">
        <f>VLOOKUP(C991,'DEC-2024'!C:D,2,0)</f>
        <v>#N/A</v>
      </c>
      <c r="H991" s="67"/>
      <c r="I991" s="68"/>
    </row>
    <row r="992" spans="1:9" ht="21">
      <c r="A992" s="57"/>
      <c r="B992" s="6" t="s">
        <v>156</v>
      </c>
      <c r="C992" s="67" t="e">
        <f>VLOOKUP(C991,'DEC-2024'!C:G,5,0)</f>
        <v>#N/A</v>
      </c>
      <c r="D992" s="67"/>
      <c r="E992" s="67"/>
      <c r="F992" s="7" t="s">
        <v>157</v>
      </c>
      <c r="G992" s="67" t="e">
        <f>VLOOKUP(C991,'DEC-2024'!C:H,6,0)</f>
        <v>#N/A</v>
      </c>
      <c r="H992" s="67"/>
      <c r="I992" s="68"/>
    </row>
    <row r="993" spans="1:9" ht="21">
      <c r="A993" s="57"/>
      <c r="B993" s="14" t="s">
        <v>158</v>
      </c>
      <c r="C993" s="67" t="e">
        <f>VLOOKUP(C991,'DEC-2024'!C:E,3,0)</f>
        <v>#N/A</v>
      </c>
      <c r="D993" s="67"/>
      <c r="E993" s="67"/>
      <c r="F993" s="7" t="s">
        <v>159</v>
      </c>
      <c r="G993" s="67" t="e">
        <f>VLOOKUP(C991,'DEC-2024'!C:F,4,0)</f>
        <v>#N/A</v>
      </c>
      <c r="H993" s="67"/>
      <c r="I993" s="68"/>
    </row>
    <row r="994" spans="1:9" ht="21">
      <c r="A994" s="57"/>
      <c r="B994" s="15" t="s">
        <v>160</v>
      </c>
      <c r="C994" s="81" t="e">
        <f>VLOOKUP(C991,'DEC-2024'!C:L,10,0)</f>
        <v>#N/A</v>
      </c>
      <c r="D994" s="81"/>
      <c r="E994" s="81"/>
      <c r="F994" s="16" t="s">
        <v>178</v>
      </c>
      <c r="G994" s="81" t="e">
        <f>VLOOKUP(C991,'DEC-2024'!C:N,12,0)</f>
        <v>#N/A</v>
      </c>
      <c r="H994" s="81"/>
      <c r="I994" s="82"/>
    </row>
    <row r="995" spans="1:9" ht="21">
      <c r="A995" s="57"/>
      <c r="B995" s="6" t="s">
        <v>12</v>
      </c>
      <c r="C995" s="77" t="e">
        <f>VLOOKUP(C991,'DEC-2024'!C:O,13,0)</f>
        <v>#N/A</v>
      </c>
      <c r="D995" s="78"/>
      <c r="E995" s="79"/>
      <c r="F995" s="16" t="s">
        <v>179</v>
      </c>
      <c r="G995" s="77" t="e">
        <f>VLOOKUP(C991,'DEC-2024'!C:M,11,0)</f>
        <v>#N/A</v>
      </c>
      <c r="H995" s="78"/>
      <c r="I995" s="80"/>
    </row>
    <row r="996" spans="1:9" ht="21">
      <c r="A996" s="58"/>
      <c r="B996" s="7" t="s">
        <v>180</v>
      </c>
      <c r="C996" s="77" t="e">
        <f>VLOOKUP(C991,'DEC-2024'!C:P,14,0)</f>
        <v>#N/A</v>
      </c>
      <c r="D996" s="78"/>
      <c r="E996" s="79"/>
      <c r="F996" s="7" t="s">
        <v>181</v>
      </c>
      <c r="G996" s="77" t="e">
        <f>VLOOKUP(C991,'DEC-2024'!C:Q,15,0)</f>
        <v>#N/A</v>
      </c>
      <c r="H996" s="78"/>
      <c r="I996" s="80"/>
    </row>
    <row r="997" spans="1:9" ht="21.6" thickBot="1">
      <c r="A997" s="57"/>
      <c r="B997" s="17" t="s">
        <v>161</v>
      </c>
      <c r="C997" s="18"/>
      <c r="D997" s="19"/>
      <c r="E997" s="20" t="s">
        <v>162</v>
      </c>
      <c r="F997" s="21" t="s">
        <v>163</v>
      </c>
      <c r="G997" s="19"/>
      <c r="H997" s="19"/>
      <c r="I997" s="22" t="s">
        <v>162</v>
      </c>
    </row>
    <row r="998" spans="1:9" ht="21">
      <c r="A998" s="57"/>
      <c r="B998" s="23" t="s">
        <v>15</v>
      </c>
      <c r="C998" s="11"/>
      <c r="D998" s="40"/>
      <c r="E998" s="3" t="e">
        <f>VLOOKUP(C991,'DEC-2024'!C:R,16,0)</f>
        <v>#N/A</v>
      </c>
      <c r="F998" s="25" t="s">
        <v>35</v>
      </c>
      <c r="G998" s="26"/>
      <c r="H998" s="26"/>
      <c r="I998" s="1" t="e">
        <f>VLOOKUP(C991,'DEC-2024'!C:AM,37,0)</f>
        <v>#N/A</v>
      </c>
    </row>
    <row r="999" spans="1:9" ht="21">
      <c r="A999" s="57"/>
      <c r="B999" s="23" t="s">
        <v>16</v>
      </c>
      <c r="C999" s="11"/>
      <c r="D999" s="40"/>
      <c r="E999" s="3" t="e">
        <f>VLOOKUP(C991,'DEC-2024'!C:S,17,0)</f>
        <v>#N/A</v>
      </c>
      <c r="F999" s="25" t="s">
        <v>28</v>
      </c>
      <c r="G999" s="40"/>
      <c r="H999" s="40"/>
      <c r="I999" s="2" t="e">
        <f>VLOOKUP(C991,'DEC-2024'!C:AF,30,0)</f>
        <v>#N/A</v>
      </c>
    </row>
    <row r="1000" spans="1:9" ht="21">
      <c r="A1000" s="57"/>
      <c r="B1000" s="23" t="s">
        <v>17</v>
      </c>
      <c r="C1000" s="11"/>
      <c r="D1000" s="40"/>
      <c r="E1000" s="3" t="e">
        <f>VLOOKUP(C991,'DEC-2024'!C:T,18,0)</f>
        <v>#N/A</v>
      </c>
      <c r="F1000" s="25" t="s">
        <v>30</v>
      </c>
      <c r="G1000" s="40"/>
      <c r="H1000" s="40"/>
      <c r="I1000" s="2" t="e">
        <f>VLOOKUP(C991,'DEC-2024'!C:AH,32,0)</f>
        <v>#N/A</v>
      </c>
    </row>
    <row r="1001" spans="1:9" ht="21">
      <c r="A1001" s="57"/>
      <c r="B1001" s="23" t="s">
        <v>19</v>
      </c>
      <c r="C1001" s="11"/>
      <c r="D1001" s="40"/>
      <c r="E1001" s="3" t="e">
        <f>VLOOKUP(C991,'DEC-2024'!C:V,20,0)</f>
        <v>#N/A</v>
      </c>
      <c r="F1001" s="25" t="s">
        <v>164</v>
      </c>
      <c r="G1001" s="40"/>
      <c r="H1001" s="40"/>
      <c r="I1001" s="2" t="e">
        <f>VLOOKUP(C991,'DEC-2024'!C:AG,31,0)</f>
        <v>#N/A</v>
      </c>
    </row>
    <row r="1002" spans="1:9" ht="21">
      <c r="A1002" s="57"/>
      <c r="B1002" s="23" t="s">
        <v>165</v>
      </c>
      <c r="C1002" s="11"/>
      <c r="D1002" s="40"/>
      <c r="E1002" s="3" t="e">
        <f>VLOOKUP(C991,'DEC-2024'!C:U,19,0)</f>
        <v>#N/A</v>
      </c>
      <c r="F1002" s="25" t="s">
        <v>176</v>
      </c>
      <c r="G1002" s="40"/>
      <c r="H1002" s="40"/>
      <c r="I1002" s="2" t="e">
        <f>VLOOKUP(C991,'DEC-2024'!C:AL,36,0)</f>
        <v>#N/A</v>
      </c>
    </row>
    <row r="1003" spans="1:9" ht="21">
      <c r="A1003" s="57"/>
      <c r="B1003" s="23" t="s">
        <v>167</v>
      </c>
      <c r="C1003" s="11"/>
      <c r="D1003" s="40"/>
      <c r="E1003" s="3" t="e">
        <f>VLOOKUP(C991,'DEC-2024'!C:Y,23,0)</f>
        <v>#N/A</v>
      </c>
      <c r="F1003" s="25" t="s">
        <v>166</v>
      </c>
      <c r="G1003" s="40"/>
      <c r="H1003" s="40"/>
      <c r="I1003" s="2" t="e">
        <f>VLOOKUP(C991,'DEC-2024'!C:AN,38,0)</f>
        <v>#N/A</v>
      </c>
    </row>
    <row r="1004" spans="1:9" ht="21">
      <c r="A1004" s="57"/>
      <c r="B1004" s="23" t="s">
        <v>169</v>
      </c>
      <c r="C1004" s="11"/>
      <c r="D1004" s="40"/>
      <c r="E1004" s="3" t="e">
        <f>VLOOKUP(C991,'DEC-2024'!C:Z,24,0)</f>
        <v>#N/A</v>
      </c>
      <c r="F1004" s="27" t="s">
        <v>168</v>
      </c>
      <c r="G1004" s="40"/>
      <c r="H1004" s="40"/>
      <c r="I1004" s="2" t="e">
        <f>VLOOKUP(C991,'DEC-2024'!C:AK,35,0)</f>
        <v>#N/A</v>
      </c>
    </row>
    <row r="1005" spans="1:9" ht="21">
      <c r="A1005" s="57"/>
      <c r="B1005" s="23" t="s">
        <v>20</v>
      </c>
      <c r="C1005" s="11"/>
      <c r="D1005" s="40"/>
      <c r="E1005" s="3" t="e">
        <f>VLOOKUP(C991,'DEC-2024'!C:W,21,0)</f>
        <v>#N/A</v>
      </c>
      <c r="F1005" s="25" t="s">
        <v>42</v>
      </c>
      <c r="G1005" s="40"/>
      <c r="H1005" s="40"/>
      <c r="I1005" s="2">
        <v>0</v>
      </c>
    </row>
    <row r="1006" spans="1:9" ht="21">
      <c r="A1006" s="57"/>
      <c r="B1006" s="23" t="s">
        <v>25</v>
      </c>
      <c r="C1006" s="11"/>
      <c r="D1006" s="40"/>
      <c r="E1006" s="3" t="e">
        <f>VLOOKUP(C991,'DEC-2024'!C:AB,26,0)</f>
        <v>#N/A</v>
      </c>
      <c r="F1006" s="25"/>
      <c r="G1006" s="40"/>
      <c r="H1006" s="40"/>
      <c r="I1006" s="2"/>
    </row>
    <row r="1007" spans="1:9" ht="21">
      <c r="A1007" s="57"/>
      <c r="B1007" s="23" t="s">
        <v>21</v>
      </c>
      <c r="C1007" s="11"/>
      <c r="D1007" s="40"/>
      <c r="E1007" s="3" t="e">
        <f>VLOOKUP(C991,'DEC-2024'!C:X,22,0)</f>
        <v>#N/A</v>
      </c>
      <c r="F1007" s="25"/>
      <c r="G1007" s="40"/>
      <c r="H1007" s="40"/>
      <c r="I1007" s="2"/>
    </row>
    <row r="1008" spans="1:9" ht="21.6" thickBot="1">
      <c r="A1008" s="57"/>
      <c r="B1008" s="23" t="s">
        <v>24</v>
      </c>
      <c r="C1008" s="11"/>
      <c r="D1008" s="40"/>
      <c r="E1008" s="3" t="e">
        <f>VLOOKUP(C991,'DEC-2024'!C:AA,25,0)</f>
        <v>#N/A</v>
      </c>
      <c r="F1008" s="25"/>
      <c r="G1008" s="40"/>
      <c r="H1008" s="40"/>
      <c r="I1008" s="2"/>
    </row>
    <row r="1009" spans="1:9" ht="21.6" thickBot="1">
      <c r="A1009" s="57"/>
      <c r="B1009" s="28" t="s">
        <v>177</v>
      </c>
      <c r="C1009" s="11"/>
      <c r="D1009" s="40"/>
      <c r="E1009" s="29" t="e">
        <f>VLOOKUP(C991,'DEC-2024'!C:AD,28,0)</f>
        <v>#N/A</v>
      </c>
      <c r="F1009" s="25"/>
      <c r="G1009" s="40"/>
      <c r="H1009" s="40"/>
      <c r="I1009" s="2"/>
    </row>
    <row r="1010" spans="1:9" ht="21.6" thickBot="1">
      <c r="A1010" s="57"/>
      <c r="B1010" s="69"/>
      <c r="C1010" s="70"/>
      <c r="D1010" s="71"/>
      <c r="E1010" s="8"/>
      <c r="F1010" s="25"/>
      <c r="G1010" s="40"/>
      <c r="H1010" s="40"/>
      <c r="I1010" s="3"/>
    </row>
    <row r="1011" spans="1:9" ht="21.6" thickBot="1">
      <c r="A1011" s="57"/>
      <c r="B1011" s="69" t="s">
        <v>170</v>
      </c>
      <c r="C1011" s="70"/>
      <c r="D1011" s="71"/>
      <c r="E1011" s="4" t="e">
        <f>VLOOKUP(C991,'DEC-2024'!C:AE,29,0)</f>
        <v>#N/A</v>
      </c>
      <c r="F1011" s="30" t="s">
        <v>171</v>
      </c>
      <c r="G1011" s="31"/>
      <c r="H1011" s="31"/>
      <c r="I1011" s="5" t="e">
        <f>VLOOKUP(C991,'DEC-2024'!C:AP,40,0)</f>
        <v>#N/A</v>
      </c>
    </row>
    <row r="1012" spans="1:9" ht="21.6" thickBot="1">
      <c r="A1012" s="57"/>
      <c r="B1012" s="32"/>
      <c r="C1012" s="33"/>
      <c r="D1012" s="31"/>
      <c r="E1012" s="31"/>
      <c r="F1012" s="34" t="s">
        <v>172</v>
      </c>
      <c r="G1012" s="31"/>
      <c r="H1012" s="31"/>
      <c r="I1012" s="5" t="e">
        <f>VLOOKUP(C991,'DEC-2024'!C:AQ,41,0)</f>
        <v>#N/A</v>
      </c>
    </row>
    <row r="1013" spans="1:9" ht="21.6" thickBot="1">
      <c r="A1013" s="57"/>
      <c r="B1013" s="72" t="s">
        <v>173</v>
      </c>
      <c r="C1013" s="73"/>
      <c r="D1013" s="74">
        <v>45663</v>
      </c>
      <c r="E1013" s="74"/>
      <c r="F1013" s="35"/>
      <c r="G1013" s="35"/>
      <c r="H1013" s="35"/>
      <c r="I1013" s="36"/>
    </row>
    <row r="1014" spans="1:9" ht="21">
      <c r="A1014" s="57"/>
      <c r="B1014" s="12"/>
      <c r="C1014" s="11"/>
      <c r="D1014" s="40"/>
      <c r="E1014" s="40"/>
      <c r="F1014" s="40"/>
      <c r="G1014" s="40"/>
      <c r="H1014" s="40"/>
      <c r="I1014" s="37"/>
    </row>
    <row r="1015" spans="1:9" ht="21.6" thickBot="1">
      <c r="A1015" s="57"/>
      <c r="B1015" s="38" t="s">
        <v>174</v>
      </c>
      <c r="C1015" s="18"/>
      <c r="D1015" s="41"/>
      <c r="E1015" s="41"/>
      <c r="F1015" s="41"/>
      <c r="G1015" s="75" t="s">
        <v>175</v>
      </c>
      <c r="H1015" s="75"/>
      <c r="I1015" s="76"/>
    </row>
    <row r="1016" spans="1:9" ht="21">
      <c r="A1016" s="57">
        <v>36</v>
      </c>
      <c r="B1016" s="59" t="s">
        <v>151</v>
      </c>
      <c r="C1016" s="9"/>
      <c r="D1016" s="61" t="s">
        <v>152</v>
      </c>
      <c r="E1016" s="61"/>
      <c r="F1016" s="61"/>
      <c r="G1016" s="61"/>
      <c r="H1016" s="61"/>
      <c r="I1016" s="62"/>
    </row>
    <row r="1017" spans="1:9" ht="21">
      <c r="A1017" s="57"/>
      <c r="B1017" s="60"/>
      <c r="C1017" s="11"/>
      <c r="D1017" s="63" t="s">
        <v>153</v>
      </c>
      <c r="E1017" s="63"/>
      <c r="F1017" s="63"/>
      <c r="G1017" s="63"/>
      <c r="H1017" s="63"/>
      <c r="I1017" s="64"/>
    </row>
    <row r="1018" spans="1:9" ht="21">
      <c r="A1018" s="57"/>
      <c r="B1018" s="60"/>
      <c r="C1018" s="11"/>
      <c r="D1018" s="63" t="s">
        <v>154</v>
      </c>
      <c r="E1018" s="63"/>
      <c r="F1018" s="63"/>
      <c r="G1018" s="63"/>
      <c r="H1018" s="63"/>
      <c r="I1018" s="64"/>
    </row>
    <row r="1019" spans="1:9" ht="21">
      <c r="A1019" s="57"/>
      <c r="B1019" s="12"/>
      <c r="C1019" s="11"/>
      <c r="D1019" s="65" t="s">
        <v>284</v>
      </c>
      <c r="E1019" s="65"/>
      <c r="F1019" s="65"/>
      <c r="G1019" s="65"/>
      <c r="H1019" s="65"/>
      <c r="I1019" s="66"/>
    </row>
    <row r="1020" spans="1:9" ht="21">
      <c r="A1020" s="57"/>
      <c r="B1020" s="6" t="s">
        <v>155</v>
      </c>
      <c r="C1020" s="67" t="s">
        <v>149</v>
      </c>
      <c r="D1020" s="67"/>
      <c r="E1020" s="67"/>
      <c r="F1020" s="13" t="s">
        <v>4</v>
      </c>
      <c r="G1020" s="67" t="str">
        <f>VLOOKUP(C1020,'DEC-2024'!C:D,2,0)</f>
        <v>R.SARAVANAN</v>
      </c>
      <c r="H1020" s="67"/>
      <c r="I1020" s="68"/>
    </row>
    <row r="1021" spans="1:9" ht="21">
      <c r="A1021" s="57"/>
      <c r="B1021" s="6" t="s">
        <v>156</v>
      </c>
      <c r="C1021" s="67" t="str">
        <f>VLOOKUP(C1020,'DEC-2024'!C:G,5,0)</f>
        <v>CUSTOMER LOCATION</v>
      </c>
      <c r="D1021" s="67"/>
      <c r="E1021" s="67"/>
      <c r="F1021" s="7" t="s">
        <v>157</v>
      </c>
      <c r="G1021" s="67" t="str">
        <f>VLOOKUP(C1020,'DEC-2024'!C:H,6,0)</f>
        <v>QUALITY ASSURANCE</v>
      </c>
      <c r="H1021" s="67"/>
      <c r="I1021" s="68"/>
    </row>
    <row r="1022" spans="1:9" ht="21">
      <c r="A1022" s="57"/>
      <c r="B1022" s="14" t="s">
        <v>158</v>
      </c>
      <c r="C1022" s="67" t="str">
        <f>VLOOKUP(C1020,'DEC-2024'!C:E,3,0)</f>
        <v>101283865820</v>
      </c>
      <c r="D1022" s="67"/>
      <c r="E1022" s="67"/>
      <c r="F1022" s="7" t="s">
        <v>159</v>
      </c>
      <c r="G1022" s="67">
        <f>VLOOKUP(C1020,'DEC-2024'!C:F,4,0)</f>
        <v>5347778456</v>
      </c>
      <c r="H1022" s="67"/>
      <c r="I1022" s="68"/>
    </row>
    <row r="1023" spans="1:9" ht="21">
      <c r="A1023" s="57"/>
      <c r="B1023" s="15" t="s">
        <v>160</v>
      </c>
      <c r="C1023" s="81">
        <f>VLOOKUP(C1020,'DEC-2024'!C:L,10,0)</f>
        <v>31</v>
      </c>
      <c r="D1023" s="81"/>
      <c r="E1023" s="81"/>
      <c r="F1023" s="16" t="s">
        <v>178</v>
      </c>
      <c r="G1023" s="81">
        <f>VLOOKUP(C1020,'DEC-2024'!C:N,12,0)</f>
        <v>25</v>
      </c>
      <c r="H1023" s="81"/>
      <c r="I1023" s="82"/>
    </row>
    <row r="1024" spans="1:9" ht="21">
      <c r="A1024" s="57"/>
      <c r="B1024" s="6" t="s">
        <v>12</v>
      </c>
      <c r="C1024" s="77">
        <f>VLOOKUP(C1020,'DEC-2024'!C:O,13,0)</f>
        <v>0</v>
      </c>
      <c r="D1024" s="78"/>
      <c r="E1024" s="79"/>
      <c r="F1024" s="16" t="s">
        <v>179</v>
      </c>
      <c r="G1024" s="77">
        <f>VLOOKUP(C1020,'DEC-2024'!C:M,11,0)</f>
        <v>31</v>
      </c>
      <c r="H1024" s="78"/>
      <c r="I1024" s="80"/>
    </row>
    <row r="1025" spans="1:9" ht="21">
      <c r="A1025" s="58"/>
      <c r="B1025" s="7" t="s">
        <v>180</v>
      </c>
      <c r="C1025" s="77">
        <f>VLOOKUP(C1020,'DEC-2024'!C:P,14,0)</f>
        <v>15</v>
      </c>
      <c r="D1025" s="78"/>
      <c r="E1025" s="79"/>
      <c r="F1025" s="7" t="s">
        <v>181</v>
      </c>
      <c r="G1025" s="77">
        <f>VLOOKUP(C1020,'DEC-2024'!C:Q,15,0)</f>
        <v>15</v>
      </c>
      <c r="H1025" s="78"/>
      <c r="I1025" s="80"/>
    </row>
    <row r="1026" spans="1:9" ht="21.6" thickBot="1">
      <c r="A1026" s="57"/>
      <c r="B1026" s="17" t="s">
        <v>161</v>
      </c>
      <c r="C1026" s="18"/>
      <c r="D1026" s="19"/>
      <c r="E1026" s="20" t="s">
        <v>162</v>
      </c>
      <c r="F1026" s="21" t="s">
        <v>163</v>
      </c>
      <c r="G1026" s="19"/>
      <c r="H1026" s="19"/>
      <c r="I1026" s="22" t="s">
        <v>162</v>
      </c>
    </row>
    <row r="1027" spans="1:9" ht="21">
      <c r="A1027" s="57"/>
      <c r="B1027" s="23" t="s">
        <v>15</v>
      </c>
      <c r="C1027" s="11"/>
      <c r="D1027" s="40"/>
      <c r="E1027" s="3">
        <f>VLOOKUP(C1020,'DEC-2024'!C:R,16,0)</f>
        <v>11037</v>
      </c>
      <c r="F1027" s="25" t="s">
        <v>35</v>
      </c>
      <c r="G1027" s="26"/>
      <c r="H1027" s="26"/>
      <c r="I1027" s="1">
        <f>VLOOKUP(C1020,'DEC-2024'!C:AM,37,0)</f>
        <v>0</v>
      </c>
    </row>
    <row r="1028" spans="1:9" ht="21">
      <c r="A1028" s="57"/>
      <c r="B1028" s="23" t="s">
        <v>16</v>
      </c>
      <c r="C1028" s="11"/>
      <c r="D1028" s="40"/>
      <c r="E1028" s="3">
        <f>VLOOKUP(C1020,'DEC-2024'!C:S,17,0)</f>
        <v>3518</v>
      </c>
      <c r="F1028" s="25" t="s">
        <v>28</v>
      </c>
      <c r="G1028" s="40"/>
      <c r="H1028" s="40"/>
      <c r="I1028" s="2">
        <f>VLOOKUP(C1020,'DEC-2024'!C:AF,30,0)</f>
        <v>1747</v>
      </c>
    </row>
    <row r="1029" spans="1:9" ht="21">
      <c r="A1029" s="57"/>
      <c r="B1029" s="23" t="s">
        <v>17</v>
      </c>
      <c r="C1029" s="11"/>
      <c r="D1029" s="40"/>
      <c r="E1029" s="3">
        <f>VLOOKUP(C1020,'DEC-2024'!C:T,18,0)</f>
        <v>1630</v>
      </c>
      <c r="F1029" s="25" t="s">
        <v>30</v>
      </c>
      <c r="G1029" s="40"/>
      <c r="H1029" s="40"/>
      <c r="I1029" s="2">
        <f>VLOOKUP(C1020,'DEC-2024'!C:AH,32,0)</f>
        <v>153</v>
      </c>
    </row>
    <row r="1030" spans="1:9" ht="21">
      <c r="A1030" s="57"/>
      <c r="B1030" s="23" t="s">
        <v>19</v>
      </c>
      <c r="C1030" s="11"/>
      <c r="D1030" s="40"/>
      <c r="E1030" s="3">
        <f>VLOOKUP(C1020,'DEC-2024'!C:V,20,0)</f>
        <v>1196</v>
      </c>
      <c r="F1030" s="25" t="s">
        <v>164</v>
      </c>
      <c r="G1030" s="40"/>
      <c r="H1030" s="40"/>
      <c r="I1030" s="2">
        <f>VLOOKUP(C1020,'DEC-2024'!C:AG,31,0)</f>
        <v>0</v>
      </c>
    </row>
    <row r="1031" spans="1:9" ht="21">
      <c r="A1031" s="57"/>
      <c r="B1031" s="23" t="s">
        <v>165</v>
      </c>
      <c r="C1031" s="11"/>
      <c r="D1031" s="40"/>
      <c r="E1031" s="3">
        <f>VLOOKUP(C1020,'DEC-2024'!C:U,19,0)</f>
        <v>800</v>
      </c>
      <c r="F1031" s="25" t="s">
        <v>176</v>
      </c>
      <c r="G1031" s="40"/>
      <c r="H1031" s="40"/>
      <c r="I1031" s="2">
        <f>VLOOKUP(C1020,'DEC-2024'!C:AL,36,0)</f>
        <v>0</v>
      </c>
    </row>
    <row r="1032" spans="1:9" ht="21">
      <c r="A1032" s="57"/>
      <c r="B1032" s="23" t="s">
        <v>167</v>
      </c>
      <c r="C1032" s="11"/>
      <c r="D1032" s="40"/>
      <c r="E1032" s="3">
        <f>VLOOKUP(C1020,'DEC-2024'!C:Y,23,0)</f>
        <v>1043</v>
      </c>
      <c r="F1032" s="25" t="s">
        <v>166</v>
      </c>
      <c r="G1032" s="40"/>
      <c r="H1032" s="40"/>
      <c r="I1032" s="2">
        <f>VLOOKUP(C1020,'DEC-2024'!C:AN,38,0)</f>
        <v>0</v>
      </c>
    </row>
    <row r="1033" spans="1:9" ht="21">
      <c r="A1033" s="57"/>
      <c r="B1033" s="23" t="s">
        <v>169</v>
      </c>
      <c r="C1033" s="11"/>
      <c r="D1033" s="40"/>
      <c r="E1033" s="3">
        <f>VLOOKUP(C1020,'DEC-2024'!C:Z,24,0)</f>
        <v>0</v>
      </c>
      <c r="F1033" s="27" t="s">
        <v>168</v>
      </c>
      <c r="G1033" s="40"/>
      <c r="H1033" s="40"/>
      <c r="I1033" s="2">
        <f>VLOOKUP(C1020,'DEC-2024'!C:AK,35,0)</f>
        <v>20</v>
      </c>
    </row>
    <row r="1034" spans="1:9" ht="21">
      <c r="A1034" s="57"/>
      <c r="B1034" s="23" t="s">
        <v>20</v>
      </c>
      <c r="C1034" s="11"/>
      <c r="D1034" s="40"/>
      <c r="E1034" s="3">
        <f>VLOOKUP(C1020,'DEC-2024'!C:W,21,0)</f>
        <v>0</v>
      </c>
      <c r="F1034" s="25" t="s">
        <v>42</v>
      </c>
      <c r="G1034" s="40"/>
      <c r="H1034" s="40"/>
      <c r="I1034" s="2">
        <v>0</v>
      </c>
    </row>
    <row r="1035" spans="1:9" ht="21">
      <c r="A1035" s="57"/>
      <c r="B1035" s="23" t="s">
        <v>25</v>
      </c>
      <c r="C1035" s="11"/>
      <c r="D1035" s="40"/>
      <c r="E1035" s="3">
        <f>VLOOKUP(C1020,'DEC-2024'!C:AB,26,0)</f>
        <v>0</v>
      </c>
      <c r="F1035" s="25"/>
      <c r="G1035" s="40"/>
      <c r="H1035" s="40"/>
      <c r="I1035" s="2"/>
    </row>
    <row r="1036" spans="1:9" ht="21">
      <c r="A1036" s="57"/>
      <c r="B1036" s="23" t="s">
        <v>21</v>
      </c>
      <c r="C1036" s="11"/>
      <c r="D1036" s="40"/>
      <c r="E1036" s="3">
        <f>VLOOKUP(C1020,'DEC-2024'!C:X,22,0)</f>
        <v>0</v>
      </c>
      <c r="F1036" s="25"/>
      <c r="G1036" s="40"/>
      <c r="H1036" s="40"/>
      <c r="I1036" s="2"/>
    </row>
    <row r="1037" spans="1:9" ht="21.6" thickBot="1">
      <c r="A1037" s="57"/>
      <c r="B1037" s="23" t="s">
        <v>24</v>
      </c>
      <c r="C1037" s="11"/>
      <c r="D1037" s="40"/>
      <c r="E1037" s="3">
        <f>VLOOKUP(C1020,'DEC-2024'!C:AA,25,0)</f>
        <v>1192</v>
      </c>
      <c r="F1037" s="25"/>
      <c r="G1037" s="40"/>
      <c r="H1037" s="40"/>
      <c r="I1037" s="2"/>
    </row>
    <row r="1038" spans="1:9" ht="21.6" thickBot="1">
      <c r="A1038" s="57"/>
      <c r="B1038" s="28" t="s">
        <v>177</v>
      </c>
      <c r="C1038" s="11"/>
      <c r="D1038" s="40"/>
      <c r="E1038" s="29">
        <f>VLOOKUP(C1020,'DEC-2024'!C:AD,28,0)</f>
        <v>0</v>
      </c>
      <c r="F1038" s="25"/>
      <c r="G1038" s="40"/>
      <c r="H1038" s="40"/>
      <c r="I1038" s="2"/>
    </row>
    <row r="1039" spans="1:9" ht="21.6" thickBot="1">
      <c r="A1039" s="57"/>
      <c r="B1039" s="69"/>
      <c r="C1039" s="70"/>
      <c r="D1039" s="71"/>
      <c r="E1039" s="8"/>
      <c r="F1039" s="25"/>
      <c r="G1039" s="40"/>
      <c r="H1039" s="40"/>
      <c r="I1039" s="3"/>
    </row>
    <row r="1040" spans="1:9" ht="21.6" thickBot="1">
      <c r="A1040" s="57"/>
      <c r="B1040" s="69" t="s">
        <v>170</v>
      </c>
      <c r="C1040" s="70"/>
      <c r="D1040" s="71"/>
      <c r="E1040" s="4">
        <f>VLOOKUP(C1020,'DEC-2024'!C:AE,29,0)</f>
        <v>20416</v>
      </c>
      <c r="F1040" s="30" t="s">
        <v>171</v>
      </c>
      <c r="G1040" s="31"/>
      <c r="H1040" s="31"/>
      <c r="I1040" s="5">
        <f>VLOOKUP(C1020,'DEC-2024'!C:AP,40,0)</f>
        <v>1920</v>
      </c>
    </row>
    <row r="1041" spans="1:9" ht="21.6" thickBot="1">
      <c r="A1041" s="57"/>
      <c r="B1041" s="32"/>
      <c r="C1041" s="33"/>
      <c r="D1041" s="31"/>
      <c r="E1041" s="31"/>
      <c r="F1041" s="34" t="s">
        <v>172</v>
      </c>
      <c r="G1041" s="31"/>
      <c r="H1041" s="31"/>
      <c r="I1041" s="5">
        <f>VLOOKUP(C1020,'DEC-2024'!C:AQ,41,0)</f>
        <v>18496</v>
      </c>
    </row>
    <row r="1042" spans="1:9" ht="21.6" thickBot="1">
      <c r="A1042" s="57"/>
      <c r="B1042" s="72" t="s">
        <v>173</v>
      </c>
      <c r="C1042" s="73"/>
      <c r="D1042" s="74">
        <v>45663</v>
      </c>
      <c r="E1042" s="74"/>
      <c r="F1042" s="35"/>
      <c r="G1042" s="35"/>
      <c r="H1042" s="35"/>
      <c r="I1042" s="36"/>
    </row>
    <row r="1043" spans="1:9" ht="21">
      <c r="A1043" s="57"/>
      <c r="B1043" s="12"/>
      <c r="C1043" s="11"/>
      <c r="D1043" s="40"/>
      <c r="E1043" s="40"/>
      <c r="F1043" s="40"/>
      <c r="G1043" s="40"/>
      <c r="H1043" s="40"/>
      <c r="I1043" s="37"/>
    </row>
    <row r="1044" spans="1:9" ht="21.6" thickBot="1">
      <c r="A1044" s="57"/>
      <c r="B1044" s="38" t="s">
        <v>174</v>
      </c>
      <c r="C1044" s="18"/>
      <c r="D1044" s="41"/>
      <c r="E1044" s="41"/>
      <c r="F1044" s="41"/>
      <c r="G1044" s="75" t="s">
        <v>175</v>
      </c>
      <c r="H1044" s="75"/>
      <c r="I1044" s="76"/>
    </row>
  </sheetData>
  <mergeCells count="828">
    <mergeCell ref="A1016:A1044"/>
    <mergeCell ref="B1016:B1018"/>
    <mergeCell ref="D1016:I1016"/>
    <mergeCell ref="D1017:I1017"/>
    <mergeCell ref="D1018:I1018"/>
    <mergeCell ref="D1019:I1019"/>
    <mergeCell ref="C1020:E1020"/>
    <mergeCell ref="G1020:I1020"/>
    <mergeCell ref="C1021:E1021"/>
    <mergeCell ref="C1025:E1025"/>
    <mergeCell ref="G1025:I1025"/>
    <mergeCell ref="B1039:D1039"/>
    <mergeCell ref="B1040:D1040"/>
    <mergeCell ref="B1042:C1042"/>
    <mergeCell ref="D1042:E1042"/>
    <mergeCell ref="G1021:I1021"/>
    <mergeCell ref="C1022:E1022"/>
    <mergeCell ref="G1022:I1022"/>
    <mergeCell ref="C1023:E1023"/>
    <mergeCell ref="G1023:I1023"/>
    <mergeCell ref="C1024:E1024"/>
    <mergeCell ref="G1024:I1024"/>
    <mergeCell ref="G1044:I1044"/>
    <mergeCell ref="A987:A1015"/>
    <mergeCell ref="B987:B989"/>
    <mergeCell ref="D987:I987"/>
    <mergeCell ref="D988:I988"/>
    <mergeCell ref="D989:I989"/>
    <mergeCell ref="D990:I990"/>
    <mergeCell ref="C991:E991"/>
    <mergeCell ref="G991:I991"/>
    <mergeCell ref="C992:E992"/>
    <mergeCell ref="C996:E996"/>
    <mergeCell ref="G996:I996"/>
    <mergeCell ref="B1010:D1010"/>
    <mergeCell ref="B1011:D1011"/>
    <mergeCell ref="B1013:C1013"/>
    <mergeCell ref="D1013:E1013"/>
    <mergeCell ref="G992:I992"/>
    <mergeCell ref="C993:E993"/>
    <mergeCell ref="G993:I993"/>
    <mergeCell ref="C994:E994"/>
    <mergeCell ref="G994:I994"/>
    <mergeCell ref="C995:E995"/>
    <mergeCell ref="G995:I995"/>
    <mergeCell ref="G1015:I1015"/>
    <mergeCell ref="A958:A986"/>
    <mergeCell ref="B958:B960"/>
    <mergeCell ref="D958:I958"/>
    <mergeCell ref="D959:I959"/>
    <mergeCell ref="D960:I960"/>
    <mergeCell ref="D961:I961"/>
    <mergeCell ref="C962:E962"/>
    <mergeCell ref="G962:I962"/>
    <mergeCell ref="C963:E963"/>
    <mergeCell ref="C967:E967"/>
    <mergeCell ref="G967:I967"/>
    <mergeCell ref="B981:D981"/>
    <mergeCell ref="B982:D982"/>
    <mergeCell ref="B984:C984"/>
    <mergeCell ref="D984:E984"/>
    <mergeCell ref="G963:I963"/>
    <mergeCell ref="C964:E964"/>
    <mergeCell ref="G964:I964"/>
    <mergeCell ref="C965:E965"/>
    <mergeCell ref="G965:I965"/>
    <mergeCell ref="C966:E966"/>
    <mergeCell ref="G966:I966"/>
    <mergeCell ref="G986:I986"/>
    <mergeCell ref="A929:A957"/>
    <mergeCell ref="B929:B931"/>
    <mergeCell ref="D929:I929"/>
    <mergeCell ref="D930:I930"/>
    <mergeCell ref="D931:I931"/>
    <mergeCell ref="D932:I932"/>
    <mergeCell ref="C933:E933"/>
    <mergeCell ref="G933:I933"/>
    <mergeCell ref="C934:E934"/>
    <mergeCell ref="C938:E938"/>
    <mergeCell ref="G938:I938"/>
    <mergeCell ref="B952:D952"/>
    <mergeCell ref="B953:D953"/>
    <mergeCell ref="B955:C955"/>
    <mergeCell ref="D955:E955"/>
    <mergeCell ref="G934:I934"/>
    <mergeCell ref="C935:E935"/>
    <mergeCell ref="G935:I935"/>
    <mergeCell ref="C936:E936"/>
    <mergeCell ref="G936:I936"/>
    <mergeCell ref="C937:E937"/>
    <mergeCell ref="G937:I937"/>
    <mergeCell ref="G957:I957"/>
    <mergeCell ref="A900:A928"/>
    <mergeCell ref="B900:B902"/>
    <mergeCell ref="D900:I900"/>
    <mergeCell ref="D901:I901"/>
    <mergeCell ref="D902:I902"/>
    <mergeCell ref="D903:I903"/>
    <mergeCell ref="C904:E904"/>
    <mergeCell ref="G904:I904"/>
    <mergeCell ref="C905:E905"/>
    <mergeCell ref="C909:E909"/>
    <mergeCell ref="G909:I909"/>
    <mergeCell ref="B923:D923"/>
    <mergeCell ref="B924:D924"/>
    <mergeCell ref="B926:C926"/>
    <mergeCell ref="D926:E926"/>
    <mergeCell ref="G905:I905"/>
    <mergeCell ref="C906:E906"/>
    <mergeCell ref="G906:I906"/>
    <mergeCell ref="C907:E907"/>
    <mergeCell ref="G907:I907"/>
    <mergeCell ref="C908:E908"/>
    <mergeCell ref="G908:I908"/>
    <mergeCell ref="G928:I928"/>
    <mergeCell ref="A871:A899"/>
    <mergeCell ref="B871:B873"/>
    <mergeCell ref="D871:I871"/>
    <mergeCell ref="D872:I872"/>
    <mergeCell ref="D873:I873"/>
    <mergeCell ref="D874:I874"/>
    <mergeCell ref="C875:E875"/>
    <mergeCell ref="G875:I875"/>
    <mergeCell ref="C876:E876"/>
    <mergeCell ref="C880:E880"/>
    <mergeCell ref="G880:I880"/>
    <mergeCell ref="B894:D894"/>
    <mergeCell ref="B895:D895"/>
    <mergeCell ref="B897:C897"/>
    <mergeCell ref="D897:E897"/>
    <mergeCell ref="G876:I876"/>
    <mergeCell ref="C877:E877"/>
    <mergeCell ref="G877:I877"/>
    <mergeCell ref="C878:E878"/>
    <mergeCell ref="G878:I878"/>
    <mergeCell ref="C879:E879"/>
    <mergeCell ref="G879:I879"/>
    <mergeCell ref="G899:I899"/>
    <mergeCell ref="A842:A870"/>
    <mergeCell ref="B842:B844"/>
    <mergeCell ref="D842:I842"/>
    <mergeCell ref="D843:I843"/>
    <mergeCell ref="D844:I844"/>
    <mergeCell ref="D845:I845"/>
    <mergeCell ref="C846:E846"/>
    <mergeCell ref="G846:I846"/>
    <mergeCell ref="C847:E847"/>
    <mergeCell ref="C851:E851"/>
    <mergeCell ref="G851:I851"/>
    <mergeCell ref="B865:D865"/>
    <mergeCell ref="B866:D866"/>
    <mergeCell ref="B868:C868"/>
    <mergeCell ref="D868:E868"/>
    <mergeCell ref="G847:I847"/>
    <mergeCell ref="C848:E848"/>
    <mergeCell ref="G848:I848"/>
    <mergeCell ref="C849:E849"/>
    <mergeCell ref="G849:I849"/>
    <mergeCell ref="C850:E850"/>
    <mergeCell ref="G850:I850"/>
    <mergeCell ref="G870:I870"/>
    <mergeCell ref="A813:A841"/>
    <mergeCell ref="B813:B815"/>
    <mergeCell ref="D813:I813"/>
    <mergeCell ref="D814:I814"/>
    <mergeCell ref="D815:I815"/>
    <mergeCell ref="D816:I816"/>
    <mergeCell ref="C817:E817"/>
    <mergeCell ref="G817:I817"/>
    <mergeCell ref="C818:E818"/>
    <mergeCell ref="C822:E822"/>
    <mergeCell ref="G822:I822"/>
    <mergeCell ref="B836:D836"/>
    <mergeCell ref="B837:D837"/>
    <mergeCell ref="B839:C839"/>
    <mergeCell ref="D839:E839"/>
    <mergeCell ref="G818:I818"/>
    <mergeCell ref="C819:E819"/>
    <mergeCell ref="G819:I819"/>
    <mergeCell ref="C820:E820"/>
    <mergeCell ref="G820:I820"/>
    <mergeCell ref="C821:E821"/>
    <mergeCell ref="G821:I821"/>
    <mergeCell ref="G841:I841"/>
    <mergeCell ref="A784:A812"/>
    <mergeCell ref="B784:B786"/>
    <mergeCell ref="D784:I784"/>
    <mergeCell ref="D785:I785"/>
    <mergeCell ref="D786:I786"/>
    <mergeCell ref="D787:I787"/>
    <mergeCell ref="C788:E788"/>
    <mergeCell ref="G788:I788"/>
    <mergeCell ref="C789:E789"/>
    <mergeCell ref="C793:E793"/>
    <mergeCell ref="G793:I793"/>
    <mergeCell ref="B807:D807"/>
    <mergeCell ref="B808:D808"/>
    <mergeCell ref="B810:C810"/>
    <mergeCell ref="D810:E810"/>
    <mergeCell ref="G789:I789"/>
    <mergeCell ref="C790:E790"/>
    <mergeCell ref="G790:I790"/>
    <mergeCell ref="C791:E791"/>
    <mergeCell ref="G791:I791"/>
    <mergeCell ref="C792:E792"/>
    <mergeCell ref="G792:I792"/>
    <mergeCell ref="G812:I812"/>
    <mergeCell ref="A755:A783"/>
    <mergeCell ref="B755:B757"/>
    <mergeCell ref="D755:I755"/>
    <mergeCell ref="D756:I756"/>
    <mergeCell ref="D757:I757"/>
    <mergeCell ref="D758:I758"/>
    <mergeCell ref="C759:E759"/>
    <mergeCell ref="G759:I759"/>
    <mergeCell ref="C760:E760"/>
    <mergeCell ref="C764:E764"/>
    <mergeCell ref="G764:I764"/>
    <mergeCell ref="B778:D778"/>
    <mergeCell ref="B779:D779"/>
    <mergeCell ref="B781:C781"/>
    <mergeCell ref="D781:E781"/>
    <mergeCell ref="G760:I760"/>
    <mergeCell ref="C761:E761"/>
    <mergeCell ref="G761:I761"/>
    <mergeCell ref="C762:E762"/>
    <mergeCell ref="G762:I762"/>
    <mergeCell ref="C763:E763"/>
    <mergeCell ref="G763:I763"/>
    <mergeCell ref="G783:I783"/>
    <mergeCell ref="A726:A754"/>
    <mergeCell ref="B726:B728"/>
    <mergeCell ref="D726:I726"/>
    <mergeCell ref="D727:I727"/>
    <mergeCell ref="D728:I728"/>
    <mergeCell ref="D729:I729"/>
    <mergeCell ref="C730:E730"/>
    <mergeCell ref="G730:I730"/>
    <mergeCell ref="C731:E731"/>
    <mergeCell ref="C735:E735"/>
    <mergeCell ref="G735:I735"/>
    <mergeCell ref="B749:D749"/>
    <mergeCell ref="B750:D750"/>
    <mergeCell ref="B752:C752"/>
    <mergeCell ref="D752:E752"/>
    <mergeCell ref="G731:I731"/>
    <mergeCell ref="C732:E732"/>
    <mergeCell ref="G732:I732"/>
    <mergeCell ref="C733:E733"/>
    <mergeCell ref="G733:I733"/>
    <mergeCell ref="C734:E734"/>
    <mergeCell ref="G734:I734"/>
    <mergeCell ref="G754:I754"/>
    <mergeCell ref="A697:A725"/>
    <mergeCell ref="B697:B699"/>
    <mergeCell ref="D697:I697"/>
    <mergeCell ref="D698:I698"/>
    <mergeCell ref="D699:I699"/>
    <mergeCell ref="D700:I700"/>
    <mergeCell ref="C701:E701"/>
    <mergeCell ref="G701:I701"/>
    <mergeCell ref="C702:E702"/>
    <mergeCell ref="C706:E706"/>
    <mergeCell ref="G706:I706"/>
    <mergeCell ref="B720:D720"/>
    <mergeCell ref="B721:D721"/>
    <mergeCell ref="B723:C723"/>
    <mergeCell ref="D723:E723"/>
    <mergeCell ref="G702:I702"/>
    <mergeCell ref="C703:E703"/>
    <mergeCell ref="G703:I703"/>
    <mergeCell ref="C704:E704"/>
    <mergeCell ref="G704:I704"/>
    <mergeCell ref="C705:E705"/>
    <mergeCell ref="G705:I705"/>
    <mergeCell ref="G725:I725"/>
    <mergeCell ref="A668:A696"/>
    <mergeCell ref="B668:B670"/>
    <mergeCell ref="D668:I668"/>
    <mergeCell ref="D669:I669"/>
    <mergeCell ref="D670:I670"/>
    <mergeCell ref="D671:I671"/>
    <mergeCell ref="C672:E672"/>
    <mergeCell ref="G672:I672"/>
    <mergeCell ref="C673:E673"/>
    <mergeCell ref="C677:E677"/>
    <mergeCell ref="G677:I677"/>
    <mergeCell ref="B691:D691"/>
    <mergeCell ref="B692:D692"/>
    <mergeCell ref="B694:C694"/>
    <mergeCell ref="D694:E694"/>
    <mergeCell ref="G673:I673"/>
    <mergeCell ref="C674:E674"/>
    <mergeCell ref="G674:I674"/>
    <mergeCell ref="C675:E675"/>
    <mergeCell ref="G675:I675"/>
    <mergeCell ref="C676:E676"/>
    <mergeCell ref="G676:I676"/>
    <mergeCell ref="G696:I696"/>
    <mergeCell ref="A639:A667"/>
    <mergeCell ref="B639:B641"/>
    <mergeCell ref="D639:I639"/>
    <mergeCell ref="D640:I640"/>
    <mergeCell ref="D641:I641"/>
    <mergeCell ref="D642:I642"/>
    <mergeCell ref="C643:E643"/>
    <mergeCell ref="G643:I643"/>
    <mergeCell ref="C644:E644"/>
    <mergeCell ref="C648:E648"/>
    <mergeCell ref="G648:I648"/>
    <mergeCell ref="B662:D662"/>
    <mergeCell ref="B663:D663"/>
    <mergeCell ref="B665:C665"/>
    <mergeCell ref="D665:E665"/>
    <mergeCell ref="G644:I644"/>
    <mergeCell ref="C645:E645"/>
    <mergeCell ref="G645:I645"/>
    <mergeCell ref="C646:E646"/>
    <mergeCell ref="G646:I646"/>
    <mergeCell ref="C647:E647"/>
    <mergeCell ref="G647:I647"/>
    <mergeCell ref="G667:I667"/>
    <mergeCell ref="A610:A638"/>
    <mergeCell ref="B610:B612"/>
    <mergeCell ref="D610:I610"/>
    <mergeCell ref="D611:I611"/>
    <mergeCell ref="D612:I612"/>
    <mergeCell ref="D613:I613"/>
    <mergeCell ref="C614:E614"/>
    <mergeCell ref="G614:I614"/>
    <mergeCell ref="C615:E615"/>
    <mergeCell ref="C619:E619"/>
    <mergeCell ref="G619:I619"/>
    <mergeCell ref="B633:D633"/>
    <mergeCell ref="B634:D634"/>
    <mergeCell ref="B636:C636"/>
    <mergeCell ref="D636:E636"/>
    <mergeCell ref="G615:I615"/>
    <mergeCell ref="C616:E616"/>
    <mergeCell ref="G616:I616"/>
    <mergeCell ref="C617:E617"/>
    <mergeCell ref="G617:I617"/>
    <mergeCell ref="C618:E618"/>
    <mergeCell ref="G618:I618"/>
    <mergeCell ref="G638:I638"/>
    <mergeCell ref="A581:A609"/>
    <mergeCell ref="B581:B583"/>
    <mergeCell ref="D581:I581"/>
    <mergeCell ref="D582:I582"/>
    <mergeCell ref="D583:I583"/>
    <mergeCell ref="D584:I584"/>
    <mergeCell ref="C585:E585"/>
    <mergeCell ref="G585:I585"/>
    <mergeCell ref="C586:E586"/>
    <mergeCell ref="C590:E590"/>
    <mergeCell ref="G590:I590"/>
    <mergeCell ref="B604:D604"/>
    <mergeCell ref="B605:D605"/>
    <mergeCell ref="B607:C607"/>
    <mergeCell ref="D607:E607"/>
    <mergeCell ref="G586:I586"/>
    <mergeCell ref="C587:E587"/>
    <mergeCell ref="G587:I587"/>
    <mergeCell ref="C588:E588"/>
    <mergeCell ref="G588:I588"/>
    <mergeCell ref="C589:E589"/>
    <mergeCell ref="G589:I589"/>
    <mergeCell ref="G609:I609"/>
    <mergeCell ref="A552:A580"/>
    <mergeCell ref="B552:B554"/>
    <mergeCell ref="D552:I552"/>
    <mergeCell ref="D553:I553"/>
    <mergeCell ref="D554:I554"/>
    <mergeCell ref="D555:I555"/>
    <mergeCell ref="C556:E556"/>
    <mergeCell ref="G556:I556"/>
    <mergeCell ref="C557:E557"/>
    <mergeCell ref="C561:E561"/>
    <mergeCell ref="G561:I561"/>
    <mergeCell ref="B575:D575"/>
    <mergeCell ref="B576:D576"/>
    <mergeCell ref="B578:C578"/>
    <mergeCell ref="D578:E578"/>
    <mergeCell ref="G557:I557"/>
    <mergeCell ref="C558:E558"/>
    <mergeCell ref="G558:I558"/>
    <mergeCell ref="C559:E559"/>
    <mergeCell ref="G559:I559"/>
    <mergeCell ref="C560:E560"/>
    <mergeCell ref="G560:I560"/>
    <mergeCell ref="G580:I580"/>
    <mergeCell ref="A523:A551"/>
    <mergeCell ref="B523:B525"/>
    <mergeCell ref="D523:I523"/>
    <mergeCell ref="D524:I524"/>
    <mergeCell ref="D525:I525"/>
    <mergeCell ref="D526:I526"/>
    <mergeCell ref="C527:E527"/>
    <mergeCell ref="G527:I527"/>
    <mergeCell ref="C528:E528"/>
    <mergeCell ref="C532:E532"/>
    <mergeCell ref="G532:I532"/>
    <mergeCell ref="B546:D546"/>
    <mergeCell ref="B547:D547"/>
    <mergeCell ref="B549:C549"/>
    <mergeCell ref="D549:E549"/>
    <mergeCell ref="G528:I528"/>
    <mergeCell ref="C529:E529"/>
    <mergeCell ref="G529:I529"/>
    <mergeCell ref="C530:E530"/>
    <mergeCell ref="G530:I530"/>
    <mergeCell ref="C531:E531"/>
    <mergeCell ref="G531:I531"/>
    <mergeCell ref="G551:I551"/>
    <mergeCell ref="A494:A522"/>
    <mergeCell ref="B494:B496"/>
    <mergeCell ref="D494:I494"/>
    <mergeCell ref="D495:I495"/>
    <mergeCell ref="D496:I496"/>
    <mergeCell ref="D497:I497"/>
    <mergeCell ref="C498:E498"/>
    <mergeCell ref="G498:I498"/>
    <mergeCell ref="C499:E499"/>
    <mergeCell ref="C503:E503"/>
    <mergeCell ref="G503:I503"/>
    <mergeCell ref="B517:D517"/>
    <mergeCell ref="B518:D518"/>
    <mergeCell ref="B520:C520"/>
    <mergeCell ref="D520:E520"/>
    <mergeCell ref="G499:I499"/>
    <mergeCell ref="C500:E500"/>
    <mergeCell ref="G500:I500"/>
    <mergeCell ref="C501:E501"/>
    <mergeCell ref="G501:I501"/>
    <mergeCell ref="C502:E502"/>
    <mergeCell ref="G502:I502"/>
    <mergeCell ref="G522:I522"/>
    <mergeCell ref="A465:A493"/>
    <mergeCell ref="B465:B467"/>
    <mergeCell ref="D465:I465"/>
    <mergeCell ref="D466:I466"/>
    <mergeCell ref="D467:I467"/>
    <mergeCell ref="D468:I468"/>
    <mergeCell ref="C469:E469"/>
    <mergeCell ref="G469:I469"/>
    <mergeCell ref="C470:E470"/>
    <mergeCell ref="C474:E474"/>
    <mergeCell ref="G474:I474"/>
    <mergeCell ref="B488:D488"/>
    <mergeCell ref="B489:D489"/>
    <mergeCell ref="B491:C491"/>
    <mergeCell ref="D491:E491"/>
    <mergeCell ref="G470:I470"/>
    <mergeCell ref="C471:E471"/>
    <mergeCell ref="G471:I471"/>
    <mergeCell ref="C472:E472"/>
    <mergeCell ref="G472:I472"/>
    <mergeCell ref="C473:E473"/>
    <mergeCell ref="G473:I473"/>
    <mergeCell ref="G493:I493"/>
    <mergeCell ref="A436:A464"/>
    <mergeCell ref="B436:B438"/>
    <mergeCell ref="D436:I436"/>
    <mergeCell ref="D437:I437"/>
    <mergeCell ref="D438:I438"/>
    <mergeCell ref="D439:I439"/>
    <mergeCell ref="C440:E440"/>
    <mergeCell ref="G440:I440"/>
    <mergeCell ref="C441:E441"/>
    <mergeCell ref="C445:E445"/>
    <mergeCell ref="G445:I445"/>
    <mergeCell ref="B459:D459"/>
    <mergeCell ref="B460:D460"/>
    <mergeCell ref="B462:C462"/>
    <mergeCell ref="D462:E462"/>
    <mergeCell ref="G441:I441"/>
    <mergeCell ref="C442:E442"/>
    <mergeCell ref="G442:I442"/>
    <mergeCell ref="C443:E443"/>
    <mergeCell ref="G443:I443"/>
    <mergeCell ref="C444:E444"/>
    <mergeCell ref="G444:I444"/>
    <mergeCell ref="G464:I464"/>
    <mergeCell ref="A407:A435"/>
    <mergeCell ref="B407:B409"/>
    <mergeCell ref="D407:I407"/>
    <mergeCell ref="D408:I408"/>
    <mergeCell ref="D409:I409"/>
    <mergeCell ref="D410:I410"/>
    <mergeCell ref="C411:E411"/>
    <mergeCell ref="G411:I411"/>
    <mergeCell ref="C412:E412"/>
    <mergeCell ref="C416:E416"/>
    <mergeCell ref="G416:I416"/>
    <mergeCell ref="B430:D430"/>
    <mergeCell ref="B431:D431"/>
    <mergeCell ref="B433:C433"/>
    <mergeCell ref="D433:E433"/>
    <mergeCell ref="G412:I412"/>
    <mergeCell ref="C413:E413"/>
    <mergeCell ref="G413:I413"/>
    <mergeCell ref="C414:E414"/>
    <mergeCell ref="G414:I414"/>
    <mergeCell ref="C415:E415"/>
    <mergeCell ref="G415:I415"/>
    <mergeCell ref="G435:I435"/>
    <mergeCell ref="A378:A406"/>
    <mergeCell ref="B378:B380"/>
    <mergeCell ref="D378:I378"/>
    <mergeCell ref="D379:I379"/>
    <mergeCell ref="D380:I380"/>
    <mergeCell ref="D381:I381"/>
    <mergeCell ref="C382:E382"/>
    <mergeCell ref="G382:I382"/>
    <mergeCell ref="C383:E383"/>
    <mergeCell ref="C387:E387"/>
    <mergeCell ref="G387:I387"/>
    <mergeCell ref="B401:D401"/>
    <mergeCell ref="B402:D402"/>
    <mergeCell ref="B404:C404"/>
    <mergeCell ref="D404:E404"/>
    <mergeCell ref="G383:I383"/>
    <mergeCell ref="C384:E384"/>
    <mergeCell ref="G384:I384"/>
    <mergeCell ref="C385:E385"/>
    <mergeCell ref="G385:I385"/>
    <mergeCell ref="C386:E386"/>
    <mergeCell ref="G386:I386"/>
    <mergeCell ref="G406:I406"/>
    <mergeCell ref="A349:A377"/>
    <mergeCell ref="B349:B351"/>
    <mergeCell ref="D349:I349"/>
    <mergeCell ref="D350:I350"/>
    <mergeCell ref="D351:I351"/>
    <mergeCell ref="D352:I352"/>
    <mergeCell ref="C353:E353"/>
    <mergeCell ref="G353:I353"/>
    <mergeCell ref="C354:E354"/>
    <mergeCell ref="C358:E358"/>
    <mergeCell ref="G358:I358"/>
    <mergeCell ref="B372:D372"/>
    <mergeCell ref="B373:D373"/>
    <mergeCell ref="B375:C375"/>
    <mergeCell ref="D375:E375"/>
    <mergeCell ref="G354:I354"/>
    <mergeCell ref="C355:E355"/>
    <mergeCell ref="G355:I355"/>
    <mergeCell ref="C356:E356"/>
    <mergeCell ref="G356:I356"/>
    <mergeCell ref="C357:E357"/>
    <mergeCell ref="G357:I357"/>
    <mergeCell ref="G377:I377"/>
    <mergeCell ref="A320:A348"/>
    <mergeCell ref="B320:B322"/>
    <mergeCell ref="D320:I320"/>
    <mergeCell ref="D321:I321"/>
    <mergeCell ref="D322:I322"/>
    <mergeCell ref="D323:I323"/>
    <mergeCell ref="C324:E324"/>
    <mergeCell ref="G324:I324"/>
    <mergeCell ref="C325:E325"/>
    <mergeCell ref="C329:E329"/>
    <mergeCell ref="G329:I329"/>
    <mergeCell ref="B343:D343"/>
    <mergeCell ref="B344:D344"/>
    <mergeCell ref="B346:C346"/>
    <mergeCell ref="D346:E346"/>
    <mergeCell ref="G325:I325"/>
    <mergeCell ref="C326:E326"/>
    <mergeCell ref="G326:I326"/>
    <mergeCell ref="C327:E327"/>
    <mergeCell ref="G327:I327"/>
    <mergeCell ref="C328:E328"/>
    <mergeCell ref="G328:I328"/>
    <mergeCell ref="G348:I348"/>
    <mergeCell ref="A291:A319"/>
    <mergeCell ref="B291:B293"/>
    <mergeCell ref="D291:I291"/>
    <mergeCell ref="D292:I292"/>
    <mergeCell ref="D293:I293"/>
    <mergeCell ref="D294:I294"/>
    <mergeCell ref="C295:E295"/>
    <mergeCell ref="G295:I295"/>
    <mergeCell ref="C296:E296"/>
    <mergeCell ref="C300:E300"/>
    <mergeCell ref="G300:I300"/>
    <mergeCell ref="B314:D314"/>
    <mergeCell ref="B315:D315"/>
    <mergeCell ref="B317:C317"/>
    <mergeCell ref="D317:E317"/>
    <mergeCell ref="G296:I296"/>
    <mergeCell ref="C297:E297"/>
    <mergeCell ref="G297:I297"/>
    <mergeCell ref="C298:E298"/>
    <mergeCell ref="G298:I298"/>
    <mergeCell ref="C299:E299"/>
    <mergeCell ref="G299:I299"/>
    <mergeCell ref="G319:I319"/>
    <mergeCell ref="A262:A290"/>
    <mergeCell ref="B262:B264"/>
    <mergeCell ref="D262:I262"/>
    <mergeCell ref="D263:I263"/>
    <mergeCell ref="D264:I264"/>
    <mergeCell ref="D265:I265"/>
    <mergeCell ref="C266:E266"/>
    <mergeCell ref="G266:I266"/>
    <mergeCell ref="C267:E267"/>
    <mergeCell ref="C271:E271"/>
    <mergeCell ref="G271:I271"/>
    <mergeCell ref="B285:D285"/>
    <mergeCell ref="B286:D286"/>
    <mergeCell ref="B288:C288"/>
    <mergeCell ref="D288:E288"/>
    <mergeCell ref="G267:I267"/>
    <mergeCell ref="C268:E268"/>
    <mergeCell ref="G268:I268"/>
    <mergeCell ref="C269:E269"/>
    <mergeCell ref="G269:I269"/>
    <mergeCell ref="C270:E270"/>
    <mergeCell ref="G270:I270"/>
    <mergeCell ref="G290:I290"/>
    <mergeCell ref="A233:A261"/>
    <mergeCell ref="B233:B235"/>
    <mergeCell ref="D233:I233"/>
    <mergeCell ref="D234:I234"/>
    <mergeCell ref="D235:I235"/>
    <mergeCell ref="D236:I236"/>
    <mergeCell ref="C237:E237"/>
    <mergeCell ref="G237:I237"/>
    <mergeCell ref="C238:E238"/>
    <mergeCell ref="C242:E242"/>
    <mergeCell ref="G242:I242"/>
    <mergeCell ref="B256:D256"/>
    <mergeCell ref="B257:D257"/>
    <mergeCell ref="B259:C259"/>
    <mergeCell ref="D259:E259"/>
    <mergeCell ref="G238:I238"/>
    <mergeCell ref="C239:E239"/>
    <mergeCell ref="G239:I239"/>
    <mergeCell ref="C240:E240"/>
    <mergeCell ref="G240:I240"/>
    <mergeCell ref="C241:E241"/>
    <mergeCell ref="G241:I241"/>
    <mergeCell ref="G261:I261"/>
    <mergeCell ref="A204:A232"/>
    <mergeCell ref="B204:B206"/>
    <mergeCell ref="D204:I204"/>
    <mergeCell ref="D205:I205"/>
    <mergeCell ref="D206:I206"/>
    <mergeCell ref="D207:I207"/>
    <mergeCell ref="C208:E208"/>
    <mergeCell ref="G208:I208"/>
    <mergeCell ref="C209:E209"/>
    <mergeCell ref="C213:E213"/>
    <mergeCell ref="G213:I213"/>
    <mergeCell ref="B227:D227"/>
    <mergeCell ref="B228:D228"/>
    <mergeCell ref="B230:C230"/>
    <mergeCell ref="D230:E230"/>
    <mergeCell ref="G209:I209"/>
    <mergeCell ref="C210:E210"/>
    <mergeCell ref="G210:I210"/>
    <mergeCell ref="C211:E211"/>
    <mergeCell ref="G211:I211"/>
    <mergeCell ref="C212:E212"/>
    <mergeCell ref="G212:I212"/>
    <mergeCell ref="G232:I232"/>
    <mergeCell ref="A175:A203"/>
    <mergeCell ref="B175:B177"/>
    <mergeCell ref="D175:I175"/>
    <mergeCell ref="D176:I176"/>
    <mergeCell ref="D177:I177"/>
    <mergeCell ref="D178:I178"/>
    <mergeCell ref="C179:E179"/>
    <mergeCell ref="G179:I179"/>
    <mergeCell ref="C180:E180"/>
    <mergeCell ref="C184:E184"/>
    <mergeCell ref="G184:I184"/>
    <mergeCell ref="B198:D198"/>
    <mergeCell ref="B199:D199"/>
    <mergeCell ref="B201:C201"/>
    <mergeCell ref="D201:E201"/>
    <mergeCell ref="G180:I180"/>
    <mergeCell ref="C181:E181"/>
    <mergeCell ref="G181:I181"/>
    <mergeCell ref="C182:E182"/>
    <mergeCell ref="G182:I182"/>
    <mergeCell ref="C183:E183"/>
    <mergeCell ref="G183:I183"/>
    <mergeCell ref="G203:I203"/>
    <mergeCell ref="A146:A174"/>
    <mergeCell ref="B146:B148"/>
    <mergeCell ref="D146:I146"/>
    <mergeCell ref="D147:I147"/>
    <mergeCell ref="D148:I148"/>
    <mergeCell ref="D149:I149"/>
    <mergeCell ref="C150:E150"/>
    <mergeCell ref="G150:I150"/>
    <mergeCell ref="C151:E151"/>
    <mergeCell ref="C155:E155"/>
    <mergeCell ref="G155:I155"/>
    <mergeCell ref="B169:D169"/>
    <mergeCell ref="B170:D170"/>
    <mergeCell ref="B172:C172"/>
    <mergeCell ref="D172:E172"/>
    <mergeCell ref="G151:I151"/>
    <mergeCell ref="C152:E152"/>
    <mergeCell ref="G152:I152"/>
    <mergeCell ref="C153:E153"/>
    <mergeCell ref="G153:I153"/>
    <mergeCell ref="C154:E154"/>
    <mergeCell ref="G154:I154"/>
    <mergeCell ref="G174:I174"/>
    <mergeCell ref="A117:A145"/>
    <mergeCell ref="B117:B119"/>
    <mergeCell ref="D117:I117"/>
    <mergeCell ref="D118:I118"/>
    <mergeCell ref="D119:I119"/>
    <mergeCell ref="D120:I120"/>
    <mergeCell ref="C121:E121"/>
    <mergeCell ref="G121:I121"/>
    <mergeCell ref="C122:E122"/>
    <mergeCell ref="C126:E126"/>
    <mergeCell ref="G126:I126"/>
    <mergeCell ref="B140:D140"/>
    <mergeCell ref="B141:D141"/>
    <mergeCell ref="B143:C143"/>
    <mergeCell ref="D143:E143"/>
    <mergeCell ref="G122:I122"/>
    <mergeCell ref="C123:E123"/>
    <mergeCell ref="G123:I123"/>
    <mergeCell ref="C124:E124"/>
    <mergeCell ref="G124:I124"/>
    <mergeCell ref="C125:E125"/>
    <mergeCell ref="G125:I125"/>
    <mergeCell ref="G145:I145"/>
    <mergeCell ref="G87:I87"/>
    <mergeCell ref="A88:A116"/>
    <mergeCell ref="B88:B90"/>
    <mergeCell ref="D88:I88"/>
    <mergeCell ref="D89:I89"/>
    <mergeCell ref="D90:I90"/>
    <mergeCell ref="D91:I91"/>
    <mergeCell ref="C92:E92"/>
    <mergeCell ref="G92:I92"/>
    <mergeCell ref="C93:E93"/>
    <mergeCell ref="C97:E97"/>
    <mergeCell ref="G97:I97"/>
    <mergeCell ref="B111:D111"/>
    <mergeCell ref="B112:D112"/>
    <mergeCell ref="B114:C114"/>
    <mergeCell ref="D114:E114"/>
    <mergeCell ref="G93:I93"/>
    <mergeCell ref="C94:E94"/>
    <mergeCell ref="G94:I94"/>
    <mergeCell ref="C95:E95"/>
    <mergeCell ref="G95:I95"/>
    <mergeCell ref="C96:E96"/>
    <mergeCell ref="G96:I96"/>
    <mergeCell ref="G116:I116"/>
    <mergeCell ref="B85:C85"/>
    <mergeCell ref="D85:E85"/>
    <mergeCell ref="G64:I64"/>
    <mergeCell ref="C65:E65"/>
    <mergeCell ref="G65:I65"/>
    <mergeCell ref="C66:E66"/>
    <mergeCell ref="G66:I66"/>
    <mergeCell ref="C67:E67"/>
    <mergeCell ref="G67:I67"/>
    <mergeCell ref="G58:I58"/>
    <mergeCell ref="A59:A87"/>
    <mergeCell ref="B59:B61"/>
    <mergeCell ref="D59:I59"/>
    <mergeCell ref="D60:I60"/>
    <mergeCell ref="D61:I61"/>
    <mergeCell ref="D62:I62"/>
    <mergeCell ref="C63:E63"/>
    <mergeCell ref="G63:I63"/>
    <mergeCell ref="C64:E64"/>
    <mergeCell ref="A30:A58"/>
    <mergeCell ref="B30:B32"/>
    <mergeCell ref="D30:I30"/>
    <mergeCell ref="D31:I31"/>
    <mergeCell ref="D32:I32"/>
    <mergeCell ref="D33:I33"/>
    <mergeCell ref="C34:E34"/>
    <mergeCell ref="G34:I34"/>
    <mergeCell ref="C35:E35"/>
    <mergeCell ref="G35:I35"/>
    <mergeCell ref="C68:E68"/>
    <mergeCell ref="G68:I68"/>
    <mergeCell ref="B82:D82"/>
    <mergeCell ref="B83:D83"/>
    <mergeCell ref="C39:E39"/>
    <mergeCell ref="G39:I39"/>
    <mergeCell ref="B53:D53"/>
    <mergeCell ref="B54:D54"/>
    <mergeCell ref="B56:C56"/>
    <mergeCell ref="D56:E56"/>
    <mergeCell ref="C36:E36"/>
    <mergeCell ref="G36:I36"/>
    <mergeCell ref="C37:E37"/>
    <mergeCell ref="G37:I37"/>
    <mergeCell ref="C38:E38"/>
    <mergeCell ref="G38:I38"/>
    <mergeCell ref="A1:A29"/>
    <mergeCell ref="B1:B3"/>
    <mergeCell ref="D1:I1"/>
    <mergeCell ref="D2:I2"/>
    <mergeCell ref="D3:I3"/>
    <mergeCell ref="D4:I4"/>
    <mergeCell ref="C5:E5"/>
    <mergeCell ref="G5:I5"/>
    <mergeCell ref="C6:E6"/>
    <mergeCell ref="G6:I6"/>
    <mergeCell ref="B25:D25"/>
    <mergeCell ref="B27:C27"/>
    <mergeCell ref="D27:E27"/>
    <mergeCell ref="G29:I29"/>
    <mergeCell ref="C10:E10"/>
    <mergeCell ref="G10:I10"/>
    <mergeCell ref="B24:D24"/>
    <mergeCell ref="C7:E7"/>
    <mergeCell ref="G7:I7"/>
    <mergeCell ref="C8:E8"/>
    <mergeCell ref="G8:I8"/>
    <mergeCell ref="C9:E9"/>
    <mergeCell ref="G9:I9"/>
  </mergeCells>
  <pageMargins left="0.7" right="0.7" top="0.75" bottom="0.75" header="0.3" footer="0.3"/>
  <pageSetup paperSize="9" scale="54" fitToHeight="0" orientation="portrait" r:id="rId1"/>
  <rowBreaks count="17" manualBreakCount="17">
    <brk id="58" max="16383" man="1"/>
    <brk id="116" max="16383" man="1"/>
    <brk id="174" max="16383" man="1"/>
    <brk id="232" max="16383" man="1"/>
    <brk id="290" max="16383" man="1"/>
    <brk id="348" max="16383" man="1"/>
    <brk id="406" max="16383" man="1"/>
    <brk id="464" max="16383" man="1"/>
    <brk id="522" max="16383" man="1"/>
    <brk id="580" max="16383" man="1"/>
    <brk id="638" max="16383" man="1"/>
    <brk id="696" max="16383" man="1"/>
    <brk id="754" max="16383" man="1"/>
    <brk id="812" max="16383" man="1"/>
    <brk id="870" max="16383" man="1"/>
    <brk id="928" max="16383" man="1"/>
    <brk id="986" max="8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DEC-2024</vt:lpstr>
      <vt:lpstr>wages</vt:lpstr>
      <vt:lpstr>wages!Print_Area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2025-01-12T11:43:29Z</dcterms:modified>
</cp:coreProperties>
</file>