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gnoli\Desktop\Bootcamp\Challenge Projects\"/>
    </mc:Choice>
  </mc:AlternateContent>
  <xr:revisionPtr revIDLastSave="0" documentId="13_ncr:1_{F00B67F4-A7BB-43C8-B3F7-69A004F60FE0}" xr6:coauthVersionLast="47" xr6:coauthVersionMax="47" xr10:uidLastSave="{00000000-0000-0000-0000-000000000000}"/>
  <bookViews>
    <workbookView xWindow="-120" yWindow="-120" windowWidth="29040" windowHeight="15840" firstSheet="3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Theater Outcomes by Launch Date" sheetId="12" r:id="rId4"/>
    <sheet name="Outcomes Based on Goals" sheetId="13" r:id="rId5"/>
    <sheet name="Kickstarter" sheetId="1" r:id="rId6"/>
    <sheet name="Edinburgh Research" sheetId="5" r:id="rId7"/>
  </sheets>
  <definedNames>
    <definedName name="_xlnm._FilterDatabase" localSheetId="5" hidden="1">Kickstarter!$A$1:$U$1</definedName>
  </definedNames>
  <calcPr calcId="191029"/>
  <pivotCaches>
    <pivotCache cacheId="54" r:id="rId8"/>
    <pivotCache cacheId="57" r:id="rId9"/>
    <pivotCache cacheId="6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3" l="1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D14" i="13" l="1"/>
  <c r="E13" i="13"/>
  <c r="H13" i="13" s="1"/>
  <c r="E12" i="13"/>
  <c r="H12" i="13" s="1"/>
  <c r="E11" i="13"/>
  <c r="H11" i="13" s="1"/>
  <c r="E8" i="13"/>
  <c r="G8" i="13" s="1"/>
  <c r="E5" i="13"/>
  <c r="H5" i="13" s="1"/>
  <c r="E4" i="13"/>
  <c r="H4" i="13" s="1"/>
  <c r="E3" i="13"/>
  <c r="H3" i="13" s="1"/>
  <c r="C14" i="13"/>
  <c r="E2" i="13"/>
  <c r="H2" i="13" s="1"/>
  <c r="E10" i="13"/>
  <c r="E9" i="13"/>
  <c r="E7" i="13"/>
  <c r="E6" i="13"/>
  <c r="F6" i="13" s="1"/>
  <c r="F4" i="13"/>
  <c r="O2924" i="1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2" i="1"/>
  <c r="S2" i="1"/>
  <c r="U2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F8" i="13" l="1"/>
  <c r="F13" i="13"/>
  <c r="F12" i="13"/>
  <c r="G12" i="13"/>
  <c r="G13" i="13"/>
  <c r="G4" i="13"/>
  <c r="F11" i="13"/>
  <c r="G11" i="13"/>
  <c r="H8" i="13"/>
  <c r="F5" i="13"/>
  <c r="G5" i="13"/>
  <c r="F3" i="13"/>
  <c r="G3" i="13"/>
  <c r="E14" i="13"/>
  <c r="F2" i="13"/>
  <c r="G2" i="13"/>
  <c r="H10" i="13"/>
  <c r="G10" i="13"/>
  <c r="F10" i="13"/>
  <c r="G9" i="13"/>
  <c r="H9" i="13"/>
  <c r="F9" i="13"/>
  <c r="G7" i="13"/>
  <c r="H7" i="13"/>
  <c r="F7" i="13"/>
  <c r="H6" i="13"/>
  <c r="G6" i="13"/>
  <c r="B14" i="13"/>
</calcChain>
</file>

<file path=xl/sharedStrings.xml><?xml version="1.0" encoding="utf-8"?>
<sst xmlns="http://schemas.openxmlformats.org/spreadsheetml/2006/main" count="33043" uniqueCount="8403">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</sst>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Font="1"/>
    <xf numFmtId="9" fontId="0" fillId="0" borderId="0" xfId="2" applyFont="1"/>
    <xf numFmtId="9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33550933333333333"/>
          <c:y val="7.05587381903291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4E-4ABE-87DD-E499E0D1393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4E-4ABE-87DD-E499E0D13935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4E-4ABE-87DD-E499E0D13935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4E-4ABE-87DD-E499E0D13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0682248"/>
        <c:axId val="480682576"/>
      </c:barChart>
      <c:catAx>
        <c:axId val="480682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82576"/>
        <c:crosses val="autoZero"/>
        <c:auto val="1"/>
        <c:lblAlgn val="ctr"/>
        <c:lblOffset val="100"/>
        <c:noMultiLvlLbl val="0"/>
      </c:catAx>
      <c:valAx>
        <c:axId val="48068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682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Outcomes</a:t>
            </a:r>
          </a:p>
        </c:rich>
      </c:tx>
      <c:layout>
        <c:manualLayout>
          <c:xMode val="edge"/>
          <c:yMode val="edge"/>
          <c:x val="0.32724470134874761"/>
          <c:y val="0.1761098749301204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B-4CAF-AB35-B0AF206D996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B-4CAF-AB35-B0AF206D996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B-4CAF-AB35-B0AF206D996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4C-423E-B4D8-F78C84480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2888792"/>
        <c:axId val="482889120"/>
      </c:barChart>
      <c:catAx>
        <c:axId val="482888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89120"/>
        <c:crosses val="autoZero"/>
        <c:auto val="1"/>
        <c:lblAlgn val="ctr"/>
        <c:lblOffset val="100"/>
        <c:noMultiLvlLbl val="0"/>
      </c:catAx>
      <c:valAx>
        <c:axId val="48288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888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layout>
        <c:manualLayout>
          <c:xMode val="edge"/>
          <c:yMode val="edge"/>
          <c:x val="0.27268675626073058"/>
          <c:y val="9.701588551537047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AD-4BF3-8FFC-B72CD76FD8A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AD-4BF3-8FFC-B72CD76FD8A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AD-4BF3-8FFC-B72CD76FD8A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AD-4BF3-8FFC-B72CD76FD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9083824"/>
        <c:axId val="789084152"/>
      </c:lineChart>
      <c:catAx>
        <c:axId val="789083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084152"/>
        <c:crosses val="autoZero"/>
        <c:auto val="1"/>
        <c:lblAlgn val="ctr"/>
        <c:lblOffset val="100"/>
        <c:noMultiLvlLbl val="0"/>
      </c:catAx>
      <c:valAx>
        <c:axId val="789084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08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by Launch Date</a:t>
            </a:r>
          </a:p>
        </c:rich>
      </c:tx>
      <c:layout>
        <c:manualLayout>
          <c:xMode val="edge"/>
          <c:yMode val="edge"/>
          <c:x val="0.28934288195126312"/>
          <c:y val="6.787580463072637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C2-4EC8-8C52-0D1311D607C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C2-4EC8-8C52-0D1311D607C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C2-4EC8-8C52-0D1311D60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9584064"/>
        <c:axId val="899584720"/>
      </c:lineChart>
      <c:catAx>
        <c:axId val="899584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584720"/>
        <c:crosses val="autoZero"/>
        <c:auto val="1"/>
        <c:lblAlgn val="ctr"/>
        <c:lblOffset val="100"/>
        <c:noMultiLvlLbl val="0"/>
      </c:catAx>
      <c:valAx>
        <c:axId val="89958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58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Outcomes Based on Goal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B7-4F25-BECC-05921949EE7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B7-4F25-BECC-05921949EE7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B7-4F25-BECC-05921949E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491488"/>
        <c:axId val="500486568"/>
      </c:lineChart>
      <c:catAx>
        <c:axId val="500491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86568"/>
        <c:crosses val="autoZero"/>
        <c:auto val="1"/>
        <c:lblAlgn val="ctr"/>
        <c:lblOffset val="100"/>
        <c:noMultiLvlLbl val="0"/>
      </c:catAx>
      <c:valAx>
        <c:axId val="500486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49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485774</xdr:colOff>
      <xdr:row>2</xdr:row>
      <xdr:rowOff>109536</xdr:rowOff>
    </xdr:from>
    <xdr:to>
      <xdr:col>18</xdr:col>
      <xdr:colOff>238125</xdr:colOff>
      <xdr:row>22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439A6F-D151-FA78-BD45-7057695EB7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295275</xdr:colOff>
      <xdr:row>3</xdr:row>
      <xdr:rowOff>4761</xdr:rowOff>
    </xdr:from>
    <xdr:to>
      <xdr:col>18</xdr:col>
      <xdr:colOff>276225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2F0BE6-4B57-03F6-95EB-1F61A09B2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514349</xdr:colOff>
      <xdr:row>1</xdr:row>
      <xdr:rowOff>42861</xdr:rowOff>
    </xdr:from>
    <xdr:to>
      <xdr:col>18</xdr:col>
      <xdr:colOff>533400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9B382D-9F7B-AA97-82E3-FEA58D92EC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3</xdr:row>
      <xdr:rowOff>157162</xdr:rowOff>
    </xdr:from>
    <xdr:to>
      <xdr:col>17</xdr:col>
      <xdr:colOff>123825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B02D4-3BED-91F6-382D-DAF0AC17E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266700</xdr:colOff>
      <xdr:row>16</xdr:row>
      <xdr:rowOff>123825</xdr:rowOff>
    </xdr:from>
    <xdr:to>
      <xdr:col>7</xdr:col>
      <xdr:colOff>828675</xdr:colOff>
      <xdr:row>42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B84E0C-4770-5B1B-A273-6CB4A0343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quel Agnoli" refreshedDate="44739.832062615744" createdVersion="8" refreshedVersion="8" minRefreshableVersion="3" recordCount="4114" xr:uid="{8E0C1215-963C-43F4-9543-A0D3AA9EFCEA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quel Agnoli" refreshedDate="44739.861415624997" createdVersion="8" refreshedVersion="8" minRefreshableVersion="3" recordCount="4114" xr:uid="{3A6EBF9B-1151-4A6D-A0F4-91EE70267A9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quel Agnoli" refreshedDate="44743.510173379633" createdVersion="8" refreshedVersion="8" minRefreshableVersion="3" recordCount="4114" xr:uid="{762DBC1F-33C0-457D-9FBD-20D39E0D8BC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38D53-F26E-48F9-AC2E-921A14232E18}" name="PivotTable1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0FA373F-3DBA-446E-91D7-ADF0817B108F}" name="PivotTable2" cacheId="5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C7DBDB-39C3-4ACD-905E-8F7C07DECB88}" name="PivotTable3" cacheId="5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4CE5A-8A0D-4EB8-AFDC-C52B32A66758}" name="PivotTable35" cacheId="6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1C07E-B2EF-40F4-B960-F3FFD6B793C0}">
  <dimension ref="A1:F14"/>
  <sheetViews>
    <sheetView workbookViewId="0">
      <selection activeCell="J35" sqref="J3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8364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8308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8334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8331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8329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8323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8336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8320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8317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8315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8361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10BB2-F581-47F1-BD18-C65CD6786404}">
  <dimension ref="A1:F9"/>
  <sheetViews>
    <sheetView workbookViewId="0">
      <selection activeCell="H33" sqref="H3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8222</v>
      </c>
      <c r="B1" t="s">
        <v>8223</v>
      </c>
    </row>
    <row r="2" spans="1:6" x14ac:dyDescent="0.25">
      <c r="A2" s="10" t="s">
        <v>8358</v>
      </c>
      <c r="B2" t="s">
        <v>8315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8357</v>
      </c>
      <c r="B6" s="12">
        <v>11</v>
      </c>
      <c r="C6" s="12">
        <v>40</v>
      </c>
      <c r="D6" s="12"/>
      <c r="E6" s="12">
        <v>45</v>
      </c>
      <c r="F6" s="12">
        <v>96</v>
      </c>
    </row>
    <row r="7" spans="1:6" x14ac:dyDescent="0.25">
      <c r="A7" s="11" t="s">
        <v>8316</v>
      </c>
      <c r="B7" s="12"/>
      <c r="C7" s="12">
        <v>250</v>
      </c>
      <c r="D7" s="12">
        <v>9</v>
      </c>
      <c r="E7" s="12">
        <v>412</v>
      </c>
      <c r="F7" s="12">
        <v>671</v>
      </c>
    </row>
    <row r="8" spans="1:6" x14ac:dyDescent="0.25">
      <c r="A8" s="11" t="s">
        <v>8355</v>
      </c>
      <c r="B8" s="12">
        <v>15</v>
      </c>
      <c r="C8" s="12">
        <v>59</v>
      </c>
      <c r="D8" s="12">
        <v>3</v>
      </c>
      <c r="E8" s="12">
        <v>68</v>
      </c>
      <c r="F8" s="12">
        <v>145</v>
      </c>
    </row>
    <row r="9" spans="1:6" x14ac:dyDescent="0.25">
      <c r="A9" s="11" t="s">
        <v>8361</v>
      </c>
      <c r="B9" s="12">
        <v>26</v>
      </c>
      <c r="C9" s="12">
        <v>349</v>
      </c>
      <c r="D9" s="12">
        <v>12</v>
      </c>
      <c r="E9" s="12">
        <v>525</v>
      </c>
      <c r="F9" s="12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9287A-62D5-4A72-8F04-A4A0F612422B}">
  <dimension ref="A1:F17"/>
  <sheetViews>
    <sheetView workbookViewId="0">
      <selection activeCell="N32" sqref="N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8364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8373</v>
      </c>
      <c r="B5" s="12">
        <v>34</v>
      </c>
      <c r="C5" s="12">
        <v>149</v>
      </c>
      <c r="D5" s="12">
        <v>2</v>
      </c>
      <c r="E5" s="12">
        <v>182</v>
      </c>
      <c r="F5" s="12">
        <v>367</v>
      </c>
    </row>
    <row r="6" spans="1:6" x14ac:dyDescent="0.25">
      <c r="A6" s="14" t="s">
        <v>8374</v>
      </c>
      <c r="B6" s="12">
        <v>27</v>
      </c>
      <c r="C6" s="12">
        <v>106</v>
      </c>
      <c r="D6" s="12">
        <v>18</v>
      </c>
      <c r="E6" s="12">
        <v>202</v>
      </c>
      <c r="F6" s="12">
        <v>353</v>
      </c>
    </row>
    <row r="7" spans="1:6" x14ac:dyDescent="0.25">
      <c r="A7" s="14" t="s">
        <v>8375</v>
      </c>
      <c r="B7" s="12">
        <v>28</v>
      </c>
      <c r="C7" s="12">
        <v>108</v>
      </c>
      <c r="D7" s="12">
        <v>30</v>
      </c>
      <c r="E7" s="12">
        <v>180</v>
      </c>
      <c r="F7" s="12">
        <v>346</v>
      </c>
    </row>
    <row r="8" spans="1:6" x14ac:dyDescent="0.25">
      <c r="A8" s="14" t="s">
        <v>8376</v>
      </c>
      <c r="B8" s="12">
        <v>27</v>
      </c>
      <c r="C8" s="12">
        <v>102</v>
      </c>
      <c r="D8" s="12"/>
      <c r="E8" s="12">
        <v>192</v>
      </c>
      <c r="F8" s="12">
        <v>321</v>
      </c>
    </row>
    <row r="9" spans="1:6" x14ac:dyDescent="0.25">
      <c r="A9" s="14" t="s">
        <v>8367</v>
      </c>
      <c r="B9" s="12">
        <v>26</v>
      </c>
      <c r="C9" s="12">
        <v>126</v>
      </c>
      <c r="D9" s="12"/>
      <c r="E9" s="12">
        <v>234</v>
      </c>
      <c r="F9" s="12">
        <v>386</v>
      </c>
    </row>
    <row r="10" spans="1:6" x14ac:dyDescent="0.25">
      <c r="A10" s="14" t="s">
        <v>8377</v>
      </c>
      <c r="B10" s="12">
        <v>27</v>
      </c>
      <c r="C10" s="12">
        <v>147</v>
      </c>
      <c r="D10" s="12"/>
      <c r="E10" s="12">
        <v>211</v>
      </c>
      <c r="F10" s="12">
        <v>385</v>
      </c>
    </row>
    <row r="11" spans="1:6" x14ac:dyDescent="0.25">
      <c r="A11" s="14" t="s">
        <v>8368</v>
      </c>
      <c r="B11" s="12">
        <v>43</v>
      </c>
      <c r="C11" s="12">
        <v>150</v>
      </c>
      <c r="D11" s="12"/>
      <c r="E11" s="12">
        <v>194</v>
      </c>
      <c r="F11" s="12">
        <v>387</v>
      </c>
    </row>
    <row r="12" spans="1:6" x14ac:dyDescent="0.25">
      <c r="A12" s="14" t="s">
        <v>8369</v>
      </c>
      <c r="B12" s="12">
        <v>33</v>
      </c>
      <c r="C12" s="12">
        <v>134</v>
      </c>
      <c r="D12" s="12"/>
      <c r="E12" s="12">
        <v>166</v>
      </c>
      <c r="F12" s="12">
        <v>333</v>
      </c>
    </row>
    <row r="13" spans="1:6" x14ac:dyDescent="0.25">
      <c r="A13" s="14" t="s">
        <v>8370</v>
      </c>
      <c r="B13" s="12">
        <v>24</v>
      </c>
      <c r="C13" s="12">
        <v>127</v>
      </c>
      <c r="D13" s="12"/>
      <c r="E13" s="12">
        <v>147</v>
      </c>
      <c r="F13" s="12">
        <v>298</v>
      </c>
    </row>
    <row r="14" spans="1:6" x14ac:dyDescent="0.25">
      <c r="A14" s="14" t="s">
        <v>8371</v>
      </c>
      <c r="B14" s="12">
        <v>20</v>
      </c>
      <c r="C14" s="12">
        <v>149</v>
      </c>
      <c r="D14" s="12"/>
      <c r="E14" s="12">
        <v>183</v>
      </c>
      <c r="F14" s="12">
        <v>352</v>
      </c>
    </row>
    <row r="15" spans="1:6" x14ac:dyDescent="0.25">
      <c r="A15" s="14" t="s">
        <v>8372</v>
      </c>
      <c r="B15" s="12">
        <v>37</v>
      </c>
      <c r="C15" s="12">
        <v>114</v>
      </c>
      <c r="D15" s="12"/>
      <c r="E15" s="12">
        <v>183</v>
      </c>
      <c r="F15" s="12">
        <v>334</v>
      </c>
    </row>
    <row r="16" spans="1:6" x14ac:dyDescent="0.25">
      <c r="A16" s="14" t="s">
        <v>8378</v>
      </c>
      <c r="B16" s="12">
        <v>23</v>
      </c>
      <c r="C16" s="12">
        <v>118</v>
      </c>
      <c r="D16" s="12"/>
      <c r="E16" s="12">
        <v>111</v>
      </c>
      <c r="F16" s="12">
        <v>252</v>
      </c>
    </row>
    <row r="17" spans="1:6" x14ac:dyDescent="0.25">
      <c r="A17" s="14" t="s">
        <v>8361</v>
      </c>
      <c r="B17" s="12">
        <v>349</v>
      </c>
      <c r="C17" s="12">
        <v>1530</v>
      </c>
      <c r="D17" s="12">
        <v>50</v>
      </c>
      <c r="E17" s="12">
        <v>2185</v>
      </c>
      <c r="F1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48D56-F599-4BAD-B6A3-E5C640BDE000}">
  <dimension ref="A1:E18"/>
  <sheetViews>
    <sheetView tabSelected="1" workbookViewId="0">
      <selection activeCell="D13" sqref="D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8.42578125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8383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4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4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4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4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4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4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4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4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4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4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4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4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4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1C675-4D9D-44EF-9D36-9531038F7D6C}">
  <dimension ref="A1:I14"/>
  <sheetViews>
    <sheetView workbookViewId="0">
      <selection activeCell="L26" sqref="L26"/>
    </sheetView>
  </sheetViews>
  <sheetFormatPr defaultRowHeight="15" x14ac:dyDescent="0.25"/>
  <cols>
    <col min="1" max="1" width="13.710937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8381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9" x14ac:dyDescent="0.25">
      <c r="A2" t="s">
        <v>8391</v>
      </c>
      <c r="B2">
        <f>COUNTIFS(Kickstarter!$F:$F,"Successful",Kickstarter!$D:$D,"&lt;1000",Kickstarter!R:R,"plays")</f>
        <v>141</v>
      </c>
      <c r="C2">
        <f>COUNTIFS(Kickstarter!$F:$F,"Failed",Kickstarter!$D:$D,"&lt;1000",Kickstarter!R:R,"plays")</f>
        <v>45</v>
      </c>
      <c r="D2">
        <f>COUNTIFS(Kickstarter!$F:$F,"Canceled",Kickstarter!$D:$D,"&lt;1000",Kickstarter!R:R,"plays")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  <c r="I2" s="18"/>
    </row>
    <row r="3" spans="1:9" x14ac:dyDescent="0.25">
      <c r="A3" t="s">
        <v>8392</v>
      </c>
      <c r="B3">
        <f>COUNTIFS(Kickstarter!$F:$F,"Successful",Kickstarter!$D:$D,"&gt;=1000",Kickstarter!$D:$D,"&lt;=4999",Kickstarter!R:R,"plays")</f>
        <v>388</v>
      </c>
      <c r="C3">
        <f>COUNTIFS(Kickstarter!$F:$F,"Failed",Kickstarter!$D:$D,"&gt;=1000",Kickstarter!$D:$D,"&lt;=4999",Kickstarter!R:R,"plays")</f>
        <v>146</v>
      </c>
      <c r="D3">
        <f>COUNTIFS(Kickstarter!$F:$F,"Canceled",Kickstarter!$D:$D,"&gt;=1000",Kickstarter!$D:$D,"&lt;=4999",Kickstarter!R:R,"plays")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  <c r="I3" s="18"/>
    </row>
    <row r="4" spans="1:9" x14ac:dyDescent="0.25">
      <c r="A4" t="s">
        <v>8393</v>
      </c>
      <c r="B4">
        <f>COUNTIFS(Kickstarter!$F:$F,"Successful",Kickstarter!$D:$D,"&gt;=5000",Kickstarter!$D:$D,"&lt;=9999",Kickstarter!R:R,"plays")</f>
        <v>93</v>
      </c>
      <c r="C4">
        <f>COUNTIFS(Kickstarter!$F:$F,"Failed",Kickstarter!$D:$D,"&gt;=5000",Kickstarter!$D:$D,"&lt;=9999",Kickstarter!R:R,"plays")</f>
        <v>76</v>
      </c>
      <c r="D4">
        <f>COUNTIFS(Kickstarter!$F:$F,"Canceled",Kickstarter!$D:$D,"&gt;=5000",Kickstarter!$D:$D,"&lt;=9999",Kickstarter!R:R,"plays")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  <c r="I4" s="18"/>
    </row>
    <row r="5" spans="1:9" x14ac:dyDescent="0.25">
      <c r="A5" t="s">
        <v>8394</v>
      </c>
      <c r="B5">
        <f>COUNTIFS(Kickstarter!$F:$F,"Successful",Kickstarter!$D:$D,"&gt;=10000",Kickstarter!$D:$D,"&lt;=14999",Kickstarter!R:R,"plays")</f>
        <v>39</v>
      </c>
      <c r="C5">
        <f>COUNTIFS(Kickstarter!$F:$F,"Failed",Kickstarter!$D:$D,"&gt;=10000",Kickstarter!$D:$D,"&lt;=14999",Kickstarter!R:R,"plays")</f>
        <v>33</v>
      </c>
      <c r="D5">
        <f>COUNTIFS(Kickstarter!$F:$F,"Canceled",Kickstarter!$D:$D,"&gt;=10000",Kickstarter!$D:$D,"&lt;=14999",Kickstarter!R:R,"plays")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  <c r="I5" s="18"/>
    </row>
    <row r="6" spans="1:9" x14ac:dyDescent="0.25">
      <c r="A6" t="s">
        <v>8395</v>
      </c>
      <c r="B6">
        <f>COUNTIFS(Kickstarter!$F:$F,"Successful",Kickstarter!$D:$D,"&gt;=15000",Kickstarter!$D:$D,"&lt;=19999",Kickstarter!R:R,"plays")</f>
        <v>12</v>
      </c>
      <c r="C6">
        <f>COUNTIFS(Kickstarter!$F:$F,"Failed",Kickstarter!$D:$D,"&gt;=15000",Kickstarter!$D:$D,"&lt;=19999",Kickstarter!R:R,"plays")</f>
        <v>12</v>
      </c>
      <c r="D6">
        <f>COUNTIFS(Kickstarter!$F:$F,"Canceled",Kickstarter!$D:$D,"&gt;=15000",Kickstarter!$D:$D,"&lt;=19999",Kickstarter!R:R,"plays")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  <c r="I6" s="18"/>
    </row>
    <row r="7" spans="1:9" x14ac:dyDescent="0.25">
      <c r="A7" t="s">
        <v>8396</v>
      </c>
      <c r="B7">
        <f>COUNTIFS(Kickstarter!$F:$F,"Successful",Kickstarter!$D:$D,"&gt;=20000",Kickstarter!$D:$D,"&lt;=24999",Kickstarter!R:R,"plays")</f>
        <v>9</v>
      </c>
      <c r="C7">
        <f>COUNTIFS(Kickstarter!$F:$F,"Failed",Kickstarter!$D:$D,"&gt;=20000",Kickstarter!$D:$D,"&lt;=24999",Kickstarter!R:R,"plays")</f>
        <v>11</v>
      </c>
      <c r="D7">
        <f>COUNTIFS(Kickstarter!$F:$F,"Canceled",Kickstarter!$D:$D,"&gt;=20000",Kickstarter!$D:$D,"&lt;=24999",Kickstarter!R:R,"plays")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  <c r="I7" s="18"/>
    </row>
    <row r="8" spans="1:9" x14ac:dyDescent="0.25">
      <c r="A8" t="s">
        <v>8397</v>
      </c>
      <c r="B8">
        <f>COUNTIFS(Kickstarter!$F:$F,"Successful",Kickstarter!$D:$D,"&gt;=25000",Kickstarter!$D:$D,"&lt;=29999",Kickstarter!R:R,"plays")</f>
        <v>1</v>
      </c>
      <c r="C8">
        <f>COUNTIFS(Kickstarter!$F:$F,"Failed",Kickstarter!$D:$D,"&gt;=25000",Kickstarter!$D:$D,"&lt;=29999",Kickstarter!R:R,"plays")</f>
        <v>4</v>
      </c>
      <c r="D8">
        <f>COUNTIFS(Kickstarter!$F:$F,"Canceled",Kickstarter!$D:$D,"&gt;=25000",Kickstarter!$D:$D,"&lt;=29999",Kickstarter!R:R,"plays")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  <c r="I8" s="18"/>
    </row>
    <row r="9" spans="1:9" x14ac:dyDescent="0.25">
      <c r="A9" t="s">
        <v>8398</v>
      </c>
      <c r="B9">
        <f>COUNTIFS(Kickstarter!$F:$F,"Successful",Kickstarter!$D:$D,"&gt;=30000",Kickstarter!$D:$D,"&lt;=34999",Kickstarter!R:R,"plays")</f>
        <v>3</v>
      </c>
      <c r="C9">
        <f>COUNTIFS(Kickstarter!$F:$F,"Failed",Kickstarter!$D:$D,"&gt;=30000",Kickstarter!$D:$D,"&lt;=34999",Kickstarter!R:R,"plays")</f>
        <v>8</v>
      </c>
      <c r="D9">
        <f>COUNTIFS(Kickstarter!$F:$F,"Canceled",Kickstarter!$D:$D,"&gt;=30000",Kickstarter!$D:$D,"&lt;=34999",Kickstarter!R:R,"plays")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  <c r="I9" s="18"/>
    </row>
    <row r="10" spans="1:9" ht="15.75" customHeight="1" x14ac:dyDescent="0.25">
      <c r="A10" t="s">
        <v>8399</v>
      </c>
      <c r="B10">
        <f>COUNTIFS(Kickstarter!$F:$F,"Successful",Kickstarter!$D:$D,"&gt;=35000",Kickstarter!$D:$D,"&lt;=39999",Kickstarter!R:R,"plays")</f>
        <v>4</v>
      </c>
      <c r="C10">
        <f>COUNTIFS(Kickstarter!$F:$F,"Failed",Kickstarter!$D:$D,"&gt;=35000",Kickstarter!$D:$D,"&lt;=39999",Kickstarter!R:R,"plays")</f>
        <v>2</v>
      </c>
      <c r="D10">
        <f>COUNTIFS(Kickstarter!$F:$F,"Canceled",Kickstarter!$D:$D,"&gt;=35000",Kickstarter!$D:$D,"&lt;=39999",Kickstarter!R:R,"plays")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  <c r="I10" s="18"/>
    </row>
    <row r="11" spans="1:9" x14ac:dyDescent="0.25">
      <c r="A11" t="s">
        <v>8400</v>
      </c>
      <c r="B11">
        <f>COUNTIFS(Kickstarter!$F:$F,"Successful",Kickstarter!$D:$D,"&gt;=40000",Kickstarter!$D:$D,"&lt;=44999",Kickstarter!R:R,"plays")</f>
        <v>2</v>
      </c>
      <c r="C11">
        <f>COUNTIFS(Kickstarter!$F:$F,"Failed",Kickstarter!$D:$D,"&gt;=40000",Kickstarter!$D:$D,"&lt;=44999",Kickstarter!R:R,"plays")</f>
        <v>1</v>
      </c>
      <c r="D11">
        <f>COUNTIFS(Kickstarter!$F:$F,"Canceled",Kickstarter!$D:$D,"&gt;=40000",Kickstarter!$D:$D,"&lt;=44999",Kickstarter!R:R,"plays")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  <c r="I11" s="18"/>
    </row>
    <row r="12" spans="1:9" x14ac:dyDescent="0.25">
      <c r="A12" t="s">
        <v>8401</v>
      </c>
      <c r="B12">
        <f>COUNTIFS(Kickstarter!$F:$F,"Successful",Kickstarter!$D:$D,"&gt;=45000",Kickstarter!$D:$D,"&lt;=49999",Kickstarter!R:R,"plays")</f>
        <v>0</v>
      </c>
      <c r="C12">
        <f>COUNTIFS(Kickstarter!$F:$F,"Failed",Kickstarter!$D:$D,"&gt;=45000",Kickstarter!$D:$D,"&lt;=49999",Kickstarter!R:R,"plays")</f>
        <v>1</v>
      </c>
      <c r="D12">
        <f>COUNTIFS(Kickstarter!$F:$F,"Canceled",Kickstarter!$D:$D,"&gt;=45000",Kickstarter!$D:$D,"&lt;=49999",Kickstarter!R:R,"plays")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  <c r="I12" s="18"/>
    </row>
    <row r="13" spans="1:9" x14ac:dyDescent="0.25">
      <c r="A13" t="s">
        <v>8402</v>
      </c>
      <c r="B13">
        <f>COUNTIFS(Kickstarter!$F:$F,"Successful",Kickstarter!$D:$D,"&gt;=50000",Kickstarter!R:R,"plays")</f>
        <v>2</v>
      </c>
      <c r="C13">
        <f>COUNTIFS(Kickstarter!$F:$F,"Failed",Kickstarter!$D:$D,"&gt;=50000",Kickstarter!R:R,"plays")</f>
        <v>14</v>
      </c>
      <c r="D13">
        <f>COUNTIFS(Kickstarter!$F:$F,"Canceled",Kickstarter!$D:$D,"&gt;=50000",Kickstarter!R:R,"plays")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  <c r="I13" s="18"/>
    </row>
    <row r="14" spans="1:9" x14ac:dyDescent="0.25">
      <c r="B14" s="15">
        <f>SUM(B2:B13)</f>
        <v>694</v>
      </c>
      <c r="C14" s="15">
        <f t="shared" ref="C14:E14" si="4">SUM(C2:C13)</f>
        <v>353</v>
      </c>
      <c r="D14" s="15">
        <f t="shared" si="4"/>
        <v>0</v>
      </c>
      <c r="E14" s="15">
        <f t="shared" si="4"/>
        <v>1047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2" ySplit="1" topLeftCell="M2850" activePane="bottomRight" state="frozen"/>
      <selection pane="topRight" activeCell="C1" sqref="C1"/>
      <selection pane="bottomLeft" activeCell="A2" sqref="A2"/>
      <selection pane="bottomRight" sqref="A1:XFD1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6.8554687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15.28515625" bestFit="1" customWidth="1"/>
    <col min="18" max="18" width="16.42578125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8383</v>
      </c>
    </row>
    <row r="2" spans="1:21" ht="60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1" xr:uid="{00000000-0001-0000-0000-000000000000}"/>
  <conditionalFormatting sqref="F1:F1048576">
    <cfRule type="cellIs" dxfId="5" priority="3" operator="equal">
      <formula>"failed"</formula>
    </cfRule>
    <cfRule type="cellIs" dxfId="4" priority="4" operator="equal">
      <formula>"canceled"</formula>
    </cfRule>
    <cfRule type="cellIs" dxfId="3" priority="5" operator="equal">
      <formula>"live"</formula>
    </cfRule>
    <cfRule type="cellIs" dxfId="2" priority="6" operator="equal">
      <formula>"canceled"</formula>
    </cfRule>
    <cfRule type="cellIs" dxfId="1" priority="8" operator="equal">
      <formula>"successful"</formula>
    </cfRule>
  </conditionalFormatting>
  <conditionalFormatting sqref="F6">
    <cfRule type="cellIs" dxfId="0" priority="7" operator="equal">
      <formula>"canceled"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4D027-7BDC-4303-934C-E619C84DEE87}">
  <dimension ref="A1:D6"/>
  <sheetViews>
    <sheetView workbookViewId="0">
      <selection activeCell="C11" sqref="C11"/>
    </sheetView>
  </sheetViews>
  <sheetFormatPr defaultRowHeight="15" x14ac:dyDescent="0.25"/>
  <cols>
    <col min="1" max="1" width="33.5703125" bestFit="1" customWidth="1"/>
    <col min="2" max="2" width="55.5703125" customWidth="1"/>
    <col min="3" max="3" width="17" customWidth="1"/>
    <col min="4" max="4" width="16.28515625" customWidth="1"/>
  </cols>
  <sheetData>
    <row r="1" spans="1:4" x14ac:dyDescent="0.25">
      <c r="A1" s="15" t="s">
        <v>8379</v>
      </c>
      <c r="B1" s="15" t="s">
        <v>8380</v>
      </c>
      <c r="C1" s="15" t="s">
        <v>8381</v>
      </c>
      <c r="D1" s="15" t="s">
        <v>8382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6">
        <f>VLOOKUP(A2,Kickstarter!B:D,3,FALSE)</f>
        <v>2000</v>
      </c>
      <c r="D2" s="16">
        <f>VLOOKUP(A2,Kickstarter!B:E,4,FALSE)</f>
        <v>2020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6">
        <f>VLOOKUP(A3,Kickstarter!B:D,3,FALSE)</f>
        <v>2000</v>
      </c>
      <c r="D3" s="16">
        <f>VLOOKUP(A3,Kickstarter!B:E,4,FALSE)</f>
        <v>2020</v>
      </c>
    </row>
    <row r="4" spans="1:4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6">
        <f>VLOOKUP(A4,Kickstarter!B:D,3,FALSE)</f>
        <v>1500</v>
      </c>
      <c r="D4" s="16">
        <f>VLOOKUP(A4,Kickstarter!B:E,4,FALSE)</f>
        <v>2576</v>
      </c>
    </row>
    <row r="5" spans="1:4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16">
        <f>VLOOKUP(A5,Kickstarter!B:D,3,FALSE)</f>
        <v>1000</v>
      </c>
      <c r="D5" s="16">
        <f>VLOOKUP(A5,Kickstarter!B:E,4,FALSE)</f>
        <v>1168</v>
      </c>
    </row>
    <row r="6" spans="1:4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6">
        <f>VLOOKUP(A6,Kickstarter!B:D,3,FALSE)</f>
        <v>4000</v>
      </c>
      <c r="D6" s="16">
        <f>VLOOKUP(A6,Kickstarter!B:E,4,FALSE)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Raquel Agnoli</cp:lastModifiedBy>
  <dcterms:created xsi:type="dcterms:W3CDTF">2017-04-20T15:17:24Z</dcterms:created>
  <dcterms:modified xsi:type="dcterms:W3CDTF">2022-07-03T20:39:39Z</dcterms:modified>
</cp:coreProperties>
</file>