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rahan\Desktop\TN-SENTINEL-X-PRO\workbook\"/>
    </mc:Choice>
  </mc:AlternateContent>
  <xr:revisionPtr revIDLastSave="0" documentId="13_ncr:1_{56741E7C-591A-4FB1-B883-76D749E14A5D}" xr6:coauthVersionLast="47" xr6:coauthVersionMax="47" xr10:uidLastSave="{00000000-0000-0000-0000-000000000000}"/>
  <bookViews>
    <workbookView xWindow="-108" yWindow="-108" windowWidth="23256" windowHeight="12456" tabRatio="844" firstSheet="1" activeTab="1" xr2:uid="{433E588A-9BB7-4C23-8388-F77F18C8819C}"/>
  </bookViews>
  <sheets>
    <sheet name="HOME" sheetId="2" r:id="rId1"/>
    <sheet name="EXECUTIVE_DASHBOARD" sheetId="17" r:id="rId2"/>
    <sheet name="DISTRICT_INTELLIGENCE" sheetId="6" r:id="rId3"/>
    <sheet name="CHART_LIBRARY" sheetId="14" r:id="rId4"/>
    <sheet name="DATA_MODEL" sheetId="3" r:id="rId5"/>
    <sheet name="CLEANED DATA" sheetId="13" r:id="rId6"/>
    <sheet name="RAW_DATA" sheetId="1" r:id="rId7"/>
    <sheet name="PIVOT_ANALYSIS" sheetId="18" r:id="rId8"/>
    <sheet name="FORMULAE" sheetId="19" r:id="rId9"/>
    <sheet name="INSIGHTS_REPORTS" sheetId="8" r:id="rId10"/>
  </sheets>
  <definedNames>
    <definedName name="_xlnm._FilterDatabase" localSheetId="5" hidden="1">'CLEANED DATA'!$O$5:$Q$55</definedName>
    <definedName name="ExternalData_1" localSheetId="5" hidden="1">'CLEANED DATA'!$J$5:$L$56</definedName>
    <definedName name="ExternalData_2" localSheetId="5" hidden="1">'CLEANED DATA'!$B$5:$G$56</definedName>
    <definedName name="ExternalData_2" localSheetId="4" hidden="1">DATA_MODEL!$A$5:$F$55</definedName>
    <definedName name="ExternalData_3" localSheetId="5" hidden="1">'CLEANED DATA'!$T$5:$V$56</definedName>
    <definedName name="ExternalData_3" localSheetId="4" hidden="1">DATA_MODEL!$A$106:$F$157</definedName>
    <definedName name="ExternalData_4" localSheetId="5" hidden="1">'CLEANED DATA'!$Y$5:$AA$56</definedName>
    <definedName name="Slicer_Districts_City">#N/A</definedName>
    <definedName name="Slicer_Priority_Level">#N/A</definedName>
    <definedName name="Slicer_Risk_Category">#N/A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9" i="6" l="1" a="1"/>
  <c r="N59" i="6" s="1"/>
  <c r="N57" i="6"/>
  <c r="AP7" i="6"/>
  <c r="F57" i="6" s="1"/>
  <c r="N62" i="6"/>
  <c r="N61" i="6"/>
  <c r="N60" i="6"/>
  <c r="N58" i="6"/>
  <c r="K60" i="6"/>
  <c r="I60" i="6"/>
  <c r="K59" i="6"/>
  <c r="I59" i="6"/>
  <c r="K58" i="6"/>
  <c r="I58" i="6"/>
  <c r="K57" i="6"/>
  <c r="I57" i="6"/>
  <c r="F61" i="6"/>
  <c r="F60" i="6"/>
  <c r="F59" i="6"/>
  <c r="F58" i="6"/>
  <c r="B62" i="6"/>
  <c r="B61" i="6"/>
  <c r="B60" i="6"/>
  <c r="B59" i="6"/>
  <c r="B58" i="6"/>
  <c r="B57" i="6"/>
  <c r="AP26" i="6"/>
  <c r="AP24" i="6"/>
  <c r="AP22" i="6"/>
  <c r="AP20" i="6"/>
  <c r="AP18" i="6"/>
  <c r="AP11" i="6"/>
  <c r="AP9" i="6"/>
  <c r="AP3" i="6"/>
  <c r="AP5" i="6"/>
  <c r="AP58" i="18"/>
  <c r="Q56"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5E6C65-E70F-46DF-B872-0F13582CF8B6}" keepAlive="1" name="Query - ACCIDENT_MASTER" description="Connection to the 'ACCIDENT_MASTER' query in the workbook." type="5" refreshedVersion="8" background="1" saveData="1">
    <dbPr connection="Provider=Microsoft.Mashup.OleDb.1;Data Source=$Workbook$;Location=ACCIDENT_MASTER;Extended Properties=&quot;&quot;" command="SELECT * FROM [ACCIDENT_MASTER]"/>
  </connection>
  <connection id="2" xr16:uid="{CDA0E623-CFA4-44FA-B707-1EB54C67F9E8}" keepAlive="1" name="Query - ACCIDENT_MASTER (2)" description="Connection to the 'ACCIDENT_MASTER (2)' query in the workbook." type="5" refreshedVersion="8" background="1" saveData="1">
    <dbPr connection="Provider=Microsoft.Mashup.OleDb.1;Data Source=$Workbook$;Location=&quot;ACCIDENT_MASTER (2)&quot;;Extended Properties=&quot;&quot;" command="SELECT * FROM [ACCIDENT_MASTER (2)]"/>
  </connection>
  <connection id="3" xr16:uid="{DA467990-53A3-4DA5-90D7-FD1CEB678DD0}" keepAlive="1" name="Query - ACCIDENT_MASTER (3)" description="Connection to the 'ACCIDENT_MASTER (3)' query in the workbook." type="5" refreshedVersion="8" background="1" saveData="1">
    <dbPr connection="Provider=Microsoft.Mashup.OleDb.1;Data Source=$Workbook$;Location=&quot;ACCIDENT_MASTER (3)&quot;;Extended Properties=&quot;&quot;" command="SELECT * FROM [ACCIDENT_MASTER (3)]"/>
  </connection>
  <connection id="4" xr16:uid="{D595C2E3-8F6E-4F10-BA84-148936423E42}" keepAlive="1" name="Query - IPC_MASTER" description="Connection to the 'IPC_MASTER' query in the workbook." type="5" refreshedVersion="8" background="1" saveData="1">
    <dbPr connection="Provider=Microsoft.Mashup.OleDb.1;Data Source=$Workbook$;Location=IPC_MASTER;Extended Properties=&quot;&quot;" command="SELECT * FROM [IPC_MASTER]"/>
  </connection>
  <connection id="5" xr16:uid="{9E645F44-C2FD-4479-BFA7-3F96ADA2F951}" keepAlive="1" name="Query - Merge1" description="Connection to the 'Merge1' query in the workbook." type="5" refreshedVersion="0" background="1">
    <dbPr connection="Provider=Microsoft.Mashup.OleDb.1;Data Source=$Workbook$;Location=Merge1;Extended Properties=&quot;&quot;" command="SELECT * FROM [Merge1]"/>
  </connection>
  <connection id="6" xr16:uid="{784286F9-F979-4EA3-906D-6D944086394D}" keepAlive="1" name="Query - Merge1 (2)" description="Connection to the 'Merge1 (2)' query in the workbook." type="5" refreshedVersion="8" background="1" saveData="1">
    <dbPr connection="Provider=Microsoft.Mashup.OleDb.1;Data Source=$Workbook$;Location=&quot;Merge1 (2)&quot;;Extended Properties=&quot;&quot;" command="SELECT * FROM [Merge1 (2)]"/>
  </connection>
  <connection id="7" xr16:uid="{5BD4AB3D-1DFA-4A88-B493-D43301D45B67}" keepAlive="1" name="Query - Merge1 (3)" description="Connection to the 'Merge1 (3)' query in the workbook." type="5" refreshedVersion="8" background="1" saveData="1">
    <dbPr connection="Provider=Microsoft.Mashup.OleDb.1;Data Source=$Workbook$;Location=&quot;Merge1 (3)&quot;;Extended Properties=&quot;&quot;" command="SELECT * FROM [Merge1 (3)]"/>
  </connection>
  <connection id="8" xr16:uid="{B678996D-0D17-487D-9862-7204FCE5F574}" keepAlive="1" name="Query - Merge11" description="Connection to the 'Merge1' query in the workbook." type="5" refreshedVersion="8" background="1" saveData="1">
    <dbPr connection="Provider=Microsoft.Mashup.OleDb.1;Data Source=$Workbook$;Location=Merge1;Extended Properties=&quot;&quot;" command="SELECT * FROM [Merge1]"/>
  </connection>
  <connection id="9" xr16:uid="{55CBF606-BE67-4B8A-A7A0-C80E247F8881}" keepAlive="1" name="Query - MURDER_MASTER" description="Connection to the 'MURDER_MASTER' query in the workbook." type="5" refreshedVersion="8" background="1" saveData="1">
    <dbPr connection="Provider=Microsoft.Mashup.OleDb.1;Data Source=$Workbook$;Location=MURDER_MASTER;Extended Properties=&quot;&quot;" command="SELECT * FROM [MURDER_MASTER]"/>
  </connection>
  <connection id="10" xr16:uid="{68FFD2EE-B598-4277-9F5F-CF92F05744A5}" keepAlive="1" name="Query - WOMEN_MASTER" description="Connection to the 'WOMEN_MASTER' query in the workbook." type="5" refreshedVersion="8" background="1" saveData="1">
    <dbPr connection="Provider=Microsoft.Mashup.OleDb.1;Data Source=$Workbook$;Location=WOMEN_MASTER;Extended Properties=&quot;&quot;" command="SELECT * FROM [WOMEN_MASTE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<sst xmlns="http://schemas.openxmlformats.org/spreadsheetml/2006/main" count="1490" uniqueCount="293">
  <si>
    <t>Dataset ID</t>
  </si>
  <si>
    <t>Dataset Name</t>
  </si>
  <si>
    <t>Source</t>
  </si>
  <si>
    <t>Status</t>
  </si>
  <si>
    <t>DS01</t>
  </si>
  <si>
    <t>IPC/SLL Crime Data</t>
  </si>
  <si>
    <t>Open Data</t>
  </si>
  <si>
    <t>Ready</t>
  </si>
  <si>
    <t>DS02</t>
  </si>
  <si>
    <t>Women Crime Data</t>
  </si>
  <si>
    <t>DS03</t>
  </si>
  <si>
    <t>Murder Data</t>
  </si>
  <si>
    <t>DS04</t>
  </si>
  <si>
    <t>Road Accident Data</t>
  </si>
  <si>
    <t>DATASET 1 — IPC_SLL_CRIME</t>
  </si>
  <si>
    <t>Sl No</t>
  </si>
  <si>
    <t>Districts/City</t>
  </si>
  <si>
    <t>IPC 2021</t>
  </si>
  <si>
    <t>IPC 2022</t>
  </si>
  <si>
    <t>IPC 2023</t>
  </si>
  <si>
    <t>Share of districts in percentage (2023)</t>
  </si>
  <si>
    <t>Mid-year Projected Population (in Lakhs) (2023)</t>
  </si>
  <si>
    <t>Rate of Total Cognizable Crime (IPC) (2023)</t>
  </si>
  <si>
    <t>SLL 2021</t>
  </si>
  <si>
    <t>SLL 2022</t>
  </si>
  <si>
    <t>SLL 2023</t>
  </si>
  <si>
    <t>Rate of Total Cognizable Crime (SLL) (2023)</t>
  </si>
  <si>
    <t>Total - 2021</t>
  </si>
  <si>
    <t>Total - 2022</t>
  </si>
  <si>
    <t>Rate of Total Cognizable Crime (IPC+SLL) (2023)</t>
  </si>
  <si>
    <t>Ariyalur</t>
  </si>
  <si>
    <t>Chennai</t>
  </si>
  <si>
    <t>Coimbatore</t>
  </si>
  <si>
    <t>Coimbatore City</t>
  </si>
  <si>
    <t>Cuddalore</t>
  </si>
  <si>
    <t>Dharmapuri</t>
  </si>
  <si>
    <t>Dindigul</t>
  </si>
  <si>
    <t>Erode</t>
  </si>
  <si>
    <t>Kanchipuram</t>
  </si>
  <si>
    <t>Kanyakumari</t>
  </si>
  <si>
    <t>Karur</t>
  </si>
  <si>
    <t>Krishnagiri</t>
  </si>
  <si>
    <t>Madurai</t>
  </si>
  <si>
    <t>Madurai City</t>
  </si>
  <si>
    <t>Nagapattinam</t>
  </si>
  <si>
    <t>Namakkal</t>
  </si>
  <si>
    <t>Nilgiris</t>
  </si>
  <si>
    <t>Perambalur</t>
  </si>
  <si>
    <t>Pudukottai</t>
  </si>
  <si>
    <t>Ramnathapuram</t>
  </si>
  <si>
    <t>Railway Chennai</t>
  </si>
  <si>
    <t>-</t>
  </si>
  <si>
    <t>Railway Trichy</t>
  </si>
  <si>
    <t>Salem</t>
  </si>
  <si>
    <t>Salem City</t>
  </si>
  <si>
    <t>Sivagangai</t>
  </si>
  <si>
    <t>Thanjavur</t>
  </si>
  <si>
    <t>Theni</t>
  </si>
  <si>
    <t>Thirunelveli</t>
  </si>
  <si>
    <t>Thirunelveli City</t>
  </si>
  <si>
    <t>Thiruvallur</t>
  </si>
  <si>
    <t>Thiruvannamalai</t>
  </si>
  <si>
    <t>Thiruvarur</t>
  </si>
  <si>
    <t>Thoothukudi</t>
  </si>
  <si>
    <t>Tiruppur</t>
  </si>
  <si>
    <t>Tiruppur City</t>
  </si>
  <si>
    <t>Trichy</t>
  </si>
  <si>
    <t>Trichy City</t>
  </si>
  <si>
    <t>Vellore</t>
  </si>
  <si>
    <t>Villupuram</t>
  </si>
  <si>
    <t>Virudhunagar</t>
  </si>
  <si>
    <t>Cyber Cell</t>
  </si>
  <si>
    <t>Other Units</t>
  </si>
  <si>
    <t>Chengalpattu</t>
  </si>
  <si>
    <t>Kallakurichi</t>
  </si>
  <si>
    <t>Ranipet</t>
  </si>
  <si>
    <t>Tiruppattur</t>
  </si>
  <si>
    <t>Tenkasi</t>
  </si>
  <si>
    <t>Mayiladuthurai</t>
  </si>
  <si>
    <t>N/C</t>
  </si>
  <si>
    <t>Avadi</t>
  </si>
  <si>
    <t>Tambaram</t>
  </si>
  <si>
    <t>TOTAL DISTRICT(S)</t>
  </si>
  <si>
    <t>Share of districts in percentage (2023)2</t>
  </si>
  <si>
    <t>Mid-year Projected Population (in Lakhs) (2023)3</t>
  </si>
  <si>
    <t>Share of districts in percentage (2023)4</t>
  </si>
  <si>
    <t>Mid-year Projected Population (in Lakhs) (2023)5</t>
  </si>
  <si>
    <t>Column6</t>
  </si>
  <si>
    <t>DATASET 2 — WOMEN_CRIME</t>
  </si>
  <si>
    <t>Assault on Women with Intent to Outrage her Modesty - Incidents (I)</t>
  </si>
  <si>
    <t>Assault on Women with Intent to Outrage her Modesty - Victims (V)</t>
  </si>
  <si>
    <t>Assault on Women with Intent to Outrage her Modesty - R (Crime Rate)</t>
  </si>
  <si>
    <t>Assault on Women - I</t>
  </si>
  <si>
    <t>Assault on Women - V</t>
  </si>
  <si>
    <t>Assault on Women - R</t>
  </si>
  <si>
    <t>Sexual Harrassment Total - I</t>
  </si>
  <si>
    <t>Sexual Harrassment Total - V</t>
  </si>
  <si>
    <t>Sexual Harrassment Total - R</t>
  </si>
  <si>
    <t>SH At work/premises - I</t>
  </si>
  <si>
    <t>SH At work/premises - V</t>
  </si>
  <si>
    <t>SH At work/premises - R</t>
  </si>
  <si>
    <t>SH in Public transport - I</t>
  </si>
  <si>
    <t>SH in Public transport - V</t>
  </si>
  <si>
    <t>SH in Public transport - R</t>
  </si>
  <si>
    <t>SH in shelter homes for women and children - I</t>
  </si>
  <si>
    <t>SH in shelter homes for women and children - V</t>
  </si>
  <si>
    <t>SH in shelter homes for women and children - R</t>
  </si>
  <si>
    <t>SH in Other places - I</t>
  </si>
  <si>
    <t>SH in Other places - V</t>
  </si>
  <si>
    <t>SH in Other places - R</t>
  </si>
  <si>
    <t>Assault or use of Criminal
Force on women with intent
to Disrobe (Sec.354B IPC) - I</t>
  </si>
  <si>
    <t>Assault or use of Criminal
Force on women with intent
to Disrobe (Sec.354B IPC) - V</t>
  </si>
  <si>
    <t>Assault or use of Criminal
Force on women with intent
to Disrobe (Sec.354B IPC) - R</t>
  </si>
  <si>
    <t>Voyeurism - I</t>
  </si>
  <si>
    <t>Voyeurism - V</t>
  </si>
  <si>
    <t>Voyeurism - R</t>
  </si>
  <si>
    <t>Stalking - I</t>
  </si>
  <si>
    <t>Stalking - V</t>
  </si>
  <si>
    <t>Stalking - R</t>
  </si>
  <si>
    <t>Rape (Sec 376) - I</t>
  </si>
  <si>
    <t>Rape - V</t>
  </si>
  <si>
    <t>Rape - R</t>
  </si>
  <si>
    <t>Attempt to Commit Rape (Sec.376/511) - I</t>
  </si>
  <si>
    <t>Attempt to Commit Rape - V</t>
  </si>
  <si>
    <t>Attempt to Commit Rape - R</t>
  </si>
  <si>
    <t>DATASET 3 — MURDER_DATA</t>
  </si>
  <si>
    <t>Murder - Incidence</t>
  </si>
  <si>
    <t>Murder - Victims</t>
  </si>
  <si>
    <t>Murder - Rate</t>
  </si>
  <si>
    <t>Culpable homicide - Incidence</t>
  </si>
  <si>
    <t>Culpable Homicide - Victims</t>
  </si>
  <si>
    <t>Culpable Homicides - Rate</t>
  </si>
  <si>
    <t>Causing Death by Negligence - Incidence</t>
  </si>
  <si>
    <t>Causing Death by Negligence - Victims</t>
  </si>
  <si>
    <t>Causing Death by Negligence - Rate</t>
  </si>
  <si>
    <t>DATASET 4 — ROAD_ACCIDENT_DATA</t>
  </si>
  <si>
    <t>Road Accidents - Incidence</t>
  </si>
  <si>
    <t>Road Accidents - Victims</t>
  </si>
  <si>
    <t>Road Accidents - Rate</t>
  </si>
  <si>
    <t>Hit and Run - Incidence</t>
  </si>
  <si>
    <t>Hit and Run - Victims</t>
  </si>
  <si>
    <t>Hit and Runs - Rate</t>
  </si>
  <si>
    <t>Other Accidents - Incidence</t>
  </si>
  <si>
    <t>Other Accidents - Victims</t>
  </si>
  <si>
    <t>Other Accidents - Rate</t>
  </si>
  <si>
    <t xml:space="preserve">     TN-SENTINEL X PRO RAW DATA CENTER</t>
  </si>
  <si>
    <t>TN-SENTINEL X PRO  MASTER DATA MODEL</t>
  </si>
  <si>
    <t>total - 2023</t>
  </si>
  <si>
    <t>Women_score</t>
  </si>
  <si>
    <t>Districts</t>
  </si>
  <si>
    <t>Murder _cases</t>
  </si>
  <si>
    <t>Risk_Score</t>
  </si>
  <si>
    <t xml:space="preserve"> Risk_Category </t>
  </si>
  <si>
    <t>District_Rank</t>
  </si>
  <si>
    <t>accident_rank</t>
  </si>
  <si>
    <t>murder_rank</t>
  </si>
  <si>
    <t>Women_rank</t>
  </si>
  <si>
    <t>crime_rank</t>
  </si>
  <si>
    <t>Critical</t>
  </si>
  <si>
    <t>High</t>
  </si>
  <si>
    <t>Low</t>
  </si>
  <si>
    <t>Moderate</t>
  </si>
  <si>
    <t>Category</t>
  </si>
  <si>
    <t>MERGED DATASET FINAL CLEANED</t>
  </si>
  <si>
    <t>TOTAL 2023 CLEANED</t>
  </si>
  <si>
    <t>WOMEN SCORE DATA</t>
  </si>
  <si>
    <t>MURDER SCORE DATA</t>
  </si>
  <si>
    <t>ACCIDENT DATA</t>
  </si>
  <si>
    <t xml:space="preserve">TOTAL </t>
  </si>
  <si>
    <t>Sum of total - 2023</t>
  </si>
  <si>
    <t>Women Safety Ratio</t>
  </si>
  <si>
    <t>Murder Rate</t>
  </si>
  <si>
    <t>Accident Rate</t>
  </si>
  <si>
    <t>Severity Index</t>
  </si>
  <si>
    <t>Public Safety Index</t>
  </si>
  <si>
    <t>Crime Contribution %</t>
  </si>
  <si>
    <t>Crime Level</t>
  </si>
  <si>
    <t>Priority Level</t>
  </si>
  <si>
    <t>RAW DATA EXTRACTED FROM DATASET</t>
  </si>
  <si>
    <t>RANKING THE DATA</t>
  </si>
  <si>
    <t>INTELLIGENCE PART</t>
  </si>
  <si>
    <t>ADVANCED METRICS FOR ANALYSIS</t>
  </si>
  <si>
    <t>CLASSIFICATION</t>
  </si>
  <si>
    <t>Grand Total</t>
  </si>
  <si>
    <t>District</t>
  </si>
  <si>
    <t>Risk Score</t>
  </si>
  <si>
    <t>Count of Districts/City</t>
  </si>
  <si>
    <t>total  2023</t>
  </si>
  <si>
    <t xml:space="preserve"> Women_score</t>
  </si>
  <si>
    <t>Routine Monitoring</t>
  </si>
  <si>
    <t>Immediate Action</t>
  </si>
  <si>
    <t>High Priority</t>
  </si>
  <si>
    <t>Medium</t>
  </si>
  <si>
    <t>Monitor</t>
  </si>
  <si>
    <t>Sum of Severity Index</t>
  </si>
  <si>
    <t>Severity-index</t>
  </si>
  <si>
    <t>Priority</t>
  </si>
  <si>
    <t>Sum of Public Safety Index</t>
  </si>
  <si>
    <t>Row Labels</t>
  </si>
  <si>
    <t>pivot 1</t>
  </si>
  <si>
    <t>pivot 2</t>
  </si>
  <si>
    <t>pivot 3</t>
  </si>
  <si>
    <t>pivot 4</t>
  </si>
  <si>
    <t>pivot 5</t>
  </si>
  <si>
    <t>pivot 6</t>
  </si>
  <si>
    <t>pivot 7</t>
  </si>
  <si>
    <t>pivot 8</t>
  </si>
  <si>
    <t>helper table</t>
  </si>
  <si>
    <t xml:space="preserve">chart 1 - risk score analysis </t>
  </si>
  <si>
    <t xml:space="preserve">chart 2 - risk distributions </t>
  </si>
  <si>
    <t>chart 3 - crime severity analysis</t>
  </si>
  <si>
    <t>chart 4 - women crime counts</t>
  </si>
  <si>
    <t xml:space="preserve">chart 5 - increase of risk score </t>
  </si>
  <si>
    <t>chart 6 -  top crime cities</t>
  </si>
  <si>
    <t>chart 7 - order of priority</t>
  </si>
  <si>
    <t>chart 8 - safe places around us</t>
  </si>
  <si>
    <t>chart 1 - BAR CHART</t>
  </si>
  <si>
    <t>chart 2 - DONUGHT CHART</t>
  </si>
  <si>
    <t>chart 3 - AREA GRAPH</t>
  </si>
  <si>
    <t>chart 4 - BAR CHART</t>
  </si>
  <si>
    <t>chart 5 - SCATTER PLOT</t>
  </si>
  <si>
    <t>chart 6 - COLUMN CHART</t>
  </si>
  <si>
    <t>chart 7 - STACK CHART</t>
  </si>
  <si>
    <t>chart 8 - COLUMN CHART</t>
  </si>
  <si>
    <t>SCROLL DOWN</t>
  </si>
  <si>
    <t>Crime Rank</t>
  </si>
  <si>
    <t>RANK.EQ([@[total - 2023]],[total - 2023],0)</t>
  </si>
  <si>
    <t>Women Rank</t>
  </si>
  <si>
    <t>RANK.EQ([@[Women_score]],[Women_score],0)</t>
  </si>
  <si>
    <t>Murder Rank</t>
  </si>
  <si>
    <t>RANK.EQ([@[Murder_cases]],[Murder_cases],0)</t>
  </si>
  <si>
    <t>Accident Rank</t>
  </si>
  <si>
    <t>RANK.EQ([@[Road Accidents - Injuries]],[Road Accidents - Injuries],0)</t>
  </si>
  <si>
    <t>Crime Index</t>
  </si>
  <si>
    <t>[@[total - 2023]]/SUM([total - 2023])*100</t>
  </si>
  <si>
    <t>[@[Women_score]]/[@[total - 2023]]</t>
  </si>
  <si>
    <t>[@[Murder_cases]]/[@[total - 2023]]*100</t>
  </si>
  <si>
    <t>[@[Road Accidents - Injuries]]/[@[total - 2023]]*100</t>
  </si>
  <si>
    <t>([@[Crime_Index]]*0.40)+([@[Women_rank]]*0.20)+([@[Murder_rank]]*0.20)+([@[accident_rank]]*0.20)</t>
  </si>
  <si>
    <t>District Rank</t>
  </si>
  <si>
    <t>RANK.EQ([@[Risk_Score]],[Risk_Score],0)</t>
  </si>
  <si>
    <t>([@[Murder Rate]]*0.6)+([@[Accident Rate]]*0.4)</t>
  </si>
  <si>
    <t>Risk Category</t>
  </si>
  <si>
    <t>IF([@[Risk_Score]]&gt;=75,"Critical",
IF([@[Risk_Score]]&gt;=50,"High",
IF([@[Risk_Score]]&gt;=25,"Moderate","Low")))</t>
  </si>
  <si>
    <t>100-([@[Risk_Score]]+[@[Severity Index]])/2</t>
  </si>
  <si>
    <t>IF([@[total - 2023]]&gt;=20000,"High",
IF([@[total - 2023]]&gt;=10000,"Medium","Low"))</t>
  </si>
  <si>
    <t>IF([@[Risk_Category]]="Critical","Immediate Action",
IF([@[Risk_Category]]="High","High Priority",
IF([@[Risk_Category]]="Moderate","Monitor","Routine Monitoring")))</t>
  </si>
  <si>
    <t>rank</t>
  </si>
  <si>
    <t>risk</t>
  </si>
  <si>
    <t>crime level</t>
  </si>
  <si>
    <t>priority</t>
  </si>
  <si>
    <t>safety</t>
  </si>
  <si>
    <t>for kpi cards</t>
  </si>
  <si>
    <t>kpi 1</t>
  </si>
  <si>
    <t>kpi 2</t>
  </si>
  <si>
    <t>kpi 3</t>
  </si>
  <si>
    <t>kpi 4</t>
  </si>
  <si>
    <t>kpi 5</t>
  </si>
  <si>
    <t xml:space="preserve"> </t>
  </si>
  <si>
    <t>DISTRICT PROFILE</t>
  </si>
  <si>
    <t>risk assesment</t>
  </si>
  <si>
    <t>SELECTED</t>
  </si>
  <si>
    <t>TN AVERAGE</t>
  </si>
  <si>
    <t>RECOMMENDATION</t>
  </si>
  <si>
    <t>EXECUTIVE SUMMARY</t>
  </si>
  <si>
    <t>• Tamil Nadu crime data for 2023 was analyzed using a custom Excel Decision Support System</t>
  </si>
  <si>
    <t>• Districts were evaluated using Crime Volume, Women Safety, Murder Cases and Road Accident indicators.</t>
  </si>
  <si>
    <t>• A weighted Risk Score model was developed to classify districts into priority levels.</t>
  </si>
  <si>
    <t>• Interactive dashboards and district-level intelligence support rapid crime assessment.</t>
  </si>
  <si>
    <t>• The analysis provides actionable insights for administrative planning and resource allocation.</t>
  </si>
  <si>
    <t>KEY FINDINGS AND INSIGHTS</t>
  </si>
  <si>
    <t>HIGHEST RISK</t>
  </si>
  <si>
    <t>SAFEST PLACE</t>
  </si>
  <si>
    <t>HIGHEST CRIME</t>
  </si>
  <si>
    <t>WOMEN CRIME</t>
  </si>
  <si>
    <t>HIGHEST accident</t>
  </si>
  <si>
    <t>HIGHEST MURDER</t>
  </si>
  <si>
    <t>AVERAGE RISK</t>
  </si>
  <si>
    <t>SAFETY INDEX</t>
  </si>
  <si>
    <t>chennai</t>
  </si>
  <si>
    <t>STRATEGIC INSIGHTS</t>
  </si>
  <si>
    <t>1. Crime concentration is uneven across Tamil Nadu, with a small number of districts contributing a significant share of the overall crime volume.</t>
  </si>
  <si>
    <t>2. Districts classified as Critical and High Risk require priority attention due to their combined crime severity and public safety indicators.</t>
  </si>
  <si>
    <t>3. Women safety indicators vary considerably across districts, highlighting the need for targeted safety initiatives rather than uniform statewide measures.</t>
  </si>
  <si>
    <t>4. Road accident incidence remains a significant contributor to overall district risk, emphasizing the importance of coordinated traffic enforcement and awareness programs.</t>
  </si>
  <si>
    <t>5. The weighted Risk Score model provides a balanced assessment by integrating crime volume, women safety, murder cases, and accident indicators into a single decision-support metric.</t>
  </si>
  <si>
    <t>STRATEGIC RECOMMENDATIONS</t>
  </si>
  <si>
    <t>HIGH PRIORITY</t>
  </si>
  <si>
    <t>Increase police deployment in districts classified as Critical Risk to improve law enforcement visibility and reduce crime incidence.</t>
  </si>
  <si>
    <t>Strengthen women safety initiatives in districts with higher Women Safety Ratio through dedicated patrols, surveillance and public awareness programs</t>
  </si>
  <si>
    <t>Conduct monthly monitoring of district-level crime indicators using the Executive Dashboard and District Intelligence Dashboard.</t>
  </si>
  <si>
    <t>MID PRIORITY</t>
  </si>
  <si>
    <t xml:space="preserve">Risk_Category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</si>
</sst>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7" x14ac:knownFonts="1">
    <font>
      <sz val="11"/>
      <color theme="1"/>
      <name val="Aptos Narrow"/>
      <family val="2"/>
      <scheme val="minor"/>
    </font>
    <font>
      <b/>
      <sz val="11"/>
      <color theme="0"/>
      <name val="Aptos Narrow"/>
      <family val="2"/>
      <scheme val="minor"/>
    </font>
    <font>
      <b/>
      <sz val="11"/>
      <color theme="1"/>
      <name val="Aptos Narrow"/>
      <family val="2"/>
      <scheme val="minor"/>
    </font>
    <font>
      <sz val="14"/>
      <color theme="0"/>
      <name val="Aptos Narrow"/>
      <family val="2"/>
      <scheme val="minor"/>
    </font>
    <font>
      <sz val="14"/>
      <color theme="1"/>
      <name val="Aptos Narrow"/>
      <family val="2"/>
      <scheme val="minor"/>
    </font>
    <font>
      <b/>
      <sz val="14"/>
      <color theme="0"/>
      <name val="Aptos Narrow"/>
      <family val="2"/>
      <scheme val="minor"/>
    </font>
    <font>
      <b/>
      <sz val="14"/>
      <color theme="1"/>
      <name val="Aptos Narrow"/>
      <family val="2"/>
      <scheme val="minor"/>
    </font>
    <font>
      <sz val="11"/>
      <color theme="1"/>
      <name val="Aptos Narrow"/>
      <family val="2"/>
      <scheme val="minor"/>
    </font>
    <font>
      <b/>
      <i/>
      <sz val="14"/>
      <color theme="1"/>
      <name val="Aptos Narrow"/>
      <family val="2"/>
      <scheme val="minor"/>
    </font>
    <font>
      <b/>
      <i/>
      <sz val="16"/>
      <color theme="1"/>
      <name val="Britannic Bold"/>
      <family val="2"/>
    </font>
    <font>
      <b/>
      <i/>
      <sz val="16"/>
      <color theme="1"/>
      <name val="Cambria"/>
      <family val="1"/>
    </font>
    <font>
      <sz val="16"/>
      <color theme="1"/>
      <name val="Cambria"/>
      <family val="1"/>
    </font>
    <font>
      <sz val="18"/>
      <color theme="1"/>
      <name val="Cambria"/>
      <family val="1"/>
    </font>
    <font>
      <b/>
      <i/>
      <sz val="18"/>
      <color theme="1"/>
      <name val="Cambria"/>
      <family val="1"/>
    </font>
    <font>
      <sz val="16"/>
      <color theme="0"/>
      <name val="Cambria"/>
      <family val="1"/>
    </font>
    <font>
      <sz val="11"/>
      <name val="Aptos Narrow"/>
      <family val="2"/>
      <scheme val="minor"/>
    </font>
    <font>
      <sz val="12"/>
      <color theme="1"/>
      <name val="Aptos Narrow"/>
      <family val="2"/>
      <scheme val="minor"/>
    </font>
    <font>
      <sz val="11"/>
      <color theme="0"/>
      <name val="Aptos Narrow"/>
      <family val="2"/>
      <scheme val="minor"/>
    </font>
    <font>
      <sz val="11"/>
      <color theme="1"/>
      <name val="Impact"/>
      <family val="2"/>
    </font>
    <font>
      <sz val="16"/>
      <color theme="1"/>
      <name val="Aptos Narrow"/>
      <family val="2"/>
      <scheme val="minor"/>
    </font>
    <font>
      <sz val="16"/>
      <color theme="1"/>
      <name val="Impact"/>
      <family val="2"/>
    </font>
    <font>
      <sz val="22"/>
      <color theme="1"/>
      <name val="Impact"/>
      <family val="2"/>
    </font>
    <font>
      <sz val="20"/>
      <color theme="1"/>
      <name val="Aptos Narrow"/>
      <family val="2"/>
      <scheme val="minor"/>
    </font>
    <font>
      <sz val="20"/>
      <color theme="1"/>
      <name val="Cambria"/>
      <family val="1"/>
    </font>
    <font>
      <sz val="18"/>
      <color theme="1"/>
      <name val="Aptos Narrow"/>
      <family val="2"/>
      <scheme val="minor"/>
    </font>
    <font>
      <b/>
      <i/>
      <sz val="20"/>
      <color theme="0"/>
      <name val="Aptos Narrow"/>
      <family val="2"/>
      <scheme val="minor"/>
    </font>
    <font>
      <sz val="13"/>
      <color theme="1"/>
      <name val="Cambria"/>
      <family val="1"/>
    </font>
  </fonts>
  <fills count="26">
    <fill>
      <patternFill patternType="none"/>
    </fill>
    <fill>
      <patternFill patternType="gray125"/>
    </fill>
    <fill>
      <patternFill patternType="solid">
        <fgColor theme="5" tint="-0.499984740745262"/>
        <bgColor indexed="64"/>
      </patternFill>
    </fill>
    <fill>
      <patternFill patternType="solid">
        <fgColor theme="6" tint="-0.249977111117893"/>
        <bgColor indexed="64"/>
      </patternFill>
    </fill>
    <fill>
      <patternFill patternType="solid">
        <fgColor theme="1"/>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34998626667073579"/>
        <bgColor theme="0" tint="-0.34998626667073579"/>
      </patternFill>
    </fill>
    <fill>
      <patternFill patternType="solid">
        <fgColor rgb="FF92D050"/>
        <bgColor indexed="64"/>
      </patternFill>
    </fill>
    <fill>
      <patternFill patternType="solid">
        <fgColor rgb="FFFFFF99"/>
        <bgColor indexed="64"/>
      </patternFill>
    </fill>
    <fill>
      <patternFill patternType="solid">
        <fgColor rgb="FFCCCCFF"/>
        <bgColor indexed="64"/>
      </patternFill>
    </fill>
    <fill>
      <patternFill patternType="solid">
        <fgColor rgb="FF800080"/>
        <bgColor indexed="64"/>
      </patternFill>
    </fill>
    <fill>
      <patternFill patternType="solid">
        <fgColor theme="9" tint="0.79998168889431442"/>
        <bgColor indexed="64"/>
      </patternFill>
    </fill>
    <fill>
      <patternFill patternType="solid">
        <fgColor rgb="FFFFFF66"/>
        <bgColor indexed="64"/>
      </patternFill>
    </fill>
    <fill>
      <patternFill patternType="solid">
        <fgColor theme="0"/>
        <bgColor indexed="64"/>
      </patternFill>
    </fill>
    <fill>
      <patternFill patternType="solid">
        <fgColor rgb="FFFFFFCC"/>
      </patternFill>
    </fill>
    <fill>
      <patternFill patternType="solid">
        <fgColor rgb="FFFFFFCC"/>
        <bgColor indexed="64"/>
      </patternFill>
    </fill>
    <fill>
      <patternFill patternType="solid">
        <fgColor rgb="FFCFB0E6"/>
        <bgColor indexed="64"/>
      </patternFill>
    </fill>
    <fill>
      <patternFill patternType="solid">
        <fgColor rgb="FFC00000"/>
        <bgColor indexed="64"/>
      </patternFill>
    </fill>
    <fill>
      <patternFill patternType="solid">
        <fgColor rgb="FF00B050"/>
        <bgColor indexed="64"/>
      </patternFill>
    </fill>
    <fill>
      <patternFill patternType="solid">
        <fgColor rgb="FFFFC000"/>
        <bgColor indexed="64"/>
      </patternFill>
    </fill>
    <fill>
      <patternFill patternType="solid">
        <fgColor theme="5" tint="-0.249977111117893"/>
        <bgColor indexed="64"/>
      </patternFill>
    </fill>
    <fill>
      <patternFill patternType="solid">
        <fgColor theme="2" tint="-0.749992370372631"/>
        <bgColor indexed="64"/>
      </patternFill>
    </fill>
    <fill>
      <patternFill patternType="solid">
        <fgColor rgb="FF00206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9" fontId="7" fillId="0" borderId="0" applyFont="0" applyFill="0" applyBorder="0" applyAlignment="0" applyProtection="0"/>
    <xf numFmtId="0" fontId="7" fillId="17" borderId="36" applyNumberFormat="0" applyFont="0" applyAlignment="0" applyProtection="0"/>
  </cellStyleXfs>
  <cellXfs count="174">
    <xf numFmtId="0" fontId="0" fillId="0" borderId="0" xfId="0"/>
    <xf numFmtId="0" fontId="0" fillId="0" borderId="0" xfId="0" applyAlignment="1">
      <alignment horizontal="center"/>
    </xf>
    <xf numFmtId="0" fontId="0" fillId="0" borderId="1" xfId="0"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2" fillId="3" borderId="4"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0" fillId="0" borderId="0" xfId="0" applyAlignment="1">
      <alignment wrapText="1"/>
    </xf>
    <xf numFmtId="0" fontId="1" fillId="7" borderId="10" xfId="0" applyFont="1" applyFill="1" applyBorder="1"/>
    <xf numFmtId="0" fontId="1" fillId="7" borderId="11" xfId="0" applyFont="1" applyFill="1" applyBorder="1"/>
    <xf numFmtId="0" fontId="0" fillId="8" borderId="10" xfId="0" applyFill="1" applyBorder="1"/>
    <xf numFmtId="0" fontId="0" fillId="0" borderId="10" xfId="0" applyBorder="1"/>
    <xf numFmtId="0" fontId="1" fillId="7" borderId="12" xfId="0" applyFont="1" applyFill="1" applyBorder="1"/>
    <xf numFmtId="0" fontId="0" fillId="8" borderId="12" xfId="0" applyFill="1" applyBorder="1"/>
    <xf numFmtId="0" fontId="0" fillId="0" borderId="12" xfId="0" applyBorder="1"/>
    <xf numFmtId="0" fontId="6" fillId="0" borderId="0" xfId="0" applyFont="1" applyAlignment="1">
      <alignment horizontal="center" vertical="center" wrapText="1"/>
    </xf>
    <xf numFmtId="0" fontId="6" fillId="4" borderId="0" xfId="0" applyFont="1" applyFill="1" applyAlignment="1">
      <alignment horizontal="center" vertical="center" wrapText="1"/>
    </xf>
    <xf numFmtId="0" fontId="4" fillId="0" borderId="0" xfId="0" applyFont="1" applyAlignment="1">
      <alignment horizontal="center" vertical="center"/>
    </xf>
    <xf numFmtId="2" fontId="0" fillId="0" borderId="0" xfId="0" applyNumberFormat="1"/>
    <xf numFmtId="0" fontId="0" fillId="0" borderId="0" xfId="0" pivotButton="1"/>
    <xf numFmtId="0" fontId="0" fillId="0" borderId="0" xfId="0" applyAlignment="1">
      <alignment horizontal="left"/>
    </xf>
    <xf numFmtId="0" fontId="5" fillId="5" borderId="13" xfId="0" applyFont="1" applyFill="1" applyBorder="1" applyAlignment="1">
      <alignment horizontal="center" vertical="center"/>
    </xf>
    <xf numFmtId="0" fontId="0" fillId="0" borderId="0" xfId="0" applyAlignment="1">
      <alignment vertical="center"/>
    </xf>
    <xf numFmtId="0" fontId="0" fillId="8" borderId="11" xfId="0" applyFill="1" applyBorder="1"/>
    <xf numFmtId="0" fontId="0" fillId="0" borderId="11" xfId="0" applyBorder="1"/>
    <xf numFmtId="0" fontId="1" fillId="5" borderId="16" xfId="0" applyFont="1" applyFill="1" applyBorder="1"/>
    <xf numFmtId="0" fontId="6" fillId="4" borderId="0" xfId="0" applyFont="1" applyFill="1" applyAlignment="1">
      <alignment horizontal="center" vertical="center"/>
    </xf>
    <xf numFmtId="0" fontId="3" fillId="4" borderId="0" xfId="0" applyFont="1" applyFill="1" applyAlignment="1">
      <alignment vertical="center"/>
    </xf>
    <xf numFmtId="10" fontId="0" fillId="0" borderId="0" xfId="1" applyNumberFormat="1" applyFont="1"/>
    <xf numFmtId="10" fontId="0" fillId="0" borderId="0" xfId="0" applyNumberFormat="1"/>
    <xf numFmtId="164" fontId="0" fillId="0" borderId="0" xfId="0" applyNumberFormat="1"/>
    <xf numFmtId="3" fontId="0" fillId="0" borderId="0" xfId="0" applyNumberFormat="1"/>
    <xf numFmtId="0" fontId="0" fillId="9" borderId="17" xfId="0" applyFill="1" applyBorder="1"/>
    <xf numFmtId="0" fontId="0" fillId="9" borderId="14" xfId="0" applyFill="1" applyBorder="1"/>
    <xf numFmtId="0" fontId="0" fillId="6" borderId="17" xfId="0" applyFill="1" applyBorder="1"/>
    <xf numFmtId="0" fontId="0" fillId="6" borderId="14" xfId="0" applyFill="1" applyBorder="1"/>
    <xf numFmtId="0" fontId="0" fillId="6" borderId="18" xfId="0" applyFill="1" applyBorder="1"/>
    <xf numFmtId="0" fontId="0" fillId="6" borderId="15" xfId="0" applyFill="1" applyBorder="1"/>
    <xf numFmtId="0" fontId="5" fillId="5" borderId="27" xfId="0" applyFont="1" applyFill="1" applyBorder="1" applyAlignment="1">
      <alignment horizontal="center" vertical="center" wrapText="1"/>
    </xf>
    <xf numFmtId="2" fontId="0" fillId="9" borderId="28" xfId="0" applyNumberFormat="1" applyFill="1" applyBorder="1"/>
    <xf numFmtId="2" fontId="0" fillId="6" borderId="28" xfId="0" applyNumberFormat="1" applyFill="1" applyBorder="1"/>
    <xf numFmtId="2" fontId="0" fillId="6" borderId="29" xfId="0" applyNumberFormat="1" applyFill="1" applyBorder="1"/>
    <xf numFmtId="0" fontId="0" fillId="14" borderId="0" xfId="0" applyFill="1"/>
    <xf numFmtId="2" fontId="0" fillId="0" borderId="0" xfId="0" applyNumberFormat="1" applyAlignment="1">
      <alignment horizontal="center"/>
    </xf>
    <xf numFmtId="164" fontId="0" fillId="0" borderId="0" xfId="0" applyNumberFormat="1" applyAlignment="1">
      <alignment horizontal="center"/>
    </xf>
    <xf numFmtId="0" fontId="0" fillId="16" borderId="0" xfId="0" applyFill="1"/>
    <xf numFmtId="0" fontId="0" fillId="16" borderId="2" xfId="0" applyFill="1" applyBorder="1"/>
    <xf numFmtId="0" fontId="0" fillId="16" borderId="1" xfId="0" applyFill="1" applyBorder="1"/>
    <xf numFmtId="0" fontId="0" fillId="16" borderId="6" xfId="0" applyFill="1" applyBorder="1"/>
    <xf numFmtId="0" fontId="0" fillId="16" borderId="3" xfId="0" applyFill="1" applyBorder="1"/>
    <xf numFmtId="0" fontId="0" fillId="16" borderId="5" xfId="0" applyFill="1" applyBorder="1"/>
    <xf numFmtId="0" fontId="0" fillId="9" borderId="28" xfId="0" applyFill="1" applyBorder="1"/>
    <xf numFmtId="0" fontId="0" fillId="6" borderId="28" xfId="0" applyFill="1" applyBorder="1"/>
    <xf numFmtId="0" fontId="5" fillId="5" borderId="27" xfId="0" applyFont="1" applyFill="1" applyBorder="1" applyAlignment="1">
      <alignment horizontal="center" vertical="center"/>
    </xf>
    <xf numFmtId="0" fontId="0" fillId="6" borderId="29" xfId="0" applyFill="1" applyBorder="1"/>
    <xf numFmtId="0" fontId="0" fillId="25" borderId="0" xfId="0" applyFill="1"/>
    <xf numFmtId="0" fontId="5" fillId="4" borderId="0" xfId="0" applyFont="1" applyFill="1" applyAlignment="1">
      <alignment horizontal="center" vertical="center"/>
    </xf>
    <xf numFmtId="0" fontId="15" fillId="12" borderId="0" xfId="0" applyFont="1" applyFill="1" applyAlignment="1">
      <alignment horizontal="center"/>
    </xf>
    <xf numFmtId="0" fontId="13" fillId="12" borderId="19" xfId="0" applyFont="1" applyFill="1" applyBorder="1" applyAlignment="1">
      <alignment horizontal="center" vertical="center"/>
    </xf>
    <xf numFmtId="0" fontId="13" fillId="12" borderId="20" xfId="0" applyFont="1" applyFill="1" applyBorder="1" applyAlignment="1">
      <alignment horizontal="center" vertical="center"/>
    </xf>
    <xf numFmtId="0" fontId="13" fillId="12" borderId="21" xfId="0" applyFont="1" applyFill="1" applyBorder="1" applyAlignment="1">
      <alignment horizontal="center" vertical="center"/>
    </xf>
    <xf numFmtId="0" fontId="13" fillId="12" borderId="22"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4"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31" xfId="0" applyFont="1" applyFill="1" applyBorder="1" applyAlignment="1">
      <alignment horizontal="center" vertical="center"/>
    </xf>
    <xf numFmtId="0" fontId="14" fillId="13" borderId="32" xfId="0" applyFont="1" applyFill="1" applyBorder="1" applyAlignment="1">
      <alignment horizontal="center" vertical="center"/>
    </xf>
    <xf numFmtId="0" fontId="14" fillId="13" borderId="33" xfId="0" applyFont="1" applyFill="1" applyBorder="1" applyAlignment="1">
      <alignment horizontal="center" vertical="center"/>
    </xf>
    <xf numFmtId="0" fontId="14" fillId="13" borderId="34" xfId="0" applyFont="1" applyFill="1" applyBorder="1" applyAlignment="1">
      <alignment horizontal="center" vertical="center"/>
    </xf>
    <xf numFmtId="0" fontId="14" fillId="13" borderId="35" xfId="0" applyFont="1" applyFill="1" applyBorder="1" applyAlignment="1">
      <alignment horizontal="center" vertical="center"/>
    </xf>
    <xf numFmtId="0" fontId="8" fillId="10" borderId="19" xfId="0" applyFont="1" applyFill="1" applyBorder="1" applyAlignment="1">
      <alignment horizontal="center" vertical="center"/>
    </xf>
    <xf numFmtId="0" fontId="8" fillId="10" borderId="21" xfId="0" applyFont="1" applyFill="1" applyBorder="1" applyAlignment="1">
      <alignment horizontal="center" vertical="center"/>
    </xf>
    <xf numFmtId="0" fontId="8" fillId="10" borderId="22" xfId="0" applyFont="1" applyFill="1" applyBorder="1" applyAlignment="1">
      <alignment horizontal="center" vertical="center"/>
    </xf>
    <xf numFmtId="0" fontId="8" fillId="10" borderId="24" xfId="0" applyFont="1" applyFill="1" applyBorder="1" applyAlignment="1">
      <alignment horizontal="center" vertical="center"/>
    </xf>
    <xf numFmtId="0" fontId="3" fillId="4" borderId="0" xfId="0" applyFont="1" applyFill="1" applyAlignment="1">
      <alignment horizontal="center" vertical="center"/>
    </xf>
    <xf numFmtId="0" fontId="6" fillId="10" borderId="20" xfId="0" applyFont="1" applyFill="1" applyBorder="1" applyAlignment="1">
      <alignment horizontal="center" vertical="center"/>
    </xf>
    <xf numFmtId="0" fontId="6" fillId="10" borderId="21" xfId="0" applyFont="1" applyFill="1" applyBorder="1" applyAlignment="1">
      <alignment horizontal="center" vertical="center"/>
    </xf>
    <xf numFmtId="0" fontId="6" fillId="10" borderId="22" xfId="0" applyFont="1" applyFill="1" applyBorder="1" applyAlignment="1">
      <alignment horizontal="center" vertical="center"/>
    </xf>
    <xf numFmtId="0" fontId="6" fillId="10" borderId="23" xfId="0" applyFont="1" applyFill="1" applyBorder="1" applyAlignment="1">
      <alignment horizontal="center" vertical="center"/>
    </xf>
    <xf numFmtId="0" fontId="6" fillId="10" borderId="24" xfId="0" applyFont="1" applyFill="1" applyBorder="1" applyAlignment="1">
      <alignment horizontal="center" vertical="center"/>
    </xf>
    <xf numFmtId="0" fontId="4" fillId="10" borderId="20" xfId="0" applyFont="1" applyFill="1" applyBorder="1" applyAlignment="1">
      <alignment horizontal="center" vertical="center"/>
    </xf>
    <xf numFmtId="0" fontId="4" fillId="10" borderId="21" xfId="0" applyFont="1" applyFill="1" applyBorder="1" applyAlignment="1">
      <alignment horizontal="center" vertical="center"/>
    </xf>
    <xf numFmtId="0" fontId="4" fillId="10" borderId="22" xfId="0" applyFont="1" applyFill="1" applyBorder="1" applyAlignment="1">
      <alignment horizontal="center" vertical="center"/>
    </xf>
    <xf numFmtId="0" fontId="4" fillId="10" borderId="23" xfId="0" applyFont="1" applyFill="1" applyBorder="1" applyAlignment="1">
      <alignment horizontal="center" vertical="center"/>
    </xf>
    <xf numFmtId="0" fontId="4" fillId="10" borderId="24" xfId="0" applyFont="1" applyFill="1" applyBorder="1" applyAlignment="1">
      <alignment horizontal="center" vertical="center"/>
    </xf>
    <xf numFmtId="0" fontId="8" fillId="10" borderId="20" xfId="0" applyFont="1" applyFill="1" applyBorder="1" applyAlignment="1">
      <alignment horizontal="center" vertical="center"/>
    </xf>
    <xf numFmtId="0" fontId="8" fillId="10" borderId="23" xfId="0" applyFont="1" applyFill="1" applyBorder="1" applyAlignment="1">
      <alignment horizontal="center" vertical="center"/>
    </xf>
    <xf numFmtId="0" fontId="3" fillId="2" borderId="0" xfId="0" applyFont="1" applyFill="1" applyAlignment="1">
      <alignment horizontal="left" vertical="center"/>
    </xf>
    <xf numFmtId="0" fontId="3" fillId="4" borderId="0" xfId="0" applyFont="1" applyFill="1" applyAlignment="1">
      <alignment horizontal="center"/>
    </xf>
    <xf numFmtId="0" fontId="4" fillId="4" borderId="0" xfId="0" applyFont="1" applyFill="1" applyAlignment="1">
      <alignment horizontal="center"/>
    </xf>
    <xf numFmtId="0" fontId="10" fillId="11" borderId="19" xfId="0" applyFont="1" applyFill="1" applyBorder="1" applyAlignment="1">
      <alignment horizontal="center" vertical="center"/>
    </xf>
    <xf numFmtId="0" fontId="11" fillId="11" borderId="25" xfId="0" applyFont="1" applyFill="1" applyBorder="1" applyAlignment="1">
      <alignment horizontal="center" vertical="center"/>
    </xf>
    <xf numFmtId="0" fontId="11" fillId="11" borderId="22" xfId="0" applyFont="1" applyFill="1" applyBorder="1" applyAlignment="1">
      <alignment horizontal="center" vertical="center"/>
    </xf>
    <xf numFmtId="0" fontId="11" fillId="11" borderId="26" xfId="0" applyFont="1" applyFill="1" applyBorder="1" applyAlignment="1">
      <alignment horizontal="center" vertical="center"/>
    </xf>
    <xf numFmtId="0" fontId="11" fillId="11" borderId="20" xfId="0" applyFont="1" applyFill="1" applyBorder="1" applyAlignment="1">
      <alignment horizontal="center" vertical="center"/>
    </xf>
    <xf numFmtId="0" fontId="11" fillId="11" borderId="21" xfId="0" applyFont="1" applyFill="1" applyBorder="1" applyAlignment="1">
      <alignment horizontal="center" vertical="center"/>
    </xf>
    <xf numFmtId="0" fontId="11" fillId="11" borderId="23" xfId="0" applyFont="1" applyFill="1" applyBorder="1" applyAlignment="1">
      <alignment horizontal="center" vertical="center"/>
    </xf>
    <xf numFmtId="0" fontId="11" fillId="11" borderId="24" xfId="0" applyFont="1" applyFill="1" applyBorder="1" applyAlignment="1">
      <alignment horizontal="center" vertical="center"/>
    </xf>
    <xf numFmtId="0" fontId="10" fillId="11" borderId="20"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22" xfId="0" applyFont="1" applyFill="1" applyBorder="1" applyAlignment="1">
      <alignment horizontal="center" vertical="center"/>
    </xf>
    <xf numFmtId="0" fontId="10" fillId="11" borderId="23" xfId="0" applyFont="1" applyFill="1" applyBorder="1" applyAlignment="1">
      <alignment horizontal="center" vertical="center"/>
    </xf>
    <xf numFmtId="0" fontId="10" fillId="11" borderId="24" xfId="0" applyFont="1" applyFill="1" applyBorder="1" applyAlignment="1">
      <alignment horizontal="center" vertical="center"/>
    </xf>
    <xf numFmtId="0" fontId="9" fillId="11" borderId="21" xfId="0" applyFont="1" applyFill="1" applyBorder="1" applyAlignment="1">
      <alignment horizontal="center" vertical="center"/>
    </xf>
    <xf numFmtId="0" fontId="9" fillId="11" borderId="22" xfId="0" applyFont="1" applyFill="1" applyBorder="1" applyAlignment="1">
      <alignment horizontal="center" vertical="center"/>
    </xf>
    <xf numFmtId="0" fontId="9" fillId="11" borderId="24" xfId="0" applyFont="1"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11" borderId="24" xfId="0" applyFill="1" applyBorder="1" applyAlignment="1">
      <alignment horizontal="center" vertical="center"/>
    </xf>
    <xf numFmtId="0" fontId="12" fillId="12" borderId="0" xfId="0" applyFont="1" applyFill="1" applyAlignment="1">
      <alignment horizontal="center" vertical="center"/>
    </xf>
    <xf numFmtId="0" fontId="0" fillId="12" borderId="0" xfId="0" applyFill="1" applyAlignment="1">
      <alignment horizontal="center" vertical="center"/>
    </xf>
    <xf numFmtId="0" fontId="16" fillId="15" borderId="0" xfId="0" applyFont="1" applyFill="1" applyAlignment="1">
      <alignment horizontal="center" vertical="center" wrapText="1"/>
    </xf>
    <xf numFmtId="0" fontId="16" fillId="15" borderId="0" xfId="0" applyFont="1" applyFill="1" applyAlignment="1">
      <alignment horizontal="center" vertical="center"/>
    </xf>
    <xf numFmtId="0" fontId="12" fillId="19" borderId="0" xfId="0" applyFont="1" applyFill="1" applyAlignment="1">
      <alignment horizontal="left" indent="4"/>
    </xf>
    <xf numFmtId="0" fontId="23" fillId="18" borderId="1" xfId="0" applyFont="1" applyFill="1" applyBorder="1" applyAlignment="1">
      <alignment horizontal="center" vertical="center"/>
    </xf>
    <xf numFmtId="0" fontId="12" fillId="19" borderId="0" xfId="0" applyFont="1" applyFill="1" applyAlignment="1">
      <alignment horizontal="center" vertical="center"/>
    </xf>
    <xf numFmtId="0" fontId="12" fillId="19" borderId="0" xfId="0" applyFont="1" applyFill="1" applyAlignment="1">
      <alignment horizontal="center"/>
    </xf>
    <xf numFmtId="0" fontId="25" fillId="20" borderId="0" xfId="0" applyFont="1" applyFill="1" applyAlignment="1">
      <alignment horizontal="center" vertical="center"/>
    </xf>
    <xf numFmtId="0" fontId="22" fillId="20" borderId="0" xfId="0" applyFont="1" applyFill="1" applyAlignment="1">
      <alignment horizontal="center" vertical="center"/>
    </xf>
    <xf numFmtId="0" fontId="25" fillId="21" borderId="0" xfId="0" applyFont="1" applyFill="1" applyAlignment="1">
      <alignment horizontal="center" vertical="center"/>
    </xf>
    <xf numFmtId="0" fontId="0" fillId="21" borderId="0" xfId="0" applyFill="1" applyAlignment="1">
      <alignment horizontal="center" vertical="center"/>
    </xf>
    <xf numFmtId="0" fontId="25" fillId="22" borderId="0" xfId="0" applyFont="1" applyFill="1" applyAlignment="1">
      <alignment horizontal="center" vertical="center"/>
    </xf>
    <xf numFmtId="0" fontId="17" fillId="22" borderId="0" xfId="0" applyFont="1" applyFill="1" applyAlignment="1">
      <alignment horizontal="center" vertical="center"/>
    </xf>
    <xf numFmtId="0" fontId="25" fillId="23" borderId="0" xfId="0" applyFont="1" applyFill="1" applyAlignment="1">
      <alignment horizontal="center" vertical="center"/>
    </xf>
    <xf numFmtId="0" fontId="17" fillId="23" borderId="0" xfId="0" applyFont="1" applyFill="1" applyAlignment="1">
      <alignment horizontal="center" vertical="center"/>
    </xf>
    <xf numFmtId="0" fontId="25" fillId="24" borderId="0" xfId="0" applyFont="1" applyFill="1" applyAlignment="1">
      <alignment horizontal="center" vertical="center"/>
    </xf>
    <xf numFmtId="0" fontId="22" fillId="24" borderId="0" xfId="0" applyFont="1" applyFill="1" applyAlignment="1">
      <alignment horizontal="center" vertical="center"/>
    </xf>
    <xf numFmtId="0" fontId="0" fillId="20" borderId="0" xfId="0" applyFill="1" applyAlignment="1">
      <alignment horizontal="center" vertical="center"/>
    </xf>
    <xf numFmtId="0" fontId="17" fillId="21" borderId="0" xfId="0" applyFont="1" applyFill="1" applyAlignment="1">
      <alignment horizontal="center" vertical="center"/>
    </xf>
    <xf numFmtId="0" fontId="4" fillId="18" borderId="0" xfId="0" applyFont="1" applyFill="1" applyAlignment="1">
      <alignment horizontal="center"/>
    </xf>
    <xf numFmtId="0" fontId="24" fillId="19" borderId="0" xfId="0" applyFont="1" applyFill="1" applyAlignment="1">
      <alignment horizontal="center"/>
    </xf>
    <xf numFmtId="0" fontId="26" fillId="19" borderId="0" xfId="0" applyFont="1" applyFill="1" applyAlignment="1">
      <alignment horizontal="left" indent="4"/>
    </xf>
    <xf numFmtId="0" fontId="19" fillId="19" borderId="0" xfId="0" applyFont="1" applyFill="1" applyAlignment="1">
      <alignment horizontal="center"/>
    </xf>
    <xf numFmtId="0" fontId="0" fillId="0" borderId="0" xfId="0" applyNumberFormat="1"/>
    <xf numFmtId="0" fontId="0" fillId="16" borderId="19" xfId="0" applyFill="1" applyBorder="1" applyAlignment="1">
      <alignment horizontal="center"/>
    </xf>
    <xf numFmtId="0" fontId="0" fillId="16" borderId="20" xfId="0" applyFill="1" applyBorder="1" applyAlignment="1">
      <alignment horizontal="center"/>
    </xf>
    <xf numFmtId="0" fontId="0" fillId="16" borderId="21" xfId="0" applyFill="1" applyBorder="1" applyAlignment="1">
      <alignment horizontal="center"/>
    </xf>
    <xf numFmtId="0" fontId="18" fillId="16" borderId="0" xfId="2" applyFont="1" applyFill="1" applyBorder="1" applyAlignment="1">
      <alignment horizontal="center"/>
    </xf>
    <xf numFmtId="0" fontId="0" fillId="16" borderId="22" xfId="0" applyFill="1" applyBorder="1" applyAlignment="1">
      <alignment horizontal="center"/>
    </xf>
    <xf numFmtId="0" fontId="0" fillId="16" borderId="23" xfId="0" applyFill="1" applyBorder="1" applyAlignment="1">
      <alignment horizontal="center"/>
    </xf>
    <xf numFmtId="0" fontId="0" fillId="16" borderId="24" xfId="0" applyFill="1" applyBorder="1" applyAlignment="1">
      <alignment horizontal="center"/>
    </xf>
    <xf numFmtId="0" fontId="4" fillId="16" borderId="0" xfId="0" applyFont="1" applyFill="1" applyAlignment="1">
      <alignment horizontal="center" vertical="center"/>
    </xf>
    <xf numFmtId="0" fontId="0" fillId="16" borderId="0" xfId="0" applyFill="1" applyAlignment="1">
      <alignment horizontal="center" vertical="center"/>
    </xf>
    <xf numFmtId="0" fontId="21" fillId="16" borderId="19" xfId="0" applyFont="1" applyFill="1" applyBorder="1" applyAlignment="1">
      <alignment horizontal="center"/>
    </xf>
    <xf numFmtId="0" fontId="21" fillId="16" borderId="20" xfId="0" applyFont="1" applyFill="1" applyBorder="1" applyAlignment="1">
      <alignment horizontal="center"/>
    </xf>
    <xf numFmtId="0" fontId="21" fillId="16" borderId="21" xfId="0" applyFont="1" applyFill="1" applyBorder="1" applyAlignment="1">
      <alignment horizontal="center"/>
    </xf>
    <xf numFmtId="0" fontId="21" fillId="16" borderId="22" xfId="0" applyFont="1" applyFill="1" applyBorder="1" applyAlignment="1">
      <alignment horizontal="center"/>
    </xf>
    <xf numFmtId="0" fontId="21" fillId="16" borderId="23" xfId="0" applyFont="1" applyFill="1" applyBorder="1" applyAlignment="1">
      <alignment horizontal="center"/>
    </xf>
    <xf numFmtId="0" fontId="21" fillId="16" borderId="24" xfId="0" applyFont="1" applyFill="1" applyBorder="1" applyAlignment="1">
      <alignment horizontal="center"/>
    </xf>
    <xf numFmtId="2" fontId="21" fillId="16" borderId="19" xfId="0" applyNumberFormat="1" applyFont="1" applyFill="1" applyBorder="1" applyAlignment="1">
      <alignment horizontal="center"/>
    </xf>
    <xf numFmtId="2" fontId="21" fillId="16" borderId="20" xfId="0" applyNumberFormat="1" applyFont="1" applyFill="1" applyBorder="1" applyAlignment="1">
      <alignment horizontal="center"/>
    </xf>
    <xf numFmtId="2" fontId="21" fillId="16" borderId="21" xfId="0" applyNumberFormat="1" applyFont="1" applyFill="1" applyBorder="1" applyAlignment="1">
      <alignment horizontal="center"/>
    </xf>
    <xf numFmtId="2" fontId="21" fillId="16" borderId="22" xfId="0" applyNumberFormat="1" applyFont="1" applyFill="1" applyBorder="1" applyAlignment="1">
      <alignment horizontal="center"/>
    </xf>
    <xf numFmtId="2" fontId="21" fillId="16" borderId="23" xfId="0" applyNumberFormat="1" applyFont="1" applyFill="1" applyBorder="1" applyAlignment="1">
      <alignment horizontal="center"/>
    </xf>
    <xf numFmtId="2" fontId="21" fillId="16" borderId="24" xfId="0" applyNumberFormat="1" applyFont="1" applyFill="1" applyBorder="1" applyAlignment="1">
      <alignment horizontal="center"/>
    </xf>
    <xf numFmtId="0" fontId="0" fillId="16" borderId="37" xfId="0" applyFill="1" applyBorder="1" applyAlignment="1">
      <alignment horizontal="center"/>
    </xf>
    <xf numFmtId="0" fontId="0" fillId="16" borderId="0" xfId="0" applyFill="1" applyAlignment="1">
      <alignment horizontal="center"/>
    </xf>
    <xf numFmtId="0" fontId="0" fillId="16" borderId="1" xfId="0" applyFill="1" applyBorder="1" applyAlignment="1">
      <alignment horizontal="center"/>
    </xf>
    <xf numFmtId="0" fontId="20" fillId="16" borderId="3" xfId="0" applyFont="1" applyFill="1" applyBorder="1" applyAlignment="1">
      <alignment horizontal="center"/>
    </xf>
    <xf numFmtId="0" fontId="20" fillId="16" borderId="38" xfId="0" applyFont="1" applyFill="1" applyBorder="1" applyAlignment="1">
      <alignment horizontal="center"/>
    </xf>
    <xf numFmtId="0" fontId="20" fillId="16" borderId="2" xfId="0" applyFont="1" applyFill="1" applyBorder="1" applyAlignment="1">
      <alignment horizontal="center"/>
    </xf>
    <xf numFmtId="0" fontId="20" fillId="16" borderId="1" xfId="0" applyFont="1" applyFill="1" applyBorder="1" applyAlignment="1">
      <alignment horizontal="center"/>
    </xf>
    <xf numFmtId="2" fontId="20" fillId="16" borderId="1" xfId="0" applyNumberFormat="1" applyFont="1" applyFill="1" applyBorder="1" applyAlignment="1">
      <alignment horizontal="center"/>
    </xf>
    <xf numFmtId="2" fontId="20" fillId="16" borderId="3" xfId="0" applyNumberFormat="1" applyFont="1" applyFill="1" applyBorder="1" applyAlignment="1">
      <alignment horizontal="center"/>
    </xf>
    <xf numFmtId="2" fontId="20" fillId="16" borderId="2" xfId="0" applyNumberFormat="1" applyFont="1" applyFill="1" applyBorder="1" applyAlignment="1">
      <alignment horizontal="center"/>
    </xf>
    <xf numFmtId="10" fontId="20" fillId="16" borderId="3" xfId="0" applyNumberFormat="1" applyFont="1" applyFill="1" applyBorder="1" applyAlignment="1">
      <alignment horizontal="center"/>
    </xf>
    <xf numFmtId="10" fontId="20" fillId="16" borderId="38" xfId="0" applyNumberFormat="1" applyFont="1" applyFill="1" applyBorder="1" applyAlignment="1">
      <alignment horizontal="center"/>
    </xf>
    <xf numFmtId="10" fontId="20" fillId="16" borderId="2" xfId="0" applyNumberFormat="1" applyFont="1" applyFill="1" applyBorder="1" applyAlignment="1">
      <alignment horizontal="center"/>
    </xf>
    <xf numFmtId="1" fontId="20" fillId="16" borderId="3" xfId="0" applyNumberFormat="1" applyFont="1" applyFill="1" applyBorder="1" applyAlignment="1">
      <alignment horizontal="center"/>
    </xf>
    <xf numFmtId="1" fontId="20" fillId="16" borderId="2" xfId="0" applyNumberFormat="1" applyFont="1" applyFill="1" applyBorder="1" applyAlignment="1">
      <alignment horizontal="center"/>
    </xf>
  </cellXfs>
  <cellStyles count="3">
    <cellStyle name="Normal" xfId="0" builtinId="0"/>
    <cellStyle name="Note" xfId="2" builtinId="10"/>
    <cellStyle name="Percent" xfId="1" builtinId="5"/>
  </cellStyles>
  <dxfs count="64">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left/>
        <right style="thin">
          <color theme="0"/>
        </right>
        <top style="thin">
          <color theme="0"/>
        </top>
        <bottom style="thin">
          <color theme="0"/>
        </bottom>
        <vertical/>
        <horizontal/>
      </border>
    </dxf>
    <dxf>
      <border outline="0">
        <top style="thin">
          <color theme="0"/>
        </top>
      </border>
    </dxf>
    <dxf>
      <border outline="0">
        <left style="thin">
          <color theme="4" tint="0.39997558519241921"/>
        </left>
        <right style="thin">
          <color theme="0"/>
        </right>
        <top style="thin">
          <color theme="4" tint="0.39997558519241921"/>
        </top>
        <bottom style="thin">
          <color theme="4" tint="0.39997558519241921"/>
        </bottom>
      </border>
    </dxf>
    <dxf>
      <border outline="0">
        <bottom style="thick">
          <color theme="0"/>
        </bottom>
      </border>
    </dxf>
    <dxf>
      <font>
        <b val="0"/>
        <i val="0"/>
        <strike val="0"/>
        <condense val="0"/>
        <extend val="0"/>
        <outline val="0"/>
        <shadow val="0"/>
        <u val="none"/>
        <vertAlign val="baseline"/>
        <sz val="11"/>
        <color theme="1"/>
        <name val="Aptos Narrow"/>
        <family val="2"/>
        <scheme val="minor"/>
      </font>
      <numFmt numFmtId="2" formatCode="0.00"/>
      <fill>
        <patternFill patternType="solid">
          <fgColor theme="0" tint="-0.14999847407452621"/>
          <bgColor theme="0" tint="-0.14999847407452621"/>
        </patternFill>
      </fill>
      <border diagonalUp="0" diagonalDown="0" outline="0">
        <left style="thin">
          <color theme="0"/>
        </left>
        <right/>
        <top style="thin">
          <color theme="0"/>
        </top>
        <bottom/>
      </border>
    </dxf>
    <dxf>
      <font>
        <b val="0"/>
        <i val="0"/>
        <strike val="0"/>
        <condense val="0"/>
        <extend val="0"/>
        <outline val="0"/>
        <shadow val="0"/>
        <u val="none"/>
        <vertAlign val="baseline"/>
        <sz val="11"/>
        <color theme="1"/>
        <name val="Aptos Narrow"/>
        <family val="2"/>
        <scheme val="minor"/>
      </font>
      <numFmt numFmtId="2" formatCode="0.00"/>
      <fill>
        <patternFill patternType="solid">
          <fgColor theme="0" tint="-0.14999847407452621"/>
          <bgColor theme="0" tint="-0.14999847407452621"/>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0" tint="-0.14999847407452621"/>
          <bgColor theme="0" tint="-0.14999847407452621"/>
        </patternFill>
      </fill>
      <border diagonalUp="0" diagonalDown="0" outline="0">
        <left style="thin">
          <color theme="0"/>
        </left>
        <right style="thin">
          <color theme="0"/>
        </right>
        <top style="thin">
          <color theme="0"/>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outline="0">
        <left/>
        <right style="thin">
          <color theme="0"/>
        </right>
        <top style="thin">
          <color theme="0"/>
        </top>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border diagonalUp="0" diagonalDown="0">
        <left/>
        <right style="thin">
          <color theme="0"/>
        </right>
        <top style="thin">
          <color theme="0"/>
        </top>
        <bottom style="thin">
          <color theme="0"/>
        </bottom>
        <vertical/>
        <horizontal/>
      </border>
    </dxf>
    <dxf>
      <border outline="0">
        <top style="thin">
          <color theme="0"/>
        </top>
      </border>
    </dxf>
    <dxf>
      <border outline="0">
        <right style="thin">
          <color theme="0"/>
        </right>
      </border>
    </dxf>
    <dxf>
      <border outline="0">
        <bottom style="thick">
          <color theme="0"/>
        </bottom>
      </border>
    </dxf>
    <dxf>
      <numFmt numFmtId="3" formatCode="#,##0"/>
    </dxf>
    <dxf>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6"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numFmt numFmtId="0" formatCode="General"/>
      <alignment horizontal="center" vertical="bottom" textRotation="0" wrapText="0" indent="0" justifyLastLine="0" shrinkToFit="0" readingOrder="0"/>
    </dxf>
    <dxf>
      <numFmt numFmtId="14" formatCode="0.00%"/>
    </dxf>
    <dxf>
      <numFmt numFmtId="2" formatCode="0.00"/>
    </dxf>
    <dxf>
      <numFmt numFmtId="164" formatCode="0.000"/>
    </dxf>
    <dxf>
      <numFmt numFmtId="14" formatCode="0.00%"/>
    </dxf>
    <dxf>
      <numFmt numFmtId="14" formatCode="0.00%"/>
    </dxf>
    <dxf>
      <numFmt numFmtId="14" formatCode="0.00%"/>
    </dxf>
    <dxf>
      <numFmt numFmtId="0" formatCode="General"/>
    </dxf>
    <dxf>
      <numFmt numFmtId="0" formatCode="General"/>
      <alignment horizontal="center" vertical="bottom" textRotation="0" wrapText="0" indent="0" justifyLastLine="0" shrinkToFit="0" readingOrder="0"/>
    </dxf>
    <dxf>
      <numFmt numFmtId="2" formatCode="0.00"/>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4"/>
        <color theme="1"/>
        <name val="Aptos Narrow"/>
        <family val="2"/>
        <scheme val="minor"/>
      </font>
      <alignment horizontal="center" vertical="center" textRotation="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4" formatCode="0.00%"/>
    </dxf>
    <dxf>
      <numFmt numFmtId="2" formatCode="0.00"/>
    </dxf>
    <dxf>
      <numFmt numFmtId="164" formatCode="0.000"/>
    </dxf>
    <dxf>
      <numFmt numFmtId="14" formatCode="0.00%"/>
    </dxf>
    <dxf>
      <numFmt numFmtId="14" formatCode="0.00%"/>
    </dxf>
    <dxf>
      <numFmt numFmtId="14" formatCode="0.00%"/>
    </dxf>
    <dxf>
      <numFmt numFmtId="0" formatCode="General"/>
    </dxf>
    <dxf>
      <numFmt numFmtId="0" formatCode="General"/>
      <alignment horizontal="center" vertical="bottom" textRotation="0" wrapText="0" indent="0" justifyLastLine="0" shrinkToFit="0" readingOrder="0"/>
    </dxf>
    <dxf>
      <numFmt numFmtId="2" formatCode="0.00"/>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4"/>
        <color theme="1"/>
        <name val="Aptos Narrow"/>
        <family val="2"/>
        <scheme val="minor"/>
      </font>
      <alignment horizontal="center" vertical="center" textRotation="0" indent="0" justifyLastLine="0" shrinkToFit="0" readingOrder="0"/>
    </dxf>
    <dxf>
      <fill>
        <patternFill>
          <bgColor rgb="FFFF5050"/>
        </patternFill>
      </fil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FB0E6"/>
      <color rgb="FFFFFFCC"/>
      <color rgb="FFCCCCFF"/>
      <color rgb="FFFFFF00"/>
      <color rgb="FFFFFF66"/>
      <color rgb="FF833B97"/>
      <color rgb="FFF6C992"/>
      <color rgb="FFFFCC00"/>
      <color rgb="FFFF9933"/>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[TN_SENTINEL_X_PRO.xlsm]PIVOT_ANALYSIS!PivotTable1riskscore</c:name>
    <c:fmtId val="14"/>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Top 10 High-Risk Districts</a:t>
            </a:r>
          </a:p>
        </c:rich>
      </c:tx>
      <c:layout>
        <c:manualLayout>
          <c:xMode val="edge"/>
          <c:yMode val="edge"/>
          <c:x val="0.14989341271365472"/>
          <c:y val="3.3847216466362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7CD86EAD-48D6-4B05-AD0A-CDD15A03F3EB}"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1115A0E2-BBDF-4430-A11A-1CDA8D865A1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663888888888885"/>
                  <c:h val="0.11560185185185186"/>
                </c:manualLayout>
              </c15:layout>
              <c15:dlblFieldTable/>
              <c15:showDataLabelsRange val="1"/>
            </c:ext>
          </c:extLst>
        </c:dLbl>
      </c:pivotFmt>
      <c:pivotFmt>
        <c:idx val="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4679D062-DBF6-4A64-B933-126A430E178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15C32D3B-E897-4D29-B2DF-1D95C8433D0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119444444444444"/>
                  <c:h val="0.11560185185185186"/>
                </c:manualLayout>
              </c15:layout>
              <c15:dlblFieldTable/>
              <c15:showDataLabelsRange val="1"/>
            </c:ext>
          </c:extLst>
        </c:dLbl>
      </c:pivotFmt>
      <c:pivotFmt>
        <c:idx val="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02245793-82C9-4F45-8FD1-C50BFE6DFDB8}"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69B74310-38A1-446B-8B71-4F91479C5940}"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DE3FB2A4-3423-4EEB-B5D4-90F1C99446CF}"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C43CB22-4B51-42F6-B347-11915F83906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28F18276-AB5D-487D-A7FD-D777AC277187}"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C4AF03A-E918-4A72-B389-F12D0495A5AD}"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676A959A-77EE-4B23-978D-41C8F732FFA4}"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0C6F7243-198A-4866-8698-F5B9B03CB9A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56C6596-5FCA-49FD-8B82-CDC163DA5CC4}"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932182FB-90C2-48DB-AA36-71A01ADB7AE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DB0B4EE9-9CF8-47ED-84A8-0C928854174C}"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EB07FD18-8B86-4378-B5C9-412BC8CAE1D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8133FE3D-740C-4057-9835-2914A68DFCD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59167C8D-DBF0-4D1B-B08B-CA2C2294ABFE}"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9167411-19C9-4160-9937-A7DAB3A7DE0E}"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989C522-1176-415E-9225-F71196E7D3B8}"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E9CA6DE7-0D25-40EC-AD7B-5F0074F7C15D}"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8C8210BC-EE04-4BF3-9284-9AE37A2AADA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663888888888885"/>
                  <c:h val="0.11560185185185186"/>
                </c:manualLayout>
              </c15:layout>
              <c15:dlblFieldTable/>
              <c15:showDataLabelsRange val="1"/>
            </c:ext>
          </c:extLst>
        </c:dLbl>
      </c:pivotFmt>
      <c:pivotFmt>
        <c:idx val="1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702019E-C870-4E5F-8B53-E7812D943EE4}"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3EAB9082-1A92-47CC-9097-596D57A0F8C4}"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119444444444444"/>
                  <c:h val="0.11560185185185186"/>
                </c:manualLayout>
              </c15:layout>
              <c15:dlblFieldTable/>
              <c15:showDataLabelsRange val="1"/>
            </c:ext>
          </c:extLst>
        </c:dLbl>
      </c:pivotFmt>
      <c:pivotFmt>
        <c:idx val="14"/>
        <c:dLbl>
          <c:idx val="0"/>
          <c:tx>
            <c:rich>
              <a:bodyPr/>
              <a:lstStyle/>
              <a:p>
                <a:fld id="{EFF3A63E-517C-456D-A18A-80BA0AAFB9F4}" type="CELLRANGE">
                  <a:rPr lang="en-IN"/>
                  <a:pPr/>
                  <a:t>[CELLRANGE]</a:t>
                </a:fld>
                <a:r>
                  <a:rPr lang="en-IN" baseline="0"/>
                  <a:t>, </a:t>
                </a:r>
                <a:fld id="{69BC62C1-FEB4-4F55-A018-B40E4CA570FC}"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a:lstStyle/>
              <a:p>
                <a:fld id="{15759143-332E-40C1-8A62-3C2313270E51}" type="CELLRANGE">
                  <a:rPr lang="en-IN"/>
                  <a:pPr/>
                  <a:t>[CELLRANGE]</a:t>
                </a:fld>
                <a:r>
                  <a:rPr lang="en-IN" baseline="0"/>
                  <a:t>, </a:t>
                </a:r>
                <a:fld id="{113A3FDB-4CE1-4446-8578-1E1E726D2C17}"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dLbl>
          <c:idx val="0"/>
          <c:tx>
            <c:rich>
              <a:bodyPr/>
              <a:lstStyle/>
              <a:p>
                <a:fld id="{2828D365-E177-471A-975F-1B6BC7325745}" type="CELLRANGE">
                  <a:rPr lang="en-IN"/>
                  <a:pPr/>
                  <a:t>[CELLRANGE]</a:t>
                </a:fld>
                <a:r>
                  <a:rPr lang="en-IN" baseline="0"/>
                  <a:t>, </a:t>
                </a:r>
                <a:fld id="{002ED3B6-D950-486A-8BE6-955574C87735}"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dLbl>
          <c:idx val="0"/>
          <c:tx>
            <c:rich>
              <a:bodyPr/>
              <a:lstStyle/>
              <a:p>
                <a:fld id="{E733D45C-ABEF-4461-A2E4-FE5323052354}" type="CELLRANGE">
                  <a:rPr lang="en-IN"/>
                  <a:pPr/>
                  <a:t>[CELLRANGE]</a:t>
                </a:fld>
                <a:r>
                  <a:rPr lang="en-IN" baseline="0"/>
                  <a:t>, </a:t>
                </a:r>
                <a:fld id="{9F440C04-50BB-4DDE-BCA0-CBDD1785E74E}"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a:lstStyle/>
              <a:p>
                <a:fld id="{6B38CD3D-B388-45AE-AED2-9FE5CD49750E}" type="CELLRANGE">
                  <a:rPr lang="en-IN"/>
                  <a:pPr/>
                  <a:t>[CELLRANGE]</a:t>
                </a:fld>
                <a:r>
                  <a:rPr lang="en-IN" baseline="0"/>
                  <a:t>, </a:t>
                </a:r>
                <a:fld id="{9A45724B-85FF-4265-A740-628CAFFD50D8}"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a:lstStyle/>
              <a:p>
                <a:fld id="{E1574732-FF70-4739-A7C4-E4B73AF73EBF}" type="CELLRANGE">
                  <a:rPr lang="en-IN"/>
                  <a:pPr/>
                  <a:t>[CELLRANGE]</a:t>
                </a:fld>
                <a:r>
                  <a:rPr lang="en-IN" baseline="0"/>
                  <a:t>, </a:t>
                </a:r>
                <a:fld id="{7559960E-FC44-46FB-B3CB-BB52DED5FE47}"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a:lstStyle/>
              <a:p>
                <a:fld id="{D24DEB53-69CD-4EC5-9AFA-DE18C9A21DC0}" type="CELLRANGE">
                  <a:rPr lang="en-IN"/>
                  <a:pPr/>
                  <a:t>[CELLRANGE]</a:t>
                </a:fld>
                <a:r>
                  <a:rPr lang="en-IN" baseline="0"/>
                  <a:t>, </a:t>
                </a:r>
                <a:fld id="{0027EF28-7ADD-4E50-A48E-45140D73DE82}"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a:lstStyle/>
              <a:p>
                <a:fld id="{159B06B9-3EFF-46E8-8B6D-214411D54F51}" type="CELLRANGE">
                  <a:rPr lang="en-IN"/>
                  <a:pPr/>
                  <a:t>[CELLRANGE]</a:t>
                </a:fld>
                <a:r>
                  <a:rPr lang="en-IN" baseline="0"/>
                  <a:t>, </a:t>
                </a:r>
                <a:fld id="{112121FE-643A-414E-B387-986423208F73}"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AC5C0FA7-2BBD-4C98-8627-0365EBBE7B76}"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5CB702B7-C635-4F40-8BDB-22C16D4BE05D}"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81D672E3-3285-4E89-A3D4-0112B8D5FC0A}"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8DB939A4-082E-42DE-8D3D-CC5886C2A13D}"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4866CAE8-8FC7-473D-85A9-81233676FBAC}"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10D53A1-2B0B-4E96-9E0F-1B5F61CC260E}"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AB46C598-1595-4D31-BA85-48ADF7EA44FF}"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FCA39DFB-FDC4-435C-A6F3-20F19BF70FC5}"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3AA72A54-4A67-4DAA-8F61-DC549E9543AE}"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7DE6321-2DE1-46B9-9730-DBBB86055AC4}"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1392074C-C042-48ED-B58B-FD3095DE3AD0}"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0B376BE6-A0A5-49FA-9769-B50FFD8804DF}"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FDC81ADD-7ACC-4400-918D-899621FD6DC9}"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87C827C9-CFE2-4B24-98A7-5F5C459BFB15}"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736CE365-D789-40DB-8914-16572B571294}"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79DA1AFE-5C36-4B42-947E-49E8175B0118}"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31"/>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75C0AB8-EC60-4133-AC8D-348EACC96E5C}"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00933B8-C806-40C2-8F51-06C21D2BC85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Lst>
        </c:dLbl>
      </c:pivotFmt>
      <c:pivotFmt>
        <c:idx val="32"/>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ECAE42C-85BB-43CE-AB0C-1D08D9DCF8B7}"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06268EEA-81C7-4969-99F9-E92C80FA2B7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Lst>
        </c:dLbl>
      </c:pivotFmt>
      <c:pivotFmt>
        <c:idx val="33"/>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0E1F46C-B570-4630-8BBA-E5F0190E0F5F}"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A93214DD-F36C-4349-BB55-2076E96F76C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16814E4-DCC5-4D78-88B2-C5956B0589B3}"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24D9F4C6-39C1-4EAC-8054-3E422708145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F92CA97-1B4F-4ECB-84BA-C4BFE34E7D13}"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2F143A81-671D-4597-A761-072A049E1073}"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9CA073AF-C348-446F-94D3-2661A25EF91B}"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3EBA3275-B35E-4C88-9FA8-D3E2D895319F}"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4D0CA1B-8AC2-48A0-A5AD-FD07BC12A225}"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35C31136-FE67-4CFA-B0BA-02021F0AE615}"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7A1361E-29C6-44C7-97DC-8BBC3866B4FD}"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C2F0562-FB7F-474E-9771-538280FD7FD5}"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AD7EEEE8-B230-4C38-8CE7-CCED12B667DE}"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D5A24AC0-E6B8-49E1-8553-1B4BD346FF9E}"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D030D1E-085B-4CBA-B7AD-AA61DCDA7081}"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99782F24-C887-46F4-A33A-F947E3AD9D7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42"/>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DE89A27-A173-4B68-BF00-222762A7C797}"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BC72076A-326A-42B5-ACEF-47FA4797816D}"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Lst>
        </c:dLbl>
      </c:pivotFmt>
      <c:pivotFmt>
        <c:idx val="43"/>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977B800-984A-4813-98AC-CD0274BB1B8F}"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E87D9B1D-E27B-4DC6-92E6-4C08E0EE2458}"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Lst>
        </c:dLbl>
      </c:pivotFmt>
      <c:pivotFmt>
        <c:idx val="44"/>
        <c:dLbl>
          <c:idx val="0"/>
          <c:tx>
            <c:rich>
              <a:bodyPr/>
              <a:lstStyle/>
              <a:p>
                <a:fld id="{8F057DC8-1BC0-4B06-B7F3-226BCD2D4007}" type="CELLRANGE">
                  <a:rPr lang="en-IN"/>
                  <a:pPr/>
                  <a:t>[CELLRANGE]</a:t>
                </a:fld>
                <a:r>
                  <a:rPr lang="en-IN" baseline="0"/>
                  <a:t>, </a:t>
                </a:r>
                <a:fld id="{47880729-157C-4525-80F4-83EF011FDFCE}"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5"/>
        <c:dLbl>
          <c:idx val="0"/>
          <c:tx>
            <c:rich>
              <a:bodyPr/>
              <a:lstStyle/>
              <a:p>
                <a:fld id="{88423E56-A937-494B-B913-468208AEF9D6}" type="CELLRANGE">
                  <a:rPr lang="en-IN"/>
                  <a:pPr/>
                  <a:t>[CELLRANGE]</a:t>
                </a:fld>
                <a:r>
                  <a:rPr lang="en-IN" baseline="0"/>
                  <a:t>, </a:t>
                </a:r>
                <a:fld id="{2E581223-3969-4039-A145-19F52132FA14}"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6"/>
        <c:dLbl>
          <c:idx val="0"/>
          <c:tx>
            <c:rich>
              <a:bodyPr/>
              <a:lstStyle/>
              <a:p>
                <a:fld id="{3F5E6760-5F76-40B9-8EAF-3B72F73A2709}" type="CELLRANGE">
                  <a:rPr lang="en-IN"/>
                  <a:pPr/>
                  <a:t>[CELLRANGE]</a:t>
                </a:fld>
                <a:r>
                  <a:rPr lang="en-IN" baseline="0"/>
                  <a:t>, </a:t>
                </a:r>
                <a:fld id="{4D79BA9F-DD99-49AB-9317-AE9EED6B68B9}"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7"/>
        <c:dLbl>
          <c:idx val="0"/>
          <c:tx>
            <c:rich>
              <a:bodyPr/>
              <a:lstStyle/>
              <a:p>
                <a:fld id="{433D36DB-DBBD-4B36-A287-D8D3CF81D4E6}" type="CELLRANGE">
                  <a:rPr lang="en-IN"/>
                  <a:pPr/>
                  <a:t>[CELLRANGE]</a:t>
                </a:fld>
                <a:r>
                  <a:rPr lang="en-IN" baseline="0"/>
                  <a:t>, </a:t>
                </a:r>
                <a:fld id="{4C509A9A-0EBB-4BD7-AD3E-B06D143E950E}"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8"/>
        <c:dLbl>
          <c:idx val="0"/>
          <c:tx>
            <c:rich>
              <a:bodyPr/>
              <a:lstStyle/>
              <a:p>
                <a:fld id="{F9D4C95D-C3C7-4EDA-858B-1FB90D667801}" type="CELLRANGE">
                  <a:rPr lang="en-IN"/>
                  <a:pPr/>
                  <a:t>[CELLRANGE]</a:t>
                </a:fld>
                <a:r>
                  <a:rPr lang="en-IN" baseline="0"/>
                  <a:t>, </a:t>
                </a:r>
                <a:fld id="{CB22FAE7-34C8-48D1-BE71-5A410609A062}"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9"/>
        <c:dLbl>
          <c:idx val="0"/>
          <c:tx>
            <c:rich>
              <a:bodyPr/>
              <a:lstStyle/>
              <a:p>
                <a:fld id="{FA091C1F-275E-482A-80A6-EE1AADB975DB}" type="CELLRANGE">
                  <a:rPr lang="en-IN"/>
                  <a:pPr/>
                  <a:t>[CELLRANGE]</a:t>
                </a:fld>
                <a:r>
                  <a:rPr lang="en-IN" baseline="0"/>
                  <a:t>, </a:t>
                </a:r>
                <a:fld id="{093EEDE0-F547-4C23-A2E1-555EFC2DBEB2}"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0"/>
        <c:dLbl>
          <c:idx val="0"/>
          <c:tx>
            <c:rich>
              <a:bodyPr/>
              <a:lstStyle/>
              <a:p>
                <a:fld id="{7CC71126-3997-46FA-AC63-048EC6D60E41}" type="CELLRANGE">
                  <a:rPr lang="en-IN"/>
                  <a:pPr/>
                  <a:t>[CELLRANGE]</a:t>
                </a:fld>
                <a:r>
                  <a:rPr lang="en-IN" baseline="0"/>
                  <a:t>, </a:t>
                </a:r>
                <a:fld id="{D01F1B04-4ADE-45BA-BD3F-2432EFB2D750}"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1"/>
        <c:dLbl>
          <c:idx val="0"/>
          <c:tx>
            <c:rich>
              <a:bodyPr/>
              <a:lstStyle/>
              <a:p>
                <a:fld id="{51199681-0955-4F46-9185-366425D008D8}" type="CELLRANGE">
                  <a:rPr lang="en-IN"/>
                  <a:pPr/>
                  <a:t>[CELLRANGE]</a:t>
                </a:fld>
                <a:r>
                  <a:rPr lang="en-IN" baseline="0"/>
                  <a:t>, </a:t>
                </a:r>
                <a:fld id="{1550DAA0-20F0-49E6-BA42-4FBAE507496D}"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2"/>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998FB79-0A17-4CB6-BCA5-A10A0CA8ADB6}"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59BB6C50-367F-420D-8E51-D14B48BFDD32}"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3"/>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F9821BC8-D669-4596-8405-51A0CD69BFA5}"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7095C7DD-980E-41B0-A015-B3DB5119A5A5}"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4"/>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178D5FD-97D9-4D02-AE49-23B79899B295}"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40F82C85-660A-4063-BCD8-82E8730756F9}"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5"/>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6BF9052-A072-47EE-BE32-321E761A67A7}"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0E62C14C-E7B8-4742-A60A-9739A4FBA670}"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6"/>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0AD4DF8-00F6-4B94-A5AF-16F575FFB15F}"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C52D109A-5DD8-4707-89F1-AE3FA1B3006E}"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7"/>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5C3A01A-A01F-444B-8E14-CBAE171CED21}"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727BF6D-5B3A-433A-A0AB-FA1BB525F1EB}"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8"/>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F03238B-FD4B-4A5D-9180-B7D2C041D242}"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9C4BE1E-1164-4F14-8E66-5A8D8D6FE387}"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9"/>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BB46432-E579-4F94-BE54-9566A0523820}"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FE23D1DB-EC1C-490B-A15E-E1B1FA98D23A}"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0"/>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61"/>
        <c:spPr>
          <a:solidFill>
            <a:schemeClr val="accent2">
              <a:lumMod val="20000"/>
              <a:lumOff val="8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479041A-447C-421A-B672-0B800F578CCA}" type="CELLRANGE">
                  <a:rPr lang="en-US" baseline="0"/>
                  <a:pPr>
                    <a:defRPr/>
                  </a:pPr>
                  <a:t>[CELLRANGE]</a:t>
                </a:fld>
                <a:r>
                  <a:rPr lang="en-US" baseline="0"/>
                  <a:t>, </a:t>
                </a:r>
                <a:fld id="{30FCF0D1-6C12-4602-AF2B-4E6D15220849}"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Lst>
        </c:dLbl>
      </c:pivotFmt>
      <c:pivotFmt>
        <c:idx val="62"/>
        <c:spPr>
          <a:solidFill>
            <a:schemeClr val="accent2">
              <a:lumMod val="60000"/>
              <a:lumOff val="4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8F8069F-8FEA-4E2A-BCE6-F1A000F63AD2}" type="CELLRANGE">
                  <a:rPr lang="en-US" baseline="0"/>
                  <a:pPr>
                    <a:defRPr/>
                  </a:pPr>
                  <a:t>[CELLRANGE]</a:t>
                </a:fld>
                <a:r>
                  <a:rPr lang="en-US" baseline="0"/>
                  <a:t>, </a:t>
                </a:r>
                <a:fld id="{0AB50C7E-592F-4484-96DD-B4FEB7708F21}"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Lst>
        </c:dLbl>
      </c:pivotFmt>
      <c:pivotFmt>
        <c:idx val="63"/>
        <c:spPr>
          <a:solidFill>
            <a:schemeClr val="accent3">
              <a:lumMod val="60000"/>
              <a:lumOff val="4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F7EFE4D-E85E-48AE-A4AF-F1E66C2D807D}" type="CELLRANGE">
                  <a:rPr lang="en-US"/>
                  <a:pPr>
                    <a:defRPr/>
                  </a:pPr>
                  <a:t>[CELLRANGE]</a:t>
                </a:fld>
                <a:r>
                  <a:rPr lang="en-US" baseline="0"/>
                  <a:t>, </a:t>
                </a:r>
                <a:fld id="{675F2C6B-3204-4699-B5D6-285CCEA8AA26}"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4"/>
        <c:spPr>
          <a:solidFill>
            <a:schemeClr val="accent1">
              <a:lumMod val="60000"/>
              <a:lumOff val="4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C44C0D8-311B-408E-BFF9-86BAEC3B14B3}" type="CELLRANGE">
                  <a:rPr lang="en-US"/>
                  <a:pPr>
                    <a:defRPr/>
                  </a:pPr>
                  <a:t>[CELLRANGE]</a:t>
                </a:fld>
                <a:r>
                  <a:rPr lang="en-US" baseline="0"/>
                  <a:t>, </a:t>
                </a:r>
                <a:fld id="{63959430-374A-4904-82E1-9F11B1E6C087}"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5"/>
        <c:spPr>
          <a:solidFill>
            <a:schemeClr val="accent3">
              <a:lumMod val="75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9AE8264-FAC9-48AA-AA97-99BCB0B73FDA}" type="CELLRANGE">
                  <a:rPr lang="en-US"/>
                  <a:pPr>
                    <a:defRPr/>
                  </a:pPr>
                  <a:t>[CELLRANGE]</a:t>
                </a:fld>
                <a:r>
                  <a:rPr lang="en-US" baseline="0"/>
                  <a:t>, </a:t>
                </a:r>
                <a:fld id="{F9647AFD-029A-4054-BF1B-854261BF71DC}"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6"/>
        <c:spPr>
          <a:solidFill>
            <a:schemeClr val="accent2">
              <a:lumMod val="75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35BE891-8DD7-4155-B1CF-839D83D04E11}" type="CELLRANGE">
                  <a:rPr lang="en-US"/>
                  <a:pPr>
                    <a:defRPr/>
                  </a:pPr>
                  <a:t>[CELLRANGE]</a:t>
                </a:fld>
                <a:r>
                  <a:rPr lang="en-US" baseline="0"/>
                  <a:t>, </a:t>
                </a:r>
                <a:fld id="{8405CE76-145C-4C42-8133-39F5EC6CCDE3}"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7"/>
        <c:spPr>
          <a:solidFill>
            <a:schemeClr val="accent2">
              <a:lumMod val="5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45A92B0-0830-429B-AC64-94DC97057A86}" type="CELLRANGE">
                  <a:rPr lang="en-US"/>
                  <a:pPr>
                    <a:defRPr/>
                  </a:pPr>
                  <a:t>[CELLRANGE]</a:t>
                </a:fld>
                <a:r>
                  <a:rPr lang="en-US" baseline="0"/>
                  <a:t>, </a:t>
                </a:r>
                <a:fld id="{004EB4B9-D3B7-48FC-973D-D555F6D682AC}"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8"/>
        <c:spPr>
          <a:solidFill>
            <a:schemeClr val="accent1">
              <a:lumMod val="75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AF8C4846-6EEE-4DF1-986E-757BEF03FB36}" type="CELLRANGE">
                  <a:rPr lang="en-US"/>
                  <a:pPr>
                    <a:defRPr/>
                  </a:pPr>
                  <a:t>[CELLRANGE]</a:t>
                </a:fld>
                <a:r>
                  <a:rPr lang="en-US" baseline="0"/>
                  <a:t>, </a:t>
                </a:r>
                <a:fld id="{EA91DEB2-AB31-46B0-9A81-FA2ECBA34F36}"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spPr>
          <a:solidFill>
            <a:schemeClr val="accent1">
              <a:lumMod val="5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91A7E8F-FDD9-457B-8CD9-2438EF591308}" type="CELLRANGE">
                  <a:rPr lang="en-US"/>
                  <a:pPr>
                    <a:defRPr/>
                  </a:pPr>
                  <a:t>[CELLRANGE]</a:t>
                </a:fld>
                <a:r>
                  <a:rPr lang="en-US" baseline="0"/>
                  <a:t>, </a:t>
                </a:r>
                <a:fld id="{65DA2AC8-4228-4C24-BCE3-FAFD37817D58}"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spPr>
          <a:solidFill>
            <a:schemeClr val="accent5">
              <a:lumMod val="10000"/>
            </a:schemeClr>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A963D55-1593-43E8-8A4D-B235C73FE371}" type="CELLRANGE">
                  <a:rPr lang="en-US"/>
                  <a:pPr>
                    <a:defRPr/>
                  </a:pPr>
                  <a:t>[CELLRANGE]</a:t>
                </a:fld>
                <a:r>
                  <a:rPr lang="en-US" baseline="0"/>
                  <a:t>, </a:t>
                </a:r>
                <a:fld id="{2EC1B89E-2D50-4688-8031-D28E436BBDCA}"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20A65CF-2C1D-48E4-85E2-3906B7189DD7}"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4D225081-0E23-47E5-B90A-0796E7092A8F}"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96348F88-F2EA-420A-A174-49D0C29CDA21}"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2F3F7EB4-0049-450F-99F9-22F424E5378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C0D32AD-338A-4499-8629-B407B83E2696}"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5D492A3-1EFA-44C4-9C7F-366A2F602F4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E6BBDC6-5864-4A42-9843-20CB4CC7F791}"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D7021D7B-865E-44FC-9208-9A504F62AD58}"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3CB97B9-3C8E-4B49-B5BC-8E68C276EC4C}"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74E18B4E-0A35-4ED6-A422-FF17F98A8FE5}"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F6695A5-AA6E-48D8-ACC9-E59482414D96}"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C6391509-5345-4B7B-B0B2-F236B66350A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4ECFBA8-18CA-434E-94BB-52241EA3F915}"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5DDD86F-E93B-4221-9A20-AE11F44500E0}"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AE07E15-597A-4BCB-B7CB-53DBE24FD0B3}"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4B2ADF54-2131-4C22-875A-2A4A30F12A7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AA6A988-4DFF-46F8-9854-059E9488C068}"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0CC57E6-66A6-44B6-AF39-4E436A9B45BF}"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2870BB1-AD5D-498B-A30E-36FCB7C9DA9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1AC6598-5C19-46E2-84AA-BF9E8A22670C}"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70F9331-CDB7-4598-B2E7-9F8260FD2827}"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173D8E7-B8D8-4A7B-9463-8AEE4166851E}"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1D74CC6-2D01-4FD5-929B-8A191E4B34E0}"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AF11E0F-54AE-4682-A988-E14AB6BD24B3}"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D5E11FE-D0EC-4D65-A6C3-A22721B6102A}"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03B2F7E-6B94-431F-ADAA-BFED1EEC7289}"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356A45D-B130-4EDE-993B-1988456E6C46}"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09B7369-4225-49EE-81B1-F6794501399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1713FD2-B0F9-4EC0-B378-6D1FF665222F}"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FFF67F1D-4324-44D6-BD70-3F9C0A364972}"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A4E375BA-4C51-4584-AAEB-1A57A1BF0464}"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4F7EDDB-A3AB-4B1B-B021-7DEFD43C2A5B}"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2A8F66C-35D2-437E-98CD-3DF90F7EE572}"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DD86399-0E77-493C-9DEB-8958A25B7E0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D886F2D-446D-49C6-A7AF-FB6B6315BE9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9CBF7F9-117E-4705-A984-96F1C0142B9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E1EA2F0-9EFE-431B-8CC8-0DD9859A438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9575AAD-8324-429A-8758-7D7325099A5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798A092-2918-432F-912F-6C41A74A2EA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B3E2973-938E-4C8D-A9B2-BF450E5BBE81}"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EF8E868-BC26-415B-8D36-586949553E8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B00494E-044C-4B44-9180-F4AE397E4221}"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DB122C4-A138-4EEF-9BC2-CFFD24C6969A}"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1C2984D-7ADA-4C86-A8B6-35C95CF1D18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C22DA37-2AC2-4355-A525-F11B6B43470B}"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70F31FF-39F4-45C9-8A05-CEEEAAE7F1A3}"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2870153-8B6A-4B00-BF97-12454EFF8098}"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5B8796E-67D5-4C7E-B926-BCA28B4BEDD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B3D38C0-EF0B-4E33-9B4A-A21A636EE46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988D677-CCFD-49CF-BFAA-F0A70E58FC9B}"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PIVOT_ANALYSIS!$A$8:$A$17</c:f>
              <c:strCache>
                <c:ptCount val="1"/>
                <c:pt idx="0">
                  <c:v>Total</c:v>
                </c:pt>
              </c:strCache>
            </c:strRef>
          </c:tx>
          <c:spPr>
            <a:solidFill>
              <a:srgbClr val="FF0000"/>
            </a:solidFill>
            <a:ln>
              <a:noFill/>
            </a:ln>
            <a:effectLst/>
          </c:spPr>
          <c:invertIfNegative val="0"/>
          <c:dPt>
            <c:idx val="0"/>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00-3919-4B47-A7F1-F8E9C382EAB1}"/>
              </c:ext>
            </c:extLst>
          </c:dPt>
          <c:dPt>
            <c:idx val="1"/>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1-3919-4B47-A7F1-F8E9C382EAB1}"/>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2-3919-4B47-A7F1-F8E9C382EAB1}"/>
              </c:ext>
            </c:extLst>
          </c:dPt>
          <c:dPt>
            <c:idx val="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3919-4B47-A7F1-F8E9C382EAB1}"/>
              </c:ext>
            </c:extLst>
          </c:dPt>
          <c:dPt>
            <c:idx val="4"/>
            <c:invertIfNegative val="0"/>
            <c:bubble3D val="0"/>
            <c:spPr>
              <a:solidFill>
                <a:schemeClr val="accent3">
                  <a:lumMod val="75000"/>
                </a:schemeClr>
              </a:solidFill>
              <a:ln>
                <a:noFill/>
              </a:ln>
              <a:effectLst/>
            </c:spPr>
            <c:extLst>
              <c:ext xmlns:c16="http://schemas.microsoft.com/office/drawing/2014/chart" uri="{C3380CC4-5D6E-409C-BE32-E72D297353CC}">
                <c16:uniqueId val="{00000004-3919-4B47-A7F1-F8E9C382EAB1}"/>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3919-4B47-A7F1-F8E9C382EAB1}"/>
              </c:ext>
            </c:extLst>
          </c:dPt>
          <c:dPt>
            <c:idx val="6"/>
            <c:invertIfNegative val="0"/>
            <c:bubble3D val="0"/>
            <c:spPr>
              <a:solidFill>
                <a:schemeClr val="accent2">
                  <a:lumMod val="50000"/>
                </a:schemeClr>
              </a:solidFill>
              <a:ln>
                <a:noFill/>
              </a:ln>
              <a:effectLst/>
            </c:spPr>
            <c:extLst>
              <c:ext xmlns:c16="http://schemas.microsoft.com/office/drawing/2014/chart" uri="{C3380CC4-5D6E-409C-BE32-E72D297353CC}">
                <c16:uniqueId val="{00000006-3919-4B47-A7F1-F8E9C382EAB1}"/>
              </c:ext>
            </c:extLst>
          </c:dPt>
          <c:dPt>
            <c:idx val="7"/>
            <c:invertIfNegative val="0"/>
            <c:bubble3D val="0"/>
            <c:spPr>
              <a:solidFill>
                <a:schemeClr val="accent1">
                  <a:lumMod val="75000"/>
                </a:schemeClr>
              </a:solidFill>
              <a:ln>
                <a:noFill/>
              </a:ln>
              <a:effectLst/>
            </c:spPr>
            <c:extLst>
              <c:ext xmlns:c16="http://schemas.microsoft.com/office/drawing/2014/chart" uri="{C3380CC4-5D6E-409C-BE32-E72D297353CC}">
                <c16:uniqueId val="{00000007-3919-4B47-A7F1-F8E9C382EAB1}"/>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8-3919-4B47-A7F1-F8E9C382EAB1}"/>
              </c:ext>
            </c:extLst>
          </c:dPt>
          <c:dPt>
            <c:idx val="9"/>
            <c:invertIfNegative val="0"/>
            <c:bubble3D val="0"/>
            <c:spPr>
              <a:solidFill>
                <a:schemeClr val="accent5">
                  <a:lumMod val="10000"/>
                </a:schemeClr>
              </a:solidFill>
              <a:ln>
                <a:noFill/>
              </a:ln>
              <a:effectLst/>
            </c:spPr>
            <c:extLst>
              <c:ext xmlns:c16="http://schemas.microsoft.com/office/drawing/2014/chart" uri="{C3380CC4-5D6E-409C-BE32-E72D297353CC}">
                <c16:uniqueId val="{00000009-3919-4B47-A7F1-F8E9C382EAB1}"/>
              </c:ext>
            </c:extLst>
          </c:dPt>
          <c:dLbls>
            <c:dLbl>
              <c:idx val="0"/>
              <c:tx>
                <c:rich>
                  <a:bodyPr/>
                  <a:lstStyle/>
                  <a:p>
                    <a:fld id="{C479041A-447C-421A-B672-0B800F578CCA}" type="CELLRANGE">
                      <a:rPr lang="en-US" baseline="0"/>
                      <a:pPr/>
                      <a:t>[CELLRANGE]</a:t>
                    </a:fld>
                    <a:r>
                      <a:rPr lang="en-US" baseline="0"/>
                      <a:t>, </a:t>
                    </a:r>
                    <a:fld id="{30FCF0D1-6C12-4602-AF2B-4E6D1522084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 xmlns:c16="http://schemas.microsoft.com/office/drawing/2014/chart" uri="{C3380CC4-5D6E-409C-BE32-E72D297353CC}">
                  <c16:uniqueId val="{00000000-3919-4B47-A7F1-F8E9C382EAB1}"/>
                </c:ext>
              </c:extLst>
            </c:dLbl>
            <c:dLbl>
              <c:idx val="1"/>
              <c:tx>
                <c:rich>
                  <a:bodyPr/>
                  <a:lstStyle/>
                  <a:p>
                    <a:fld id="{DF7EFE4D-E85E-48AE-A4AF-F1E66C2D807D}" type="CELLRANGE">
                      <a:rPr lang="en-US"/>
                      <a:pPr/>
                      <a:t>[CELLRANGE]</a:t>
                    </a:fld>
                    <a:r>
                      <a:rPr lang="en-US" baseline="0"/>
                      <a:t>, </a:t>
                    </a:r>
                    <a:fld id="{675F2C6B-3204-4699-B5D6-285CCEA8AA26}"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9-4B47-A7F1-F8E9C382EAB1}"/>
                </c:ext>
              </c:extLst>
            </c:dLbl>
            <c:dLbl>
              <c:idx val="2"/>
              <c:tx>
                <c:rich>
                  <a:bodyPr/>
                  <a:lstStyle/>
                  <a:p>
                    <a:fld id="{C8F8069F-8FEA-4E2A-BCE6-F1A000F63AD2}" type="CELLRANGE">
                      <a:rPr lang="en-US" baseline="0"/>
                      <a:pPr/>
                      <a:t>[CELLRANGE]</a:t>
                    </a:fld>
                    <a:r>
                      <a:rPr lang="en-US" baseline="0"/>
                      <a:t>, </a:t>
                    </a:r>
                    <a:fld id="{0AB50C7E-592F-4484-96DD-B4FEB7708F21}"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 xmlns:c16="http://schemas.microsoft.com/office/drawing/2014/chart" uri="{C3380CC4-5D6E-409C-BE32-E72D297353CC}">
                  <c16:uniqueId val="{00000002-3919-4B47-A7F1-F8E9C382EAB1}"/>
                </c:ext>
              </c:extLst>
            </c:dLbl>
            <c:dLbl>
              <c:idx val="3"/>
              <c:tx>
                <c:rich>
                  <a:bodyPr/>
                  <a:lstStyle/>
                  <a:p>
                    <a:fld id="{7C44C0D8-311B-408E-BFF9-86BAEC3B14B3}" type="CELLRANGE">
                      <a:rPr lang="en-US"/>
                      <a:pPr/>
                      <a:t>[CELLRANGE]</a:t>
                    </a:fld>
                    <a:r>
                      <a:rPr lang="en-US" baseline="0"/>
                      <a:t>, </a:t>
                    </a:r>
                    <a:fld id="{63959430-374A-4904-82E1-9F11B1E6C087}"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9-4B47-A7F1-F8E9C382EAB1}"/>
                </c:ext>
              </c:extLst>
            </c:dLbl>
            <c:dLbl>
              <c:idx val="4"/>
              <c:tx>
                <c:rich>
                  <a:bodyPr/>
                  <a:lstStyle/>
                  <a:p>
                    <a:fld id="{49AE8264-FAC9-48AA-AA97-99BCB0B73FDA}" type="CELLRANGE">
                      <a:rPr lang="en-US"/>
                      <a:pPr/>
                      <a:t>[CELLRANGE]</a:t>
                    </a:fld>
                    <a:r>
                      <a:rPr lang="en-US" baseline="0"/>
                      <a:t>, </a:t>
                    </a:r>
                    <a:fld id="{F9647AFD-029A-4054-BF1B-854261BF71D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9-4B47-A7F1-F8E9C382EAB1}"/>
                </c:ext>
              </c:extLst>
            </c:dLbl>
            <c:dLbl>
              <c:idx val="5"/>
              <c:tx>
                <c:rich>
                  <a:bodyPr/>
                  <a:lstStyle/>
                  <a:p>
                    <a:fld id="{835BE891-8DD7-4155-B1CF-839D83D04E11}" type="CELLRANGE">
                      <a:rPr lang="en-US"/>
                      <a:pPr/>
                      <a:t>[CELLRANGE]</a:t>
                    </a:fld>
                    <a:r>
                      <a:rPr lang="en-US" baseline="0"/>
                      <a:t>, </a:t>
                    </a:r>
                    <a:fld id="{8405CE76-145C-4C42-8133-39F5EC6CCDE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919-4B47-A7F1-F8E9C382EAB1}"/>
                </c:ext>
              </c:extLst>
            </c:dLbl>
            <c:dLbl>
              <c:idx val="6"/>
              <c:tx>
                <c:rich>
                  <a:bodyPr/>
                  <a:lstStyle/>
                  <a:p>
                    <a:fld id="{B45A92B0-0830-429B-AC64-94DC97057A86}" type="CELLRANGE">
                      <a:rPr lang="en-US"/>
                      <a:pPr/>
                      <a:t>[CELLRANGE]</a:t>
                    </a:fld>
                    <a:r>
                      <a:rPr lang="en-US" baseline="0"/>
                      <a:t>, </a:t>
                    </a:r>
                    <a:fld id="{004EB4B9-D3B7-48FC-973D-D555F6D682AC}"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919-4B47-A7F1-F8E9C382EAB1}"/>
                </c:ext>
              </c:extLst>
            </c:dLbl>
            <c:dLbl>
              <c:idx val="7"/>
              <c:tx>
                <c:rich>
                  <a:bodyPr/>
                  <a:lstStyle/>
                  <a:p>
                    <a:fld id="{AF8C4846-6EEE-4DF1-986E-757BEF03FB36}" type="CELLRANGE">
                      <a:rPr lang="en-US"/>
                      <a:pPr/>
                      <a:t>[CELLRANGE]</a:t>
                    </a:fld>
                    <a:r>
                      <a:rPr lang="en-US" baseline="0"/>
                      <a:t>, </a:t>
                    </a:r>
                    <a:fld id="{EA91DEB2-AB31-46B0-9A81-FA2ECBA34F36}"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919-4B47-A7F1-F8E9C382EAB1}"/>
                </c:ext>
              </c:extLst>
            </c:dLbl>
            <c:dLbl>
              <c:idx val="8"/>
              <c:tx>
                <c:rich>
                  <a:bodyPr/>
                  <a:lstStyle/>
                  <a:p>
                    <a:fld id="{291A7E8F-FDD9-457B-8CD9-2438EF591308}" type="CELLRANGE">
                      <a:rPr lang="en-US"/>
                      <a:pPr/>
                      <a:t>[CELLRANGE]</a:t>
                    </a:fld>
                    <a:r>
                      <a:rPr lang="en-US" baseline="0"/>
                      <a:t>, </a:t>
                    </a:r>
                    <a:fld id="{65DA2AC8-4228-4C24-BCE3-FAFD37817D58}"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919-4B47-A7F1-F8E9C382EAB1}"/>
                </c:ext>
              </c:extLst>
            </c:dLbl>
            <c:dLbl>
              <c:idx val="9"/>
              <c:tx>
                <c:rich>
                  <a:bodyPr/>
                  <a:lstStyle/>
                  <a:p>
                    <a:fld id="{2A963D55-1593-43E8-8A4D-B235C73FE371}" type="CELLRANGE">
                      <a:rPr lang="en-US"/>
                      <a:pPr/>
                      <a:t>[CELLRANGE]</a:t>
                    </a:fld>
                    <a:r>
                      <a:rPr lang="en-US" baseline="0"/>
                      <a:t>, </a:t>
                    </a:r>
                    <a:fld id="{2EC1B89E-2D50-4688-8031-D28E436BBDCA}"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919-4B47-A7F1-F8E9C382EAB1}"/>
                </c:ext>
              </c:extLst>
            </c:dLbl>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PIVOT_ANALYSIS!$A$8:$A$17</c:f>
              <c:strCache>
                <c:ptCount val="10"/>
                <c:pt idx="0">
                  <c:v>Thoothukudi</c:v>
                </c:pt>
                <c:pt idx="1">
                  <c:v>Dindigul</c:v>
                </c:pt>
                <c:pt idx="2">
                  <c:v>Virudhunagar</c:v>
                </c:pt>
                <c:pt idx="3">
                  <c:v>Villupuram</c:v>
                </c:pt>
                <c:pt idx="4">
                  <c:v>Krishnagiri</c:v>
                </c:pt>
                <c:pt idx="5">
                  <c:v>Salem</c:v>
                </c:pt>
                <c:pt idx="6">
                  <c:v>Madurai</c:v>
                </c:pt>
                <c:pt idx="7">
                  <c:v>Cuddalore</c:v>
                </c:pt>
                <c:pt idx="8">
                  <c:v>Thanjavur</c:v>
                </c:pt>
                <c:pt idx="9">
                  <c:v>Chennai</c:v>
                </c:pt>
              </c:strCache>
            </c:strRef>
          </c:cat>
          <c:val>
            <c:numRef>
              <c:f>PIVOT_ANALYSIS!$A$8:$A$17</c:f>
              <c:numCache>
                <c:formatCode>0.00</c:formatCode>
                <c:ptCount val="10"/>
                <c:pt idx="0">
                  <c:v>74.489795918367349</c:v>
                </c:pt>
                <c:pt idx="1">
                  <c:v>74.897959183673464</c:v>
                </c:pt>
                <c:pt idx="2">
                  <c:v>75.81632653061223</c:v>
                </c:pt>
                <c:pt idx="3">
                  <c:v>76.020408163265301</c:v>
                </c:pt>
                <c:pt idx="4">
                  <c:v>76.428571428571416</c:v>
                </c:pt>
                <c:pt idx="5">
                  <c:v>78.265306122448976</c:v>
                </c:pt>
                <c:pt idx="6">
                  <c:v>81.428571428571431</c:v>
                </c:pt>
                <c:pt idx="7">
                  <c:v>85.510204081632651</c:v>
                </c:pt>
                <c:pt idx="8">
                  <c:v>92.448979591836732</c:v>
                </c:pt>
                <c:pt idx="9">
                  <c:v>96.020408163265301</c:v>
                </c:pt>
              </c:numCache>
            </c:numRef>
          </c:val>
          <c:extLst>
            <c:ext xmlns:c15="http://schemas.microsoft.com/office/drawing/2012/chart" uri="{02D57815-91ED-43cb-92C2-25804820EDAC}">
              <c15:datalabelsRange>
                <c15:f>PIVOT_ANALYSIS!$A$8:$A$17</c15:f>
                <c15:dlblRangeCache>
                  <c:ptCount val="10"/>
                  <c:pt idx="0">
                    <c:v>Thoothukudi</c:v>
                  </c:pt>
                  <c:pt idx="1">
                    <c:v>Dindigul</c:v>
                  </c:pt>
                  <c:pt idx="2">
                    <c:v>Virudhunagar</c:v>
                  </c:pt>
                  <c:pt idx="3">
                    <c:v>Villupuram</c:v>
                  </c:pt>
                  <c:pt idx="4">
                    <c:v>Krishnagiri</c:v>
                  </c:pt>
                  <c:pt idx="5">
                    <c:v>Salem</c:v>
                  </c:pt>
                  <c:pt idx="6">
                    <c:v>Madurai</c:v>
                  </c:pt>
                  <c:pt idx="7">
                    <c:v>Cuddalore</c:v>
                  </c:pt>
                  <c:pt idx="8">
                    <c:v>Thanjavur</c:v>
                  </c:pt>
                  <c:pt idx="9">
                    <c:v>Chennai</c:v>
                  </c:pt>
                </c15:dlblRangeCache>
              </c15:datalabelsRange>
            </c:ext>
            <c:ext xmlns:c16="http://schemas.microsoft.com/office/drawing/2014/chart" uri="{C3380CC4-5D6E-409C-BE32-E72D297353CC}">
              <c16:uniqueId val="{0000000A-3919-4B47-A7F1-F8E9C382EAB1}"/>
            </c:ext>
          </c:extLst>
        </c:ser>
        <c:dLbls>
          <c:dLblPos val="outEnd"/>
          <c:showLegendKey val="0"/>
          <c:showVal val="1"/>
          <c:showCatName val="0"/>
          <c:showSerName val="0"/>
          <c:showPercent val="0"/>
          <c:showBubbleSize val="0"/>
        </c:dLbls>
        <c:gapWidth val="182"/>
        <c:axId val="1588106928"/>
        <c:axId val="1588107888"/>
      </c:barChart>
      <c:catAx>
        <c:axId val="1588106928"/>
        <c:scaling>
          <c:orientation val="minMax"/>
        </c:scaling>
        <c:delete val="1"/>
        <c:axPos val="l"/>
        <c:numFmt formatCode="General" sourceLinked="1"/>
        <c:majorTickMark val="out"/>
        <c:minorTickMark val="none"/>
        <c:tickLblPos val="nextTo"/>
        <c:crossAx val="1588107888"/>
        <c:crosses val="autoZero"/>
        <c:auto val="1"/>
        <c:lblAlgn val="ctr"/>
        <c:lblOffset val="100"/>
        <c:noMultiLvlLbl val="0"/>
      </c:catAx>
      <c:valAx>
        <c:axId val="1588107888"/>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RISK SCORE</a:t>
                </a:r>
              </a:p>
            </c:rich>
          </c:tx>
          <c:overlay val="0"/>
          <c:spPr>
            <a:noFill/>
            <a:ln>
              <a:solidFill>
                <a:schemeClr val="bg2">
                  <a:lumMod val="10000"/>
                </a:schemeClr>
              </a:solidFill>
            </a:ln>
            <a:effectLst/>
          </c:spPr>
          <c:txPr>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0.00" sourceLinked="1"/>
        <c:majorTickMark val="none"/>
        <c:minorTickMark val="none"/>
        <c:tickLblPos val="nextTo"/>
        <c:crossAx val="1588106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[TN_SENTINEL_X_PRO.xlsm]PIVOT_ANALYSIS!PivotTable2category</c:name>
    <c:fmtId val="8"/>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District Risk Distribution</a:t>
            </a:r>
          </a:p>
        </c:rich>
      </c:tx>
      <c:layout>
        <c:manualLayout>
          <c:xMode val="edge"/>
          <c:yMode val="edge"/>
          <c:x val="0.20619601193831577"/>
          <c:y val="3.19642544681914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bg2">
              <a:lumMod val="10000"/>
            </a:schemeClr>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C00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FC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FFFF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92D050"/>
          </a:solidFill>
          <a:ln w="19050">
            <a:noFill/>
          </a:ln>
          <a:effectLst>
            <a:outerShdw blurRad="50800" dist="38100" dir="5400000" algn="t" rotWithShape="0">
              <a:prstClr val="black">
                <a:alpha val="40000"/>
              </a:prstClr>
            </a:outerShdw>
          </a:effectLst>
        </c:spPr>
        <c:dLbl>
          <c:idx val="0"/>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lumMod val="10000"/>
            </a:schemeClr>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C00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FFC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FFFF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92D05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C00000"/>
          </a:solidFill>
          <a:ln w="19050">
            <a:solidFill>
              <a:schemeClr val="lt1"/>
            </a:solidFill>
          </a:ln>
          <a:effectLst/>
        </c:spPr>
        <c:dLbl>
          <c:idx val="0"/>
          <c:layout>
            <c:manualLayout>
              <c:x val="0.20777630989177395"/>
              <c:y val="4.3356444252659115E-3"/>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FFC000"/>
          </a:solidFill>
          <a:ln w="19050">
            <a:solidFill>
              <a:schemeClr val="lt1"/>
            </a:solidFill>
          </a:ln>
          <a:effectLst/>
        </c:spPr>
        <c:dLbl>
          <c:idx val="0"/>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Lst>
        </c:dLbl>
      </c:pivotFmt>
      <c:pivotFmt>
        <c:idx val="13"/>
        <c:spPr>
          <a:solidFill>
            <a:srgbClr val="FFFF00"/>
          </a:solidFill>
          <a:ln w="19050">
            <a:solidFill>
              <a:schemeClr val="lt1"/>
            </a:solidFill>
          </a:ln>
          <a:effectLst/>
        </c:spPr>
        <c:dLbl>
          <c:idx val="0"/>
          <c:layout>
            <c:manualLayout>
              <c:x val="-0.18638757210879725"/>
              <c:y val="0.10839111063164877"/>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92D050"/>
          </a:solidFill>
          <a:ln w="19050">
            <a:solidFill>
              <a:schemeClr val="lt1"/>
            </a:solidFill>
          </a:ln>
          <a:effectLst/>
        </c:spPr>
        <c:dLbl>
          <c:idx val="0"/>
          <c:layout>
            <c:manualLayout>
              <c:x val="-0.11611029082187369"/>
              <c:y val="-1.3006933275797852E-2"/>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marker>
          <c:symbol val="none"/>
        </c:marker>
        <c:dLbl>
          <c:idx val="0"/>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rgbClr val="C00000"/>
          </a:solidFill>
          <a:ln w="19050">
            <a:solidFill>
              <a:schemeClr val="lt1"/>
            </a:solidFill>
          </a:ln>
          <a:effectLst/>
        </c:spPr>
        <c:dLbl>
          <c:idx val="0"/>
          <c:layout>
            <c:manualLayout>
              <c:x val="0.20777630989177395"/>
              <c:y val="4.3356444252659115E-3"/>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rgbClr val="FFC000"/>
          </a:solidFill>
          <a:ln w="19050">
            <a:solidFill>
              <a:schemeClr val="lt1"/>
            </a:solidFill>
          </a:ln>
          <a:effectLst/>
        </c:spPr>
        <c:dLbl>
          <c:idx val="0"/>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Lst>
        </c:dLbl>
      </c:pivotFmt>
      <c:pivotFmt>
        <c:idx val="18"/>
        <c:spPr>
          <a:solidFill>
            <a:srgbClr val="FFFF00"/>
          </a:solidFill>
          <a:ln w="19050">
            <a:solidFill>
              <a:schemeClr val="lt1"/>
            </a:solidFill>
          </a:ln>
          <a:effectLst/>
        </c:spPr>
        <c:dLbl>
          <c:idx val="0"/>
          <c:layout>
            <c:manualLayout>
              <c:x val="-0.18638757210879725"/>
              <c:y val="0.10839111063164877"/>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rgbClr val="92D050"/>
          </a:solidFill>
          <a:ln w="19050">
            <a:solidFill>
              <a:schemeClr val="lt1"/>
            </a:solidFill>
          </a:ln>
          <a:effectLst/>
        </c:spPr>
        <c:dLbl>
          <c:idx val="0"/>
          <c:layout>
            <c:manualLayout>
              <c:x val="-0.11611029082187369"/>
              <c:y val="-1.3006933275797852E-2"/>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marker>
          <c:symbol val="none"/>
        </c:marker>
        <c:dLbl>
          <c:idx val="0"/>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lumMod val="75000"/>
            </a:schemeClr>
          </a:solidFill>
          <a:ln w="19050">
            <a:solidFill>
              <a:schemeClr val="lt1"/>
            </a:solidFill>
          </a:ln>
          <a:effectLst/>
        </c:spPr>
        <c:dLbl>
          <c:idx val="0"/>
          <c:layout>
            <c:manualLayout>
              <c:x val="0.20777630989177395"/>
              <c:y val="4.3356444252659115E-3"/>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tx1">
              <a:lumMod val="75000"/>
              <a:lumOff val="25000"/>
            </a:schemeClr>
          </a:solidFill>
          <a:ln w="19050">
            <a:solidFill>
              <a:schemeClr val="lt1"/>
            </a:solidFill>
          </a:ln>
          <a:effectLst/>
        </c:spPr>
        <c:dLbl>
          <c:idx val="0"/>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Lst>
        </c:dLbl>
      </c:pivotFmt>
      <c:pivotFmt>
        <c:idx val="23"/>
        <c:spPr>
          <a:solidFill>
            <a:schemeClr val="accent1">
              <a:lumMod val="60000"/>
              <a:lumOff val="40000"/>
            </a:schemeClr>
          </a:solidFill>
          <a:ln w="19050">
            <a:solidFill>
              <a:schemeClr val="lt1"/>
            </a:solidFill>
          </a:ln>
          <a:effectLst/>
        </c:spPr>
        <c:dLbl>
          <c:idx val="0"/>
          <c:layout>
            <c:manualLayout>
              <c:x val="-0.18638757210879725"/>
              <c:y val="0.10839111063164877"/>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2">
              <a:lumMod val="20000"/>
              <a:lumOff val="80000"/>
            </a:schemeClr>
          </a:solidFill>
          <a:ln w="19050">
            <a:solidFill>
              <a:schemeClr val="lt1"/>
            </a:solidFill>
          </a:ln>
          <a:effectLst/>
        </c:spPr>
        <c:dLbl>
          <c:idx val="0"/>
          <c:layout>
            <c:manualLayout>
              <c:x val="-0.11611029082187369"/>
              <c:y val="-1.3006933275797852E-2"/>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PIVOT_ANALYSIS!$F$7</c:f>
              <c:strCache>
                <c:ptCount val="1"/>
                <c:pt idx="0">
                  <c:v>Total</c:v>
                </c:pt>
              </c:strCache>
            </c:strRef>
          </c:tx>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C01B-45FA-A410-177570D8C263}"/>
              </c:ext>
            </c:extLst>
          </c:dPt>
          <c:dPt>
            <c:idx val="1"/>
            <c:bubble3D val="0"/>
            <c:spPr>
              <a:solidFill>
                <a:schemeClr val="tx1">
                  <a:lumMod val="75000"/>
                  <a:lumOff val="25000"/>
                </a:schemeClr>
              </a:solidFill>
              <a:ln w="19050">
                <a:solidFill>
                  <a:schemeClr val="lt1"/>
                </a:solidFill>
              </a:ln>
              <a:effectLst/>
            </c:spPr>
            <c:extLst>
              <c:ext xmlns:c16="http://schemas.microsoft.com/office/drawing/2014/chart" uri="{C3380CC4-5D6E-409C-BE32-E72D297353CC}">
                <c16:uniqueId val="{00000003-C01B-45FA-A410-177570D8C263}"/>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C01B-45FA-A410-177570D8C263}"/>
              </c:ext>
            </c:extLst>
          </c:dPt>
          <c:dPt>
            <c:idx val="3"/>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7-C01B-45FA-A410-177570D8C263}"/>
              </c:ext>
            </c:extLst>
          </c:dPt>
          <c:dLbls>
            <c:dLbl>
              <c:idx val="0"/>
              <c:layout>
                <c:manualLayout>
                  <c:x val="0.20777630989177395"/>
                  <c:y val="4.3356444252659115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01B-45FA-A410-177570D8C263}"/>
                </c:ext>
              </c:extLst>
            </c:dLbl>
            <c:dLbl>
              <c:idx val="1"/>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 xmlns:c16="http://schemas.microsoft.com/office/drawing/2014/chart" uri="{C3380CC4-5D6E-409C-BE32-E72D297353CC}">
                  <c16:uniqueId val="{00000003-C01B-45FA-A410-177570D8C263}"/>
                </c:ext>
              </c:extLst>
            </c:dLbl>
            <c:dLbl>
              <c:idx val="2"/>
              <c:layout>
                <c:manualLayout>
                  <c:x val="-0.18638757210879725"/>
                  <c:y val="0.1083911106316487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01B-45FA-A410-177570D8C263}"/>
                </c:ext>
              </c:extLst>
            </c:dLbl>
            <c:dLbl>
              <c:idx val="3"/>
              <c:layout>
                <c:manualLayout>
                  <c:x val="-0.11611029082187369"/>
                  <c:y val="-1.30069332757978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01B-45FA-A410-177570D8C263}"/>
                </c:ext>
              </c:extLst>
            </c:dLbl>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PIVOT_ANALYSIS!$E$8:$E$11</c:f>
              <c:strCache>
                <c:ptCount val="4"/>
                <c:pt idx="0">
                  <c:v>Critical</c:v>
                </c:pt>
                <c:pt idx="1">
                  <c:v>High</c:v>
                </c:pt>
                <c:pt idx="2">
                  <c:v>Moderate</c:v>
                </c:pt>
                <c:pt idx="3">
                  <c:v>Low</c:v>
                </c:pt>
              </c:strCache>
            </c:strRef>
          </c:cat>
          <c:val>
            <c:numRef>
              <c:f>PIVOT_ANALYSIS!$F$8:$F$11</c:f>
              <c:numCache>
                <c:formatCode>General</c:formatCode>
                <c:ptCount val="4"/>
                <c:pt idx="0">
                  <c:v>4</c:v>
                </c:pt>
                <c:pt idx="1">
                  <c:v>15</c:v>
                </c:pt>
                <c:pt idx="2">
                  <c:v>14</c:v>
                </c:pt>
                <c:pt idx="3">
                  <c:v>17</c:v>
                </c:pt>
              </c:numCache>
            </c:numRef>
          </c:val>
          <c:extLst>
            <c:ext xmlns:c16="http://schemas.microsoft.com/office/drawing/2014/chart" uri="{C3380CC4-5D6E-409C-BE32-E72D297353CC}">
              <c16:uniqueId val="{00000008-D722-47EF-8CC8-F7DD88696D4D}"/>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[TN_SENTINEL_X_PRO.xlsm]PIVOT_ANALYSIS!PivotTable6criticality</c:name>
    <c:fmtId val="8"/>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IN">
                <a:solidFill>
                  <a:schemeClr val="bg2">
                    <a:lumMod val="10000"/>
                  </a:schemeClr>
                </a:solidFill>
              </a:rPr>
              <a:t>Operational Priority Distribution</a:t>
            </a:r>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PIVOT_ANALYSIS!$V$7:$V$8</c:f>
              <c:strCache>
                <c:ptCount val="1"/>
                <c:pt idx="0">
                  <c:v>Critical</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4C24-4A7E-B7B0-1F650533AF1D}"/>
              </c:ext>
            </c:extLst>
          </c:dPt>
          <c:dPt>
            <c:idx val="3"/>
            <c:invertIfNegative val="0"/>
            <c:bubble3D val="0"/>
            <c:extLst>
              <c:ext xmlns:c16="http://schemas.microsoft.com/office/drawing/2014/chart" uri="{C3380CC4-5D6E-409C-BE32-E72D297353CC}">
                <c16:uniqueId val="{00000000-2CF1-43A0-9513-44B7146637B2}"/>
              </c:ext>
            </c:extLst>
          </c:dPt>
          <c:dLbls>
            <c:dLbl>
              <c:idx val="3"/>
              <c:layout>
                <c:manualLayout>
                  <c:x val="6.5219835825930508E-2"/>
                  <c:y val="-3.324086744670393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CF1-43A0-9513-44B7146637B2}"/>
                </c:ext>
              </c:extLst>
            </c:dLbl>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PIVOT_ANALYSIS!$V$9:$V$13</c:f>
              <c:numCache>
                <c:formatCode>General</c:formatCode>
                <c:ptCount val="4"/>
                <c:pt idx="1">
                  <c:v>3</c:v>
                </c:pt>
                <c:pt idx="3">
                  <c:v>1</c:v>
                </c:pt>
              </c:numCache>
            </c:numRef>
          </c:val>
          <c:extLst>
            <c:ext xmlns:c16="http://schemas.microsoft.com/office/drawing/2014/chart" uri="{C3380CC4-5D6E-409C-BE32-E72D297353CC}">
              <c16:uniqueId val="{00000001-2CF1-43A0-9513-44B7146637B2}"/>
            </c:ext>
          </c:extLst>
        </c:ser>
        <c:ser>
          <c:idx val="1"/>
          <c:order val="1"/>
          <c:tx>
            <c:strRef>
              <c:f>PIVOT_ANALYSIS!$W$7:$W$8</c:f>
              <c:strCache>
                <c:ptCount val="1"/>
                <c:pt idx="0">
                  <c:v>High</c:v>
                </c:pt>
              </c:strCache>
            </c:strRef>
          </c:tx>
          <c:spPr>
            <a:solidFill>
              <a:srgbClr val="FFCC0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PIVOT_ANALYSIS!$W$9:$W$13</c:f>
              <c:numCache>
                <c:formatCode>General</c:formatCode>
                <c:ptCount val="4"/>
                <c:pt idx="0">
                  <c:v>8</c:v>
                </c:pt>
                <c:pt idx="3">
                  <c:v>7</c:v>
                </c:pt>
              </c:numCache>
            </c:numRef>
          </c:val>
          <c:extLst>
            <c:ext xmlns:c16="http://schemas.microsoft.com/office/drawing/2014/chart" uri="{C3380CC4-5D6E-409C-BE32-E72D297353CC}">
              <c16:uniqueId val="{00000002-C309-4FEB-8098-83480521FE60}"/>
            </c:ext>
          </c:extLst>
        </c:ser>
        <c:ser>
          <c:idx val="2"/>
          <c:order val="2"/>
          <c:tx>
            <c:strRef>
              <c:f>PIVOT_ANALYSIS!$X$7:$X$8</c:f>
              <c:strCache>
                <c:ptCount val="1"/>
                <c:pt idx="0">
                  <c:v>Low</c:v>
                </c:pt>
              </c:strCache>
            </c:strRef>
          </c:tx>
          <c:spPr>
            <a:solidFill>
              <a:srgbClr val="92D05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PIVOT_ANALYSIS!$X$9:$X$13</c:f>
              <c:numCache>
                <c:formatCode>General</c:formatCode>
                <c:ptCount val="4"/>
                <c:pt idx="3">
                  <c:v>17</c:v>
                </c:pt>
              </c:numCache>
            </c:numRef>
          </c:val>
          <c:extLst>
            <c:ext xmlns:c16="http://schemas.microsoft.com/office/drawing/2014/chart" uri="{C3380CC4-5D6E-409C-BE32-E72D297353CC}">
              <c16:uniqueId val="{00000003-C309-4FEB-8098-83480521FE60}"/>
            </c:ext>
          </c:extLst>
        </c:ser>
        <c:ser>
          <c:idx val="3"/>
          <c:order val="3"/>
          <c:tx>
            <c:strRef>
              <c:f>PIVOT_ANALYSIS!$Y$7:$Y$8</c:f>
              <c:strCache>
                <c:ptCount val="1"/>
                <c:pt idx="0">
                  <c:v>Moderate</c:v>
                </c:pt>
              </c:strCache>
            </c:strRef>
          </c:tx>
          <c:spPr>
            <a:solidFill>
              <a:srgbClr val="FFFF0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PIVOT_ANALYSIS!$Y$9:$Y$13</c:f>
              <c:numCache>
                <c:formatCode>General</c:formatCode>
                <c:ptCount val="4"/>
                <c:pt idx="2">
                  <c:v>3</c:v>
                </c:pt>
                <c:pt idx="3">
                  <c:v>11</c:v>
                </c:pt>
              </c:numCache>
            </c:numRef>
          </c:val>
          <c:extLst>
            <c:ext xmlns:c16="http://schemas.microsoft.com/office/drawing/2014/chart" uri="{C3380CC4-5D6E-409C-BE32-E72D297353CC}">
              <c16:uniqueId val="{00000004-C309-4FEB-8098-83480521FE60}"/>
            </c:ext>
          </c:extLst>
        </c:ser>
        <c:dLbls>
          <c:dLblPos val="inEnd"/>
          <c:showLegendKey val="0"/>
          <c:showVal val="1"/>
          <c:showCatName val="0"/>
          <c:showSerName val="0"/>
          <c:showPercent val="0"/>
          <c:showBubbleSize val="0"/>
        </c:dLbls>
        <c:gapWidth val="150"/>
        <c:overlap val="100"/>
        <c:axId val="672570240"/>
        <c:axId val="672569760"/>
      </c:barChart>
      <c:catAx>
        <c:axId val="672570240"/>
        <c:scaling>
          <c:orientation val="minMax"/>
        </c:scaling>
        <c:delete val="0"/>
        <c:axPos val="b"/>
        <c:numFmt formatCode="General" sourceLinked="1"/>
        <c:majorTickMark val="none"/>
        <c:minorTickMark val="none"/>
        <c:tickLblPos val="nextTo"/>
        <c:spPr>
          <a:solidFill>
            <a:schemeClr val="accent6">
              <a:lumMod val="60000"/>
              <a:lumOff val="4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672569760"/>
        <c:crosses val="autoZero"/>
        <c:auto val="1"/>
        <c:lblAlgn val="ctr"/>
        <c:lblOffset val="100"/>
        <c:noMultiLvlLbl val="0"/>
      </c:catAx>
      <c:valAx>
        <c:axId val="672569760"/>
        <c:scaling>
          <c:orientation val="minMax"/>
        </c:scaling>
        <c:delete val="1"/>
        <c:axPos val="l"/>
        <c:numFmt formatCode="0%" sourceLinked="1"/>
        <c:majorTickMark val="none"/>
        <c:minorTickMark val="none"/>
        <c:tickLblPos val="nextTo"/>
        <c:crossAx val="67257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E8E8E8">
                    <a:lumMod val="10000"/>
                  </a:srgbClr>
                </a:solidFill>
                <a:latin typeface="+mn-lt"/>
                <a:ea typeface="+mn-ea"/>
                <a:cs typeface="+mn-cs"/>
              </a:defRPr>
            </a:pPr>
            <a:r>
              <a:rPr lang="en-US">
                <a:solidFill>
                  <a:srgbClr val="E8E8E8">
                    <a:lumMod val="10000"/>
                  </a:srgbClr>
                </a:solidFill>
              </a:rPr>
              <a:t>Crime Volume vs Risk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E8E8E8">
                  <a:lumMod val="10000"/>
                </a:srgbClr>
              </a:solidFill>
              <a:latin typeface="+mn-lt"/>
              <a:ea typeface="+mn-ea"/>
              <a:cs typeface="+mn-cs"/>
            </a:defRPr>
          </a:pPr>
          <a:endParaRPr lang="en-US"/>
        </a:p>
      </c:txPr>
    </c:title>
    <c:autoTitleDeleted val="0"/>
    <c:plotArea>
      <c:layout/>
      <c:scatterChart>
        <c:scatterStyle val="lineMarker"/>
        <c:varyColors val="0"/>
        <c:ser>
          <c:idx val="0"/>
          <c:order val="0"/>
          <c:tx>
            <c:strRef>
              <c:f>PIVOT_ANALYSIS!$AP$7</c:f>
              <c:strCache>
                <c:ptCount val="1"/>
                <c:pt idx="0">
                  <c:v>Risk_Score</c:v>
                </c:pt>
              </c:strCache>
            </c:strRef>
          </c:tx>
          <c:spPr>
            <a:ln w="25400" cap="rnd">
              <a:noFill/>
              <a:round/>
            </a:ln>
            <a:effectLst/>
          </c:spPr>
          <c:marker>
            <c:symbol val="circle"/>
            <c:size val="5"/>
            <c:spPr>
              <a:solidFill>
                <a:schemeClr val="accent1">
                  <a:lumMod val="75000"/>
                </a:schemeClr>
              </a:solidFill>
              <a:ln w="9525">
                <a:noFill/>
              </a:ln>
              <a:effectLst/>
            </c:spPr>
          </c:marker>
          <c:xVal>
            <c:numRef>
              <c:f>PIVOT_ANALYSIS!$AO$8:$AO$57</c:f>
              <c:numCache>
                <c:formatCode>General</c:formatCode>
                <c:ptCount val="50"/>
                <c:pt idx="0">
                  <c:v>4375</c:v>
                </c:pt>
                <c:pt idx="1">
                  <c:v>36502</c:v>
                </c:pt>
                <c:pt idx="2">
                  <c:v>13791</c:v>
                </c:pt>
                <c:pt idx="3">
                  <c:v>8812</c:v>
                </c:pt>
                <c:pt idx="4">
                  <c:v>18923</c:v>
                </c:pt>
                <c:pt idx="5">
                  <c:v>8513</c:v>
                </c:pt>
                <c:pt idx="6">
                  <c:v>11472</c:v>
                </c:pt>
                <c:pt idx="7">
                  <c:v>9925</c:v>
                </c:pt>
                <c:pt idx="8">
                  <c:v>10782</c:v>
                </c:pt>
                <c:pt idx="9">
                  <c:v>7857</c:v>
                </c:pt>
                <c:pt idx="10">
                  <c:v>7752</c:v>
                </c:pt>
                <c:pt idx="11">
                  <c:v>14392</c:v>
                </c:pt>
                <c:pt idx="12">
                  <c:v>12438</c:v>
                </c:pt>
                <c:pt idx="13">
                  <c:v>15024</c:v>
                </c:pt>
                <c:pt idx="14">
                  <c:v>6250</c:v>
                </c:pt>
                <c:pt idx="15">
                  <c:v>8603</c:v>
                </c:pt>
                <c:pt idx="16">
                  <c:v>4522</c:v>
                </c:pt>
                <c:pt idx="17">
                  <c:v>4054</c:v>
                </c:pt>
                <c:pt idx="18">
                  <c:v>10509</c:v>
                </c:pt>
                <c:pt idx="19">
                  <c:v>10010</c:v>
                </c:pt>
                <c:pt idx="20">
                  <c:v>1412</c:v>
                </c:pt>
                <c:pt idx="21">
                  <c:v>644</c:v>
                </c:pt>
                <c:pt idx="22">
                  <c:v>14523</c:v>
                </c:pt>
                <c:pt idx="23">
                  <c:v>16550</c:v>
                </c:pt>
                <c:pt idx="24">
                  <c:v>8935</c:v>
                </c:pt>
                <c:pt idx="25">
                  <c:v>20366</c:v>
                </c:pt>
                <c:pt idx="26">
                  <c:v>11745</c:v>
                </c:pt>
                <c:pt idx="27">
                  <c:v>10878</c:v>
                </c:pt>
                <c:pt idx="28">
                  <c:v>6419</c:v>
                </c:pt>
                <c:pt idx="29">
                  <c:v>12017</c:v>
                </c:pt>
                <c:pt idx="30">
                  <c:v>15705</c:v>
                </c:pt>
                <c:pt idx="31">
                  <c:v>13536</c:v>
                </c:pt>
                <c:pt idx="32">
                  <c:v>10622</c:v>
                </c:pt>
                <c:pt idx="33">
                  <c:v>10512</c:v>
                </c:pt>
                <c:pt idx="34">
                  <c:v>8048</c:v>
                </c:pt>
                <c:pt idx="35">
                  <c:v>10861</c:v>
                </c:pt>
                <c:pt idx="36">
                  <c:v>14820</c:v>
                </c:pt>
                <c:pt idx="37">
                  <c:v>10147</c:v>
                </c:pt>
                <c:pt idx="38">
                  <c:v>23152</c:v>
                </c:pt>
                <c:pt idx="39">
                  <c:v>12586</c:v>
                </c:pt>
                <c:pt idx="40">
                  <c:v>1</c:v>
                </c:pt>
                <c:pt idx="41">
                  <c:v>381</c:v>
                </c:pt>
                <c:pt idx="42">
                  <c:v>11108</c:v>
                </c:pt>
                <c:pt idx="43">
                  <c:v>11047</c:v>
                </c:pt>
                <c:pt idx="44">
                  <c:v>7615</c:v>
                </c:pt>
                <c:pt idx="45">
                  <c:v>7928</c:v>
                </c:pt>
                <c:pt idx="46">
                  <c:v>7778</c:v>
                </c:pt>
                <c:pt idx="47">
                  <c:v>7315</c:v>
                </c:pt>
                <c:pt idx="48">
                  <c:v>15869</c:v>
                </c:pt>
                <c:pt idx="49">
                  <c:v>12625</c:v>
                </c:pt>
              </c:numCache>
            </c:numRef>
          </c:xVal>
          <c:yVal>
            <c:numRef>
              <c:f>PIVOT_ANALYSIS!$AP$8:$AP$57</c:f>
              <c:numCache>
                <c:formatCode>0.00</c:formatCode>
                <c:ptCount val="50"/>
                <c:pt idx="0">
                  <c:v>17.551020408163268</c:v>
                </c:pt>
                <c:pt idx="1">
                  <c:v>96.020408163265301</c:v>
                </c:pt>
                <c:pt idx="2">
                  <c:v>67.551020408163268</c:v>
                </c:pt>
                <c:pt idx="3">
                  <c:v>38.877551020408163</c:v>
                </c:pt>
                <c:pt idx="4">
                  <c:v>85.510204081632651</c:v>
                </c:pt>
                <c:pt idx="5">
                  <c:v>41.632653061224488</c:v>
                </c:pt>
                <c:pt idx="6">
                  <c:v>74.897959183673464</c:v>
                </c:pt>
                <c:pt idx="7">
                  <c:v>53.367346938775512</c:v>
                </c:pt>
                <c:pt idx="8">
                  <c:v>44.285714285714285</c:v>
                </c:pt>
                <c:pt idx="9">
                  <c:v>32.653061224489797</c:v>
                </c:pt>
                <c:pt idx="10">
                  <c:v>24.285714285714288</c:v>
                </c:pt>
                <c:pt idx="11">
                  <c:v>76.428571428571416</c:v>
                </c:pt>
                <c:pt idx="12">
                  <c:v>81.428571428571431</c:v>
                </c:pt>
                <c:pt idx="13">
                  <c:v>71.836734693877546</c:v>
                </c:pt>
                <c:pt idx="14">
                  <c:v>24.387755102040821</c:v>
                </c:pt>
                <c:pt idx="15">
                  <c:v>52.040816326530617</c:v>
                </c:pt>
                <c:pt idx="16">
                  <c:v>11.22448979591837</c:v>
                </c:pt>
                <c:pt idx="17">
                  <c:v>35.918367346938773</c:v>
                </c:pt>
                <c:pt idx="18">
                  <c:v>55</c:v>
                </c:pt>
                <c:pt idx="19">
                  <c:v>51.122448979591837</c:v>
                </c:pt>
                <c:pt idx="20">
                  <c:v>6.122448979591832</c:v>
                </c:pt>
                <c:pt idx="21">
                  <c:v>4.081632653061229</c:v>
                </c:pt>
                <c:pt idx="22">
                  <c:v>78.265306122448976</c:v>
                </c:pt>
                <c:pt idx="23">
                  <c:v>55.918367346938773</c:v>
                </c:pt>
                <c:pt idx="24">
                  <c:v>55.612244897959179</c:v>
                </c:pt>
                <c:pt idx="25">
                  <c:v>92.448979591836732</c:v>
                </c:pt>
                <c:pt idx="26">
                  <c:v>66.734693877551024</c:v>
                </c:pt>
                <c:pt idx="27">
                  <c:v>70.408163265306129</c:v>
                </c:pt>
                <c:pt idx="28">
                  <c:v>21.326530612244898</c:v>
                </c:pt>
                <c:pt idx="29">
                  <c:v>51.83673469387756</c:v>
                </c:pt>
                <c:pt idx="30">
                  <c:v>73.367346938775512</c:v>
                </c:pt>
                <c:pt idx="31">
                  <c:v>56.632653061224495</c:v>
                </c:pt>
                <c:pt idx="32">
                  <c:v>74.489795918367349</c:v>
                </c:pt>
                <c:pt idx="33">
                  <c:v>49.08163265306122</c:v>
                </c:pt>
                <c:pt idx="34">
                  <c:v>24.591836734693878</c:v>
                </c:pt>
                <c:pt idx="35">
                  <c:v>69.693877551020407</c:v>
                </c:pt>
                <c:pt idx="36">
                  <c:v>45.306122448979593</c:v>
                </c:pt>
                <c:pt idx="37">
                  <c:v>39.693877551020407</c:v>
                </c:pt>
                <c:pt idx="38">
                  <c:v>76.020408163265301</c:v>
                </c:pt>
                <c:pt idx="39">
                  <c:v>75.81632653061223</c:v>
                </c:pt>
                <c:pt idx="40">
                  <c:v>1.6326530612244916</c:v>
                </c:pt>
                <c:pt idx="41">
                  <c:v>2.3469387755102069</c:v>
                </c:pt>
                <c:pt idx="42">
                  <c:v>50.306122448979593</c:v>
                </c:pt>
                <c:pt idx="43">
                  <c:v>62.244897959183675</c:v>
                </c:pt>
                <c:pt idx="44">
                  <c:v>22.755102040816329</c:v>
                </c:pt>
                <c:pt idx="45">
                  <c:v>24.489795918367346</c:v>
                </c:pt>
                <c:pt idx="46">
                  <c:v>52.95918367346939</c:v>
                </c:pt>
                <c:pt idx="47">
                  <c:v>36.326530612244902</c:v>
                </c:pt>
                <c:pt idx="48">
                  <c:v>70.102040816326536</c:v>
                </c:pt>
                <c:pt idx="49">
                  <c:v>70.102040816326536</c:v>
                </c:pt>
              </c:numCache>
            </c:numRef>
          </c:yVal>
          <c:smooth val="0"/>
          <c:extLst>
            <c:ext xmlns:c16="http://schemas.microsoft.com/office/drawing/2014/chart" uri="{C3380CC4-5D6E-409C-BE32-E72D297353CC}">
              <c16:uniqueId val="{00000000-EDC7-4A6B-BE2D-9C93F4722955}"/>
            </c:ext>
          </c:extLst>
        </c:ser>
        <c:dLbls>
          <c:showLegendKey val="0"/>
          <c:showVal val="0"/>
          <c:showCatName val="0"/>
          <c:showSerName val="0"/>
          <c:showPercent val="0"/>
          <c:showBubbleSize val="0"/>
        </c:dLbls>
        <c:axId val="1588068048"/>
        <c:axId val="1588072368"/>
      </c:scatterChart>
      <c:valAx>
        <c:axId val="1588068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Total Crime </a:t>
                </a:r>
              </a:p>
            </c:rich>
          </c:tx>
          <c:overlay val="0"/>
          <c:spPr>
            <a:noFill/>
            <a:ln>
              <a:solidFill>
                <a:schemeClr val="bg2">
                  <a:lumMod val="10000"/>
                </a:schemeClr>
              </a:solidFill>
            </a:ln>
            <a:effectLst/>
          </c:spPr>
          <c:txPr>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1588072368"/>
        <c:crosses val="autoZero"/>
        <c:crossBetween val="midCat"/>
      </c:valAx>
      <c:valAx>
        <c:axId val="1588072368"/>
        <c:scaling>
          <c:orientation val="minMax"/>
        </c:scaling>
        <c:delete val="0"/>
        <c:axPos val="l"/>
        <c:majorGridlines>
          <c:spPr>
            <a:ln w="9525" cap="flat" cmpd="sng" algn="ctr">
              <a:solidFill>
                <a:schemeClr val="accent4">
                  <a:lumMod val="40000"/>
                  <a:lumOff val="6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Risk score</a:t>
                </a:r>
              </a:p>
            </c:rich>
          </c:tx>
          <c:overlay val="0"/>
          <c:spPr>
            <a:noFill/>
            <a:ln>
              <a:solidFill>
                <a:schemeClr val="bg2">
                  <a:lumMod val="10000"/>
                </a:schemeClr>
              </a:solidFill>
            </a:ln>
            <a:effectLst/>
          </c:spPr>
          <c:txPr>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158806804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[TN_SENTINEL_X_PRO.xlsm]PIVOT_ANALYSIS!PivotTable6criticality</c:name>
    <c:fmtId val="9"/>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IN">
                <a:solidFill>
                  <a:schemeClr val="bg2">
                    <a:lumMod val="10000"/>
                  </a:schemeClr>
                </a:solidFill>
              </a:rPr>
              <a:t>Operational Priority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lumMod val="50000"/>
            </a:schemeClr>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lumMod val="50000"/>
            </a:schemeClr>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1">
              <a:lumMod val="50000"/>
              <a:lumOff val="50000"/>
            </a:schemeClr>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3">
              <a:lumMod val="20000"/>
              <a:lumOff val="80000"/>
            </a:schemeClr>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lumMod val="40000"/>
              <a:lumOff val="60000"/>
            </a:schemeClr>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PIVOT_ANALYSIS!$V$7:$V$8</c:f>
              <c:strCache>
                <c:ptCount val="1"/>
                <c:pt idx="0">
                  <c:v>Critical</c:v>
                </c:pt>
              </c:strCache>
            </c:strRef>
          </c:tx>
          <c:spPr>
            <a:solidFill>
              <a:schemeClr val="accent2">
                <a:lumMod val="50000"/>
              </a:schemeClr>
            </a:solidFill>
            <a:ln>
              <a:noFill/>
            </a:ln>
            <a:effectLst/>
          </c:spPr>
          <c:invertIfNegative val="0"/>
          <c:dPt>
            <c:idx val="0"/>
            <c:invertIfNegative val="0"/>
            <c:bubble3D val="0"/>
            <c:extLst>
              <c:ext xmlns:c16="http://schemas.microsoft.com/office/drawing/2014/chart" uri="{C3380CC4-5D6E-409C-BE32-E72D297353CC}">
                <c16:uniqueId val="{00000001-2AD6-40D5-BCF1-D705B24747B4}"/>
              </c:ext>
            </c:extLst>
          </c:dPt>
          <c:dPt>
            <c:idx val="3"/>
            <c:invertIfNegative val="0"/>
            <c:bubble3D val="0"/>
            <c:spPr>
              <a:solidFill>
                <a:schemeClr val="accent2">
                  <a:lumMod val="50000"/>
                </a:schemeClr>
              </a:solidFill>
              <a:ln>
                <a:noFill/>
              </a:ln>
              <a:effectLst/>
            </c:spPr>
            <c:extLst>
              <c:ext xmlns:c16="http://schemas.microsoft.com/office/drawing/2014/chart" uri="{C3380CC4-5D6E-409C-BE32-E72D297353CC}">
                <c16:uniqueId val="{00000000-2CF1-43A0-9513-44B7146637B2}"/>
              </c:ext>
            </c:extLst>
          </c:dPt>
          <c:dLbls>
            <c:dLbl>
              <c:idx val="3"/>
              <c:layout>
                <c:manualLayout>
                  <c:x val="6.5219835825930508E-2"/>
                  <c:y val="-3.324086744670393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CF1-43A0-9513-44B7146637B2}"/>
                </c:ext>
              </c:extLst>
            </c:dLbl>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PIVOT_ANALYSIS!$V$9:$V$13</c:f>
              <c:numCache>
                <c:formatCode>General</c:formatCode>
                <c:ptCount val="4"/>
                <c:pt idx="1">
                  <c:v>3</c:v>
                </c:pt>
                <c:pt idx="3">
                  <c:v>1</c:v>
                </c:pt>
              </c:numCache>
            </c:numRef>
          </c:val>
          <c:extLst>
            <c:ext xmlns:c16="http://schemas.microsoft.com/office/drawing/2014/chart" uri="{C3380CC4-5D6E-409C-BE32-E72D297353CC}">
              <c16:uniqueId val="{00000001-2CF1-43A0-9513-44B7146637B2}"/>
            </c:ext>
          </c:extLst>
        </c:ser>
        <c:ser>
          <c:idx val="1"/>
          <c:order val="1"/>
          <c:tx>
            <c:strRef>
              <c:f>PIVOT_ANALYSIS!$W$7:$W$8</c:f>
              <c:strCache>
                <c:ptCount val="1"/>
                <c:pt idx="0">
                  <c:v>High</c:v>
                </c:pt>
              </c:strCache>
            </c:strRef>
          </c:tx>
          <c:spPr>
            <a:solidFill>
              <a:schemeClr val="tx1">
                <a:lumMod val="50000"/>
                <a:lumOff val="50000"/>
              </a:schemeClr>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PIVOT_ANALYSIS!$W$9:$W$13</c:f>
              <c:numCache>
                <c:formatCode>General</c:formatCode>
                <c:ptCount val="4"/>
                <c:pt idx="0">
                  <c:v>8</c:v>
                </c:pt>
                <c:pt idx="3">
                  <c:v>7</c:v>
                </c:pt>
              </c:numCache>
            </c:numRef>
          </c:val>
          <c:extLst>
            <c:ext xmlns:c16="http://schemas.microsoft.com/office/drawing/2014/chart" uri="{C3380CC4-5D6E-409C-BE32-E72D297353CC}">
              <c16:uniqueId val="{00000003-F43D-4DB9-8600-10D92C06374C}"/>
            </c:ext>
          </c:extLst>
        </c:ser>
        <c:ser>
          <c:idx val="2"/>
          <c:order val="2"/>
          <c:tx>
            <c:strRef>
              <c:f>PIVOT_ANALYSIS!$X$7:$X$8</c:f>
              <c:strCache>
                <c:ptCount val="1"/>
                <c:pt idx="0">
                  <c:v>Low</c:v>
                </c:pt>
              </c:strCache>
            </c:strRef>
          </c:tx>
          <c:spPr>
            <a:solidFill>
              <a:schemeClr val="accent3">
                <a:lumMod val="20000"/>
                <a:lumOff val="80000"/>
              </a:schemeClr>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PIVOT_ANALYSIS!$X$9:$X$13</c:f>
              <c:numCache>
                <c:formatCode>General</c:formatCode>
                <c:ptCount val="4"/>
                <c:pt idx="3">
                  <c:v>17</c:v>
                </c:pt>
              </c:numCache>
            </c:numRef>
          </c:val>
          <c:extLst>
            <c:ext xmlns:c16="http://schemas.microsoft.com/office/drawing/2014/chart" uri="{C3380CC4-5D6E-409C-BE32-E72D297353CC}">
              <c16:uniqueId val="{00000004-F43D-4DB9-8600-10D92C06374C}"/>
            </c:ext>
          </c:extLst>
        </c:ser>
        <c:ser>
          <c:idx val="3"/>
          <c:order val="3"/>
          <c:tx>
            <c:strRef>
              <c:f>PIVOT_ANALYSIS!$Y$7:$Y$8</c:f>
              <c:strCache>
                <c:ptCount val="1"/>
                <c:pt idx="0">
                  <c:v>Moderate</c:v>
                </c:pt>
              </c:strCache>
            </c:strRef>
          </c:tx>
          <c:spPr>
            <a:solidFill>
              <a:schemeClr val="accent2">
                <a:lumMod val="40000"/>
                <a:lumOff val="60000"/>
              </a:schemeClr>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PIVOT_ANALYSIS!$Y$9:$Y$13</c:f>
              <c:numCache>
                <c:formatCode>General</c:formatCode>
                <c:ptCount val="4"/>
                <c:pt idx="2">
                  <c:v>3</c:v>
                </c:pt>
                <c:pt idx="3">
                  <c:v>11</c:v>
                </c:pt>
              </c:numCache>
            </c:numRef>
          </c:val>
          <c:extLst>
            <c:ext xmlns:c16="http://schemas.microsoft.com/office/drawing/2014/chart" uri="{C3380CC4-5D6E-409C-BE32-E72D297353CC}">
              <c16:uniqueId val="{00000005-F43D-4DB9-8600-10D92C06374C}"/>
            </c:ext>
          </c:extLst>
        </c:ser>
        <c:dLbls>
          <c:dLblPos val="inEnd"/>
          <c:showLegendKey val="0"/>
          <c:showVal val="1"/>
          <c:showCatName val="0"/>
          <c:showSerName val="0"/>
          <c:showPercent val="0"/>
          <c:showBubbleSize val="0"/>
        </c:dLbls>
        <c:gapWidth val="150"/>
        <c:overlap val="100"/>
        <c:axId val="672570240"/>
        <c:axId val="672569760"/>
      </c:barChart>
      <c:catAx>
        <c:axId val="672570240"/>
        <c:scaling>
          <c:orientation val="minMax"/>
        </c:scaling>
        <c:delete val="0"/>
        <c:axPos val="b"/>
        <c:numFmt formatCode="General" sourceLinked="1"/>
        <c:majorTickMark val="none"/>
        <c:minorTickMark val="none"/>
        <c:tickLblPos val="nextTo"/>
        <c:spPr>
          <a:noFill/>
          <a:ln w="9525" cap="flat" cmpd="sng" algn="ctr">
            <a:solidFill>
              <a:schemeClr val="bg2">
                <a:lumMod val="10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672569760"/>
        <c:crosses val="autoZero"/>
        <c:auto val="1"/>
        <c:lblAlgn val="ctr"/>
        <c:lblOffset val="100"/>
        <c:noMultiLvlLbl val="0"/>
      </c:catAx>
      <c:valAx>
        <c:axId val="672569760"/>
        <c:scaling>
          <c:orientation val="minMax"/>
        </c:scaling>
        <c:delete val="1"/>
        <c:axPos val="l"/>
        <c:numFmt formatCode="0%" sourceLinked="1"/>
        <c:majorTickMark val="none"/>
        <c:minorTickMark val="none"/>
        <c:tickLblPos val="nextTo"/>
        <c:crossAx val="67257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[TN_SENTINEL_X_PRO.xlsm]PIVOT_ANALYSIS!PivotTable3totalcount</c:name>
    <c:fmtId val="10"/>
  </c:pivotSource>
  <c:chart>
    <c:title>
      <c:tx>
        <c:rich>
          <a:bodyPr rot="0" spcFirstLastPara="1" vertOverflow="ellipsis" vert="horz" wrap="square" anchor="ctr" anchorCtr="1"/>
          <a:lstStyle/>
          <a:p>
            <a:pPr>
              <a:defRPr lang="en-US" sz="1200" b="0" i="0" u="none" strike="noStrike" kern="1200" spc="0" baseline="0">
                <a:solidFill>
                  <a:schemeClr val="bg2">
                    <a:lumMod val="10000"/>
                  </a:schemeClr>
                </a:solidFill>
                <a:latin typeface="+mn-lt"/>
                <a:ea typeface="+mn-ea"/>
                <a:cs typeface="+mn-cs"/>
              </a:defRPr>
            </a:pPr>
            <a:r>
              <a:rPr lang="en-US"/>
              <a:t>Top 6 Crime-Contributing Districts</a:t>
            </a:r>
          </a:p>
        </c:rich>
      </c:tx>
      <c:layout>
        <c:manualLayout>
          <c:xMode val="edge"/>
          <c:yMode val="edge"/>
          <c:x val="0.18172900262467193"/>
          <c:y val="3.4771063453133931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pivotFmt>
      <c:pivotFmt>
        <c:idx val="2"/>
        <c:spPr>
          <a:solidFill>
            <a:schemeClr val="accent1">
              <a:lumMod val="75000"/>
            </a:schemeClr>
          </a:solidFill>
          <a:ln>
            <a:noFill/>
          </a:ln>
          <a:effectLst/>
        </c:spPr>
      </c:pivotFmt>
      <c:pivotFmt>
        <c:idx val="3"/>
        <c:spPr>
          <a:solidFill>
            <a:schemeClr val="accent2">
              <a:lumMod val="75000"/>
            </a:schemeClr>
          </a:solidFill>
          <a:ln>
            <a:noFill/>
          </a:ln>
          <a:effectLst/>
        </c:spPr>
      </c:pivotFmt>
      <c:pivotFmt>
        <c:idx val="4"/>
        <c:spPr>
          <a:solidFill>
            <a:schemeClr val="tx2">
              <a:lumMod val="75000"/>
              <a:lumOff val="25000"/>
            </a:schemeClr>
          </a:solidFill>
          <a:ln>
            <a:noFill/>
          </a:ln>
          <a:effectLst/>
        </c:spPr>
      </c:pivotFmt>
      <c:pivotFmt>
        <c:idx val="5"/>
        <c:spPr>
          <a:solidFill>
            <a:schemeClr val="accent5">
              <a:lumMod val="50000"/>
            </a:schemeClr>
          </a:solidFill>
          <a:ln>
            <a:noFill/>
          </a:ln>
          <a:effectLst/>
        </c:spPr>
      </c:pivotFmt>
      <c:pivotFmt>
        <c:idx val="6"/>
        <c:spPr>
          <a:solidFill>
            <a:schemeClr val="tx2">
              <a:lumMod val="50000"/>
              <a:lumOff val="50000"/>
            </a:schemeClr>
          </a:solidFill>
          <a:ln>
            <a:noFill/>
          </a:ln>
          <a:effectLst/>
        </c:spPr>
      </c:pivotFmt>
      <c:pivotFmt>
        <c:idx val="7"/>
        <c:spPr>
          <a:solidFill>
            <a:schemeClr val="accent2">
              <a:lumMod val="60000"/>
              <a:lumOff val="40000"/>
            </a:schemeClr>
          </a:solidFill>
          <a:ln>
            <a:noFill/>
          </a:ln>
          <a:effectLst/>
        </c:spPr>
      </c:pivotFmt>
      <c:pivotFmt>
        <c:idx val="8"/>
        <c:spPr>
          <a:solidFill>
            <a:schemeClr val="accent5">
              <a:lumMod val="75000"/>
            </a:schemeClr>
          </a:solidFill>
          <a:ln>
            <a:noFill/>
          </a:ln>
          <a:effectLst/>
        </c:spPr>
      </c:pivotFmt>
      <c:pivotFmt>
        <c:idx val="9"/>
        <c:spPr>
          <a:solidFill>
            <a:schemeClr val="accent2">
              <a:lumMod val="40000"/>
              <a:lumOff val="60000"/>
            </a:schemeClr>
          </a:solidFill>
          <a:ln>
            <a:noFill/>
          </a:ln>
          <a:effectLst/>
        </c:spPr>
      </c:pivotFmt>
      <c:pivotFmt>
        <c:idx val="10"/>
        <c:spPr>
          <a:solidFill>
            <a:schemeClr val="accent1">
              <a:lumMod val="20000"/>
              <a:lumOff val="80000"/>
            </a:schemeClr>
          </a:solidFill>
          <a:ln>
            <a:noFill/>
          </a:ln>
          <a:effectLst/>
        </c:spPr>
      </c:pivotFmt>
      <c:pivotFmt>
        <c:idx val="1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c:spPr>
      </c:pivotFmt>
      <c:pivotFmt>
        <c:idx val="13"/>
        <c:spPr>
          <a:solidFill>
            <a:schemeClr val="accent1">
              <a:lumMod val="75000"/>
            </a:schemeClr>
          </a:solidFill>
          <a:ln>
            <a:noFill/>
          </a:ln>
          <a:effectLst/>
        </c:spPr>
      </c:pivotFmt>
      <c:pivotFmt>
        <c:idx val="14"/>
        <c:spPr>
          <a:solidFill>
            <a:schemeClr val="accent2">
              <a:lumMod val="75000"/>
            </a:schemeClr>
          </a:solidFill>
          <a:ln>
            <a:noFill/>
          </a:ln>
          <a:effectLst/>
        </c:spPr>
      </c:pivotFmt>
      <c:pivotFmt>
        <c:idx val="15"/>
        <c:spPr>
          <a:solidFill>
            <a:schemeClr val="tx2">
              <a:lumMod val="75000"/>
              <a:lumOff val="25000"/>
            </a:schemeClr>
          </a:solidFill>
          <a:ln>
            <a:noFill/>
          </a:ln>
          <a:effectLst/>
        </c:spPr>
      </c:pivotFmt>
      <c:pivotFmt>
        <c:idx val="16"/>
        <c:spPr>
          <a:solidFill>
            <a:schemeClr val="accent5">
              <a:lumMod val="50000"/>
            </a:schemeClr>
          </a:solidFill>
          <a:ln>
            <a:noFill/>
          </a:ln>
          <a:effectLst/>
        </c:spPr>
      </c:pivotFmt>
      <c:pivotFmt>
        <c:idx val="17"/>
        <c:spPr>
          <a:solidFill>
            <a:schemeClr val="tx2">
              <a:lumMod val="50000"/>
              <a:lumOff val="50000"/>
            </a:schemeClr>
          </a:solidFill>
          <a:ln>
            <a:noFill/>
          </a:ln>
          <a:effectLst/>
        </c:spPr>
      </c:pivotFmt>
      <c:pivotFmt>
        <c:idx val="18"/>
        <c:spPr>
          <a:solidFill>
            <a:schemeClr val="accent2">
              <a:lumMod val="60000"/>
              <a:lumOff val="40000"/>
            </a:schemeClr>
          </a:solidFill>
          <a:ln>
            <a:noFill/>
          </a:ln>
          <a:effectLst/>
        </c:spPr>
      </c:pivotFmt>
      <c:pivotFmt>
        <c:idx val="19"/>
        <c:spPr>
          <a:solidFill>
            <a:schemeClr val="accent5">
              <a:lumMod val="75000"/>
            </a:schemeClr>
          </a:solidFill>
          <a:ln>
            <a:noFill/>
          </a:ln>
          <a:effectLst/>
        </c:spPr>
      </c:pivotFmt>
      <c:pivotFmt>
        <c:idx val="20"/>
        <c:spPr>
          <a:solidFill>
            <a:schemeClr val="accent2">
              <a:lumMod val="40000"/>
              <a:lumOff val="60000"/>
            </a:schemeClr>
          </a:solidFill>
          <a:ln>
            <a:noFill/>
          </a:ln>
          <a:effectLst/>
        </c:spPr>
      </c:pivotFmt>
      <c:pivotFmt>
        <c:idx val="21"/>
        <c:spPr>
          <a:solidFill>
            <a:schemeClr val="accent1">
              <a:lumMod val="20000"/>
              <a:lumOff val="80000"/>
            </a:schemeClr>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50000"/>
            </a:schemeClr>
          </a:solidFill>
          <a:ln>
            <a:noFill/>
          </a:ln>
          <a:effectLst/>
        </c:spPr>
      </c:pivotFmt>
      <c:pivotFmt>
        <c:idx val="24"/>
        <c:spPr>
          <a:solidFill>
            <a:schemeClr val="accent1">
              <a:lumMod val="75000"/>
            </a:schemeClr>
          </a:solidFill>
          <a:ln>
            <a:noFill/>
          </a:ln>
          <a:effectLst/>
        </c:spPr>
      </c:pivotFmt>
      <c:pivotFmt>
        <c:idx val="25"/>
        <c:spPr>
          <a:solidFill>
            <a:schemeClr val="accent2">
              <a:lumMod val="75000"/>
            </a:schemeClr>
          </a:solidFill>
          <a:ln>
            <a:noFill/>
          </a:ln>
          <a:effectLst/>
        </c:spPr>
      </c:pivotFmt>
      <c:pivotFmt>
        <c:idx val="26"/>
        <c:spPr>
          <a:solidFill>
            <a:schemeClr val="accent3">
              <a:lumMod val="75000"/>
            </a:schemeClr>
          </a:solidFill>
          <a:ln>
            <a:noFill/>
          </a:ln>
          <a:effectLst/>
        </c:spPr>
      </c:pivotFmt>
      <c:pivotFmt>
        <c:idx val="27"/>
        <c:spPr>
          <a:solidFill>
            <a:schemeClr val="accent1">
              <a:lumMod val="60000"/>
              <a:lumOff val="40000"/>
            </a:schemeClr>
          </a:solidFill>
          <a:ln>
            <a:noFill/>
          </a:ln>
          <a:effectLst/>
        </c:spPr>
      </c:pivotFmt>
      <c:pivotFmt>
        <c:idx val="28"/>
        <c:spPr>
          <a:solidFill>
            <a:schemeClr val="tx1">
              <a:lumMod val="50000"/>
              <a:lumOff val="50000"/>
            </a:schemeClr>
          </a:solidFill>
          <a:ln>
            <a:noFill/>
          </a:ln>
          <a:effectLst/>
        </c:spPr>
      </c:pivotFmt>
      <c:pivotFmt>
        <c:idx val="29"/>
        <c:spPr>
          <a:solidFill>
            <a:schemeClr val="accent1">
              <a:lumMod val="40000"/>
              <a:lumOff val="60000"/>
            </a:schemeClr>
          </a:solidFill>
          <a:ln>
            <a:noFill/>
          </a:ln>
          <a:effectLst/>
        </c:spPr>
      </c:pivotFmt>
      <c:pivotFmt>
        <c:idx val="30"/>
        <c:spPr>
          <a:solidFill>
            <a:schemeClr val="accent5">
              <a:lumMod val="75000"/>
            </a:schemeClr>
          </a:solidFill>
          <a:ln>
            <a:noFill/>
          </a:ln>
          <a:effectLst/>
        </c:spPr>
      </c:pivotFmt>
      <c:pivotFmt>
        <c:idx val="31"/>
        <c:spPr>
          <a:solidFill>
            <a:schemeClr val="accent3">
              <a:lumMod val="40000"/>
              <a:lumOff val="60000"/>
            </a:schemeClr>
          </a:solidFill>
          <a:ln>
            <a:noFill/>
          </a:ln>
          <a:effectLst/>
        </c:spPr>
      </c:pivotFmt>
      <c:pivotFmt>
        <c:idx val="32"/>
        <c:spPr>
          <a:solidFill>
            <a:schemeClr val="accent2">
              <a:lumMod val="20000"/>
              <a:lumOff val="80000"/>
            </a:schemeClr>
          </a:solidFill>
          <a:ln>
            <a:noFill/>
          </a:ln>
          <a:effectLst/>
        </c:spPr>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lumMod val="50000"/>
            </a:schemeClr>
          </a:solidFill>
          <a:ln>
            <a:noFill/>
          </a:ln>
          <a:effectLst/>
        </c:spPr>
      </c:pivotFmt>
      <c:pivotFmt>
        <c:idx val="35"/>
        <c:spPr>
          <a:solidFill>
            <a:schemeClr val="accent1">
              <a:lumMod val="75000"/>
            </a:schemeClr>
          </a:solidFill>
          <a:ln>
            <a:noFill/>
          </a:ln>
          <a:effectLst/>
        </c:spPr>
      </c:pivotFmt>
      <c:pivotFmt>
        <c:idx val="36"/>
        <c:spPr>
          <a:solidFill>
            <a:schemeClr val="accent2">
              <a:lumMod val="75000"/>
            </a:schemeClr>
          </a:solidFill>
          <a:ln>
            <a:noFill/>
          </a:ln>
          <a:effectLst/>
        </c:spPr>
      </c:pivotFmt>
      <c:pivotFmt>
        <c:idx val="37"/>
        <c:spPr>
          <a:solidFill>
            <a:schemeClr val="accent3">
              <a:lumMod val="75000"/>
            </a:schemeClr>
          </a:solidFill>
          <a:ln>
            <a:noFill/>
          </a:ln>
          <a:effectLst/>
        </c:spPr>
      </c:pivotFmt>
      <c:pivotFmt>
        <c:idx val="38"/>
        <c:spPr>
          <a:solidFill>
            <a:schemeClr val="accent1">
              <a:lumMod val="60000"/>
              <a:lumOff val="40000"/>
            </a:schemeClr>
          </a:solidFill>
          <a:ln>
            <a:noFill/>
          </a:ln>
          <a:effectLst/>
        </c:spPr>
      </c:pivotFmt>
      <c:pivotFmt>
        <c:idx val="39"/>
        <c:spPr>
          <a:solidFill>
            <a:schemeClr val="tx1">
              <a:lumMod val="50000"/>
              <a:lumOff val="50000"/>
            </a:schemeClr>
          </a:solidFill>
          <a:ln>
            <a:noFill/>
          </a:ln>
          <a:effectLst/>
        </c:spPr>
      </c:pivotFmt>
      <c:pivotFmt>
        <c:idx val="40"/>
        <c:spPr>
          <a:solidFill>
            <a:schemeClr val="accent1">
              <a:lumMod val="40000"/>
              <a:lumOff val="60000"/>
            </a:schemeClr>
          </a:solidFill>
          <a:ln>
            <a:noFill/>
          </a:ln>
          <a:effectLst/>
        </c:spPr>
      </c:pivotFmt>
      <c:pivotFmt>
        <c:idx val="41"/>
        <c:spPr>
          <a:solidFill>
            <a:schemeClr val="accent5">
              <a:lumMod val="75000"/>
            </a:schemeClr>
          </a:solidFill>
          <a:ln>
            <a:noFill/>
          </a:ln>
          <a:effectLst/>
        </c:spPr>
      </c:pivotFmt>
      <c:pivotFmt>
        <c:idx val="42"/>
        <c:spPr>
          <a:solidFill>
            <a:schemeClr val="accent3">
              <a:lumMod val="40000"/>
              <a:lumOff val="60000"/>
            </a:schemeClr>
          </a:solidFill>
          <a:ln>
            <a:noFill/>
          </a:ln>
          <a:effectLst/>
        </c:spPr>
      </c:pivotFmt>
      <c:pivotFmt>
        <c:idx val="43"/>
        <c:spPr>
          <a:solidFill>
            <a:schemeClr val="accent2">
              <a:lumMod val="20000"/>
              <a:lumOff val="80000"/>
            </a:schemeClr>
          </a:solidFill>
          <a:ln>
            <a:noFill/>
          </a:ln>
          <a:effectLst/>
        </c:spPr>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lumMod val="50000"/>
            </a:schemeClr>
          </a:solidFill>
          <a:ln>
            <a:noFill/>
          </a:ln>
          <a:effectLst/>
        </c:spPr>
      </c:pivotFmt>
      <c:pivotFmt>
        <c:idx val="46"/>
        <c:spPr>
          <a:solidFill>
            <a:schemeClr val="accent1">
              <a:lumMod val="75000"/>
            </a:schemeClr>
          </a:solidFill>
          <a:ln>
            <a:noFill/>
          </a:ln>
          <a:effectLst/>
        </c:spPr>
      </c:pivotFmt>
      <c:pivotFmt>
        <c:idx val="47"/>
        <c:spPr>
          <a:solidFill>
            <a:schemeClr val="accent2">
              <a:lumMod val="75000"/>
            </a:schemeClr>
          </a:solidFill>
          <a:ln>
            <a:noFill/>
          </a:ln>
          <a:effectLst/>
        </c:spPr>
      </c:pivotFmt>
      <c:pivotFmt>
        <c:idx val="48"/>
        <c:spPr>
          <a:solidFill>
            <a:schemeClr val="accent3">
              <a:lumMod val="75000"/>
            </a:schemeClr>
          </a:solidFill>
          <a:ln>
            <a:noFill/>
          </a:ln>
          <a:effectLst/>
        </c:spPr>
      </c:pivotFmt>
      <c:pivotFmt>
        <c:idx val="49"/>
        <c:spPr>
          <a:solidFill>
            <a:schemeClr val="accent1">
              <a:lumMod val="60000"/>
              <a:lumOff val="40000"/>
            </a:schemeClr>
          </a:solidFill>
          <a:ln>
            <a:noFill/>
          </a:ln>
          <a:effectLst/>
        </c:spPr>
      </c:pivotFmt>
      <c:pivotFmt>
        <c:idx val="50"/>
        <c:spPr>
          <a:solidFill>
            <a:schemeClr val="tx1">
              <a:lumMod val="50000"/>
              <a:lumOff val="50000"/>
            </a:schemeClr>
          </a:solidFill>
          <a:ln>
            <a:noFill/>
          </a:ln>
          <a:effectLst/>
        </c:spPr>
      </c:pivotFmt>
      <c:pivotFmt>
        <c:idx val="51"/>
        <c:spPr>
          <a:solidFill>
            <a:schemeClr val="accent1">
              <a:lumMod val="40000"/>
              <a:lumOff val="60000"/>
            </a:schemeClr>
          </a:solidFill>
          <a:ln>
            <a:noFill/>
          </a:ln>
          <a:effectLst/>
        </c:spPr>
      </c:pivotFmt>
      <c:pivotFmt>
        <c:idx val="52"/>
        <c:spPr>
          <a:solidFill>
            <a:schemeClr val="accent5">
              <a:lumMod val="75000"/>
            </a:schemeClr>
          </a:solidFill>
          <a:ln>
            <a:noFill/>
          </a:ln>
          <a:effectLst/>
        </c:spPr>
      </c:pivotFmt>
      <c:pivotFmt>
        <c:idx val="53"/>
        <c:spPr>
          <a:solidFill>
            <a:schemeClr val="accent3">
              <a:lumMod val="40000"/>
              <a:lumOff val="60000"/>
            </a:schemeClr>
          </a:solidFill>
          <a:ln>
            <a:noFill/>
          </a:ln>
          <a:effectLst/>
        </c:spPr>
      </c:pivotFmt>
      <c:pivotFmt>
        <c:idx val="54"/>
        <c:spPr>
          <a:solidFill>
            <a:schemeClr val="accent2">
              <a:lumMod val="20000"/>
              <a:lumOff val="80000"/>
            </a:schemeClr>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lumMod val="50000"/>
            </a:schemeClr>
          </a:solidFill>
          <a:ln>
            <a:noFill/>
          </a:ln>
          <a:effectLst/>
        </c:spPr>
      </c:pivotFmt>
      <c:pivotFmt>
        <c:idx val="57"/>
        <c:spPr>
          <a:solidFill>
            <a:schemeClr val="accent1">
              <a:lumMod val="75000"/>
            </a:schemeClr>
          </a:solidFill>
          <a:ln>
            <a:noFill/>
          </a:ln>
          <a:effectLst/>
        </c:spPr>
      </c:pivotFmt>
      <c:pivotFmt>
        <c:idx val="58"/>
        <c:spPr>
          <a:solidFill>
            <a:schemeClr val="accent2">
              <a:lumMod val="75000"/>
            </a:schemeClr>
          </a:solidFill>
          <a:ln>
            <a:noFill/>
          </a:ln>
          <a:effectLst/>
        </c:spPr>
      </c:pivotFmt>
      <c:pivotFmt>
        <c:idx val="59"/>
        <c:spPr>
          <a:solidFill>
            <a:schemeClr val="accent3">
              <a:lumMod val="75000"/>
            </a:schemeClr>
          </a:solidFill>
          <a:ln>
            <a:noFill/>
          </a:ln>
          <a:effectLst/>
        </c:spPr>
      </c:pivotFmt>
      <c:pivotFmt>
        <c:idx val="60"/>
        <c:spPr>
          <a:solidFill>
            <a:schemeClr val="accent1">
              <a:lumMod val="60000"/>
              <a:lumOff val="40000"/>
            </a:schemeClr>
          </a:solidFill>
          <a:ln>
            <a:noFill/>
          </a:ln>
          <a:effectLst/>
        </c:spPr>
      </c:pivotFmt>
    </c:pivotFmts>
    <c:plotArea>
      <c:layout/>
      <c:barChart>
        <c:barDir val="col"/>
        <c:grouping val="clustered"/>
        <c:varyColors val="0"/>
        <c:ser>
          <c:idx val="0"/>
          <c:order val="0"/>
          <c:tx>
            <c:strRef>
              <c:f>PIVOT_ANALYSIS!$J$7</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01-E497-4077-9A35-6B7BA7C8FF3D}"/>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03-E497-4077-9A35-6B7BA7C8FF3D}"/>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5-E497-4077-9A35-6B7BA7C8FF3D}"/>
              </c:ext>
            </c:extLst>
          </c:dPt>
          <c:dPt>
            <c:idx val="3"/>
            <c:invertIfNegative val="0"/>
            <c:bubble3D val="0"/>
            <c:spPr>
              <a:solidFill>
                <a:schemeClr val="accent3">
                  <a:lumMod val="75000"/>
                </a:schemeClr>
              </a:solidFill>
              <a:ln>
                <a:noFill/>
              </a:ln>
              <a:effectLst/>
            </c:spPr>
            <c:extLst>
              <c:ext xmlns:c16="http://schemas.microsoft.com/office/drawing/2014/chart" uri="{C3380CC4-5D6E-409C-BE32-E72D297353CC}">
                <c16:uniqueId val="{00000007-E497-4077-9A35-6B7BA7C8FF3D}"/>
              </c:ext>
            </c:extLst>
          </c:dPt>
          <c:dPt>
            <c:idx val="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9-E497-4077-9A35-6B7BA7C8FF3D}"/>
              </c:ext>
            </c:extLst>
          </c:dPt>
          <c:dPt>
            <c:idx val="5"/>
            <c:invertIfNegative val="0"/>
            <c:bubble3D val="0"/>
            <c:extLst>
              <c:ext xmlns:c16="http://schemas.microsoft.com/office/drawing/2014/chart" uri="{C3380CC4-5D6E-409C-BE32-E72D297353CC}">
                <c16:uniqueId val="{0000000B-E497-4077-9A35-6B7BA7C8FF3D}"/>
              </c:ext>
            </c:extLst>
          </c:dPt>
          <c:dPt>
            <c:idx val="6"/>
            <c:invertIfNegative val="0"/>
            <c:bubble3D val="0"/>
            <c:extLst>
              <c:ext xmlns:c16="http://schemas.microsoft.com/office/drawing/2014/chart" uri="{C3380CC4-5D6E-409C-BE32-E72D297353CC}">
                <c16:uniqueId val="{0000000D-E497-4077-9A35-6B7BA7C8FF3D}"/>
              </c:ext>
            </c:extLst>
          </c:dPt>
          <c:dPt>
            <c:idx val="7"/>
            <c:invertIfNegative val="0"/>
            <c:bubble3D val="0"/>
            <c:extLst>
              <c:ext xmlns:c16="http://schemas.microsoft.com/office/drawing/2014/chart" uri="{C3380CC4-5D6E-409C-BE32-E72D297353CC}">
                <c16:uniqueId val="{0000000F-E497-4077-9A35-6B7BA7C8FF3D}"/>
              </c:ext>
            </c:extLst>
          </c:dPt>
          <c:dPt>
            <c:idx val="8"/>
            <c:invertIfNegative val="0"/>
            <c:bubble3D val="0"/>
            <c:extLst>
              <c:ext xmlns:c16="http://schemas.microsoft.com/office/drawing/2014/chart" uri="{C3380CC4-5D6E-409C-BE32-E72D297353CC}">
                <c16:uniqueId val="{00000011-E497-4077-9A35-6B7BA7C8FF3D}"/>
              </c:ext>
            </c:extLst>
          </c:dPt>
          <c:dPt>
            <c:idx val="9"/>
            <c:invertIfNegative val="0"/>
            <c:bubble3D val="0"/>
            <c:extLst>
              <c:ext xmlns:c16="http://schemas.microsoft.com/office/drawing/2014/chart" uri="{C3380CC4-5D6E-409C-BE32-E72D297353CC}">
                <c16:uniqueId val="{00000013-E497-4077-9A35-6B7BA7C8FF3D}"/>
              </c:ext>
            </c:extLst>
          </c:dPt>
          <c:dLbls>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PIVOT_ANALYSIS!$I$8:$I$13</c:f>
              <c:strCache>
                <c:ptCount val="6"/>
                <c:pt idx="0">
                  <c:v>Chennai</c:v>
                </c:pt>
                <c:pt idx="1">
                  <c:v>Villupuram</c:v>
                </c:pt>
                <c:pt idx="2">
                  <c:v>Thanjavur</c:v>
                </c:pt>
                <c:pt idx="3">
                  <c:v>Cuddalore</c:v>
                </c:pt>
                <c:pt idx="4">
                  <c:v>Salem City</c:v>
                </c:pt>
                <c:pt idx="5">
                  <c:v>Avadi</c:v>
                </c:pt>
              </c:strCache>
            </c:strRef>
          </c:cat>
          <c:val>
            <c:numRef>
              <c:f>PIVOT_ANALYSIS!$J$8:$J$13</c:f>
              <c:numCache>
                <c:formatCode>#,##0</c:formatCode>
                <c:ptCount val="6"/>
                <c:pt idx="0">
                  <c:v>36502</c:v>
                </c:pt>
                <c:pt idx="1">
                  <c:v>23152</c:v>
                </c:pt>
                <c:pt idx="2">
                  <c:v>20366</c:v>
                </c:pt>
                <c:pt idx="3">
                  <c:v>18923</c:v>
                </c:pt>
                <c:pt idx="4">
                  <c:v>16550</c:v>
                </c:pt>
                <c:pt idx="5">
                  <c:v>15869</c:v>
                </c:pt>
              </c:numCache>
            </c:numRef>
          </c:val>
          <c:extLst>
            <c:ext xmlns:c16="http://schemas.microsoft.com/office/drawing/2014/chart" uri="{C3380CC4-5D6E-409C-BE32-E72D297353CC}">
              <c16:uniqueId val="{00000014-E497-4077-9A35-6B7BA7C8FF3D}"/>
            </c:ext>
          </c:extLst>
        </c:ser>
        <c:dLbls>
          <c:dLblPos val="outEnd"/>
          <c:showLegendKey val="0"/>
          <c:showVal val="1"/>
          <c:showCatName val="0"/>
          <c:showSerName val="0"/>
          <c:showPercent val="0"/>
          <c:showBubbleSize val="0"/>
        </c:dLbls>
        <c:gapWidth val="219"/>
        <c:overlap val="-27"/>
        <c:axId val="1588119888"/>
        <c:axId val="1588125168"/>
      </c:barChart>
      <c:catAx>
        <c:axId val="1588119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crossAx val="1588125168"/>
        <c:crosses val="autoZero"/>
        <c:auto val="1"/>
        <c:lblAlgn val="ctr"/>
        <c:lblOffset val="100"/>
        <c:noMultiLvlLbl val="0"/>
      </c:catAx>
      <c:valAx>
        <c:axId val="1588125168"/>
        <c:scaling>
          <c:orientation val="minMax"/>
        </c:scaling>
        <c:delete val="1"/>
        <c:axPos val="l"/>
        <c:numFmt formatCode="#,##0" sourceLinked="1"/>
        <c:majorTickMark val="none"/>
        <c:minorTickMark val="none"/>
        <c:tickLblPos val="nextTo"/>
        <c:crossAx val="1588119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1000" b="0" i="0" u="none" strike="noStrike" kern="1200" baseline="0">
          <a:solidFill>
            <a:schemeClr val="bg2">
              <a:lumMod val="10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[TN_SENTINEL_X_PRO.xlsm]PIVOT_ANALYSIS!PivotTable1riskscore</c:name>
    <c:fmtId val="5"/>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Top 10 High-Risk Districts</a:t>
            </a:r>
          </a:p>
        </c:rich>
      </c:tx>
      <c:layout>
        <c:manualLayout>
          <c:xMode val="edge"/>
          <c:yMode val="edge"/>
          <c:x val="0.27590966754155727"/>
          <c:y val="3.7037037037037035E-2"/>
        </c:manualLayout>
      </c:layout>
      <c:overlay val="0"/>
      <c:spPr>
        <a:solidFill>
          <a:schemeClr val="accent6">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7CD86EAD-48D6-4B05-AD0A-CDD15A03F3EB}"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1115A0E2-BBDF-4430-A11A-1CDA8D865A1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663888888888885"/>
                  <c:h val="0.11560185185185186"/>
                </c:manualLayout>
              </c15:layout>
              <c15:dlblFieldTable/>
              <c15:showDataLabelsRange val="1"/>
            </c:ext>
          </c:extLst>
        </c:dLbl>
      </c:pivotFmt>
      <c:pivotFmt>
        <c:idx val="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4679D062-DBF6-4A64-B933-126A430E178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15C32D3B-E897-4D29-B2DF-1D95C8433D0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119444444444444"/>
                  <c:h val="0.11560185185185186"/>
                </c:manualLayout>
              </c15:layout>
              <c15:dlblFieldTable/>
              <c15:showDataLabelsRange val="1"/>
            </c:ext>
          </c:extLst>
        </c:dLbl>
      </c:pivotFmt>
      <c:pivotFmt>
        <c:idx val="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02245793-82C9-4F45-8FD1-C50BFE6DFDB8}"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69B74310-38A1-446B-8B71-4F91479C5940}"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DE3FB2A4-3423-4EEB-B5D4-90F1C99446CF}"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C43CB22-4B51-42F6-B347-11915F839062}"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28F18276-AB5D-487D-A7FD-D777AC277187}"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C4AF03A-E918-4A72-B389-F12D0495A5AD}"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676A959A-77EE-4B23-978D-41C8F732FFA4}"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0C6F7243-198A-4866-8698-F5B9B03CB9A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56C6596-5FCA-49FD-8B82-CDC163DA5CC4}"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932182FB-90C2-48DB-AA36-71A01ADB7AE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DB0B4EE9-9CF8-47ED-84A8-0C928854174C}"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EB07FD18-8B86-4378-B5C9-412BC8CAE1D1}"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8133FE3D-740C-4057-9835-2914A68DFCD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59167C8D-DBF0-4D1B-B08B-CA2C2294ABFE}"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9167411-19C9-4160-9937-A7DAB3A7DE0E}"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B989C522-1176-415E-9225-F71196E7D3B8}"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E9CA6DE7-0D25-40EC-AD7B-5F0074F7C15D}"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8C8210BC-EE04-4BF3-9284-9AE37A2AADA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663888888888885"/>
                  <c:h val="0.11560185185185186"/>
                </c:manualLayout>
              </c15:layout>
              <c15:dlblFieldTable/>
              <c15:showDataLabelsRange val="1"/>
            </c:ext>
          </c:extLst>
        </c:dLbl>
      </c:pivotFmt>
      <c:pivotFmt>
        <c:idx val="1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C702019E-C870-4E5F-8B53-E7812D943EE4}" type="CELLRANGE">
                  <a:rPr lang="en-US" baseline="0"/>
                  <a:pPr>
                    <a:defRPr sz="900" b="0" i="0" u="none" strike="noStrike" kern="1200" baseline="0">
                      <a:solidFill>
                        <a:schemeClr val="bg2">
                          <a:lumMod val="10000"/>
                        </a:schemeClr>
                      </a:solidFill>
                      <a:latin typeface="+mn-lt"/>
                      <a:ea typeface="+mn-ea"/>
                      <a:cs typeface="+mn-cs"/>
                    </a:defRPr>
                  </a:pPr>
                  <a:t>[CELLRANGE]</a:t>
                </a:fld>
                <a:r>
                  <a:rPr lang="en-US" baseline="0"/>
                  <a:t>, </a:t>
                </a:r>
                <a:fld id="{3EAB9082-1A92-47CC-9097-596D57A0F8C4}"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119444444444444"/>
                  <c:h val="0.11560185185185186"/>
                </c:manualLayout>
              </c15:layout>
              <c15:dlblFieldTable/>
              <c15:showDataLabelsRange val="1"/>
            </c:ext>
          </c:extLst>
        </c:dLbl>
      </c:pivotFmt>
      <c:pivotFmt>
        <c:idx val="14"/>
        <c:dLbl>
          <c:idx val="0"/>
          <c:tx>
            <c:rich>
              <a:bodyPr/>
              <a:lstStyle/>
              <a:p>
                <a:fld id="{EFF3A63E-517C-456D-A18A-80BA0AAFB9F4}" type="CELLRANGE">
                  <a:rPr lang="en-IN"/>
                  <a:pPr/>
                  <a:t>[CELLRANGE]</a:t>
                </a:fld>
                <a:r>
                  <a:rPr lang="en-IN" baseline="0"/>
                  <a:t>, </a:t>
                </a:r>
                <a:fld id="{69BC62C1-FEB4-4F55-A018-B40E4CA570FC}"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dLbl>
          <c:idx val="0"/>
          <c:tx>
            <c:rich>
              <a:bodyPr/>
              <a:lstStyle/>
              <a:p>
                <a:fld id="{15759143-332E-40C1-8A62-3C2313270E51}" type="CELLRANGE">
                  <a:rPr lang="en-IN"/>
                  <a:pPr/>
                  <a:t>[CELLRANGE]</a:t>
                </a:fld>
                <a:r>
                  <a:rPr lang="en-IN" baseline="0"/>
                  <a:t>, </a:t>
                </a:r>
                <a:fld id="{113A3FDB-4CE1-4446-8578-1E1E726D2C17}"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dLbl>
          <c:idx val="0"/>
          <c:tx>
            <c:rich>
              <a:bodyPr/>
              <a:lstStyle/>
              <a:p>
                <a:fld id="{2828D365-E177-471A-975F-1B6BC7325745}" type="CELLRANGE">
                  <a:rPr lang="en-IN"/>
                  <a:pPr/>
                  <a:t>[CELLRANGE]</a:t>
                </a:fld>
                <a:r>
                  <a:rPr lang="en-IN" baseline="0"/>
                  <a:t>, </a:t>
                </a:r>
                <a:fld id="{002ED3B6-D950-486A-8BE6-955574C87735}"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dLbl>
          <c:idx val="0"/>
          <c:tx>
            <c:rich>
              <a:bodyPr/>
              <a:lstStyle/>
              <a:p>
                <a:fld id="{E733D45C-ABEF-4461-A2E4-FE5323052354}" type="CELLRANGE">
                  <a:rPr lang="en-IN"/>
                  <a:pPr/>
                  <a:t>[CELLRANGE]</a:t>
                </a:fld>
                <a:r>
                  <a:rPr lang="en-IN" baseline="0"/>
                  <a:t>, </a:t>
                </a:r>
                <a:fld id="{9F440C04-50BB-4DDE-BCA0-CBDD1785E74E}"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a:lstStyle/>
              <a:p>
                <a:fld id="{6B38CD3D-B388-45AE-AED2-9FE5CD49750E}" type="CELLRANGE">
                  <a:rPr lang="en-IN"/>
                  <a:pPr/>
                  <a:t>[CELLRANGE]</a:t>
                </a:fld>
                <a:r>
                  <a:rPr lang="en-IN" baseline="0"/>
                  <a:t>, </a:t>
                </a:r>
                <a:fld id="{9A45724B-85FF-4265-A740-628CAFFD50D8}"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dLbl>
          <c:idx val="0"/>
          <c:tx>
            <c:rich>
              <a:bodyPr/>
              <a:lstStyle/>
              <a:p>
                <a:fld id="{E1574732-FF70-4739-A7C4-E4B73AF73EBF}" type="CELLRANGE">
                  <a:rPr lang="en-IN"/>
                  <a:pPr/>
                  <a:t>[CELLRANGE]</a:t>
                </a:fld>
                <a:r>
                  <a:rPr lang="en-IN" baseline="0"/>
                  <a:t>, </a:t>
                </a:r>
                <a:fld id="{7559960E-FC44-46FB-B3CB-BB52DED5FE47}"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dLbl>
          <c:idx val="0"/>
          <c:tx>
            <c:rich>
              <a:bodyPr/>
              <a:lstStyle/>
              <a:p>
                <a:fld id="{D24DEB53-69CD-4EC5-9AFA-DE18C9A21DC0}" type="CELLRANGE">
                  <a:rPr lang="en-IN"/>
                  <a:pPr/>
                  <a:t>[CELLRANGE]</a:t>
                </a:fld>
                <a:r>
                  <a:rPr lang="en-IN" baseline="0"/>
                  <a:t>, </a:t>
                </a:r>
                <a:fld id="{0027EF28-7ADD-4E50-A48E-45140D73DE82}"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dLbl>
          <c:idx val="0"/>
          <c:tx>
            <c:rich>
              <a:bodyPr/>
              <a:lstStyle/>
              <a:p>
                <a:fld id="{159B06B9-3EFF-46E8-8B6D-214411D54F51}" type="CELLRANGE">
                  <a:rPr lang="en-IN"/>
                  <a:pPr/>
                  <a:t>[CELLRANGE]</a:t>
                </a:fld>
                <a:r>
                  <a:rPr lang="en-IN" baseline="0"/>
                  <a:t>, </a:t>
                </a:r>
                <a:fld id="{112121FE-643A-414E-B387-986423208F73}" type="VALUE">
                  <a:rPr lang="en-IN" baseline="0"/>
                  <a:pPr/>
                  <a:t>[VALUE]</a:t>
                </a:fld>
                <a:endParaRPr lang="en-IN"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AC5C0FA7-2BBD-4C98-8627-0365EBBE7B76}"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5CB702B7-C635-4F40-8BDB-22C16D4BE05D}"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81D672E3-3285-4E89-A3D4-0112B8D5FC0A}"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8DB939A4-082E-42DE-8D3D-CC5886C2A13D}"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4866CAE8-8FC7-473D-85A9-81233676FBAC}"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10D53A1-2B0B-4E96-9E0F-1B5F61CC260E}"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AB46C598-1595-4D31-BA85-48ADF7EA44FF}"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FCA39DFB-FDC4-435C-A6F3-20F19BF70FC5}"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3AA72A54-4A67-4DAA-8F61-DC549E9543AE}"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A7DE6321-2DE1-46B9-9730-DBBB86055AC4}"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1392074C-C042-48ED-B58B-FD3095DE3AD0}"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0B376BE6-A0A5-49FA-9769-B50FFD8804DF}"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FDC81ADD-7ACC-4400-918D-899621FD6DC9}"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87C827C9-CFE2-4B24-98A7-5F5C459BFB15}"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rgbClr val="C000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fld id="{736CE365-D789-40DB-8914-16572B571294}" type="CELLRANGE">
                  <a:rPr lang="en-IN"/>
                  <a:pPr>
                    <a:defRPr sz="900" b="0" i="0" u="none" strike="noStrike" kern="1200" baseline="0">
                      <a:solidFill>
                        <a:schemeClr val="bg2">
                          <a:lumMod val="10000"/>
                        </a:schemeClr>
                      </a:solidFill>
                      <a:latin typeface="+mn-lt"/>
                      <a:ea typeface="+mn-ea"/>
                      <a:cs typeface="+mn-cs"/>
                    </a:defRPr>
                  </a:pPr>
                  <a:t>[CELLRANGE]</a:t>
                </a:fld>
                <a:r>
                  <a:rPr lang="en-IN" baseline="0"/>
                  <a:t>, </a:t>
                </a:r>
                <a:fld id="{79DA1AFE-5C36-4B42-947E-49E8175B0118}" type="VALUE">
                  <a:rPr lang="en-IN" baseline="0"/>
                  <a:pPr>
                    <a:defRPr sz="900" b="0" i="0" u="none" strike="noStrike" kern="1200" baseline="0">
                      <a:solidFill>
                        <a:schemeClr val="bg2">
                          <a:lumMod val="10000"/>
                        </a:schemeClr>
                      </a:solidFill>
                      <a:latin typeface="+mn-lt"/>
                      <a:ea typeface="+mn-ea"/>
                      <a:cs typeface="+mn-cs"/>
                    </a:defRPr>
                  </a:pPr>
                  <a:t>[VALUE]</a:t>
                </a:fld>
                <a:endParaRPr lang="en-IN"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78C2D49-5533-4D34-AB45-11C73C750272}" type="CELLRANGE">
                  <a:rPr lang="en-US" baseline="0"/>
                  <a:pPr>
                    <a:defRPr/>
                  </a:pPr>
                  <a:t>[CELLRANGE]</a:t>
                </a:fld>
                <a:r>
                  <a:rPr lang="en-US" baseline="0"/>
                  <a:t>, </a:t>
                </a:r>
                <a:fld id="{FA3D4652-D5BC-4F16-BD0D-3610B28D0E0D}"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Lst>
        </c:dLbl>
      </c:pivotFmt>
      <c:pivotFmt>
        <c:idx val="32"/>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8B48C31-3F69-46C0-873C-7805F2FA7AB9}" type="CELLRANGE">
                  <a:rPr lang="en-US" baseline="0"/>
                  <a:pPr>
                    <a:defRPr/>
                  </a:pPr>
                  <a:t>[CELLRANGE]</a:t>
                </a:fld>
                <a:r>
                  <a:rPr lang="en-US" baseline="0"/>
                  <a:t>, </a:t>
                </a:r>
                <a:fld id="{81CFC929-B144-4517-B51F-EE5CEF3FCA49}"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Lst>
        </c:dLbl>
      </c:pivotFmt>
      <c:pivotFmt>
        <c:idx val="33"/>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3A81661-E31F-4EC8-89FC-8FE9B543A18D}" type="CELLRANGE">
                  <a:rPr lang="en-US"/>
                  <a:pPr>
                    <a:defRPr/>
                  </a:pPr>
                  <a:t>[CELLRANGE]</a:t>
                </a:fld>
                <a:r>
                  <a:rPr lang="en-US" baseline="0"/>
                  <a:t>, </a:t>
                </a:r>
                <a:fld id="{C4B77EEA-C694-46A5-BE5B-F36DF89D0B32}"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F3BF7D80-356E-4895-8345-5E19FDB19FD4}" type="CELLRANGE">
                  <a:rPr lang="en-US"/>
                  <a:pPr>
                    <a:defRPr/>
                  </a:pPr>
                  <a:t>[CELLRANGE]</a:t>
                </a:fld>
                <a:r>
                  <a:rPr lang="en-US" baseline="0"/>
                  <a:t>, </a:t>
                </a:r>
                <a:fld id="{F016C12B-DA2B-4DA1-A655-4CB2D0BA1BF0}"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F07CEA45-446B-4041-8B75-86AE70C0B102}" type="CELLRANGE">
                  <a:rPr lang="en-US"/>
                  <a:pPr>
                    <a:defRPr/>
                  </a:pPr>
                  <a:t>[CELLRANGE]</a:t>
                </a:fld>
                <a:r>
                  <a:rPr lang="en-US" baseline="0"/>
                  <a:t>, </a:t>
                </a:r>
                <a:fld id="{44D6A68D-C11D-4AFA-825C-FC899DDA20EE}"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C4711EE-694E-4D56-8E45-1A0260D5B4F8}" type="CELLRANGE">
                  <a:rPr lang="en-US"/>
                  <a:pPr>
                    <a:defRPr/>
                  </a:pPr>
                  <a:t>[CELLRANGE]</a:t>
                </a:fld>
                <a:r>
                  <a:rPr lang="en-US" baseline="0"/>
                  <a:t>, </a:t>
                </a:r>
                <a:fld id="{09FBAF22-6D5A-4D1E-9298-F3DD8D86F292}"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A75387F-0BCC-4A66-A7F3-DAB422864199}" type="CELLRANGE">
                  <a:rPr lang="en-US"/>
                  <a:pPr>
                    <a:defRPr/>
                  </a:pPr>
                  <a:t>[CELLRANGE]</a:t>
                </a:fld>
                <a:r>
                  <a:rPr lang="en-US" baseline="0"/>
                  <a:t>, </a:t>
                </a:r>
                <a:fld id="{E88B091D-EB33-4DE6-BBA5-6027961C550E}"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7B25057-DB39-484B-A2C3-E7A2D346A186}" type="CELLRANGE">
                  <a:rPr lang="en-US"/>
                  <a:pPr>
                    <a:defRPr/>
                  </a:pPr>
                  <a:t>[CELLRANGE]</a:t>
                </a:fld>
                <a:r>
                  <a:rPr lang="en-US" baseline="0"/>
                  <a:t>, </a:t>
                </a:r>
                <a:fld id="{0AD8D265-891E-4435-A971-2BAE11262D49}"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A2DD64D7-F664-4392-98A7-F722376CE076}" type="CELLRANGE">
                  <a:rPr lang="en-US"/>
                  <a:pPr>
                    <a:defRPr/>
                  </a:pPr>
                  <a:t>[CELLRANGE]</a:t>
                </a:fld>
                <a:r>
                  <a:rPr lang="en-US" baseline="0"/>
                  <a:t>, </a:t>
                </a:r>
                <a:fld id="{ED728A9A-EA28-4B51-AEEB-310744DC5133}"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solidFill>
            <a:srgbClr val="FF0000"/>
          </a:solidFill>
          <a:ln>
            <a:noFill/>
          </a:ln>
          <a:effectLst/>
        </c:spPr>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483819F-61AF-4D57-9765-162695727731}" type="CELLRANGE">
                  <a:rPr lang="en-US"/>
                  <a:pPr>
                    <a:defRPr/>
                  </a:pPr>
                  <a:t>[CELLRANGE]</a:t>
                </a:fld>
                <a:r>
                  <a:rPr lang="en-US" baseline="0"/>
                  <a:t>, </a:t>
                </a:r>
                <a:fld id="{C60DCC24-F418-429D-AD8D-CBC9E01CBD87}" type="VALUE">
                  <a:rPr lang="en-US" baseline="0"/>
                  <a:pPr>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6ACBFE6-B6F7-4EC9-AD39-8B796F0AF76B}"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92CA581F-1588-4853-B277-175602241E2F}"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7B2932C-7D05-4F5F-83E2-90EDFF570311}"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2F21A130-AE27-4797-B06B-C071BF49662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3D2BE70F-9F6D-45BD-A099-8C1E9E58520E}"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4341AFFA-8A09-4380-BD24-F6C1042A7874}"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B9A4595-CE64-445B-841B-A29DAF599BFE}"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7342683D-E773-4051-A9E0-33020C9E53D5}"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3E520DC-948E-40ED-A43E-C32E0539C5A6}"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D97C6D1D-DB5A-4F2B-8146-DF2B419E0C6B}"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BAE62C92-0E18-43D8-9B3F-BFB0110B586A}"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595AD06-19EB-463B-AD0E-6713DACEB827}"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4C75E5D-EAA9-419F-BDF6-CA6E652A7744}"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37E892CA-4970-4B1B-BCAC-3613E1C0A8C3}"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615677CC-D520-4653-8BF8-9CD8FDD88482}"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C24278A5-9D77-45AE-B652-F8ED7D35CCD8}"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F8A3FD1D-BBCA-497B-AEBA-8E83A6520533}"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6A3BB168-A19B-49F4-BC6E-35EA753E9499}"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A61FACD-1F0C-452C-AB2F-4BA666FF69FD}" type="CELLRANGE">
                  <a:rPr lang="en-US"/>
                  <a:pPr>
                    <a:defRPr sz="900" b="0" i="0" u="none" strike="noStrike" kern="1200" baseline="0">
                      <a:solidFill>
                        <a:schemeClr val="bg2">
                          <a:lumMod val="10000"/>
                        </a:schemeClr>
                      </a:solidFill>
                      <a:latin typeface="+mn-lt"/>
                      <a:ea typeface="+mn-ea"/>
                      <a:cs typeface="+mn-cs"/>
                    </a:defRPr>
                  </a:pPr>
                  <a:t>[CELLRANGE]</a:t>
                </a:fld>
                <a:r>
                  <a:rPr lang="en-US" baseline="0"/>
                  <a:t>, </a:t>
                </a:r>
                <a:fld id="{8B810F82-076D-4079-AD15-78E8BC606077}" type="VALUE">
                  <a:rPr lang="en-US" baseline="0"/>
                  <a:pPr>
                    <a:defRPr sz="900" b="0" i="0" u="none" strike="noStrike" kern="1200" baseline="0">
                      <a:solidFill>
                        <a:schemeClr val="bg2">
                          <a:lumMod val="10000"/>
                        </a:schemeClr>
                      </a:solidFill>
                      <a:latin typeface="+mn-lt"/>
                      <a:ea typeface="+mn-ea"/>
                      <a:cs typeface="+mn-cs"/>
                    </a:defRPr>
                  </a:pPr>
                  <a:t>[VALUE]</a:t>
                </a:fld>
                <a:endParaRPr lang="en-US" baseline="0"/>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D560F1D-8DC7-46CE-BC65-8898D53E880D}"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E23853B-1335-45DE-A760-5717727923CF}"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982CF8D-2218-4A7C-AD69-2DB779978829}"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FAB7F7F-D084-4C47-A253-1AE625C5B41B}"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40A260E-DEF4-4C73-B6AA-B7AF3E3C85C7}"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1905BD2-51C2-4020-90CD-2370CFAA9DD9}"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40113E2-B2E8-4B13-A98E-FA6A2EBF184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0281EAA-3A93-4966-B4F7-2759D00B135A}"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B2C666B-662C-414F-AC2C-08ECF0941468}"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8BB480B-5ECB-4FDB-8387-7E5FCD5D2F66}"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83747E4A-8B3D-4CE3-A259-5B64EAA9A898}"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871D857-5860-4139-81BC-D3A1B667C238}"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AF29736-08B2-4BAA-BD96-F719CC3EDCCE}"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761D60B-A7AB-4E98-9AE7-EB57CC9724B2}"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EF88886-D17C-4339-B7B4-1E667C0689CD}"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8478D01-510E-4D70-ACB9-143863AF0791}"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9C155677-E009-4312-813A-0703744E9BA9}"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DCE8506-B8B1-4257-A642-305F258ECC0C}"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283EDD5C-75F0-4EEB-AAC1-3E57303F9D93}"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7ED2319E-D76A-4C0C-BB79-EF2CD39120D2}"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82EE93F-6ECF-478F-8013-793FE9C54CF6}"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DA267C7C-550E-4940-B1E6-6169EEFCABD3}"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AC39020F-13BA-4958-95E6-BAE00DD75F91}"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4"/>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55B80C47-ABBD-49E9-AA02-A747418CD7FA}"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5"/>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EBAD1F90-F3B7-48C4-990C-CFC7C5E53DA3}"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6"/>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495CEB8-D2FE-434A-9B52-7573A187F3DD}"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7"/>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1F071837-5539-44D5-B698-4677E2B4DD75}"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8"/>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03363D4C-30D1-4C65-B1E7-59D5D844A661}"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9"/>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C1CF3F1C-A103-4DCB-9831-6F930509C0DD}"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0"/>
        <c:dLbl>
          <c:idx val="0"/>
          <c:tx>
            <c:rich>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fld id="{479B1F3E-4266-4AA7-B582-D09C7D49B0C4}" type="VALUE">
                  <a:rPr lang="en-US"/>
                  <a:pPr>
                    <a:defRPr sz="900" b="0" i="0" u="none" strike="noStrike" kern="1200" baseline="0">
                      <a:solidFill>
                        <a:schemeClr val="bg2">
                          <a:lumMod val="10000"/>
                        </a:schemeClr>
                      </a:solidFill>
                      <a:latin typeface="+mn-lt"/>
                      <a:ea typeface="+mn-ea"/>
                      <a:cs typeface="+mn-cs"/>
                    </a:defRPr>
                  </a:pPr>
                  <a:t>[VALUE]</a:t>
                </a:fld>
                <a:endParaRPr lang="en-IN"/>
              </a:p>
            </c:rich>
          </c:tx>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bar"/>
        <c:grouping val="clustered"/>
        <c:varyColors val="0"/>
        <c:ser>
          <c:idx val="0"/>
          <c:order val="0"/>
          <c:tx>
            <c:strRef>
              <c:f>PIVOT_ANALYSIS!$A$8:$A$17</c:f>
              <c:strCache>
                <c:ptCount val="1"/>
                <c:pt idx="0">
                  <c:v>Total</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6-F9D9-4B23-B896-AC047217A768}"/>
              </c:ext>
            </c:extLst>
          </c:dPt>
          <c:dPt>
            <c:idx val="2"/>
            <c:invertIfNegative val="0"/>
            <c:bubble3D val="0"/>
            <c:spPr>
              <a:solidFill>
                <a:srgbClr val="FF0000"/>
              </a:solidFill>
              <a:ln>
                <a:noFill/>
              </a:ln>
              <a:effectLst/>
            </c:spPr>
            <c:extLst>
              <c:ext xmlns:c16="http://schemas.microsoft.com/office/drawing/2014/chart" uri="{C3380CC4-5D6E-409C-BE32-E72D297353CC}">
                <c16:uniqueId val="{00000007-F9D9-4B23-B896-AC047217A768}"/>
              </c:ext>
            </c:extLst>
          </c:dPt>
          <c:dLbls>
            <c:dLbl>
              <c:idx val="0"/>
              <c:tx>
                <c:rich>
                  <a:bodyPr/>
                  <a:lstStyle/>
                  <a:p>
                    <a:fld id="{378C2D49-5533-4D34-AB45-11C73C750272}" type="CELLRANGE">
                      <a:rPr lang="en-US" baseline="0"/>
                      <a:pPr/>
                      <a:t>[CELLRANGE]</a:t>
                    </a:fld>
                    <a:r>
                      <a:rPr lang="en-US" baseline="0"/>
                      <a:t>, </a:t>
                    </a:r>
                    <a:fld id="{FA3D4652-D5BC-4F16-BD0D-3610B28D0E0D}"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24382406539486701"/>
                      <c:h val="0.10856521739130434"/>
                    </c:manualLayout>
                  </c15:layout>
                  <c15:dlblFieldTable/>
                  <c15:showDataLabelsRange val="1"/>
                </c:ext>
                <c:ext xmlns:c16="http://schemas.microsoft.com/office/drawing/2014/chart" uri="{C3380CC4-5D6E-409C-BE32-E72D297353CC}">
                  <c16:uniqueId val="{00000006-F9D9-4B23-B896-AC047217A768}"/>
                </c:ext>
              </c:extLst>
            </c:dLbl>
            <c:dLbl>
              <c:idx val="1"/>
              <c:tx>
                <c:rich>
                  <a:bodyPr/>
                  <a:lstStyle/>
                  <a:p>
                    <a:fld id="{83A81661-E31F-4EC8-89FC-8FE9B543A18D}" type="CELLRANGE">
                      <a:rPr lang="en-US"/>
                      <a:pPr/>
                      <a:t>[CELLRANGE]</a:t>
                    </a:fld>
                    <a:r>
                      <a:rPr lang="en-US" baseline="0"/>
                      <a:t>, </a:t>
                    </a:r>
                    <a:fld id="{C4B77EEA-C694-46A5-BE5B-F36DF89D0B32}"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9D9-4B23-B896-AC047217A768}"/>
                </c:ext>
              </c:extLst>
            </c:dLbl>
            <c:dLbl>
              <c:idx val="2"/>
              <c:tx>
                <c:rich>
                  <a:bodyPr/>
                  <a:lstStyle/>
                  <a:p>
                    <a:fld id="{18B48C31-3F69-46C0-873C-7805F2FA7AB9}" type="CELLRANGE">
                      <a:rPr lang="en-US" baseline="0"/>
                      <a:pPr/>
                      <a:t>[CELLRANGE]</a:t>
                    </a:fld>
                    <a:r>
                      <a:rPr lang="en-US" baseline="0"/>
                      <a:t>, </a:t>
                    </a:r>
                    <a:fld id="{81CFC929-B144-4517-B51F-EE5CEF3FCA4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24781436718107697"/>
                      <c:h val="0.10856521739130434"/>
                    </c:manualLayout>
                  </c15:layout>
                  <c15:dlblFieldTable/>
                  <c15:showDataLabelsRange val="1"/>
                </c:ext>
                <c:ext xmlns:c16="http://schemas.microsoft.com/office/drawing/2014/chart" uri="{C3380CC4-5D6E-409C-BE32-E72D297353CC}">
                  <c16:uniqueId val="{00000007-F9D9-4B23-B896-AC047217A768}"/>
                </c:ext>
              </c:extLst>
            </c:dLbl>
            <c:dLbl>
              <c:idx val="3"/>
              <c:tx>
                <c:rich>
                  <a:bodyPr/>
                  <a:lstStyle/>
                  <a:p>
                    <a:fld id="{F3BF7D80-356E-4895-8345-5E19FDB19FD4}" type="CELLRANGE">
                      <a:rPr lang="en-US"/>
                      <a:pPr/>
                      <a:t>[CELLRANGE]</a:t>
                    </a:fld>
                    <a:r>
                      <a:rPr lang="en-US" baseline="0"/>
                      <a:t>, </a:t>
                    </a:r>
                    <a:fld id="{F016C12B-DA2B-4DA1-A655-4CB2D0BA1BF0}"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9D9-4B23-B896-AC047217A768}"/>
                </c:ext>
              </c:extLst>
            </c:dLbl>
            <c:dLbl>
              <c:idx val="4"/>
              <c:tx>
                <c:rich>
                  <a:bodyPr/>
                  <a:lstStyle/>
                  <a:p>
                    <a:fld id="{F07CEA45-446B-4041-8B75-86AE70C0B102}" type="CELLRANGE">
                      <a:rPr lang="en-US"/>
                      <a:pPr/>
                      <a:t>[CELLRANGE]</a:t>
                    </a:fld>
                    <a:r>
                      <a:rPr lang="en-US" baseline="0"/>
                      <a:t>, </a:t>
                    </a:r>
                    <a:fld id="{44D6A68D-C11D-4AFA-825C-FC899DDA20EE}"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9D9-4B23-B896-AC047217A768}"/>
                </c:ext>
              </c:extLst>
            </c:dLbl>
            <c:dLbl>
              <c:idx val="5"/>
              <c:tx>
                <c:rich>
                  <a:bodyPr/>
                  <a:lstStyle/>
                  <a:p>
                    <a:fld id="{BC4711EE-694E-4D56-8E45-1A0260D5B4F8}" type="CELLRANGE">
                      <a:rPr lang="en-US"/>
                      <a:pPr/>
                      <a:t>[CELLRANGE]</a:t>
                    </a:fld>
                    <a:r>
                      <a:rPr lang="en-US" baseline="0"/>
                      <a:t>, </a:t>
                    </a:r>
                    <a:fld id="{09FBAF22-6D5A-4D1E-9298-F3DD8D86F292}"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9D9-4B23-B896-AC047217A768}"/>
                </c:ext>
              </c:extLst>
            </c:dLbl>
            <c:dLbl>
              <c:idx val="6"/>
              <c:tx>
                <c:rich>
                  <a:bodyPr/>
                  <a:lstStyle/>
                  <a:p>
                    <a:fld id="{0A75387F-0BCC-4A66-A7F3-DAB422864199}" type="CELLRANGE">
                      <a:rPr lang="en-US"/>
                      <a:pPr/>
                      <a:t>[CELLRANGE]</a:t>
                    </a:fld>
                    <a:r>
                      <a:rPr lang="en-US" baseline="0"/>
                      <a:t>, </a:t>
                    </a:r>
                    <a:fld id="{E88B091D-EB33-4DE6-BBA5-6027961C550E}"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9D9-4B23-B896-AC047217A768}"/>
                </c:ext>
              </c:extLst>
            </c:dLbl>
            <c:dLbl>
              <c:idx val="7"/>
              <c:tx>
                <c:rich>
                  <a:bodyPr/>
                  <a:lstStyle/>
                  <a:p>
                    <a:fld id="{57B25057-DB39-484B-A2C3-E7A2D346A186}" type="CELLRANGE">
                      <a:rPr lang="en-US"/>
                      <a:pPr/>
                      <a:t>[CELLRANGE]</a:t>
                    </a:fld>
                    <a:r>
                      <a:rPr lang="en-US" baseline="0"/>
                      <a:t>, </a:t>
                    </a:r>
                    <a:fld id="{0AD8D265-891E-4435-A971-2BAE11262D4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9D9-4B23-B896-AC047217A768}"/>
                </c:ext>
              </c:extLst>
            </c:dLbl>
            <c:dLbl>
              <c:idx val="8"/>
              <c:tx>
                <c:rich>
                  <a:bodyPr/>
                  <a:lstStyle/>
                  <a:p>
                    <a:fld id="{A2DD64D7-F664-4392-98A7-F722376CE076}" type="CELLRANGE">
                      <a:rPr lang="en-US"/>
                      <a:pPr/>
                      <a:t>[CELLRANGE]</a:t>
                    </a:fld>
                    <a:r>
                      <a:rPr lang="en-US" baseline="0"/>
                      <a:t>, </a:t>
                    </a:r>
                    <a:fld id="{ED728A9A-EA28-4B51-AEEB-310744DC513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9D9-4B23-B896-AC047217A768}"/>
                </c:ext>
              </c:extLst>
            </c:dLbl>
            <c:dLbl>
              <c:idx val="9"/>
              <c:tx>
                <c:rich>
                  <a:bodyPr/>
                  <a:lstStyle/>
                  <a:p>
                    <a:fld id="{D483819F-61AF-4D57-9765-162695727731}" type="CELLRANGE">
                      <a:rPr lang="en-US"/>
                      <a:pPr/>
                      <a:t>[CELLRANGE]</a:t>
                    </a:fld>
                    <a:r>
                      <a:rPr lang="en-US" baseline="0"/>
                      <a:t>, </a:t>
                    </a:r>
                    <a:fld id="{C60DCC24-F418-429D-AD8D-CBC9E01CBD87}"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9D9-4B23-B896-AC047217A768}"/>
                </c:ext>
              </c:extLst>
            </c:dLbl>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PIVOT_ANALYSIS!$A$8:$A$17</c:f>
              <c:strCache>
                <c:ptCount val="10"/>
                <c:pt idx="0">
                  <c:v>Thoothukudi</c:v>
                </c:pt>
                <c:pt idx="1">
                  <c:v>Dindigul</c:v>
                </c:pt>
                <c:pt idx="2">
                  <c:v>Virudhunagar</c:v>
                </c:pt>
                <c:pt idx="3">
                  <c:v>Villupuram</c:v>
                </c:pt>
                <c:pt idx="4">
                  <c:v>Krishnagiri</c:v>
                </c:pt>
                <c:pt idx="5">
                  <c:v>Salem</c:v>
                </c:pt>
                <c:pt idx="6">
                  <c:v>Madurai</c:v>
                </c:pt>
                <c:pt idx="7">
                  <c:v>Cuddalore</c:v>
                </c:pt>
                <c:pt idx="8">
                  <c:v>Thanjavur</c:v>
                </c:pt>
                <c:pt idx="9">
                  <c:v>Chennai</c:v>
                </c:pt>
              </c:strCache>
            </c:strRef>
          </c:cat>
          <c:val>
            <c:numRef>
              <c:f>PIVOT_ANALYSIS!$A$8:$A$17</c:f>
              <c:numCache>
                <c:formatCode>0.00</c:formatCode>
                <c:ptCount val="10"/>
                <c:pt idx="0">
                  <c:v>74.489795918367349</c:v>
                </c:pt>
                <c:pt idx="1">
                  <c:v>74.897959183673464</c:v>
                </c:pt>
                <c:pt idx="2">
                  <c:v>75.81632653061223</c:v>
                </c:pt>
                <c:pt idx="3">
                  <c:v>76.020408163265301</c:v>
                </c:pt>
                <c:pt idx="4">
                  <c:v>76.428571428571416</c:v>
                </c:pt>
                <c:pt idx="5">
                  <c:v>78.265306122448976</c:v>
                </c:pt>
                <c:pt idx="6">
                  <c:v>81.428571428571431</c:v>
                </c:pt>
                <c:pt idx="7">
                  <c:v>85.510204081632651</c:v>
                </c:pt>
                <c:pt idx="8">
                  <c:v>92.448979591836732</c:v>
                </c:pt>
                <c:pt idx="9">
                  <c:v>96.020408163265301</c:v>
                </c:pt>
              </c:numCache>
            </c:numRef>
          </c:val>
          <c:extLst>
            <c:ext xmlns:c15="http://schemas.microsoft.com/office/drawing/2012/chart" uri="{02D57815-91ED-43cb-92C2-25804820EDAC}">
              <c15:datalabelsRange>
                <c15:f>PIVOT_ANALYSIS!$A$8:$A$17</c15:f>
                <c15:dlblRangeCache>
                  <c:ptCount val="10"/>
                  <c:pt idx="0">
                    <c:v>Thoothukudi</c:v>
                  </c:pt>
                  <c:pt idx="1">
                    <c:v>Dindigul</c:v>
                  </c:pt>
                  <c:pt idx="2">
                    <c:v>Virudhunagar</c:v>
                  </c:pt>
                  <c:pt idx="3">
                    <c:v>Villupuram</c:v>
                  </c:pt>
                  <c:pt idx="4">
                    <c:v>Krishnagiri</c:v>
                  </c:pt>
                  <c:pt idx="5">
                    <c:v>Salem</c:v>
                  </c:pt>
                  <c:pt idx="6">
                    <c:v>Madurai</c:v>
                  </c:pt>
                  <c:pt idx="7">
                    <c:v>Cuddalore</c:v>
                  </c:pt>
                  <c:pt idx="8">
                    <c:v>Thanjavur</c:v>
                  </c:pt>
                  <c:pt idx="9">
                    <c:v>Chennai</c:v>
                  </c:pt>
                </c15:dlblRangeCache>
              </c15:datalabelsRange>
            </c:ext>
            <c:ext xmlns:c16="http://schemas.microsoft.com/office/drawing/2014/chart" uri="{C3380CC4-5D6E-409C-BE32-E72D297353CC}">
              <c16:uniqueId val="{00000004-F9D9-4B23-B896-AC047217A768}"/>
            </c:ext>
          </c:extLst>
        </c:ser>
        <c:dLbls>
          <c:dLblPos val="outEnd"/>
          <c:showLegendKey val="0"/>
          <c:showVal val="1"/>
          <c:showCatName val="0"/>
          <c:showSerName val="0"/>
          <c:showPercent val="0"/>
          <c:showBubbleSize val="0"/>
        </c:dLbls>
        <c:gapWidth val="182"/>
        <c:axId val="1588106928"/>
        <c:axId val="1588107888"/>
      </c:barChart>
      <c:catAx>
        <c:axId val="1588106928"/>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DISTRICTS</a:t>
                </a:r>
              </a:p>
            </c:rich>
          </c:tx>
          <c:layout>
            <c:manualLayout>
              <c:xMode val="edge"/>
              <c:yMode val="edge"/>
              <c:x val="1.1111111111111112E-2"/>
              <c:y val="0.41383092738407701"/>
            </c:manualLayout>
          </c:layout>
          <c:overlay val="0"/>
          <c:spPr>
            <a:solidFill>
              <a:schemeClr val="accent6">
                <a:lumMod val="40000"/>
                <a:lumOff val="60000"/>
              </a:schemeClr>
            </a:solidFill>
            <a:ln>
              <a:noFill/>
            </a:ln>
            <a:effectLst/>
          </c:spPr>
          <c:txPr>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General" sourceLinked="1"/>
        <c:majorTickMark val="out"/>
        <c:minorTickMark val="none"/>
        <c:tickLblPos val="nextTo"/>
        <c:crossAx val="1588107888"/>
        <c:crosses val="autoZero"/>
        <c:auto val="1"/>
        <c:lblAlgn val="ctr"/>
        <c:lblOffset val="100"/>
        <c:noMultiLvlLbl val="0"/>
      </c:catAx>
      <c:valAx>
        <c:axId val="1588107888"/>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RISK SCORE</a:t>
                </a:r>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0.00" sourceLinked="1"/>
        <c:majorTickMark val="none"/>
        <c:minorTickMark val="none"/>
        <c:tickLblPos val="nextTo"/>
        <c:crossAx val="1588106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[TN_SENTINEL_X_PRO.xlsm]PIVOT_ANALYSIS!PivotTable2category</c:name>
    <c:fmtId val="3"/>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District Risk Distribution</a:t>
            </a:r>
          </a:p>
        </c:rich>
      </c:tx>
      <c:layout>
        <c:manualLayout>
          <c:xMode val="edge"/>
          <c:yMode val="edge"/>
          <c:x val="0.2846275764242705"/>
          <c:y val="7.6408787010506213E-2"/>
        </c:manualLayout>
      </c:layout>
      <c:overlay val="0"/>
      <c:spPr>
        <a:solidFill>
          <a:schemeClr val="accent6">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bg2">
              <a:lumMod val="10000"/>
            </a:schemeClr>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C00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FC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FFFF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92D050"/>
          </a:solidFill>
          <a:ln w="19050">
            <a:noFill/>
          </a:ln>
          <a:effectLst>
            <a:outerShdw blurRad="50800" dist="38100" dir="5400000" algn="t" rotWithShape="0">
              <a:prstClr val="black">
                <a:alpha val="40000"/>
              </a:prstClr>
            </a:outerShdw>
          </a:effectLst>
        </c:spPr>
        <c:dLbl>
          <c:idx val="0"/>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lumMod val="10000"/>
            </a:schemeClr>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C00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FFC0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FFFF0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92D050"/>
          </a:solidFill>
          <a:ln w="19050">
            <a:noFill/>
          </a:ln>
          <a:effectLst>
            <a:outerShdw blurRad="50800" dist="38100" dir="5400000" algn="t" rotWithShape="0">
              <a:prstClr val="black">
                <a:alpha val="40000"/>
              </a:prstClr>
            </a:outerShdw>
          </a:effectLst>
        </c:spPr>
        <c:dLbl>
          <c:idx val="0"/>
          <c:spPr>
            <a:solidFill>
              <a:sysClr val="window" lastClr="FFFFFF"/>
            </a:solidFill>
            <a:ln>
              <a:solidFill>
                <a:srgbClr val="4D94D8">
                  <a:lumMod val="40000"/>
                  <a:lumOff val="60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C00000"/>
          </a:solidFill>
          <a:ln w="19050">
            <a:solidFill>
              <a:schemeClr val="lt1"/>
            </a:solidFill>
          </a:ln>
          <a:effectLst/>
        </c:spPr>
        <c:dLbl>
          <c:idx val="0"/>
          <c:layout>
            <c:manualLayout>
              <c:x val="0.20777630989177395"/>
              <c:y val="4.3356444252659115E-3"/>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FFC000"/>
          </a:solidFill>
          <a:ln w="19050">
            <a:solidFill>
              <a:schemeClr val="lt1"/>
            </a:solidFill>
          </a:ln>
          <a:effectLst/>
        </c:spPr>
        <c:dLbl>
          <c:idx val="0"/>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Lst>
        </c:dLbl>
      </c:pivotFmt>
      <c:pivotFmt>
        <c:idx val="13"/>
        <c:spPr>
          <a:solidFill>
            <a:srgbClr val="FFFF00"/>
          </a:solidFill>
          <a:ln w="19050">
            <a:solidFill>
              <a:schemeClr val="lt1"/>
            </a:solidFill>
          </a:ln>
          <a:effectLst/>
        </c:spPr>
        <c:dLbl>
          <c:idx val="0"/>
          <c:layout>
            <c:manualLayout>
              <c:x val="-0.18638757210879725"/>
              <c:y val="0.10839111063164877"/>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92D050"/>
          </a:solidFill>
          <a:ln w="19050">
            <a:solidFill>
              <a:schemeClr val="lt1"/>
            </a:solidFill>
          </a:ln>
          <a:effectLst/>
        </c:spPr>
        <c:dLbl>
          <c:idx val="0"/>
          <c:layout>
            <c:manualLayout>
              <c:x val="-0.11611029082187369"/>
              <c:y val="-1.3006933275797852E-2"/>
            </c:manualLayout>
          </c:layout>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PIVOT_ANALYSIS!$F$7</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7151-406C-B341-D3F3F5FB1B02}"/>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7151-406C-B341-D3F3F5FB1B02}"/>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5-7151-406C-B341-D3F3F5FB1B02}"/>
              </c:ext>
            </c:extLst>
          </c:dPt>
          <c:dPt>
            <c:idx val="3"/>
            <c:bubble3D val="0"/>
            <c:spPr>
              <a:solidFill>
                <a:srgbClr val="92D050"/>
              </a:solidFill>
              <a:ln w="19050">
                <a:solidFill>
                  <a:schemeClr val="lt1"/>
                </a:solidFill>
              </a:ln>
              <a:effectLst/>
            </c:spPr>
            <c:extLst>
              <c:ext xmlns:c16="http://schemas.microsoft.com/office/drawing/2014/chart" uri="{C3380CC4-5D6E-409C-BE32-E72D297353CC}">
                <c16:uniqueId val="{00000007-7151-406C-B341-D3F3F5FB1B02}"/>
              </c:ext>
            </c:extLst>
          </c:dPt>
          <c:dLbls>
            <c:dLbl>
              <c:idx val="0"/>
              <c:layout>
                <c:manualLayout>
                  <c:x val="0.20777630989177395"/>
                  <c:y val="4.3356444252659115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151-406C-B341-D3F3F5FB1B02}"/>
                </c:ext>
              </c:extLst>
            </c:dLbl>
            <c:dLbl>
              <c:idx val="1"/>
              <c:layout>
                <c:manualLayout>
                  <c:x val="0.1161102908218738"/>
                  <c:y val="4.3356444252659505E-2"/>
                </c:manualLayout>
              </c:layout>
              <c:spPr>
                <a:solidFill>
                  <a:sysClr val="window" lastClr="FFFFFF"/>
                </a:solidFill>
                <a:ln w="9525" cap="flat" cmpd="sng" algn="ctr">
                  <a:solidFill>
                    <a:srgbClr val="0E2841">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54498"/>
                        <a:gd name="adj2" fmla="val 12394"/>
                      </a:avLst>
                    </a:prstGeom>
                    <a:noFill/>
                    <a:ln>
                      <a:noFill/>
                    </a:ln>
                  </c15:spPr>
                </c:ext>
                <c:ext xmlns:c16="http://schemas.microsoft.com/office/drawing/2014/chart" uri="{C3380CC4-5D6E-409C-BE32-E72D297353CC}">
                  <c16:uniqueId val="{00000003-7151-406C-B341-D3F3F5FB1B02}"/>
                </c:ext>
              </c:extLst>
            </c:dLbl>
            <c:dLbl>
              <c:idx val="2"/>
              <c:layout>
                <c:manualLayout>
                  <c:x val="-0.18638757210879725"/>
                  <c:y val="0.1083911106316487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151-406C-B341-D3F3F5FB1B02}"/>
                </c:ext>
              </c:extLst>
            </c:dLbl>
            <c:dLbl>
              <c:idx val="3"/>
              <c:layout>
                <c:manualLayout>
                  <c:x val="-0.11611029082187369"/>
                  <c:y val="-1.30069332757978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151-406C-B341-D3F3F5FB1B02}"/>
                </c:ext>
              </c:extLst>
            </c:dLbl>
            <c:spPr>
              <a:solidFill>
                <a:sysClr val="window" lastClr="FFFFFF"/>
              </a:solidFill>
              <a:ln>
                <a:solidFill>
                  <a:srgbClr val="0E2841">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PIVOT_ANALYSIS!$E$8:$E$11</c:f>
              <c:strCache>
                <c:ptCount val="4"/>
                <c:pt idx="0">
                  <c:v>Critical</c:v>
                </c:pt>
                <c:pt idx="1">
                  <c:v>High</c:v>
                </c:pt>
                <c:pt idx="2">
                  <c:v>Moderate</c:v>
                </c:pt>
                <c:pt idx="3">
                  <c:v>Low</c:v>
                </c:pt>
              </c:strCache>
            </c:strRef>
          </c:cat>
          <c:val>
            <c:numRef>
              <c:f>PIVOT_ANALYSIS!$F$8:$F$11</c:f>
              <c:numCache>
                <c:formatCode>General</c:formatCode>
                <c:ptCount val="4"/>
                <c:pt idx="0">
                  <c:v>4</c:v>
                </c:pt>
                <c:pt idx="1">
                  <c:v>15</c:v>
                </c:pt>
                <c:pt idx="2">
                  <c:v>14</c:v>
                </c:pt>
                <c:pt idx="3">
                  <c:v>17</c:v>
                </c:pt>
              </c:numCache>
            </c:numRef>
          </c:val>
          <c:extLst>
            <c:ext xmlns:c16="http://schemas.microsoft.com/office/drawing/2014/chart" uri="{C3380CC4-5D6E-409C-BE32-E72D297353CC}">
              <c16:uniqueId val="{00000008-4482-4421-90F9-615DC5F3CB15}"/>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[TN_SENTINEL_X_PRO.xlsm]PIVOT_ANALYSIS!PivotTable3totalcount</c:name>
    <c:fmtId val="4"/>
  </c:pivotSource>
  <c:chart>
    <c:title>
      <c:tx>
        <c:rich>
          <a:bodyPr rot="0" spcFirstLastPara="1" vertOverflow="ellipsis" vert="horz" wrap="square" anchor="ctr" anchorCtr="1"/>
          <a:lstStyle/>
          <a:p>
            <a:pPr>
              <a:defRPr lang="en-US" sz="1200" b="0" i="0" u="none" strike="noStrike" kern="1200" spc="0" baseline="0">
                <a:solidFill>
                  <a:schemeClr val="bg2">
                    <a:lumMod val="10000"/>
                  </a:schemeClr>
                </a:solidFill>
                <a:latin typeface="+mn-lt"/>
                <a:ea typeface="+mn-ea"/>
                <a:cs typeface="+mn-cs"/>
              </a:defRPr>
            </a:pPr>
            <a:r>
              <a:rPr lang="en-US"/>
              <a:t>Top 10 Crime-Contributing Districts</a:t>
            </a:r>
          </a:p>
        </c:rich>
      </c:tx>
      <c:layout>
        <c:manualLayout>
          <c:xMode val="edge"/>
          <c:yMode val="edge"/>
          <c:x val="0.2192290026246719"/>
          <c:y val="9.7222222222222224E-2"/>
        </c:manualLayout>
      </c:layout>
      <c:overlay val="0"/>
      <c:spPr>
        <a:solidFill>
          <a:schemeClr val="accent6">
            <a:lumMod val="40000"/>
            <a:lumOff val="60000"/>
          </a:schemeClr>
        </a:solidFill>
        <a:ln>
          <a:noFill/>
        </a:ln>
        <a:effectLst/>
      </c:spPr>
      <c:txPr>
        <a:bodyPr rot="0" spcFirstLastPara="1" vertOverflow="ellipsis" vert="horz" wrap="square" anchor="ctr" anchorCtr="1"/>
        <a:lstStyle/>
        <a:p>
          <a:pPr>
            <a:defRPr lang="en-US" sz="12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50000"/>
            </a:schemeClr>
          </a:solidFill>
          <a:ln>
            <a:noFill/>
          </a:ln>
          <a:effectLst/>
        </c:spPr>
      </c:pivotFmt>
      <c:pivotFmt>
        <c:idx val="2"/>
        <c:spPr>
          <a:solidFill>
            <a:schemeClr val="accent1">
              <a:lumMod val="75000"/>
            </a:schemeClr>
          </a:solidFill>
          <a:ln>
            <a:noFill/>
          </a:ln>
          <a:effectLst/>
        </c:spPr>
      </c:pivotFmt>
      <c:pivotFmt>
        <c:idx val="3"/>
        <c:spPr>
          <a:solidFill>
            <a:schemeClr val="accent2">
              <a:lumMod val="75000"/>
            </a:schemeClr>
          </a:solidFill>
          <a:ln>
            <a:noFill/>
          </a:ln>
          <a:effectLst/>
        </c:spPr>
      </c:pivotFmt>
      <c:pivotFmt>
        <c:idx val="4"/>
        <c:spPr>
          <a:solidFill>
            <a:schemeClr val="tx2">
              <a:lumMod val="75000"/>
              <a:lumOff val="25000"/>
            </a:schemeClr>
          </a:solidFill>
          <a:ln>
            <a:noFill/>
          </a:ln>
          <a:effectLst/>
        </c:spPr>
      </c:pivotFmt>
      <c:pivotFmt>
        <c:idx val="5"/>
        <c:spPr>
          <a:solidFill>
            <a:schemeClr val="accent5">
              <a:lumMod val="50000"/>
            </a:schemeClr>
          </a:solidFill>
          <a:ln>
            <a:noFill/>
          </a:ln>
          <a:effectLst/>
        </c:spPr>
      </c:pivotFmt>
      <c:pivotFmt>
        <c:idx val="6"/>
        <c:spPr>
          <a:solidFill>
            <a:schemeClr val="tx2">
              <a:lumMod val="50000"/>
              <a:lumOff val="50000"/>
            </a:schemeClr>
          </a:solidFill>
          <a:ln>
            <a:noFill/>
          </a:ln>
          <a:effectLst/>
        </c:spPr>
      </c:pivotFmt>
      <c:pivotFmt>
        <c:idx val="7"/>
        <c:spPr>
          <a:solidFill>
            <a:schemeClr val="accent2">
              <a:lumMod val="60000"/>
              <a:lumOff val="40000"/>
            </a:schemeClr>
          </a:solidFill>
          <a:ln>
            <a:noFill/>
          </a:ln>
          <a:effectLst/>
        </c:spPr>
      </c:pivotFmt>
      <c:pivotFmt>
        <c:idx val="8"/>
        <c:spPr>
          <a:solidFill>
            <a:schemeClr val="accent5">
              <a:lumMod val="75000"/>
            </a:schemeClr>
          </a:solidFill>
          <a:ln>
            <a:noFill/>
          </a:ln>
          <a:effectLst/>
        </c:spPr>
      </c:pivotFmt>
      <c:pivotFmt>
        <c:idx val="9"/>
        <c:spPr>
          <a:solidFill>
            <a:schemeClr val="accent2">
              <a:lumMod val="40000"/>
              <a:lumOff val="60000"/>
            </a:schemeClr>
          </a:solidFill>
          <a:ln>
            <a:noFill/>
          </a:ln>
          <a:effectLst/>
        </c:spPr>
      </c:pivotFmt>
      <c:pivotFmt>
        <c:idx val="10"/>
        <c:spPr>
          <a:solidFill>
            <a:schemeClr val="accent1">
              <a:lumMod val="20000"/>
              <a:lumOff val="80000"/>
            </a:schemeClr>
          </a:solidFill>
          <a:ln>
            <a:noFill/>
          </a:ln>
          <a:effectLst/>
        </c:spPr>
      </c:pivotFmt>
      <c:pivotFmt>
        <c:idx val="11"/>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c:spPr>
      </c:pivotFmt>
      <c:pivotFmt>
        <c:idx val="13"/>
        <c:spPr>
          <a:solidFill>
            <a:schemeClr val="accent1">
              <a:lumMod val="75000"/>
            </a:schemeClr>
          </a:solidFill>
          <a:ln>
            <a:noFill/>
          </a:ln>
          <a:effectLst/>
        </c:spPr>
      </c:pivotFmt>
      <c:pivotFmt>
        <c:idx val="14"/>
        <c:spPr>
          <a:solidFill>
            <a:schemeClr val="accent2">
              <a:lumMod val="75000"/>
            </a:schemeClr>
          </a:solidFill>
          <a:ln>
            <a:noFill/>
          </a:ln>
          <a:effectLst/>
        </c:spPr>
      </c:pivotFmt>
      <c:pivotFmt>
        <c:idx val="15"/>
        <c:spPr>
          <a:solidFill>
            <a:schemeClr val="tx2">
              <a:lumMod val="75000"/>
              <a:lumOff val="25000"/>
            </a:schemeClr>
          </a:solidFill>
          <a:ln>
            <a:noFill/>
          </a:ln>
          <a:effectLst/>
        </c:spPr>
      </c:pivotFmt>
      <c:pivotFmt>
        <c:idx val="16"/>
        <c:spPr>
          <a:solidFill>
            <a:schemeClr val="accent5">
              <a:lumMod val="50000"/>
            </a:schemeClr>
          </a:solidFill>
          <a:ln>
            <a:noFill/>
          </a:ln>
          <a:effectLst/>
        </c:spPr>
      </c:pivotFmt>
      <c:pivotFmt>
        <c:idx val="17"/>
        <c:spPr>
          <a:solidFill>
            <a:schemeClr val="tx2">
              <a:lumMod val="50000"/>
              <a:lumOff val="50000"/>
            </a:schemeClr>
          </a:solidFill>
          <a:ln>
            <a:noFill/>
          </a:ln>
          <a:effectLst/>
        </c:spPr>
      </c:pivotFmt>
      <c:pivotFmt>
        <c:idx val="18"/>
        <c:spPr>
          <a:solidFill>
            <a:schemeClr val="accent2">
              <a:lumMod val="60000"/>
              <a:lumOff val="40000"/>
            </a:schemeClr>
          </a:solidFill>
          <a:ln>
            <a:noFill/>
          </a:ln>
          <a:effectLst/>
        </c:spPr>
      </c:pivotFmt>
      <c:pivotFmt>
        <c:idx val="19"/>
        <c:spPr>
          <a:solidFill>
            <a:schemeClr val="accent5">
              <a:lumMod val="75000"/>
            </a:schemeClr>
          </a:solidFill>
          <a:ln>
            <a:noFill/>
          </a:ln>
          <a:effectLst/>
        </c:spPr>
      </c:pivotFmt>
      <c:pivotFmt>
        <c:idx val="20"/>
        <c:spPr>
          <a:solidFill>
            <a:schemeClr val="accent2">
              <a:lumMod val="40000"/>
              <a:lumOff val="60000"/>
            </a:schemeClr>
          </a:solidFill>
          <a:ln>
            <a:noFill/>
          </a:ln>
          <a:effectLst/>
        </c:spPr>
      </c:pivotFmt>
      <c:pivotFmt>
        <c:idx val="21"/>
        <c:spPr>
          <a:solidFill>
            <a:schemeClr val="accent1">
              <a:lumMod val="20000"/>
              <a:lumOff val="80000"/>
            </a:schemeClr>
          </a:solidFill>
          <a:ln>
            <a:noFill/>
          </a:ln>
          <a:effectLst/>
        </c:spPr>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50000"/>
            </a:schemeClr>
          </a:solidFill>
          <a:ln>
            <a:noFill/>
          </a:ln>
          <a:effectLst/>
        </c:spPr>
      </c:pivotFmt>
      <c:pivotFmt>
        <c:idx val="24"/>
        <c:spPr>
          <a:solidFill>
            <a:schemeClr val="accent1">
              <a:lumMod val="75000"/>
            </a:schemeClr>
          </a:solidFill>
          <a:ln>
            <a:noFill/>
          </a:ln>
          <a:effectLst/>
        </c:spPr>
      </c:pivotFmt>
      <c:pivotFmt>
        <c:idx val="25"/>
        <c:spPr>
          <a:solidFill>
            <a:schemeClr val="accent2">
              <a:lumMod val="75000"/>
            </a:schemeClr>
          </a:solidFill>
          <a:ln>
            <a:noFill/>
          </a:ln>
          <a:effectLst/>
        </c:spPr>
      </c:pivotFmt>
      <c:pivotFmt>
        <c:idx val="26"/>
        <c:spPr>
          <a:solidFill>
            <a:schemeClr val="accent3">
              <a:lumMod val="75000"/>
            </a:schemeClr>
          </a:solidFill>
          <a:ln>
            <a:noFill/>
          </a:ln>
          <a:effectLst/>
        </c:spPr>
      </c:pivotFmt>
      <c:pivotFmt>
        <c:idx val="27"/>
        <c:spPr>
          <a:solidFill>
            <a:schemeClr val="accent1">
              <a:lumMod val="60000"/>
              <a:lumOff val="40000"/>
            </a:schemeClr>
          </a:solidFill>
          <a:ln>
            <a:noFill/>
          </a:ln>
          <a:effectLst/>
        </c:spPr>
      </c:pivotFmt>
      <c:pivotFmt>
        <c:idx val="28"/>
        <c:spPr>
          <a:solidFill>
            <a:schemeClr val="tx1">
              <a:lumMod val="50000"/>
              <a:lumOff val="50000"/>
            </a:schemeClr>
          </a:solidFill>
          <a:ln>
            <a:noFill/>
          </a:ln>
          <a:effectLst/>
        </c:spPr>
      </c:pivotFmt>
      <c:pivotFmt>
        <c:idx val="29"/>
        <c:spPr>
          <a:solidFill>
            <a:schemeClr val="accent1">
              <a:lumMod val="40000"/>
              <a:lumOff val="60000"/>
            </a:schemeClr>
          </a:solidFill>
          <a:ln>
            <a:noFill/>
          </a:ln>
          <a:effectLst/>
        </c:spPr>
      </c:pivotFmt>
      <c:pivotFmt>
        <c:idx val="30"/>
        <c:spPr>
          <a:solidFill>
            <a:schemeClr val="accent5">
              <a:lumMod val="75000"/>
            </a:schemeClr>
          </a:solidFill>
          <a:ln>
            <a:noFill/>
          </a:ln>
          <a:effectLst/>
        </c:spPr>
      </c:pivotFmt>
      <c:pivotFmt>
        <c:idx val="31"/>
        <c:spPr>
          <a:solidFill>
            <a:schemeClr val="accent3">
              <a:lumMod val="40000"/>
              <a:lumOff val="60000"/>
            </a:schemeClr>
          </a:solidFill>
          <a:ln>
            <a:noFill/>
          </a:ln>
          <a:effectLst/>
        </c:spPr>
      </c:pivotFmt>
      <c:pivotFmt>
        <c:idx val="32"/>
        <c:spPr>
          <a:solidFill>
            <a:schemeClr val="accent2">
              <a:lumMod val="20000"/>
              <a:lumOff val="80000"/>
            </a:schemeClr>
          </a:solidFill>
          <a:ln>
            <a:noFill/>
          </a:ln>
          <a:effectLst/>
        </c:spPr>
      </c:pivotFmt>
    </c:pivotFmts>
    <c:plotArea>
      <c:layout/>
      <c:barChart>
        <c:barDir val="col"/>
        <c:grouping val="clustered"/>
        <c:varyColors val="0"/>
        <c:ser>
          <c:idx val="0"/>
          <c:order val="0"/>
          <c:tx>
            <c:strRef>
              <c:f>PIVOT_ANALYSIS!$J$7</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50000"/>
                </a:schemeClr>
              </a:solidFill>
              <a:ln>
                <a:noFill/>
              </a:ln>
              <a:effectLst/>
            </c:spPr>
            <c:extLst>
              <c:ext xmlns:c16="http://schemas.microsoft.com/office/drawing/2014/chart" uri="{C3380CC4-5D6E-409C-BE32-E72D297353CC}">
                <c16:uniqueId val="{00000016-8449-47D5-87A3-52DC86C39EFA}"/>
              </c:ext>
            </c:extLst>
          </c:dPt>
          <c:dPt>
            <c:idx val="1"/>
            <c:invertIfNegative val="0"/>
            <c:bubble3D val="0"/>
            <c:spPr>
              <a:solidFill>
                <a:schemeClr val="accent1">
                  <a:lumMod val="75000"/>
                </a:schemeClr>
              </a:solidFill>
              <a:ln>
                <a:noFill/>
              </a:ln>
              <a:effectLst/>
            </c:spPr>
            <c:extLst>
              <c:ext xmlns:c16="http://schemas.microsoft.com/office/drawing/2014/chart" uri="{C3380CC4-5D6E-409C-BE32-E72D297353CC}">
                <c16:uniqueId val="{00000017-8449-47D5-87A3-52DC86C39EFA}"/>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18-8449-47D5-87A3-52DC86C39EFA}"/>
              </c:ext>
            </c:extLst>
          </c:dPt>
          <c:dPt>
            <c:idx val="3"/>
            <c:invertIfNegative val="0"/>
            <c:bubble3D val="0"/>
            <c:spPr>
              <a:solidFill>
                <a:schemeClr val="accent3">
                  <a:lumMod val="75000"/>
                </a:schemeClr>
              </a:solidFill>
              <a:ln>
                <a:noFill/>
              </a:ln>
              <a:effectLst/>
            </c:spPr>
            <c:extLst>
              <c:ext xmlns:c16="http://schemas.microsoft.com/office/drawing/2014/chart" uri="{C3380CC4-5D6E-409C-BE32-E72D297353CC}">
                <c16:uniqueId val="{00000019-8449-47D5-87A3-52DC86C39EFA}"/>
              </c:ext>
            </c:extLst>
          </c:dPt>
          <c:dPt>
            <c:idx val="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A-8449-47D5-87A3-52DC86C39EFA}"/>
              </c:ext>
            </c:extLst>
          </c:dPt>
          <c:dPt>
            <c:idx val="5"/>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1B-8449-47D5-87A3-52DC86C39EFA}"/>
              </c:ext>
            </c:extLst>
          </c:dPt>
          <c:dLbls>
            <c:spPr>
              <a:noFill/>
              <a:ln>
                <a:noFill/>
              </a:ln>
              <a:effectLst/>
            </c:spPr>
            <c:txPr>
              <a:bodyPr rot="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PIVOT_ANALYSIS!$I$8:$I$13</c:f>
              <c:strCache>
                <c:ptCount val="6"/>
                <c:pt idx="0">
                  <c:v>Chennai</c:v>
                </c:pt>
                <c:pt idx="1">
                  <c:v>Villupuram</c:v>
                </c:pt>
                <c:pt idx="2">
                  <c:v>Thanjavur</c:v>
                </c:pt>
                <c:pt idx="3">
                  <c:v>Cuddalore</c:v>
                </c:pt>
                <c:pt idx="4">
                  <c:v>Salem City</c:v>
                </c:pt>
                <c:pt idx="5">
                  <c:v>Avadi</c:v>
                </c:pt>
              </c:strCache>
            </c:strRef>
          </c:cat>
          <c:val>
            <c:numRef>
              <c:f>PIVOT_ANALYSIS!$J$8:$J$13</c:f>
              <c:numCache>
                <c:formatCode>#,##0</c:formatCode>
                <c:ptCount val="6"/>
                <c:pt idx="0">
                  <c:v>36502</c:v>
                </c:pt>
                <c:pt idx="1">
                  <c:v>23152</c:v>
                </c:pt>
                <c:pt idx="2">
                  <c:v>20366</c:v>
                </c:pt>
                <c:pt idx="3">
                  <c:v>18923</c:v>
                </c:pt>
                <c:pt idx="4">
                  <c:v>16550</c:v>
                </c:pt>
                <c:pt idx="5">
                  <c:v>15869</c:v>
                </c:pt>
              </c:numCache>
            </c:numRef>
          </c:val>
          <c:extLst>
            <c:ext xmlns:c16="http://schemas.microsoft.com/office/drawing/2014/chart" uri="{C3380CC4-5D6E-409C-BE32-E72D297353CC}">
              <c16:uniqueId val="{00000014-8449-47D5-87A3-52DC86C39EFA}"/>
            </c:ext>
          </c:extLst>
        </c:ser>
        <c:dLbls>
          <c:dLblPos val="outEnd"/>
          <c:showLegendKey val="0"/>
          <c:showVal val="1"/>
          <c:showCatName val="0"/>
          <c:showSerName val="0"/>
          <c:showPercent val="0"/>
          <c:showBubbleSize val="0"/>
        </c:dLbls>
        <c:gapWidth val="219"/>
        <c:overlap val="-27"/>
        <c:axId val="1588119888"/>
        <c:axId val="1588125168"/>
      </c:barChart>
      <c:catAx>
        <c:axId val="1588119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2">
                    <a:lumMod val="10000"/>
                  </a:schemeClr>
                </a:solidFill>
                <a:latin typeface="+mn-lt"/>
                <a:ea typeface="+mn-ea"/>
                <a:cs typeface="+mn-cs"/>
              </a:defRPr>
            </a:pPr>
            <a:endParaRPr lang="en-US"/>
          </a:p>
        </c:txPr>
        <c:crossAx val="1588125168"/>
        <c:crosses val="autoZero"/>
        <c:auto val="1"/>
        <c:lblAlgn val="ctr"/>
        <c:lblOffset val="100"/>
        <c:noMultiLvlLbl val="0"/>
      </c:catAx>
      <c:valAx>
        <c:axId val="1588125168"/>
        <c:scaling>
          <c:orientation val="minMax"/>
        </c:scaling>
        <c:delete val="1"/>
        <c:axPos val="l"/>
        <c:numFmt formatCode="#,##0" sourceLinked="1"/>
        <c:majorTickMark val="none"/>
        <c:minorTickMark val="none"/>
        <c:tickLblPos val="nextTo"/>
        <c:crossAx val="1588119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lang="en-US" sz="1000" b="0" i="0" u="none" strike="noStrike" kern="1200" baseline="0">
          <a:solidFill>
            <a:schemeClr val="bg2">
              <a:lumMod val="10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E8E8E8">
                    <a:lumMod val="10000"/>
                  </a:srgbClr>
                </a:solidFill>
                <a:latin typeface="+mn-lt"/>
                <a:ea typeface="+mn-ea"/>
                <a:cs typeface="+mn-cs"/>
              </a:defRPr>
            </a:pPr>
            <a:r>
              <a:rPr lang="en-US">
                <a:solidFill>
                  <a:srgbClr val="E8E8E8">
                    <a:lumMod val="10000"/>
                  </a:srgbClr>
                </a:solidFill>
              </a:rPr>
              <a:t>Crime Volume vs Risk Score</a:t>
            </a: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400" b="0" i="0" u="none" strike="noStrike" kern="1200" spc="0" baseline="0">
              <a:solidFill>
                <a:srgbClr val="E8E8E8">
                  <a:lumMod val="10000"/>
                </a:srgbClr>
              </a:solidFill>
              <a:latin typeface="+mn-lt"/>
              <a:ea typeface="+mn-ea"/>
              <a:cs typeface="+mn-cs"/>
            </a:defRPr>
          </a:pPr>
          <a:endParaRPr lang="en-US"/>
        </a:p>
      </c:txPr>
    </c:title>
    <c:autoTitleDeleted val="0"/>
    <c:plotArea>
      <c:layout/>
      <c:scatterChart>
        <c:scatterStyle val="lineMarker"/>
        <c:varyColors val="0"/>
        <c:ser>
          <c:idx val="0"/>
          <c:order val="0"/>
          <c:tx>
            <c:strRef>
              <c:f>PIVOT_ANALYSIS!$AP$7</c:f>
              <c:strCache>
                <c:ptCount val="1"/>
                <c:pt idx="0">
                  <c:v>Risk_Score</c:v>
                </c:pt>
              </c:strCache>
            </c:strRef>
          </c:tx>
          <c:spPr>
            <a:ln w="25400" cap="rnd">
              <a:noFill/>
              <a:round/>
            </a:ln>
            <a:effectLst/>
          </c:spPr>
          <c:marker>
            <c:symbol val="circle"/>
            <c:size val="5"/>
            <c:spPr>
              <a:solidFill>
                <a:srgbClr val="FFC000"/>
              </a:solidFill>
              <a:ln w="9525">
                <a:solidFill>
                  <a:srgbClr val="FF0000"/>
                </a:solidFill>
              </a:ln>
              <a:effectLst/>
            </c:spPr>
          </c:marker>
          <c:xVal>
            <c:numRef>
              <c:f>PIVOT_ANALYSIS!$AO$8:$AO$57</c:f>
              <c:numCache>
                <c:formatCode>General</c:formatCode>
                <c:ptCount val="50"/>
                <c:pt idx="0">
                  <c:v>4375</c:v>
                </c:pt>
                <c:pt idx="1">
                  <c:v>36502</c:v>
                </c:pt>
                <c:pt idx="2">
                  <c:v>13791</c:v>
                </c:pt>
                <c:pt idx="3">
                  <c:v>8812</c:v>
                </c:pt>
                <c:pt idx="4">
                  <c:v>18923</c:v>
                </c:pt>
                <c:pt idx="5">
                  <c:v>8513</c:v>
                </c:pt>
                <c:pt idx="6">
                  <c:v>11472</c:v>
                </c:pt>
                <c:pt idx="7">
                  <c:v>9925</c:v>
                </c:pt>
                <c:pt idx="8">
                  <c:v>10782</c:v>
                </c:pt>
                <c:pt idx="9">
                  <c:v>7857</c:v>
                </c:pt>
                <c:pt idx="10">
                  <c:v>7752</c:v>
                </c:pt>
                <c:pt idx="11">
                  <c:v>14392</c:v>
                </c:pt>
                <c:pt idx="12">
                  <c:v>12438</c:v>
                </c:pt>
                <c:pt idx="13">
                  <c:v>15024</c:v>
                </c:pt>
                <c:pt idx="14">
                  <c:v>6250</c:v>
                </c:pt>
                <c:pt idx="15">
                  <c:v>8603</c:v>
                </c:pt>
                <c:pt idx="16">
                  <c:v>4522</c:v>
                </c:pt>
                <c:pt idx="17">
                  <c:v>4054</c:v>
                </c:pt>
                <c:pt idx="18">
                  <c:v>10509</c:v>
                </c:pt>
                <c:pt idx="19">
                  <c:v>10010</c:v>
                </c:pt>
                <c:pt idx="20">
                  <c:v>1412</c:v>
                </c:pt>
                <c:pt idx="21">
                  <c:v>644</c:v>
                </c:pt>
                <c:pt idx="22">
                  <c:v>14523</c:v>
                </c:pt>
                <c:pt idx="23">
                  <c:v>16550</c:v>
                </c:pt>
                <c:pt idx="24">
                  <c:v>8935</c:v>
                </c:pt>
                <c:pt idx="25">
                  <c:v>20366</c:v>
                </c:pt>
                <c:pt idx="26">
                  <c:v>11745</c:v>
                </c:pt>
                <c:pt idx="27">
                  <c:v>10878</c:v>
                </c:pt>
                <c:pt idx="28">
                  <c:v>6419</c:v>
                </c:pt>
                <c:pt idx="29">
                  <c:v>12017</c:v>
                </c:pt>
                <c:pt idx="30">
                  <c:v>15705</c:v>
                </c:pt>
                <c:pt idx="31">
                  <c:v>13536</c:v>
                </c:pt>
                <c:pt idx="32">
                  <c:v>10622</c:v>
                </c:pt>
                <c:pt idx="33">
                  <c:v>10512</c:v>
                </c:pt>
                <c:pt idx="34">
                  <c:v>8048</c:v>
                </c:pt>
                <c:pt idx="35">
                  <c:v>10861</c:v>
                </c:pt>
                <c:pt idx="36">
                  <c:v>14820</c:v>
                </c:pt>
                <c:pt idx="37">
                  <c:v>10147</c:v>
                </c:pt>
                <c:pt idx="38">
                  <c:v>23152</c:v>
                </c:pt>
                <c:pt idx="39">
                  <c:v>12586</c:v>
                </c:pt>
                <c:pt idx="40">
                  <c:v>1</c:v>
                </c:pt>
                <c:pt idx="41">
                  <c:v>381</c:v>
                </c:pt>
                <c:pt idx="42">
                  <c:v>11108</c:v>
                </c:pt>
                <c:pt idx="43">
                  <c:v>11047</c:v>
                </c:pt>
                <c:pt idx="44">
                  <c:v>7615</c:v>
                </c:pt>
                <c:pt idx="45">
                  <c:v>7928</c:v>
                </c:pt>
                <c:pt idx="46">
                  <c:v>7778</c:v>
                </c:pt>
                <c:pt idx="47">
                  <c:v>7315</c:v>
                </c:pt>
                <c:pt idx="48">
                  <c:v>15869</c:v>
                </c:pt>
                <c:pt idx="49">
                  <c:v>12625</c:v>
                </c:pt>
              </c:numCache>
            </c:numRef>
          </c:xVal>
          <c:yVal>
            <c:numRef>
              <c:f>PIVOT_ANALYSIS!$AP$8:$AP$57</c:f>
              <c:numCache>
                <c:formatCode>0.00</c:formatCode>
                <c:ptCount val="50"/>
                <c:pt idx="0">
                  <c:v>17.551020408163268</c:v>
                </c:pt>
                <c:pt idx="1">
                  <c:v>96.020408163265301</c:v>
                </c:pt>
                <c:pt idx="2">
                  <c:v>67.551020408163268</c:v>
                </c:pt>
                <c:pt idx="3">
                  <c:v>38.877551020408163</c:v>
                </c:pt>
                <c:pt idx="4">
                  <c:v>85.510204081632651</c:v>
                </c:pt>
                <c:pt idx="5">
                  <c:v>41.632653061224488</c:v>
                </c:pt>
                <c:pt idx="6">
                  <c:v>74.897959183673464</c:v>
                </c:pt>
                <c:pt idx="7">
                  <c:v>53.367346938775512</c:v>
                </c:pt>
                <c:pt idx="8">
                  <c:v>44.285714285714285</c:v>
                </c:pt>
                <c:pt idx="9">
                  <c:v>32.653061224489797</c:v>
                </c:pt>
                <c:pt idx="10">
                  <c:v>24.285714285714288</c:v>
                </c:pt>
                <c:pt idx="11">
                  <c:v>76.428571428571416</c:v>
                </c:pt>
                <c:pt idx="12">
                  <c:v>81.428571428571431</c:v>
                </c:pt>
                <c:pt idx="13">
                  <c:v>71.836734693877546</c:v>
                </c:pt>
                <c:pt idx="14">
                  <c:v>24.387755102040821</c:v>
                </c:pt>
                <c:pt idx="15">
                  <c:v>52.040816326530617</c:v>
                </c:pt>
                <c:pt idx="16">
                  <c:v>11.22448979591837</c:v>
                </c:pt>
                <c:pt idx="17">
                  <c:v>35.918367346938773</c:v>
                </c:pt>
                <c:pt idx="18">
                  <c:v>55</c:v>
                </c:pt>
                <c:pt idx="19">
                  <c:v>51.122448979591837</c:v>
                </c:pt>
                <c:pt idx="20">
                  <c:v>6.122448979591832</c:v>
                </c:pt>
                <c:pt idx="21">
                  <c:v>4.081632653061229</c:v>
                </c:pt>
                <c:pt idx="22">
                  <c:v>78.265306122448976</c:v>
                </c:pt>
                <c:pt idx="23">
                  <c:v>55.918367346938773</c:v>
                </c:pt>
                <c:pt idx="24">
                  <c:v>55.612244897959179</c:v>
                </c:pt>
                <c:pt idx="25">
                  <c:v>92.448979591836732</c:v>
                </c:pt>
                <c:pt idx="26">
                  <c:v>66.734693877551024</c:v>
                </c:pt>
                <c:pt idx="27">
                  <c:v>70.408163265306129</c:v>
                </c:pt>
                <c:pt idx="28">
                  <c:v>21.326530612244898</c:v>
                </c:pt>
                <c:pt idx="29">
                  <c:v>51.83673469387756</c:v>
                </c:pt>
                <c:pt idx="30">
                  <c:v>73.367346938775512</c:v>
                </c:pt>
                <c:pt idx="31">
                  <c:v>56.632653061224495</c:v>
                </c:pt>
                <c:pt idx="32">
                  <c:v>74.489795918367349</c:v>
                </c:pt>
                <c:pt idx="33">
                  <c:v>49.08163265306122</c:v>
                </c:pt>
                <c:pt idx="34">
                  <c:v>24.591836734693878</c:v>
                </c:pt>
                <c:pt idx="35">
                  <c:v>69.693877551020407</c:v>
                </c:pt>
                <c:pt idx="36">
                  <c:v>45.306122448979593</c:v>
                </c:pt>
                <c:pt idx="37">
                  <c:v>39.693877551020407</c:v>
                </c:pt>
                <c:pt idx="38">
                  <c:v>76.020408163265301</c:v>
                </c:pt>
                <c:pt idx="39">
                  <c:v>75.81632653061223</c:v>
                </c:pt>
                <c:pt idx="40">
                  <c:v>1.6326530612244916</c:v>
                </c:pt>
                <c:pt idx="41">
                  <c:v>2.3469387755102069</c:v>
                </c:pt>
                <c:pt idx="42">
                  <c:v>50.306122448979593</c:v>
                </c:pt>
                <c:pt idx="43">
                  <c:v>62.244897959183675</c:v>
                </c:pt>
                <c:pt idx="44">
                  <c:v>22.755102040816329</c:v>
                </c:pt>
                <c:pt idx="45">
                  <c:v>24.489795918367346</c:v>
                </c:pt>
                <c:pt idx="46">
                  <c:v>52.95918367346939</c:v>
                </c:pt>
                <c:pt idx="47">
                  <c:v>36.326530612244902</c:v>
                </c:pt>
                <c:pt idx="48">
                  <c:v>70.102040816326536</c:v>
                </c:pt>
                <c:pt idx="49">
                  <c:v>70.102040816326536</c:v>
                </c:pt>
              </c:numCache>
            </c:numRef>
          </c:yVal>
          <c:smooth val="0"/>
          <c:extLst>
            <c:ext xmlns:c16="http://schemas.microsoft.com/office/drawing/2014/chart" uri="{C3380CC4-5D6E-409C-BE32-E72D297353CC}">
              <c16:uniqueId val="{00000000-493B-42AC-8FF1-AC2490F7AB75}"/>
            </c:ext>
          </c:extLst>
        </c:ser>
        <c:dLbls>
          <c:showLegendKey val="0"/>
          <c:showVal val="0"/>
          <c:showCatName val="0"/>
          <c:showSerName val="0"/>
          <c:showPercent val="0"/>
          <c:showBubbleSize val="0"/>
        </c:dLbls>
        <c:axId val="1588068048"/>
        <c:axId val="1588072368"/>
      </c:scatterChart>
      <c:valAx>
        <c:axId val="1588068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Total Crime </a:t>
                </a:r>
              </a:p>
            </c:rich>
          </c:tx>
          <c:overlay val="0"/>
          <c:spPr>
            <a:solidFill>
              <a:schemeClr val="accent6">
                <a:lumMod val="60000"/>
                <a:lumOff val="40000"/>
              </a:schemeClr>
            </a:solidFill>
            <a:ln>
              <a:noFill/>
            </a:ln>
            <a:effectLst/>
          </c:spPr>
          <c:txPr>
            <a:bodyPr rot="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1588072368"/>
        <c:crosses val="autoZero"/>
        <c:crossBetween val="midCat"/>
      </c:valAx>
      <c:valAx>
        <c:axId val="1588072368"/>
        <c:scaling>
          <c:orientation val="minMax"/>
        </c:scaling>
        <c:delete val="0"/>
        <c:axPos val="l"/>
        <c:majorGridlines>
          <c:spPr>
            <a:ln w="9525" cap="flat" cmpd="sng" algn="ctr">
              <a:solidFill>
                <a:schemeClr val="accent4">
                  <a:lumMod val="40000"/>
                  <a:lumOff val="6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r>
                  <a:rPr lang="en-IN"/>
                  <a:t>Risk score</a:t>
                </a:r>
              </a:p>
            </c:rich>
          </c:tx>
          <c:overlay val="0"/>
          <c:spPr>
            <a:solidFill>
              <a:schemeClr val="accent6">
                <a:lumMod val="60000"/>
                <a:lumOff val="40000"/>
              </a:schemeClr>
            </a:solidFill>
            <a:ln>
              <a:noFill/>
            </a:ln>
            <a:effectLst/>
          </c:spPr>
          <c:txPr>
            <a:bodyPr rot="-5400000" spcFirstLastPara="1" vertOverflow="ellipsis" vert="horz" wrap="square" anchor="ctr" anchorCtr="1"/>
            <a:lstStyle/>
            <a:p>
              <a:pPr>
                <a:defRPr sz="1000" b="0" i="0" u="none" strike="noStrike" kern="1200" baseline="0">
                  <a:solidFill>
                    <a:schemeClr val="bg2">
                      <a:lumMod val="10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158806804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[TN_SENTINEL_X_PRO.xlsm]PIVOT_ANALYSIS!PivotTable4womenscore</c:name>
    <c:fmtId val="4"/>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WOMEN</a:t>
            </a:r>
            <a:r>
              <a:rPr lang="en-US" baseline="0"/>
              <a:t> CRIME COUNTS </a:t>
            </a:r>
          </a:p>
        </c:rich>
      </c:tx>
      <c:layout>
        <c:manualLayout>
          <c:xMode val="edge"/>
          <c:yMode val="edge"/>
          <c:x val="0.29932633420822397"/>
          <c:y val="6.0185185185185182E-2"/>
        </c:manualLayout>
      </c:layout>
      <c:overlay val="0"/>
      <c:spPr>
        <a:solidFill>
          <a:schemeClr val="accent6">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a:noFill/>
          </a:ln>
          <a:effectLst/>
        </c:spPr>
      </c:pivotFmt>
      <c:pivotFmt>
        <c:idx val="6"/>
        <c:spPr>
          <a:solidFill>
            <a:srgbClr val="FFCC00"/>
          </a:solidFill>
          <a:ln>
            <a:noFill/>
          </a:ln>
          <a:effectLst/>
        </c:spPr>
      </c:pivotFmt>
      <c:pivotFmt>
        <c:idx val="7"/>
        <c:spPr>
          <a:solidFill>
            <a:srgbClr val="FF9933"/>
          </a:solidFill>
          <a:ln>
            <a:noFill/>
          </a:ln>
          <a:effectLst/>
        </c:spPr>
      </c:pivotFmt>
      <c:pivotFmt>
        <c:idx val="8"/>
        <c:spPr>
          <a:solidFill>
            <a:srgbClr val="FF6600"/>
          </a:solidFill>
          <a:ln>
            <a:noFill/>
          </a:ln>
          <a:effectLst/>
        </c:spPr>
      </c:pivotFmt>
      <c:pivotFmt>
        <c:idx val="9"/>
        <c:spPr>
          <a:solidFill>
            <a:srgbClr val="FF6600"/>
          </a:solidFill>
          <a:ln>
            <a:noFill/>
          </a:ln>
          <a:effectLst/>
        </c:spPr>
      </c:pivotFmt>
      <c:pivotFmt>
        <c:idx val="10"/>
        <c:spPr>
          <a:solidFill>
            <a:srgbClr val="FF3300"/>
          </a:solidFill>
          <a:ln>
            <a:noFill/>
          </a:ln>
          <a:effectLst/>
        </c:spPr>
      </c:pivotFmt>
      <c:pivotFmt>
        <c:idx val="11"/>
        <c:spPr>
          <a:solidFill>
            <a:srgbClr val="CC0000"/>
          </a:solidFill>
          <a:ln>
            <a:noFill/>
          </a:ln>
          <a:effectLst/>
        </c:spPr>
      </c:pivotFmt>
      <c:pivotFmt>
        <c:idx val="12"/>
        <c:spPr>
          <a:solidFill>
            <a:srgbClr val="A50021"/>
          </a:solidFill>
          <a:ln>
            <a:noFill/>
          </a:ln>
          <a:effectLst/>
        </c:spPr>
      </c:pivotFmt>
      <c:pivotFmt>
        <c:idx val="13"/>
        <c:spPr>
          <a:solidFill>
            <a:srgbClr val="800000"/>
          </a:solidFill>
          <a:ln>
            <a:noFill/>
          </a:ln>
          <a:effectLst/>
        </c:spPr>
      </c:pivotFmt>
    </c:pivotFmts>
    <c:plotArea>
      <c:layout/>
      <c:barChart>
        <c:barDir val="bar"/>
        <c:grouping val="clustered"/>
        <c:varyColors val="0"/>
        <c:ser>
          <c:idx val="0"/>
          <c:order val="0"/>
          <c:tx>
            <c:strRef>
              <c:f>PIVOT_ANALYSIS!$N$7</c:f>
              <c:strCache>
                <c:ptCount val="1"/>
                <c:pt idx="0">
                  <c:v>Total</c:v>
                </c:pt>
              </c:strCache>
            </c:strRef>
          </c:tx>
          <c:spPr>
            <a:solidFill>
              <a:srgbClr val="FF00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C-3E68-4EE3-AC3E-40D3216A6FBD}"/>
              </c:ext>
            </c:extLst>
          </c:dPt>
          <c:dPt>
            <c:idx val="1"/>
            <c:invertIfNegative val="0"/>
            <c:bubble3D val="0"/>
            <c:spPr>
              <a:solidFill>
                <a:srgbClr val="FFCC00"/>
              </a:solidFill>
              <a:ln>
                <a:noFill/>
              </a:ln>
              <a:effectLst/>
            </c:spPr>
            <c:extLst>
              <c:ext xmlns:c16="http://schemas.microsoft.com/office/drawing/2014/chart" uri="{C3380CC4-5D6E-409C-BE32-E72D297353CC}">
                <c16:uniqueId val="{0000000B-3E68-4EE3-AC3E-40D3216A6FBD}"/>
              </c:ext>
            </c:extLst>
          </c:dPt>
          <c:dPt>
            <c:idx val="2"/>
            <c:invertIfNegative val="0"/>
            <c:bubble3D val="0"/>
            <c:spPr>
              <a:solidFill>
                <a:srgbClr val="FF9933"/>
              </a:solidFill>
              <a:ln>
                <a:noFill/>
              </a:ln>
              <a:effectLst/>
            </c:spPr>
            <c:extLst>
              <c:ext xmlns:c16="http://schemas.microsoft.com/office/drawing/2014/chart" uri="{C3380CC4-5D6E-409C-BE32-E72D297353CC}">
                <c16:uniqueId val="{0000000A-3E68-4EE3-AC3E-40D3216A6FBD}"/>
              </c:ext>
            </c:extLst>
          </c:dPt>
          <c:dPt>
            <c:idx val="3"/>
            <c:invertIfNegative val="0"/>
            <c:bubble3D val="0"/>
            <c:spPr>
              <a:solidFill>
                <a:srgbClr val="FF6600"/>
              </a:solidFill>
              <a:ln>
                <a:noFill/>
              </a:ln>
              <a:effectLst/>
            </c:spPr>
            <c:extLst>
              <c:ext xmlns:c16="http://schemas.microsoft.com/office/drawing/2014/chart" uri="{C3380CC4-5D6E-409C-BE32-E72D297353CC}">
                <c16:uniqueId val="{00000009-3E68-4EE3-AC3E-40D3216A6FBD}"/>
              </c:ext>
            </c:extLst>
          </c:dPt>
          <c:dPt>
            <c:idx val="4"/>
            <c:invertIfNegative val="0"/>
            <c:bubble3D val="0"/>
            <c:spPr>
              <a:solidFill>
                <a:srgbClr val="FF6600"/>
              </a:solidFill>
              <a:ln>
                <a:noFill/>
              </a:ln>
              <a:effectLst/>
            </c:spPr>
            <c:extLst>
              <c:ext xmlns:c16="http://schemas.microsoft.com/office/drawing/2014/chart" uri="{C3380CC4-5D6E-409C-BE32-E72D297353CC}">
                <c16:uniqueId val="{00000008-3E68-4EE3-AC3E-40D3216A6FBD}"/>
              </c:ext>
            </c:extLst>
          </c:dPt>
          <c:dPt>
            <c:idx val="5"/>
            <c:invertIfNegative val="0"/>
            <c:bubble3D val="0"/>
            <c:spPr>
              <a:solidFill>
                <a:srgbClr val="FF3300"/>
              </a:solidFill>
              <a:ln>
                <a:noFill/>
              </a:ln>
              <a:effectLst/>
            </c:spPr>
            <c:extLst>
              <c:ext xmlns:c16="http://schemas.microsoft.com/office/drawing/2014/chart" uri="{C3380CC4-5D6E-409C-BE32-E72D297353CC}">
                <c16:uniqueId val="{00000007-3E68-4EE3-AC3E-40D3216A6FBD}"/>
              </c:ext>
            </c:extLst>
          </c:dPt>
          <c:dPt>
            <c:idx val="7"/>
            <c:invertIfNegative val="0"/>
            <c:bubble3D val="0"/>
            <c:spPr>
              <a:solidFill>
                <a:srgbClr val="CC0000"/>
              </a:solidFill>
              <a:ln>
                <a:noFill/>
              </a:ln>
              <a:effectLst/>
            </c:spPr>
            <c:extLst>
              <c:ext xmlns:c16="http://schemas.microsoft.com/office/drawing/2014/chart" uri="{C3380CC4-5D6E-409C-BE32-E72D297353CC}">
                <c16:uniqueId val="{00000005-3E68-4EE3-AC3E-40D3216A6FBD}"/>
              </c:ext>
            </c:extLst>
          </c:dPt>
          <c:dPt>
            <c:idx val="8"/>
            <c:invertIfNegative val="0"/>
            <c:bubble3D val="0"/>
            <c:spPr>
              <a:solidFill>
                <a:srgbClr val="A50021"/>
              </a:solidFill>
              <a:ln>
                <a:noFill/>
              </a:ln>
              <a:effectLst/>
            </c:spPr>
            <c:extLst>
              <c:ext xmlns:c16="http://schemas.microsoft.com/office/drawing/2014/chart" uri="{C3380CC4-5D6E-409C-BE32-E72D297353CC}">
                <c16:uniqueId val="{00000004-3E68-4EE3-AC3E-40D3216A6FBD}"/>
              </c:ext>
            </c:extLst>
          </c:dPt>
          <c:dPt>
            <c:idx val="9"/>
            <c:invertIfNegative val="0"/>
            <c:bubble3D val="0"/>
            <c:spPr>
              <a:solidFill>
                <a:srgbClr val="800000"/>
              </a:solidFill>
              <a:ln>
                <a:noFill/>
              </a:ln>
              <a:effectLst/>
            </c:spPr>
            <c:extLst>
              <c:ext xmlns:c16="http://schemas.microsoft.com/office/drawing/2014/chart" uri="{C3380CC4-5D6E-409C-BE32-E72D297353CC}">
                <c16:uniqueId val="{00000002-3E68-4EE3-AC3E-40D3216A6FBD}"/>
              </c:ext>
            </c:extLst>
          </c:dPt>
          <c:cat>
            <c:strRef>
              <c:f>PIVOT_ANALYSIS!$M$8:$M$17</c:f>
              <c:strCache>
                <c:ptCount val="10"/>
                <c:pt idx="0">
                  <c:v>Trichy</c:v>
                </c:pt>
                <c:pt idx="1">
                  <c:v>Madurai</c:v>
                </c:pt>
                <c:pt idx="2">
                  <c:v>Mayiladuthurai</c:v>
                </c:pt>
                <c:pt idx="3">
                  <c:v>Tenkasi</c:v>
                </c:pt>
                <c:pt idx="4">
                  <c:v>Thoothukudi</c:v>
                </c:pt>
                <c:pt idx="5">
                  <c:v>Perambalur</c:v>
                </c:pt>
                <c:pt idx="6">
                  <c:v>Thirunelveli</c:v>
                </c:pt>
                <c:pt idx="7">
                  <c:v>Kallakurichi</c:v>
                </c:pt>
                <c:pt idx="8">
                  <c:v>Thanjavur</c:v>
                </c:pt>
                <c:pt idx="9">
                  <c:v>Chennai</c:v>
                </c:pt>
              </c:strCache>
            </c:strRef>
          </c:cat>
          <c:val>
            <c:numRef>
              <c:f>PIVOT_ANALYSIS!$N$8:$N$17</c:f>
              <c:numCache>
                <c:formatCode>General</c:formatCode>
                <c:ptCount val="10"/>
                <c:pt idx="0">
                  <c:v>64</c:v>
                </c:pt>
                <c:pt idx="1">
                  <c:v>69</c:v>
                </c:pt>
                <c:pt idx="2">
                  <c:v>71</c:v>
                </c:pt>
                <c:pt idx="3">
                  <c:v>74</c:v>
                </c:pt>
                <c:pt idx="4">
                  <c:v>76</c:v>
                </c:pt>
                <c:pt idx="5">
                  <c:v>80</c:v>
                </c:pt>
                <c:pt idx="6">
                  <c:v>95</c:v>
                </c:pt>
                <c:pt idx="7">
                  <c:v>114</c:v>
                </c:pt>
                <c:pt idx="8">
                  <c:v>117</c:v>
                </c:pt>
                <c:pt idx="9">
                  <c:v>181</c:v>
                </c:pt>
              </c:numCache>
            </c:numRef>
          </c:val>
          <c:extLst>
            <c:ext xmlns:c16="http://schemas.microsoft.com/office/drawing/2014/chart" uri="{C3380CC4-5D6E-409C-BE32-E72D297353CC}">
              <c16:uniqueId val="{00000000-3E68-4EE3-AC3E-40D3216A6FBD}"/>
            </c:ext>
          </c:extLst>
        </c:ser>
        <c:dLbls>
          <c:showLegendKey val="0"/>
          <c:showVal val="0"/>
          <c:showCatName val="0"/>
          <c:showSerName val="0"/>
          <c:showPercent val="0"/>
          <c:showBubbleSize val="0"/>
        </c:dLbls>
        <c:gapWidth val="182"/>
        <c:axId val="1588069008"/>
        <c:axId val="1588071408"/>
      </c:barChart>
      <c:catAx>
        <c:axId val="158806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1588071408"/>
        <c:crosses val="autoZero"/>
        <c:auto val="1"/>
        <c:lblAlgn val="ctr"/>
        <c:lblOffset val="100"/>
        <c:noMultiLvlLbl val="0"/>
      </c:catAx>
      <c:valAx>
        <c:axId val="1588071408"/>
        <c:scaling>
          <c:orientation val="minMax"/>
        </c:scaling>
        <c:delete val="1"/>
        <c:axPos val="b"/>
        <c:numFmt formatCode="General" sourceLinked="1"/>
        <c:majorTickMark val="none"/>
        <c:minorTickMark val="none"/>
        <c:tickLblPos val="nextTo"/>
        <c:crossAx val="1588069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[TN_SENTINEL_X_PRO.xlsm]PIVOT_ANALYSIS!PivotTable5severity</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E8E8E8">
                    <a:lumMod val="10000"/>
                  </a:srgbClr>
                </a:solidFill>
                <a:latin typeface="+mn-lt"/>
                <a:ea typeface="+mn-ea"/>
                <a:cs typeface="+mn-cs"/>
              </a:defRPr>
            </a:pPr>
            <a:r>
              <a:rPr lang="en-IN"/>
              <a:t>Crime Severity Analysis</a:t>
            </a:r>
          </a:p>
        </c:rich>
      </c:tx>
      <c:layout>
        <c:manualLayout>
          <c:xMode val="edge"/>
          <c:yMode val="edge"/>
          <c:x val="0.30922222222222223"/>
          <c:y val="9.8280098280098274E-2"/>
        </c:manualLayout>
      </c:layout>
      <c:overlay val="0"/>
      <c:spPr>
        <a:solidFill>
          <a:schemeClr val="accent6">
            <a:lumMod val="60000"/>
            <a:lumOff val="4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E8E8E8">
                  <a:lumMod val="10000"/>
                </a:srgbClr>
              </a:solidFill>
              <a:latin typeface="+mn-lt"/>
              <a:ea typeface="+mn-ea"/>
              <a:cs typeface="+mn-cs"/>
            </a:defRPr>
          </a:pPr>
          <a:endParaRPr lang="en-US"/>
        </a:p>
      </c:txPr>
    </c:title>
    <c:autoTitleDeleted val="0"/>
    <c:pivotFmts>
      <c:pivotFmt>
        <c:idx val="0"/>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4534E-3"/>
              <c:y val="-0.1965601965601965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7777777777777779E-3"/>
              <c:y val="-0.1965601965601965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7777777777777779E-3"/>
              <c:y val="-0.18837018837018846"/>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6666666666666666E-2"/>
              <c:y val="-0.221130221130221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5000000000000001E-2"/>
              <c:y val="-0.2088452088452089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9444444444444445E-2"/>
              <c:y val="-0.2129402129402129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3888888888888888E-2"/>
              <c:y val="-0.21703521703521703"/>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5558E-3"/>
              <c:y val="-0.23341523341523338"/>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3888888888888864E-2"/>
              <c:y val="-0.2989352989352989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5558E-3"/>
              <c:y val="-0.31941031941031939"/>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5558E-3"/>
              <c:y val="-0.31941031941031939"/>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3888888888888864E-2"/>
              <c:y val="-0.2989352989352989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5558E-3"/>
              <c:y val="-0.23341523341523338"/>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3888888888888888E-2"/>
              <c:y val="-0.21703521703521703"/>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9444444444444445E-2"/>
              <c:y val="-0.2129402129402129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5000000000000001E-2"/>
              <c:y val="-0.2088452088452089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1.6666666666666666E-2"/>
              <c:y val="-0.2211302211302211"/>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7777777777777779E-3"/>
              <c:y val="-0.18837018837018846"/>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2.7777777777777779E-3"/>
              <c:y val="-0.1965601965601965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a:gsLst>
              <a:gs pos="0">
                <a:srgbClr val="FF6600"/>
              </a:gs>
              <a:gs pos="23000">
                <a:srgbClr val="FF0000"/>
              </a:gs>
              <a:gs pos="69000">
                <a:srgbClr val="C00000"/>
              </a:gs>
              <a:gs pos="100000">
                <a:srgbClr val="8A0000">
                  <a:alpha val="99000"/>
                </a:srgbClr>
              </a:gs>
            </a:gsLst>
            <a:lin ang="10800000" scaled="1"/>
          </a:gradFill>
          <a:ln>
            <a:noFill/>
          </a:ln>
          <a:effectLst>
            <a:glow rad="152400">
              <a:srgbClr val="FF0000">
                <a:alpha val="40000"/>
              </a:srgbClr>
            </a:glow>
            <a:outerShdw blurRad="38100" dist="38100" dir="18900000" sx="104000" sy="104000" algn="bl" rotWithShape="0">
              <a:prstClr val="black">
                <a:alpha val="35000"/>
              </a:prstClr>
            </a:outerShdw>
          </a:effectLst>
          <a:scene3d>
            <a:camera prst="orthographicFront"/>
            <a:lightRig rig="threePt" dir="t"/>
          </a:scene3d>
          <a:sp3d>
            <a:bevelT w="152400" h="50800" prst="softRound"/>
          </a:sp3d>
        </c:spPr>
        <c:dLbl>
          <c:idx val="0"/>
          <c:layout>
            <c:manualLayout>
              <c:x val="5.5555555555554534E-3"/>
              <c:y val="-0.19656019656019655"/>
            </c:manualLayout>
          </c:layout>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4"/>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5"/>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6"/>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7"/>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8"/>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29"/>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30"/>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31"/>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
        <c:idx val="32"/>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pivotFmt>
    </c:pivotFmts>
    <c:plotArea>
      <c:layout/>
      <c:areaChart>
        <c:grouping val="standard"/>
        <c:varyColors val="0"/>
        <c:ser>
          <c:idx val="0"/>
          <c:order val="0"/>
          <c:tx>
            <c:strRef>
              <c:f>PIVOT_ANALYSIS!$R$7</c:f>
              <c:strCache>
                <c:ptCount val="1"/>
                <c:pt idx="0">
                  <c:v>Total</c:v>
                </c:pt>
              </c:strCache>
            </c:strRef>
          </c:tx>
          <c:spPr>
            <a:gradFill flip="none" rotWithShape="1">
              <a:gsLst>
                <a:gs pos="35668">
                  <a:srgbClr val="800000"/>
                </a:gs>
                <a:gs pos="0">
                  <a:srgbClr val="C00000"/>
                </a:gs>
                <a:gs pos="74000">
                  <a:srgbClr val="FF0000"/>
                </a:gs>
                <a:gs pos="83000">
                  <a:srgbClr val="FFC000"/>
                </a:gs>
                <a:gs pos="95000">
                  <a:srgbClr val="FFCC66"/>
                </a:gs>
              </a:gsLst>
              <a:lin ang="2700000" scaled="1"/>
              <a:tileRect/>
            </a:gradFill>
            <a:ln w="25400">
              <a:noFill/>
            </a:ln>
            <a:effectLst/>
          </c:spPr>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PIVOT_ANALYSIS!$Q$8:$Q$17</c:f>
              <c:strCache>
                <c:ptCount val="10"/>
                <c:pt idx="0">
                  <c:v>Perambalur</c:v>
                </c:pt>
                <c:pt idx="1">
                  <c:v>Thoothukudi</c:v>
                </c:pt>
                <c:pt idx="2">
                  <c:v>Tenkasi</c:v>
                </c:pt>
                <c:pt idx="3">
                  <c:v>Thirunelveli</c:v>
                </c:pt>
                <c:pt idx="4">
                  <c:v>Kallakurichi</c:v>
                </c:pt>
                <c:pt idx="5">
                  <c:v>Madurai</c:v>
                </c:pt>
                <c:pt idx="6">
                  <c:v>Mayiladuthurai</c:v>
                </c:pt>
                <c:pt idx="7">
                  <c:v>Trichy</c:v>
                </c:pt>
                <c:pt idx="8">
                  <c:v>Railway Chennai</c:v>
                </c:pt>
                <c:pt idx="9">
                  <c:v>Sivagangai</c:v>
                </c:pt>
              </c:strCache>
            </c:strRef>
          </c:cat>
          <c:val>
            <c:numRef>
              <c:f>PIVOT_ANALYSIS!$R$8:$R$17</c:f>
              <c:numCache>
                <c:formatCode>0.000</c:formatCode>
                <c:ptCount val="10"/>
                <c:pt idx="0">
                  <c:v>3.5520473606314753</c:v>
                </c:pt>
                <c:pt idx="1">
                  <c:v>2.4665787987196386</c:v>
                </c:pt>
                <c:pt idx="2">
                  <c:v>2.4299305734121881</c:v>
                </c:pt>
                <c:pt idx="3">
                  <c:v>2.1741128883986027</c:v>
                </c:pt>
                <c:pt idx="4">
                  <c:v>1.9643342083823661</c:v>
                </c:pt>
                <c:pt idx="5">
                  <c:v>1.8451519536903038</c:v>
                </c:pt>
                <c:pt idx="6">
                  <c:v>1.7293233082706767</c:v>
                </c:pt>
                <c:pt idx="7">
                  <c:v>1.7125494889973298</c:v>
                </c:pt>
                <c:pt idx="8">
                  <c:v>1.6643059490084984</c:v>
                </c:pt>
                <c:pt idx="9">
                  <c:v>1.6620033575825404</c:v>
                </c:pt>
              </c:numCache>
            </c:numRef>
          </c:val>
          <c:extLst>
            <c:ext xmlns:c16="http://schemas.microsoft.com/office/drawing/2014/chart" uri="{C3380CC4-5D6E-409C-BE32-E72D297353CC}">
              <c16:uniqueId val="{0000000A-4869-4715-82F3-DE3E1D9770F1}"/>
            </c:ext>
          </c:extLst>
        </c:ser>
        <c:dLbls>
          <c:showLegendKey val="0"/>
          <c:showVal val="1"/>
          <c:showCatName val="0"/>
          <c:showSerName val="0"/>
          <c:showPercent val="0"/>
          <c:showBubbleSize val="0"/>
        </c:dLbls>
        <c:axId val="660931776"/>
        <c:axId val="660930336"/>
      </c:areaChart>
      <c:catAx>
        <c:axId val="660931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660930336"/>
        <c:crosses val="autoZero"/>
        <c:auto val="1"/>
        <c:lblAlgn val="ctr"/>
        <c:lblOffset val="100"/>
        <c:noMultiLvlLbl val="0"/>
      </c:catAx>
      <c:valAx>
        <c:axId val="660930336"/>
        <c:scaling>
          <c:orientation val="minMax"/>
        </c:scaling>
        <c:delete val="1"/>
        <c:axPos val="l"/>
        <c:numFmt formatCode="0.000" sourceLinked="1"/>
        <c:majorTickMark val="none"/>
        <c:minorTickMark val="none"/>
        <c:tickLblPos val="nextTo"/>
        <c:crossAx val="66093177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[TN_SENTINEL_X_PRO.xlsm]PIVOT_ANALYSIS!PivotTable6criticality</c:name>
    <c:fmtId val="4"/>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IN">
                <a:solidFill>
                  <a:schemeClr val="bg2">
                    <a:lumMod val="10000"/>
                  </a:schemeClr>
                </a:solidFill>
              </a:rPr>
              <a:t>Operational Priority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9.4722598105548034E-2"/>
              <c:y val="-8.2897802757820258E-2"/>
            </c:manualLayout>
          </c:layout>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a:noFill/>
          </a:ln>
          <a:effectLst/>
        </c:spPr>
        <c:marker>
          <c:symbol val="none"/>
        </c:marker>
        <c:dLbl>
          <c:idx val="0"/>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pivotFmt>
      <c:pivotFmt>
        <c:idx val="12"/>
        <c:spPr>
          <a:solidFill>
            <a:srgbClr val="FFCC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2D05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dLbl>
          <c:idx val="0"/>
          <c:layout>
            <c:manualLayout>
              <c:x val="6.5219835825930508E-2"/>
              <c:y val="-3.3240867446703938E-2"/>
            </c:manualLayout>
          </c:layout>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PIVOT_ANALYSIS!$V$7:$V$8</c:f>
              <c:strCache>
                <c:ptCount val="1"/>
                <c:pt idx="0">
                  <c:v>Critical</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EDE9-4A6D-8CBD-CCB84EEE3BFB}"/>
              </c:ext>
            </c:extLst>
          </c:dPt>
          <c:dPt>
            <c:idx val="3"/>
            <c:invertIfNegative val="0"/>
            <c:bubble3D val="0"/>
            <c:extLst>
              <c:ext xmlns:c16="http://schemas.microsoft.com/office/drawing/2014/chart" uri="{C3380CC4-5D6E-409C-BE32-E72D297353CC}">
                <c16:uniqueId val="{0000000B-6AFD-4058-8277-0897E0F8929B}"/>
              </c:ext>
            </c:extLst>
          </c:dPt>
          <c:dLbls>
            <c:dLbl>
              <c:idx val="0"/>
              <c:layout>
                <c:manualLayout>
                  <c:x val="6.5219835825930508E-2"/>
                  <c:y val="-3.324086744670393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DE9-4A6D-8CBD-CCB84EEE3BFB}"/>
                </c:ext>
              </c:extLst>
            </c:dLbl>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PIVOT_ANALYSIS!$V$9:$V$13</c:f>
              <c:numCache>
                <c:formatCode>General</c:formatCode>
                <c:ptCount val="4"/>
                <c:pt idx="1">
                  <c:v>3</c:v>
                </c:pt>
                <c:pt idx="3">
                  <c:v>1</c:v>
                </c:pt>
              </c:numCache>
            </c:numRef>
          </c:val>
          <c:extLst>
            <c:ext xmlns:c16="http://schemas.microsoft.com/office/drawing/2014/chart" uri="{C3380CC4-5D6E-409C-BE32-E72D297353CC}">
              <c16:uniqueId val="{00000007-6AFD-4058-8277-0897E0F8929B}"/>
            </c:ext>
          </c:extLst>
        </c:ser>
        <c:ser>
          <c:idx val="1"/>
          <c:order val="1"/>
          <c:tx>
            <c:strRef>
              <c:f>PIVOT_ANALYSIS!$W$7:$W$8</c:f>
              <c:strCache>
                <c:ptCount val="1"/>
                <c:pt idx="0">
                  <c:v>High</c:v>
                </c:pt>
              </c:strCache>
            </c:strRef>
          </c:tx>
          <c:spPr>
            <a:solidFill>
              <a:srgbClr val="FFCC0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PIVOT_ANALYSIS!$W$9:$W$13</c:f>
              <c:numCache>
                <c:formatCode>General</c:formatCode>
                <c:ptCount val="4"/>
                <c:pt idx="0">
                  <c:v>8</c:v>
                </c:pt>
                <c:pt idx="3">
                  <c:v>7</c:v>
                </c:pt>
              </c:numCache>
            </c:numRef>
          </c:val>
          <c:extLst>
            <c:ext xmlns:c16="http://schemas.microsoft.com/office/drawing/2014/chart" uri="{C3380CC4-5D6E-409C-BE32-E72D297353CC}">
              <c16:uniqueId val="{00000001-83FA-4BB1-BAE4-C18B324FCB22}"/>
            </c:ext>
          </c:extLst>
        </c:ser>
        <c:ser>
          <c:idx val="2"/>
          <c:order val="2"/>
          <c:tx>
            <c:strRef>
              <c:f>PIVOT_ANALYSIS!$X$7:$X$8</c:f>
              <c:strCache>
                <c:ptCount val="1"/>
                <c:pt idx="0">
                  <c:v>Low</c:v>
                </c:pt>
              </c:strCache>
            </c:strRef>
          </c:tx>
          <c:spPr>
            <a:solidFill>
              <a:srgbClr val="92D05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PIVOT_ANALYSIS!$X$9:$X$13</c:f>
              <c:numCache>
                <c:formatCode>General</c:formatCode>
                <c:ptCount val="4"/>
                <c:pt idx="3">
                  <c:v>17</c:v>
                </c:pt>
              </c:numCache>
            </c:numRef>
          </c:val>
          <c:extLst>
            <c:ext xmlns:c16="http://schemas.microsoft.com/office/drawing/2014/chart" uri="{C3380CC4-5D6E-409C-BE32-E72D297353CC}">
              <c16:uniqueId val="{00000002-83FA-4BB1-BAE4-C18B324FCB22}"/>
            </c:ext>
          </c:extLst>
        </c:ser>
        <c:ser>
          <c:idx val="3"/>
          <c:order val="3"/>
          <c:tx>
            <c:strRef>
              <c:f>PIVOT_ANALYSIS!$Y$7:$Y$8</c:f>
              <c:strCache>
                <c:ptCount val="1"/>
                <c:pt idx="0">
                  <c:v>Moderate</c:v>
                </c:pt>
              </c:strCache>
            </c:strRef>
          </c:tx>
          <c:spPr>
            <a:solidFill>
              <a:srgbClr val="FFFF00"/>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PIVOT_ANALYSIS!$U$9:$U$13</c:f>
              <c:strCache>
                <c:ptCount val="4"/>
                <c:pt idx="0">
                  <c:v>High Priority</c:v>
                </c:pt>
                <c:pt idx="1">
                  <c:v>Immediate Action</c:v>
                </c:pt>
                <c:pt idx="2">
                  <c:v>Monitor</c:v>
                </c:pt>
                <c:pt idx="3">
                  <c:v>Routine Monitoring</c:v>
                </c:pt>
              </c:strCache>
            </c:strRef>
          </c:cat>
          <c:val>
            <c:numRef>
              <c:f>PIVOT_ANALYSIS!$Y$9:$Y$13</c:f>
              <c:numCache>
                <c:formatCode>General</c:formatCode>
                <c:ptCount val="4"/>
                <c:pt idx="2">
                  <c:v>3</c:v>
                </c:pt>
                <c:pt idx="3">
                  <c:v>11</c:v>
                </c:pt>
              </c:numCache>
            </c:numRef>
          </c:val>
          <c:extLst>
            <c:ext xmlns:c16="http://schemas.microsoft.com/office/drawing/2014/chart" uri="{C3380CC4-5D6E-409C-BE32-E72D297353CC}">
              <c16:uniqueId val="{00000003-83FA-4BB1-BAE4-C18B324FCB22}"/>
            </c:ext>
          </c:extLst>
        </c:ser>
        <c:dLbls>
          <c:dLblPos val="inEnd"/>
          <c:showLegendKey val="0"/>
          <c:showVal val="1"/>
          <c:showCatName val="0"/>
          <c:showSerName val="0"/>
          <c:showPercent val="0"/>
          <c:showBubbleSize val="0"/>
        </c:dLbls>
        <c:gapWidth val="150"/>
        <c:overlap val="100"/>
        <c:axId val="672570240"/>
        <c:axId val="672569760"/>
      </c:barChart>
      <c:catAx>
        <c:axId val="672570240"/>
        <c:scaling>
          <c:orientation val="minMax"/>
        </c:scaling>
        <c:delete val="0"/>
        <c:axPos val="b"/>
        <c:numFmt formatCode="General" sourceLinked="1"/>
        <c:majorTickMark val="none"/>
        <c:minorTickMark val="none"/>
        <c:tickLblPos val="nextTo"/>
        <c:spPr>
          <a:solidFill>
            <a:schemeClr val="accent6">
              <a:lumMod val="60000"/>
              <a:lumOff val="40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672569760"/>
        <c:crosses val="autoZero"/>
        <c:auto val="1"/>
        <c:lblAlgn val="ctr"/>
        <c:lblOffset val="100"/>
        <c:noMultiLvlLbl val="0"/>
      </c:catAx>
      <c:valAx>
        <c:axId val="672569760"/>
        <c:scaling>
          <c:orientation val="minMax"/>
        </c:scaling>
        <c:delete val="1"/>
        <c:axPos val="l"/>
        <c:numFmt formatCode="0%" sourceLinked="1"/>
        <c:majorTickMark val="none"/>
        <c:minorTickMark val="none"/>
        <c:tickLblPos val="nextTo"/>
        <c:crossAx val="672570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[TN_SENTINEL_X_PRO.xlsm]PIVOT_ANALYSIS!PivotTable7safetyindex</c:name>
    <c:fmtId val="3"/>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r>
              <a:rPr lang="en-US"/>
              <a:t>Safety Index Analysis</a:t>
            </a:r>
          </a:p>
        </c:rich>
      </c:tx>
      <c:layout>
        <c:manualLayout>
          <c:xMode val="edge"/>
          <c:yMode val="edge"/>
          <c:x val="0.38927475133204914"/>
          <c:y val="9.4417077175697861E-2"/>
        </c:manualLayout>
      </c:layout>
      <c:overlay val="0"/>
      <c:spPr>
        <a:solidFill>
          <a:schemeClr val="accent6">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5668">
                <a:schemeClr val="accent6">
                  <a:lumMod val="60000"/>
                  <a:lumOff val="40000"/>
                </a:schemeClr>
              </a:gs>
              <a:gs pos="0">
                <a:schemeClr val="accent6">
                  <a:lumMod val="20000"/>
                  <a:lumOff val="80000"/>
                </a:schemeClr>
              </a:gs>
              <a:gs pos="74000">
                <a:schemeClr val="accent6">
                  <a:lumMod val="75000"/>
                </a:schemeClr>
              </a:gs>
              <a:gs pos="83000">
                <a:schemeClr val="accent6">
                  <a:lumMod val="75000"/>
                </a:schemeClr>
              </a:gs>
              <a:gs pos="100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PIVOT_ANALYSIS!$AD$7</c:f>
              <c:strCache>
                <c:ptCount val="1"/>
                <c:pt idx="0">
                  <c:v>Total</c:v>
                </c:pt>
              </c:strCache>
            </c:strRef>
          </c:tx>
          <c:spPr>
            <a:gradFill>
              <a:gsLst>
                <a:gs pos="35668">
                  <a:schemeClr val="accent6">
                    <a:lumMod val="60000"/>
                    <a:lumOff val="40000"/>
                  </a:schemeClr>
                </a:gs>
                <a:gs pos="0">
                  <a:schemeClr val="accent6">
                    <a:lumMod val="20000"/>
                    <a:lumOff val="80000"/>
                  </a:schemeClr>
                </a:gs>
                <a:gs pos="74000">
                  <a:schemeClr val="accent6">
                    <a:lumMod val="75000"/>
                  </a:schemeClr>
                </a:gs>
                <a:gs pos="83000">
                  <a:schemeClr val="accent6">
                    <a:lumMod val="75000"/>
                  </a:schemeClr>
                </a:gs>
                <a:gs pos="100000">
                  <a:schemeClr val="accent6">
                    <a:lumMod val="5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PIVOT_ANALYSIS!$AC$8:$AC$19</c:f>
              <c:strCache>
                <c:ptCount val="12"/>
                <c:pt idx="0">
                  <c:v>Cyber Cell</c:v>
                </c:pt>
                <c:pt idx="1">
                  <c:v>Other Units</c:v>
                </c:pt>
                <c:pt idx="2">
                  <c:v>Railway Trichy</c:v>
                </c:pt>
                <c:pt idx="3">
                  <c:v>Railway Chennai</c:v>
                </c:pt>
                <c:pt idx="4">
                  <c:v>Nilgiris</c:v>
                </c:pt>
                <c:pt idx="5">
                  <c:v>Ariyalur</c:v>
                </c:pt>
                <c:pt idx="6">
                  <c:v>Thirunelveli City</c:v>
                </c:pt>
                <c:pt idx="7">
                  <c:v>Ranipet</c:v>
                </c:pt>
                <c:pt idx="8">
                  <c:v>Karur</c:v>
                </c:pt>
                <c:pt idx="9">
                  <c:v>Nagapattinam</c:v>
                </c:pt>
                <c:pt idx="10">
                  <c:v>Tiruppattur</c:v>
                </c:pt>
                <c:pt idx="11">
                  <c:v>Tiruppur City</c:v>
                </c:pt>
              </c:strCache>
            </c:strRef>
          </c:cat>
          <c:val>
            <c:numRef>
              <c:f>PIVOT_ANALYSIS!$AD$8:$AD$19</c:f>
              <c:numCache>
                <c:formatCode>0.00</c:formatCode>
                <c:ptCount val="12"/>
                <c:pt idx="0">
                  <c:v>98.367346938775512</c:v>
                </c:pt>
                <c:pt idx="1">
                  <c:v>97.65306122448979</c:v>
                </c:pt>
                <c:pt idx="2">
                  <c:v>95.918367346938766</c:v>
                </c:pt>
                <c:pt idx="3">
                  <c:v>93.877551020408163</c:v>
                </c:pt>
                <c:pt idx="4">
                  <c:v>88.775510204081627</c:v>
                </c:pt>
                <c:pt idx="5">
                  <c:v>82.448979591836732</c:v>
                </c:pt>
                <c:pt idx="6">
                  <c:v>78.673469387755105</c:v>
                </c:pt>
                <c:pt idx="7">
                  <c:v>77.244897959183675</c:v>
                </c:pt>
                <c:pt idx="8">
                  <c:v>75.714285714285708</c:v>
                </c:pt>
                <c:pt idx="9">
                  <c:v>75.612244897959187</c:v>
                </c:pt>
                <c:pt idx="10">
                  <c:v>75.510204081632651</c:v>
                </c:pt>
                <c:pt idx="11">
                  <c:v>75.408163265306115</c:v>
                </c:pt>
              </c:numCache>
            </c:numRef>
          </c:val>
          <c:extLst>
            <c:ext xmlns:c16="http://schemas.microsoft.com/office/drawing/2014/chart" uri="{C3380CC4-5D6E-409C-BE32-E72D297353CC}">
              <c16:uniqueId val="{00000001-8A7F-4C69-872F-3B8481CA42DB}"/>
            </c:ext>
          </c:extLst>
        </c:ser>
        <c:dLbls>
          <c:showLegendKey val="0"/>
          <c:showVal val="0"/>
          <c:showCatName val="0"/>
          <c:showSerName val="0"/>
          <c:showPercent val="0"/>
          <c:showBubbleSize val="0"/>
        </c:dLbls>
        <c:gapWidth val="219"/>
        <c:overlap val="-27"/>
        <c:axId val="721413040"/>
        <c:axId val="721414000"/>
      </c:barChart>
      <c:catAx>
        <c:axId val="72141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721414000"/>
        <c:crosses val="autoZero"/>
        <c:auto val="1"/>
        <c:lblAlgn val="ctr"/>
        <c:lblOffset val="100"/>
        <c:noMultiLvlLbl val="0"/>
      </c:catAx>
      <c:valAx>
        <c:axId val="721414000"/>
        <c:scaling>
          <c:orientation val="minMax"/>
        </c:scaling>
        <c:delete val="1"/>
        <c:axPos val="l"/>
        <c:numFmt formatCode="0.00" sourceLinked="1"/>
        <c:majorTickMark val="none"/>
        <c:minorTickMark val="none"/>
        <c:tickLblPos val="nextTo"/>
        <c:crossAx val="721413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ISTRICT_INTELLIGENCE!A1"/><Relationship Id="rId7" Type="http://schemas.openxmlformats.org/officeDocument/2006/relationships/hyperlink" Target="#PIVOT_ANALYSIS!A1"/><Relationship Id="rId2" Type="http://schemas.openxmlformats.org/officeDocument/2006/relationships/hyperlink" Target="#EXECUTIVE_DASHBOARD!A1"/><Relationship Id="rId1" Type="http://schemas.openxmlformats.org/officeDocument/2006/relationships/image" Target="../media/image1.png"/><Relationship Id="rId6" Type="http://schemas.openxmlformats.org/officeDocument/2006/relationships/hyperlink" Target="#INSIGHTS_REPORTS!A1"/><Relationship Id="rId5" Type="http://schemas.openxmlformats.org/officeDocument/2006/relationships/hyperlink" Target="#DATA_MODEL!A1"/><Relationship Id="rId4" Type="http://schemas.openxmlformats.org/officeDocument/2006/relationships/hyperlink" Target="#CHART_LIBRARY!A1"/></Relationships>
</file>

<file path=xl/drawings/_rels/drawing2.xml.rels><?xml version="1.0" encoding="UTF-8" standalone="yes"?>
<Relationships xmlns="http://schemas.openxmlformats.org/package/2006/relationships"><Relationship Id="rId8" Type="http://schemas.openxmlformats.org/officeDocument/2006/relationships/hyperlink" Target="#CHART_LIBRARY!A1"/><Relationship Id="rId3" Type="http://schemas.openxmlformats.org/officeDocument/2006/relationships/chart" Target="../charts/chart3.xml"/><Relationship Id="rId7" Type="http://schemas.openxmlformats.org/officeDocument/2006/relationships/hyperlink" Target="#HOM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image" Target="../media/image5.svg"/><Relationship Id="rId2" Type="http://schemas.openxmlformats.org/officeDocument/2006/relationships/image" Target="../media/image2.png"/><Relationship Id="rId1" Type="http://schemas.openxmlformats.org/officeDocument/2006/relationships/hyperlink" Target="#HOME!A1"/><Relationship Id="rId6" Type="http://schemas.openxmlformats.org/officeDocument/2006/relationships/image" Target="../media/image4.png"/><Relationship Id="rId5" Type="http://schemas.openxmlformats.org/officeDocument/2006/relationships/hyperlink" Target="#CHART_LIBRARY!A1"/><Relationship Id="rId4" Type="http://schemas.openxmlformats.org/officeDocument/2006/relationships/hyperlink" Target="#EXECUTIVE_DASHBOARD!A1"/><Relationship Id="rId9" Type="http://schemas.openxmlformats.org/officeDocument/2006/relationships/image" Target="../media/image7.svg"/></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152401</xdr:rowOff>
    </xdr:from>
    <xdr:to>
      <xdr:col>29</xdr:col>
      <xdr:colOff>342900</xdr:colOff>
      <xdr:row>35</xdr:row>
      <xdr:rowOff>47626</xdr:rowOff>
    </xdr:to>
    <xdr:pic>
      <xdr:nvPicPr>
        <xdr:cNvPr id="18" name="Picture 17">
          <a:extLst>
            <a:ext uri="{FF2B5EF4-FFF2-40B4-BE49-F238E27FC236}">
              <a16:creationId xmlns:a16="http://schemas.microsoft.com/office/drawing/2014/main" id="{E2F03A4E-D3AC-E777-E370-2DC9EC6A93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14351"/>
          <a:ext cx="18021300" cy="5867400"/>
        </a:xfrm>
        <a:prstGeom prst="rect">
          <a:avLst/>
        </a:prstGeom>
      </xdr:spPr>
    </xdr:pic>
    <xdr:clientData/>
  </xdr:twoCellAnchor>
  <xdr:twoCellAnchor>
    <xdr:from>
      <xdr:col>0</xdr:col>
      <xdr:colOff>33865</xdr:colOff>
      <xdr:row>0</xdr:row>
      <xdr:rowOff>152400</xdr:rowOff>
    </xdr:from>
    <xdr:to>
      <xdr:col>28</xdr:col>
      <xdr:colOff>390525</xdr:colOff>
      <xdr:row>5</xdr:row>
      <xdr:rowOff>65193</xdr:rowOff>
    </xdr:to>
    <xdr:sp macro="" textlink="">
      <xdr:nvSpPr>
        <xdr:cNvPr id="2" name="Flowchart: Alternate Process 1">
          <a:extLst>
            <a:ext uri="{FF2B5EF4-FFF2-40B4-BE49-F238E27FC236}">
              <a16:creationId xmlns:a16="http://schemas.microsoft.com/office/drawing/2014/main" id="{349E5E6F-2A3F-BB6B-BA2A-91DC949B30ED}"/>
            </a:ext>
          </a:extLst>
        </xdr:cNvPr>
        <xdr:cNvSpPr/>
      </xdr:nvSpPr>
      <xdr:spPr>
        <a:xfrm>
          <a:off x="33865" y="152400"/>
          <a:ext cx="17425460" cy="817668"/>
        </a:xfrm>
        <a:prstGeom prst="flowChartAlternateProcess">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7620</xdr:colOff>
      <xdr:row>1</xdr:row>
      <xdr:rowOff>144780</xdr:rowOff>
    </xdr:from>
    <xdr:to>
      <xdr:col>7</xdr:col>
      <xdr:colOff>426720</xdr:colOff>
      <xdr:row>4</xdr:row>
      <xdr:rowOff>22860</xdr:rowOff>
    </xdr:to>
    <xdr:sp macro="" textlink="">
      <xdr:nvSpPr>
        <xdr:cNvPr id="3" name="TextBox 2">
          <a:extLst>
            <a:ext uri="{FF2B5EF4-FFF2-40B4-BE49-F238E27FC236}">
              <a16:creationId xmlns:a16="http://schemas.microsoft.com/office/drawing/2014/main" id="{725DB5EE-17F0-8E45-34FB-CA404B9442DF}"/>
            </a:ext>
          </a:extLst>
        </xdr:cNvPr>
        <xdr:cNvSpPr txBox="1"/>
      </xdr:nvSpPr>
      <xdr:spPr>
        <a:xfrm>
          <a:off x="617220" y="327660"/>
          <a:ext cx="40767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i="1">
              <a:solidFill>
                <a:schemeClr val="bg1"/>
              </a:solidFill>
              <a:latin typeface="Segoe UI Black" panose="020B0A02040204020203" pitchFamily="34" charset="0"/>
              <a:ea typeface="Segoe UI Black" panose="020B0A02040204020203" pitchFamily="34" charset="0"/>
              <a:cs typeface="+mn-cs"/>
            </a:rPr>
            <a:t>TN SENTINEL X PRO</a:t>
          </a:r>
        </a:p>
      </xdr:txBody>
    </xdr:sp>
    <xdr:clientData/>
  </xdr:twoCellAnchor>
  <xdr:twoCellAnchor>
    <xdr:from>
      <xdr:col>14</xdr:col>
      <xdr:colOff>560070</xdr:colOff>
      <xdr:row>1</xdr:row>
      <xdr:rowOff>148590</xdr:rowOff>
    </xdr:from>
    <xdr:to>
      <xdr:col>16</xdr:col>
      <xdr:colOff>491490</xdr:colOff>
      <xdr:row>4</xdr:row>
      <xdr:rowOff>13335</xdr:rowOff>
    </xdr:to>
    <xdr:sp macro="" textlink="">
      <xdr:nvSpPr>
        <xdr:cNvPr id="5" name="Flowchart: Alternate Process 4">
          <a:hlinkClick xmlns:r="http://schemas.openxmlformats.org/officeDocument/2006/relationships" r:id="rId2"/>
          <a:extLst>
            <a:ext uri="{FF2B5EF4-FFF2-40B4-BE49-F238E27FC236}">
              <a16:creationId xmlns:a16="http://schemas.microsoft.com/office/drawing/2014/main" id="{73C26A87-33BC-8B66-A5F4-D01FA820E427}"/>
            </a:ext>
          </a:extLst>
        </xdr:cNvPr>
        <xdr:cNvSpPr/>
      </xdr:nvSpPr>
      <xdr:spPr>
        <a:xfrm>
          <a:off x="9094470" y="329565"/>
          <a:ext cx="115062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dashboard</a:t>
          </a:r>
        </a:p>
      </xdr:txBody>
    </xdr:sp>
    <xdr:clientData/>
  </xdr:twoCellAnchor>
  <xdr:twoCellAnchor>
    <xdr:from>
      <xdr:col>17</xdr:col>
      <xdr:colOff>367665</xdr:colOff>
      <xdr:row>1</xdr:row>
      <xdr:rowOff>158115</xdr:rowOff>
    </xdr:from>
    <xdr:to>
      <xdr:col>19</xdr:col>
      <xdr:colOff>62865</xdr:colOff>
      <xdr:row>4</xdr:row>
      <xdr:rowOff>22860</xdr:rowOff>
    </xdr:to>
    <xdr:sp macro="" textlink="">
      <xdr:nvSpPr>
        <xdr:cNvPr id="6" name="Flowchart: Alternate Process 5">
          <a:hlinkClick xmlns:r="http://schemas.openxmlformats.org/officeDocument/2006/relationships" r:id="rId3"/>
          <a:extLst>
            <a:ext uri="{FF2B5EF4-FFF2-40B4-BE49-F238E27FC236}">
              <a16:creationId xmlns:a16="http://schemas.microsoft.com/office/drawing/2014/main" id="{86DBE343-9FE0-BC42-1C3E-F3FCAB058EDD}"/>
            </a:ext>
          </a:extLst>
        </xdr:cNvPr>
        <xdr:cNvSpPr/>
      </xdr:nvSpPr>
      <xdr:spPr>
        <a:xfrm>
          <a:off x="10730865" y="339090"/>
          <a:ext cx="91440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District</a:t>
          </a:r>
        </a:p>
      </xdr:txBody>
    </xdr:sp>
    <xdr:clientData/>
  </xdr:twoCellAnchor>
  <xdr:twoCellAnchor>
    <xdr:from>
      <xdr:col>19</xdr:col>
      <xdr:colOff>542925</xdr:colOff>
      <xdr:row>1</xdr:row>
      <xdr:rowOff>158115</xdr:rowOff>
    </xdr:from>
    <xdr:to>
      <xdr:col>21</xdr:col>
      <xdr:colOff>238125</xdr:colOff>
      <xdr:row>4</xdr:row>
      <xdr:rowOff>22860</xdr:rowOff>
    </xdr:to>
    <xdr:sp macro="" textlink="">
      <xdr:nvSpPr>
        <xdr:cNvPr id="7" name="Flowchart: Alternate Process 6">
          <a:hlinkClick xmlns:r="http://schemas.openxmlformats.org/officeDocument/2006/relationships" r:id="rId4"/>
          <a:extLst>
            <a:ext uri="{FF2B5EF4-FFF2-40B4-BE49-F238E27FC236}">
              <a16:creationId xmlns:a16="http://schemas.microsoft.com/office/drawing/2014/main" id="{1149F54E-9B6F-0014-51E0-C2531AC12CFD}"/>
            </a:ext>
          </a:extLst>
        </xdr:cNvPr>
        <xdr:cNvSpPr/>
      </xdr:nvSpPr>
      <xdr:spPr>
        <a:xfrm>
          <a:off x="12125325" y="339090"/>
          <a:ext cx="91440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Charts</a:t>
          </a:r>
        </a:p>
      </xdr:txBody>
    </xdr:sp>
    <xdr:clientData/>
  </xdr:twoCellAnchor>
  <xdr:twoCellAnchor>
    <xdr:from>
      <xdr:col>22</xdr:col>
      <xdr:colOff>99060</xdr:colOff>
      <xdr:row>1</xdr:row>
      <xdr:rowOff>167640</xdr:rowOff>
    </xdr:from>
    <xdr:to>
      <xdr:col>23</xdr:col>
      <xdr:colOff>403860</xdr:colOff>
      <xdr:row>4</xdr:row>
      <xdr:rowOff>32385</xdr:rowOff>
    </xdr:to>
    <xdr:sp macro="" textlink="">
      <xdr:nvSpPr>
        <xdr:cNvPr id="8" name="Flowchart: Alternate Process 7">
          <a:hlinkClick xmlns:r="http://schemas.openxmlformats.org/officeDocument/2006/relationships" r:id="rId5"/>
          <a:extLst>
            <a:ext uri="{FF2B5EF4-FFF2-40B4-BE49-F238E27FC236}">
              <a16:creationId xmlns:a16="http://schemas.microsoft.com/office/drawing/2014/main" id="{D49E387A-AB5C-52E4-AC83-DBDD13500893}"/>
            </a:ext>
          </a:extLst>
        </xdr:cNvPr>
        <xdr:cNvSpPr/>
      </xdr:nvSpPr>
      <xdr:spPr>
        <a:xfrm>
          <a:off x="13510260" y="348615"/>
          <a:ext cx="91440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Data </a:t>
          </a:r>
        </a:p>
      </xdr:txBody>
    </xdr:sp>
    <xdr:clientData/>
  </xdr:twoCellAnchor>
  <xdr:twoCellAnchor>
    <xdr:from>
      <xdr:col>24</xdr:col>
      <xdr:colOff>209550</xdr:colOff>
      <xdr:row>1</xdr:row>
      <xdr:rowOff>167640</xdr:rowOff>
    </xdr:from>
    <xdr:to>
      <xdr:col>25</xdr:col>
      <xdr:colOff>514350</xdr:colOff>
      <xdr:row>4</xdr:row>
      <xdr:rowOff>32385</xdr:rowOff>
    </xdr:to>
    <xdr:sp macro="" textlink="">
      <xdr:nvSpPr>
        <xdr:cNvPr id="9" name="Flowchart: Alternate Process 8">
          <a:hlinkClick xmlns:r="http://schemas.openxmlformats.org/officeDocument/2006/relationships" r:id="rId6"/>
          <a:extLst>
            <a:ext uri="{FF2B5EF4-FFF2-40B4-BE49-F238E27FC236}">
              <a16:creationId xmlns:a16="http://schemas.microsoft.com/office/drawing/2014/main" id="{50B7B151-7A06-2909-78E6-75584D97D1A4}"/>
            </a:ext>
          </a:extLst>
        </xdr:cNvPr>
        <xdr:cNvSpPr/>
      </xdr:nvSpPr>
      <xdr:spPr>
        <a:xfrm>
          <a:off x="14839950" y="348615"/>
          <a:ext cx="91440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Reports</a:t>
          </a:r>
        </a:p>
      </xdr:txBody>
    </xdr:sp>
    <xdr:clientData/>
  </xdr:twoCellAnchor>
  <xdr:twoCellAnchor>
    <xdr:from>
      <xdr:col>26</xdr:col>
      <xdr:colOff>393700</xdr:colOff>
      <xdr:row>1</xdr:row>
      <xdr:rowOff>158115</xdr:rowOff>
    </xdr:from>
    <xdr:to>
      <xdr:col>28</xdr:col>
      <xdr:colOff>88900</xdr:colOff>
      <xdr:row>4</xdr:row>
      <xdr:rowOff>22860</xdr:rowOff>
    </xdr:to>
    <xdr:sp macro="" textlink="">
      <xdr:nvSpPr>
        <xdr:cNvPr id="12" name="Flowchart: Alternate Process 11">
          <a:hlinkClick xmlns:r="http://schemas.openxmlformats.org/officeDocument/2006/relationships" r:id="rId7"/>
          <a:extLst>
            <a:ext uri="{FF2B5EF4-FFF2-40B4-BE49-F238E27FC236}">
              <a16:creationId xmlns:a16="http://schemas.microsoft.com/office/drawing/2014/main" id="{FAC67BBC-46D7-721A-9130-5CDB1BEC4E4B}"/>
            </a:ext>
          </a:extLst>
        </xdr:cNvPr>
        <xdr:cNvSpPr/>
      </xdr:nvSpPr>
      <xdr:spPr>
        <a:xfrm>
          <a:off x="16243300" y="339090"/>
          <a:ext cx="914400" cy="40767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600">
              <a:solidFill>
                <a:schemeClr val="lt1"/>
              </a:solidFill>
              <a:latin typeface="Impact" panose="020B0806030902050204" pitchFamily="34" charset="0"/>
              <a:ea typeface="+mn-ea"/>
              <a:cs typeface="+mn-cs"/>
            </a:rPr>
            <a:t>pivots</a:t>
          </a:r>
          <a:r>
            <a:rPr lang="en-IN" sz="1600" baseline="0">
              <a:solidFill>
                <a:schemeClr val="lt1"/>
              </a:solidFill>
              <a:latin typeface="Impact" panose="020B0806030902050204" pitchFamily="34" charset="0"/>
              <a:ea typeface="+mn-ea"/>
              <a:cs typeface="+mn-cs"/>
            </a:rPr>
            <a:t> </a:t>
          </a:r>
          <a:endParaRPr lang="en-IN" sz="1600">
            <a:solidFill>
              <a:schemeClr val="lt1"/>
            </a:solidFill>
            <a:latin typeface="Impact" panose="020B0806030902050204"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19049</xdr:colOff>
      <xdr:row>2</xdr:row>
      <xdr:rowOff>209549</xdr:rowOff>
    </xdr:from>
    <xdr:to>
      <xdr:col>15</xdr:col>
      <xdr:colOff>9524</xdr:colOff>
      <xdr:row>5</xdr:row>
      <xdr:rowOff>228599</xdr:rowOff>
    </xdr:to>
    <xdr:sp macro="" textlink="">
      <xdr:nvSpPr>
        <xdr:cNvPr id="2" name="Rectangle: Rounded Corners 1">
          <a:extLst>
            <a:ext uri="{FF2B5EF4-FFF2-40B4-BE49-F238E27FC236}">
              <a16:creationId xmlns:a16="http://schemas.microsoft.com/office/drawing/2014/main" id="{68836A5D-0844-8CE3-21CB-6318F397B757}"/>
            </a:ext>
          </a:extLst>
        </xdr:cNvPr>
        <xdr:cNvSpPr/>
      </xdr:nvSpPr>
      <xdr:spPr>
        <a:xfrm>
          <a:off x="10172699" y="1028699"/>
          <a:ext cx="1743075" cy="9239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95250</xdr:colOff>
      <xdr:row>0</xdr:row>
      <xdr:rowOff>38100</xdr:rowOff>
    </xdr:from>
    <xdr:to>
      <xdr:col>19</xdr:col>
      <xdr:colOff>295275</xdr:colOff>
      <xdr:row>2</xdr:row>
      <xdr:rowOff>142875</xdr:rowOff>
    </xdr:to>
    <xdr:sp macro="" textlink="">
      <xdr:nvSpPr>
        <xdr:cNvPr id="5" name="Rectangle: Rounded Corners 4">
          <a:extLst>
            <a:ext uri="{FF2B5EF4-FFF2-40B4-BE49-F238E27FC236}">
              <a16:creationId xmlns:a16="http://schemas.microsoft.com/office/drawing/2014/main" id="{EC06365F-F73E-4C20-2DD7-5F14521279B8}"/>
            </a:ext>
          </a:extLst>
        </xdr:cNvPr>
        <xdr:cNvSpPr/>
      </xdr:nvSpPr>
      <xdr:spPr>
        <a:xfrm>
          <a:off x="95250" y="38100"/>
          <a:ext cx="15611475" cy="923925"/>
        </a:xfrm>
        <a:prstGeom prst="roundRect">
          <a:avLst>
            <a:gd name="adj" fmla="val 28704"/>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47625</xdr:colOff>
      <xdr:row>0</xdr:row>
      <xdr:rowOff>66675</xdr:rowOff>
    </xdr:from>
    <xdr:to>
      <xdr:col>7</xdr:col>
      <xdr:colOff>73112</xdr:colOff>
      <xdr:row>0</xdr:row>
      <xdr:rowOff>477308</xdr:rowOff>
    </xdr:to>
    <xdr:sp macro="" textlink="">
      <xdr:nvSpPr>
        <xdr:cNvPr id="6" name="TextBox 5">
          <a:extLst>
            <a:ext uri="{FF2B5EF4-FFF2-40B4-BE49-F238E27FC236}">
              <a16:creationId xmlns:a16="http://schemas.microsoft.com/office/drawing/2014/main" id="{D1D2E9EA-56E8-C217-F990-2F5E35EBBD18}"/>
            </a:ext>
          </a:extLst>
        </xdr:cNvPr>
        <xdr:cNvSpPr txBox="1"/>
      </xdr:nvSpPr>
      <xdr:spPr>
        <a:xfrm>
          <a:off x="561975" y="66675"/>
          <a:ext cx="4406987" cy="410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i="1">
              <a:solidFill>
                <a:schemeClr val="bg1"/>
              </a:solidFill>
              <a:latin typeface="Segoe UI Black" panose="020B0A02040204020203" pitchFamily="34" charset="0"/>
              <a:ea typeface="Segoe UI Black" panose="020B0A02040204020203" pitchFamily="34" charset="0"/>
            </a:rPr>
            <a:t>TN SENTINEL X PRO</a:t>
          </a:r>
        </a:p>
      </xdr:txBody>
    </xdr:sp>
    <xdr:clientData/>
  </xdr:twoCellAnchor>
  <xdr:twoCellAnchor>
    <xdr:from>
      <xdr:col>2</xdr:col>
      <xdr:colOff>38100</xdr:colOff>
      <xdr:row>1</xdr:row>
      <xdr:rowOff>9525</xdr:rowOff>
    </xdr:from>
    <xdr:to>
      <xdr:col>9</xdr:col>
      <xdr:colOff>31013</xdr:colOff>
      <xdr:row>2</xdr:row>
      <xdr:rowOff>0</xdr:rowOff>
    </xdr:to>
    <xdr:sp macro="" textlink="">
      <xdr:nvSpPr>
        <xdr:cNvPr id="7" name="TextBox 6">
          <a:extLst>
            <a:ext uri="{FF2B5EF4-FFF2-40B4-BE49-F238E27FC236}">
              <a16:creationId xmlns:a16="http://schemas.microsoft.com/office/drawing/2014/main" id="{DB60711B-EC0B-CD7C-8093-D21BA53A0F2F}"/>
            </a:ext>
          </a:extLst>
        </xdr:cNvPr>
        <xdr:cNvSpPr txBox="1"/>
      </xdr:nvSpPr>
      <xdr:spPr>
        <a:xfrm>
          <a:off x="552450" y="514350"/>
          <a:ext cx="612701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latin typeface="Segoe UI Light" panose="020B0502040204020203" pitchFamily="34" charset="0"/>
              <a:ea typeface="Segoe UI Black" panose="020B0A02040204020203" pitchFamily="34" charset="0"/>
              <a:cs typeface="Segoe UI Light" panose="020B0502040204020203" pitchFamily="34" charset="0"/>
            </a:rPr>
            <a:t>Tamil Nadu Crime Intelligence &amp; Decision Support System</a:t>
          </a:r>
        </a:p>
      </xdr:txBody>
    </xdr:sp>
    <xdr:clientData/>
  </xdr:twoCellAnchor>
  <xdr:twoCellAnchor>
    <xdr:from>
      <xdr:col>0</xdr:col>
      <xdr:colOff>0</xdr:colOff>
      <xdr:row>2</xdr:row>
      <xdr:rowOff>228600</xdr:rowOff>
    </xdr:from>
    <xdr:to>
      <xdr:col>3</xdr:col>
      <xdr:colOff>276225</xdr:colOff>
      <xdr:row>5</xdr:row>
      <xdr:rowOff>228600</xdr:rowOff>
    </xdr:to>
    <xdr:sp macro="" textlink="">
      <xdr:nvSpPr>
        <xdr:cNvPr id="8" name="Rectangle: Rounded Corners 7">
          <a:extLst>
            <a:ext uri="{FF2B5EF4-FFF2-40B4-BE49-F238E27FC236}">
              <a16:creationId xmlns:a16="http://schemas.microsoft.com/office/drawing/2014/main" id="{7DACCA17-AF5F-AAAB-DDB0-13515C787D84}"/>
            </a:ext>
          </a:extLst>
        </xdr:cNvPr>
        <xdr:cNvSpPr/>
      </xdr:nvSpPr>
      <xdr:spPr>
        <a:xfrm>
          <a:off x="0" y="1047750"/>
          <a:ext cx="1666875" cy="90487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600075</xdr:colOff>
      <xdr:row>2</xdr:row>
      <xdr:rowOff>209550</xdr:rowOff>
    </xdr:from>
    <xdr:to>
      <xdr:col>5</xdr:col>
      <xdr:colOff>590550</xdr:colOff>
      <xdr:row>5</xdr:row>
      <xdr:rowOff>228600</xdr:rowOff>
    </xdr:to>
    <xdr:sp macro="" textlink="">
      <xdr:nvSpPr>
        <xdr:cNvPr id="10" name="Rectangle: Rounded Corners 9">
          <a:extLst>
            <a:ext uri="{FF2B5EF4-FFF2-40B4-BE49-F238E27FC236}">
              <a16:creationId xmlns:a16="http://schemas.microsoft.com/office/drawing/2014/main" id="{688A74E2-51AB-FEF1-3525-98CD6A98A666}"/>
            </a:ext>
          </a:extLst>
        </xdr:cNvPr>
        <xdr:cNvSpPr/>
      </xdr:nvSpPr>
      <xdr:spPr>
        <a:xfrm>
          <a:off x="1990725" y="1028700"/>
          <a:ext cx="1743075" cy="9239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57150</xdr:colOff>
      <xdr:row>2</xdr:row>
      <xdr:rowOff>219075</xdr:rowOff>
    </xdr:from>
    <xdr:to>
      <xdr:col>8</xdr:col>
      <xdr:colOff>57150</xdr:colOff>
      <xdr:row>5</xdr:row>
      <xdr:rowOff>228600</xdr:rowOff>
    </xdr:to>
    <xdr:sp macro="" textlink="">
      <xdr:nvSpPr>
        <xdr:cNvPr id="11" name="Rectangle: Rounded Corners 10">
          <a:extLst>
            <a:ext uri="{FF2B5EF4-FFF2-40B4-BE49-F238E27FC236}">
              <a16:creationId xmlns:a16="http://schemas.microsoft.com/office/drawing/2014/main" id="{97CC9812-C4D7-5355-4A9B-6773D277C957}"/>
            </a:ext>
          </a:extLst>
        </xdr:cNvPr>
        <xdr:cNvSpPr/>
      </xdr:nvSpPr>
      <xdr:spPr>
        <a:xfrm>
          <a:off x="4076700" y="1038225"/>
          <a:ext cx="1752600" cy="91440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400050</xdr:colOff>
      <xdr:row>2</xdr:row>
      <xdr:rowOff>209550</xdr:rowOff>
    </xdr:from>
    <xdr:to>
      <xdr:col>10</xdr:col>
      <xdr:colOff>190500</xdr:colOff>
      <xdr:row>5</xdr:row>
      <xdr:rowOff>219075</xdr:rowOff>
    </xdr:to>
    <xdr:sp macro="" textlink="">
      <xdr:nvSpPr>
        <xdr:cNvPr id="12" name="Rectangle: Rounded Corners 11">
          <a:extLst>
            <a:ext uri="{FF2B5EF4-FFF2-40B4-BE49-F238E27FC236}">
              <a16:creationId xmlns:a16="http://schemas.microsoft.com/office/drawing/2014/main" id="{E9801393-E784-FEDC-BAF4-82FEDFCEA4C4}"/>
            </a:ext>
          </a:extLst>
        </xdr:cNvPr>
        <xdr:cNvSpPr/>
      </xdr:nvSpPr>
      <xdr:spPr>
        <a:xfrm>
          <a:off x="6172200" y="1028700"/>
          <a:ext cx="1543050" cy="91440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542925</xdr:colOff>
      <xdr:row>2</xdr:row>
      <xdr:rowOff>219075</xdr:rowOff>
    </xdr:from>
    <xdr:to>
      <xdr:col>12</xdr:col>
      <xdr:colOff>400050</xdr:colOff>
      <xdr:row>5</xdr:row>
      <xdr:rowOff>238125</xdr:rowOff>
    </xdr:to>
    <xdr:sp macro="" textlink="">
      <xdr:nvSpPr>
        <xdr:cNvPr id="13" name="Rectangle: Rounded Corners 12">
          <a:extLst>
            <a:ext uri="{FF2B5EF4-FFF2-40B4-BE49-F238E27FC236}">
              <a16:creationId xmlns:a16="http://schemas.microsoft.com/office/drawing/2014/main" id="{99051F7F-E9A8-0089-86F0-7DB909827974}"/>
            </a:ext>
          </a:extLst>
        </xdr:cNvPr>
        <xdr:cNvSpPr/>
      </xdr:nvSpPr>
      <xdr:spPr>
        <a:xfrm>
          <a:off x="8067675" y="1038225"/>
          <a:ext cx="1609725" cy="9239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266700</xdr:colOff>
      <xdr:row>4</xdr:row>
      <xdr:rowOff>142875</xdr:rowOff>
    </xdr:from>
    <xdr:to>
      <xdr:col>17</xdr:col>
      <xdr:colOff>276225</xdr:colOff>
      <xdr:row>5</xdr:row>
      <xdr:rowOff>180974</xdr:rowOff>
    </xdr:to>
    <xdr:sp macro="" textlink="">
      <xdr:nvSpPr>
        <xdr:cNvPr id="14" name="Rectangle: Rounded Corners 13">
          <a:extLst>
            <a:ext uri="{FF2B5EF4-FFF2-40B4-BE49-F238E27FC236}">
              <a16:creationId xmlns:a16="http://schemas.microsoft.com/office/drawing/2014/main" id="{7949AC44-9A7E-706F-968F-592BA3297757}"/>
            </a:ext>
          </a:extLst>
        </xdr:cNvPr>
        <xdr:cNvSpPr/>
      </xdr:nvSpPr>
      <xdr:spPr>
        <a:xfrm>
          <a:off x="13049250" y="1590675"/>
          <a:ext cx="885825" cy="314324"/>
        </a:xfrm>
        <a:prstGeom prst="round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133350</xdr:colOff>
      <xdr:row>3</xdr:row>
      <xdr:rowOff>152400</xdr:rowOff>
    </xdr:from>
    <xdr:to>
      <xdr:col>14</xdr:col>
      <xdr:colOff>788843</xdr:colOff>
      <xdr:row>4</xdr:row>
      <xdr:rowOff>109386</xdr:rowOff>
    </xdr:to>
    <xdr:sp macro="" textlink="">
      <xdr:nvSpPr>
        <xdr:cNvPr id="15" name="TextBox 14">
          <a:extLst>
            <a:ext uri="{FF2B5EF4-FFF2-40B4-BE49-F238E27FC236}">
              <a16:creationId xmlns:a16="http://schemas.microsoft.com/office/drawing/2014/main" id="{64A074D6-E575-63F9-E1D1-E8778BB2FB11}"/>
            </a:ext>
          </a:extLst>
        </xdr:cNvPr>
        <xdr:cNvSpPr txBox="1"/>
      </xdr:nvSpPr>
      <xdr:spPr>
        <a:xfrm>
          <a:off x="10287000" y="1285875"/>
          <a:ext cx="1531793" cy="271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prstTxWarp>
        </a:bodyPr>
        <a:lstStyle/>
        <a:p>
          <a:pPr algn="ctr"/>
          <a:r>
            <a:rPr lang="en-IN" sz="1600" baseline="0">
              <a:solidFill>
                <a:schemeClr val="bg1"/>
              </a:solidFill>
              <a:effectLst/>
              <a:latin typeface="Segoe UI Light" panose="020B0502040204020203" pitchFamily="34" charset="0"/>
              <a:ea typeface="+mn-ea"/>
              <a:cs typeface="Segoe UI Light" panose="020B0502040204020203" pitchFamily="34" charset="0"/>
            </a:rPr>
            <a:t>Highest</a:t>
          </a:r>
          <a:r>
            <a:rPr lang="en-IN" sz="1600">
              <a:latin typeface="Segoe UI Light" panose="020B0502040204020203" pitchFamily="34" charset="0"/>
              <a:cs typeface="Segoe UI Light" panose="020B0502040204020203" pitchFamily="34" charset="0"/>
            </a:rPr>
            <a:t> </a:t>
          </a:r>
          <a:r>
            <a:rPr lang="en-IN" sz="1600" baseline="0">
              <a:solidFill>
                <a:schemeClr val="bg1"/>
              </a:solidFill>
              <a:effectLst/>
              <a:latin typeface="Segoe UI Light" panose="020B0502040204020203" pitchFamily="34" charset="0"/>
              <a:ea typeface="+mn-ea"/>
              <a:cs typeface="Segoe UI Light" panose="020B0502040204020203" pitchFamily="34" charset="0"/>
            </a:rPr>
            <a:t>Severity</a:t>
          </a:r>
        </a:p>
      </xdr:txBody>
    </xdr:sp>
    <xdr:clientData/>
  </xdr:twoCellAnchor>
  <xdr:twoCellAnchor>
    <xdr:from>
      <xdr:col>3</xdr:col>
      <xdr:colOff>752474</xdr:colOff>
      <xdr:row>3</xdr:row>
      <xdr:rowOff>171451</xdr:rowOff>
    </xdr:from>
    <xdr:to>
      <xdr:col>5</xdr:col>
      <xdr:colOff>531667</xdr:colOff>
      <xdr:row>4</xdr:row>
      <xdr:rowOff>128438</xdr:rowOff>
    </xdr:to>
    <xdr:sp macro="" textlink="">
      <xdr:nvSpPr>
        <xdr:cNvPr id="16" name="TextBox 15">
          <a:extLst>
            <a:ext uri="{FF2B5EF4-FFF2-40B4-BE49-F238E27FC236}">
              <a16:creationId xmlns:a16="http://schemas.microsoft.com/office/drawing/2014/main" id="{57AF5D88-7E74-94BD-B9CF-A0BC3B694445}"/>
            </a:ext>
          </a:extLst>
        </xdr:cNvPr>
        <xdr:cNvSpPr txBox="1"/>
      </xdr:nvSpPr>
      <xdr:spPr>
        <a:xfrm>
          <a:off x="2143124" y="1304926"/>
          <a:ext cx="1531793" cy="271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1899506"/>
            </a:avLst>
          </a:prstTxWarp>
        </a:bodyPr>
        <a:lstStyle/>
        <a:p>
          <a:r>
            <a:rPr lang="en-IN" sz="1600" b="0">
              <a:solidFill>
                <a:schemeClr val="bg1"/>
              </a:solidFill>
              <a:effectLst/>
              <a:latin typeface="Segoe UI Light" panose="020B0502040204020203" pitchFamily="34" charset="0"/>
              <a:ea typeface="+mn-ea"/>
              <a:cs typeface="Segoe UI Light" panose="020B0502040204020203" pitchFamily="34" charset="0"/>
            </a:rPr>
            <a:t>Highest on</a:t>
          </a:r>
          <a:r>
            <a:rPr lang="en-IN" sz="1600" b="0">
              <a:latin typeface="Segoe UI Light" panose="020B0502040204020203" pitchFamily="34" charset="0"/>
              <a:cs typeface="Segoe UI Light" panose="020B0502040204020203" pitchFamily="34" charset="0"/>
            </a:rPr>
            <a:t> </a:t>
          </a:r>
          <a:r>
            <a:rPr lang="en-IN" sz="1600" b="0">
              <a:solidFill>
                <a:schemeClr val="bg1"/>
              </a:solidFill>
              <a:effectLst/>
              <a:latin typeface="Segoe UI Light" panose="020B0502040204020203" pitchFamily="34" charset="0"/>
              <a:ea typeface="+mn-ea"/>
              <a:cs typeface="Segoe UI Light" panose="020B0502040204020203" pitchFamily="34" charset="0"/>
            </a:rPr>
            <a:t>Risk</a:t>
          </a:r>
        </a:p>
      </xdr:txBody>
    </xdr:sp>
    <xdr:clientData/>
  </xdr:twoCellAnchor>
  <xdr:twoCellAnchor>
    <xdr:from>
      <xdr:col>6</xdr:col>
      <xdr:colOff>57150</xdr:colOff>
      <xdr:row>3</xdr:row>
      <xdr:rowOff>209551</xdr:rowOff>
    </xdr:from>
    <xdr:to>
      <xdr:col>8</xdr:col>
      <xdr:colOff>136814</xdr:colOff>
      <xdr:row>4</xdr:row>
      <xdr:rowOff>163740</xdr:rowOff>
    </xdr:to>
    <xdr:sp macro="" textlink="">
      <xdr:nvSpPr>
        <xdr:cNvPr id="17" name="TextBox 16">
          <a:extLst>
            <a:ext uri="{FF2B5EF4-FFF2-40B4-BE49-F238E27FC236}">
              <a16:creationId xmlns:a16="http://schemas.microsoft.com/office/drawing/2014/main" id="{32D8E90A-7663-5FA7-70FF-29EDE084A362}"/>
            </a:ext>
          </a:extLst>
        </xdr:cNvPr>
        <xdr:cNvSpPr txBox="1"/>
      </xdr:nvSpPr>
      <xdr:spPr>
        <a:xfrm>
          <a:off x="4076700" y="1343026"/>
          <a:ext cx="1832264" cy="268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3318587"/>
            </a:avLst>
          </a:prstTxWarp>
        </a:bodyPr>
        <a:lstStyle/>
        <a:p>
          <a:r>
            <a:rPr lang="en-IN" sz="1600">
              <a:solidFill>
                <a:schemeClr val="bg1"/>
              </a:solidFill>
              <a:effectLst/>
              <a:latin typeface="Segoe UI Light" panose="020B0502040204020203" pitchFamily="34" charset="0"/>
              <a:ea typeface="+mn-ea"/>
              <a:cs typeface="Segoe UI Light" panose="020B0502040204020203" pitchFamily="34" charset="0"/>
            </a:rPr>
            <a:t>Most Safe</a:t>
          </a:r>
          <a:r>
            <a:rPr lang="en-IN" sz="1600" baseline="0">
              <a:solidFill>
                <a:schemeClr val="bg1"/>
              </a:solidFill>
              <a:effectLst/>
              <a:latin typeface="Segoe UI Light" panose="020B0502040204020203" pitchFamily="34" charset="0"/>
              <a:ea typeface="+mn-ea"/>
              <a:cs typeface="Segoe UI Light" panose="020B0502040204020203" pitchFamily="34" charset="0"/>
            </a:rPr>
            <a:t> </a:t>
          </a:r>
          <a:r>
            <a:rPr lang="en-IN" sz="1600">
              <a:solidFill>
                <a:schemeClr val="bg1"/>
              </a:solidFill>
              <a:effectLst/>
              <a:latin typeface="Segoe UI Light" panose="020B0502040204020203" pitchFamily="34" charset="0"/>
              <a:ea typeface="+mn-ea"/>
              <a:cs typeface="Segoe UI Light" panose="020B0502040204020203" pitchFamily="34" charset="0"/>
            </a:rPr>
            <a:t>District</a:t>
          </a:r>
        </a:p>
      </xdr:txBody>
    </xdr:sp>
    <xdr:clientData/>
  </xdr:twoCellAnchor>
  <xdr:twoCellAnchor>
    <xdr:from>
      <xdr:col>9</xdr:col>
      <xdr:colOff>600075</xdr:colOff>
      <xdr:row>12</xdr:row>
      <xdr:rowOff>95250</xdr:rowOff>
    </xdr:from>
    <xdr:to>
      <xdr:col>11</xdr:col>
      <xdr:colOff>504825</xdr:colOff>
      <xdr:row>13</xdr:row>
      <xdr:rowOff>171450</xdr:rowOff>
    </xdr:to>
    <xdr:sp macro="" textlink="">
      <xdr:nvSpPr>
        <xdr:cNvPr id="18" name="TextBox 17">
          <a:extLst>
            <a:ext uri="{FF2B5EF4-FFF2-40B4-BE49-F238E27FC236}">
              <a16:creationId xmlns:a16="http://schemas.microsoft.com/office/drawing/2014/main" id="{78A9C97A-966F-4395-6920-F2437D6EC9E6}"/>
            </a:ext>
          </a:extLst>
        </xdr:cNvPr>
        <xdr:cNvSpPr txBox="1"/>
      </xdr:nvSpPr>
      <xdr:spPr>
        <a:xfrm>
          <a:off x="7248525" y="3752850"/>
          <a:ext cx="16573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18</xdr:col>
      <xdr:colOff>428625</xdr:colOff>
      <xdr:row>1</xdr:row>
      <xdr:rowOff>85725</xdr:rowOff>
    </xdr:from>
    <xdr:to>
      <xdr:col>20</xdr:col>
      <xdr:colOff>333375</xdr:colOff>
      <xdr:row>2</xdr:row>
      <xdr:rowOff>123825</xdr:rowOff>
    </xdr:to>
    <xdr:sp macro="" textlink="">
      <xdr:nvSpPr>
        <xdr:cNvPr id="19" name="TextBox 18">
          <a:extLst>
            <a:ext uri="{FF2B5EF4-FFF2-40B4-BE49-F238E27FC236}">
              <a16:creationId xmlns:a16="http://schemas.microsoft.com/office/drawing/2014/main" id="{761AFF57-8A6E-99C0-0B80-B7B8EDF0B0A5}"/>
            </a:ext>
          </a:extLst>
        </xdr:cNvPr>
        <xdr:cNvSpPr txBox="1"/>
      </xdr:nvSpPr>
      <xdr:spPr>
        <a:xfrm>
          <a:off x="14963775" y="590550"/>
          <a:ext cx="16573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xdr:col>
      <xdr:colOff>47625</xdr:colOff>
      <xdr:row>5</xdr:row>
      <xdr:rowOff>38100</xdr:rowOff>
    </xdr:from>
    <xdr:to>
      <xdr:col>3</xdr:col>
      <xdr:colOff>828675</xdr:colOff>
      <xdr:row>6</xdr:row>
      <xdr:rowOff>114300</xdr:rowOff>
    </xdr:to>
    <xdr:sp macro="" textlink="">
      <xdr:nvSpPr>
        <xdr:cNvPr id="21" name="TextBox 20">
          <a:extLst>
            <a:ext uri="{FF2B5EF4-FFF2-40B4-BE49-F238E27FC236}">
              <a16:creationId xmlns:a16="http://schemas.microsoft.com/office/drawing/2014/main" id="{64BA52CB-5D4F-6C77-F867-3E577DF514E2}"/>
            </a:ext>
          </a:extLst>
        </xdr:cNvPr>
        <xdr:cNvSpPr txBox="1"/>
      </xdr:nvSpPr>
      <xdr:spPr>
        <a:xfrm>
          <a:off x="561975" y="1762125"/>
          <a:ext cx="16573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95250</xdr:colOff>
      <xdr:row>3</xdr:row>
      <xdr:rowOff>171450</xdr:rowOff>
    </xdr:from>
    <xdr:to>
      <xdr:col>3</xdr:col>
      <xdr:colOff>169430</xdr:colOff>
      <xdr:row>4</xdr:row>
      <xdr:rowOff>122842</xdr:rowOff>
    </xdr:to>
    <xdr:sp macro="" textlink="">
      <xdr:nvSpPr>
        <xdr:cNvPr id="22" name="TextBox 21">
          <a:extLst>
            <a:ext uri="{FF2B5EF4-FFF2-40B4-BE49-F238E27FC236}">
              <a16:creationId xmlns:a16="http://schemas.microsoft.com/office/drawing/2014/main" id="{AB004166-97C2-AEDB-CE40-DB17897E8BF8}"/>
            </a:ext>
          </a:extLst>
        </xdr:cNvPr>
        <xdr:cNvSpPr txBox="1"/>
      </xdr:nvSpPr>
      <xdr:spPr>
        <a:xfrm>
          <a:off x="95250" y="1304925"/>
          <a:ext cx="1464830" cy="265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gd name="adj" fmla="val 10969625"/>
            </a:avLst>
          </a:prstTxWarp>
        </a:bodyPr>
        <a:lstStyle/>
        <a:p>
          <a:pPr algn="ctr"/>
          <a:r>
            <a:rPr lang="en-IN" sz="1600">
              <a:solidFill>
                <a:schemeClr val="bg1"/>
              </a:solidFill>
              <a:effectLst/>
              <a:latin typeface="Segoe UI Light" panose="020B0502040204020203" pitchFamily="34" charset="0"/>
              <a:cs typeface="Segoe UI Light" panose="020B0502040204020203" pitchFamily="34" charset="0"/>
            </a:rPr>
            <a:t>Total Crimes 2023</a:t>
          </a:r>
        </a:p>
      </xdr:txBody>
    </xdr:sp>
    <xdr:clientData/>
  </xdr:twoCellAnchor>
  <xdr:twoCellAnchor>
    <xdr:from>
      <xdr:col>8</xdr:col>
      <xdr:colOff>504825</xdr:colOff>
      <xdr:row>3</xdr:row>
      <xdr:rowOff>171451</xdr:rowOff>
    </xdr:from>
    <xdr:to>
      <xdr:col>10</xdr:col>
      <xdr:colOff>108239</xdr:colOff>
      <xdr:row>4</xdr:row>
      <xdr:rowOff>125640</xdr:rowOff>
    </xdr:to>
    <xdr:sp macro="" textlink="">
      <xdr:nvSpPr>
        <xdr:cNvPr id="23" name="TextBox 22">
          <a:extLst>
            <a:ext uri="{FF2B5EF4-FFF2-40B4-BE49-F238E27FC236}">
              <a16:creationId xmlns:a16="http://schemas.microsoft.com/office/drawing/2014/main" id="{1245AE98-E93B-1D21-3BFA-BD774DC7CA32}"/>
            </a:ext>
          </a:extLst>
        </xdr:cNvPr>
        <xdr:cNvSpPr txBox="1"/>
      </xdr:nvSpPr>
      <xdr:spPr>
        <a:xfrm>
          <a:off x="6276975" y="1304926"/>
          <a:ext cx="1356014" cy="268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prstTxWarp>
        </a:bodyPr>
        <a:lstStyle/>
        <a:p>
          <a:pPr algn="ctr"/>
          <a:r>
            <a:rPr lang="en-IN" sz="1600">
              <a:solidFill>
                <a:schemeClr val="bg1"/>
              </a:solidFill>
              <a:effectLst/>
              <a:latin typeface="Segoe UI Light" panose="020B0502040204020203" pitchFamily="34" charset="0"/>
              <a:ea typeface="+mn-ea"/>
              <a:cs typeface="Segoe UI Light" panose="020B0502040204020203" pitchFamily="34" charset="0"/>
            </a:rPr>
            <a:t>Critical</a:t>
          </a:r>
          <a:r>
            <a:rPr lang="en-IN" sz="1600">
              <a:latin typeface="Segoe UI Light" panose="020B0502040204020203" pitchFamily="34" charset="0"/>
              <a:cs typeface="Segoe UI Light" panose="020B0502040204020203" pitchFamily="34" charset="0"/>
            </a:rPr>
            <a:t> </a:t>
          </a:r>
          <a:r>
            <a:rPr lang="en-IN" sz="1600">
              <a:solidFill>
                <a:schemeClr val="bg1"/>
              </a:solidFill>
              <a:effectLst/>
              <a:latin typeface="Segoe UI Light" panose="020B0502040204020203" pitchFamily="34" charset="0"/>
              <a:ea typeface="+mn-ea"/>
              <a:cs typeface="Segoe UI Light" panose="020B0502040204020203" pitchFamily="34" charset="0"/>
            </a:rPr>
            <a:t>Districts</a:t>
          </a:r>
        </a:p>
      </xdr:txBody>
    </xdr:sp>
    <xdr:clientData/>
  </xdr:twoCellAnchor>
  <xdr:twoCellAnchor>
    <xdr:from>
      <xdr:col>10</xdr:col>
      <xdr:colOff>676275</xdr:colOff>
      <xdr:row>3</xdr:row>
      <xdr:rowOff>152400</xdr:rowOff>
    </xdr:from>
    <xdr:to>
      <xdr:col>12</xdr:col>
      <xdr:colOff>338282</xdr:colOff>
      <xdr:row>4</xdr:row>
      <xdr:rowOff>109386</xdr:rowOff>
    </xdr:to>
    <xdr:sp macro="" textlink="">
      <xdr:nvSpPr>
        <xdr:cNvPr id="24" name="TextBox 23">
          <a:extLst>
            <a:ext uri="{FF2B5EF4-FFF2-40B4-BE49-F238E27FC236}">
              <a16:creationId xmlns:a16="http://schemas.microsoft.com/office/drawing/2014/main" id="{5B327BCC-CFD5-1652-5E0E-4F698FD80DBB}"/>
            </a:ext>
          </a:extLst>
        </xdr:cNvPr>
        <xdr:cNvSpPr txBox="1"/>
      </xdr:nvSpPr>
      <xdr:spPr>
        <a:xfrm>
          <a:off x="8201025" y="1285875"/>
          <a:ext cx="1414607" cy="271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prstTxWarp prst="textArchUp">
            <a:avLst/>
          </a:prstTxWarp>
        </a:bodyPr>
        <a:lstStyle/>
        <a:p>
          <a:pPr algn="ctr"/>
          <a:r>
            <a:rPr lang="en-IN" sz="1600">
              <a:solidFill>
                <a:schemeClr val="bg1"/>
              </a:solidFill>
              <a:effectLst/>
              <a:latin typeface="Segoe UI Light" panose="020B0502040204020203" pitchFamily="34" charset="0"/>
              <a:ea typeface="+mn-ea"/>
              <a:cs typeface="Segoe UI Light" panose="020B0502040204020203" pitchFamily="34" charset="0"/>
            </a:rPr>
            <a:t>Avg</a:t>
          </a:r>
          <a:r>
            <a:rPr lang="en-IN" sz="1600" baseline="0">
              <a:solidFill>
                <a:schemeClr val="bg1"/>
              </a:solidFill>
              <a:effectLst/>
              <a:latin typeface="Segoe UI Light" panose="020B0502040204020203" pitchFamily="34" charset="0"/>
              <a:ea typeface="+mn-ea"/>
              <a:cs typeface="Segoe UI Light" panose="020B0502040204020203" pitchFamily="34" charset="0"/>
            </a:rPr>
            <a:t> Risk Score</a:t>
          </a:r>
          <a:endParaRPr lang="en-IN" sz="1600">
            <a:solidFill>
              <a:schemeClr val="bg1"/>
            </a:solidFill>
            <a:effectLst/>
            <a:latin typeface="Segoe UI Light" panose="020B0502040204020203" pitchFamily="34" charset="0"/>
            <a:ea typeface="+mn-ea"/>
            <a:cs typeface="Segoe UI Light" panose="020B0502040204020203" pitchFamily="34" charset="0"/>
          </a:endParaRPr>
        </a:p>
      </xdr:txBody>
    </xdr:sp>
    <xdr:clientData/>
  </xdr:twoCellAnchor>
  <xdr:twoCellAnchor>
    <xdr:from>
      <xdr:col>0</xdr:col>
      <xdr:colOff>200026</xdr:colOff>
      <xdr:row>4</xdr:row>
      <xdr:rowOff>123826</xdr:rowOff>
    </xdr:from>
    <xdr:to>
      <xdr:col>3</xdr:col>
      <xdr:colOff>46904</xdr:colOff>
      <xdr:row>5</xdr:row>
      <xdr:rowOff>70229</xdr:rowOff>
    </xdr:to>
    <xdr:sp macro="" textlink="PIVOT_ANALYSIS!AH61">
      <xdr:nvSpPr>
        <xdr:cNvPr id="25" name="TextBox 24">
          <a:extLst>
            <a:ext uri="{FF2B5EF4-FFF2-40B4-BE49-F238E27FC236}">
              <a16:creationId xmlns:a16="http://schemas.microsoft.com/office/drawing/2014/main" id="{C32214CA-4784-8D89-C902-3A07880F7B9E}"/>
            </a:ext>
          </a:extLst>
        </xdr:cNvPr>
        <xdr:cNvSpPr txBox="1"/>
      </xdr:nvSpPr>
      <xdr:spPr>
        <a:xfrm>
          <a:off x="200026" y="1571626"/>
          <a:ext cx="1237528" cy="222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560644-5017-42B1-9E97-BC8D64D76155}" type="TxLink">
            <a:rPr lang="en-US" sz="1800" b="1" i="1" u="none" strike="noStrike">
              <a:solidFill>
                <a:schemeClr val="bg1"/>
              </a:solidFill>
              <a:latin typeface="Cambria" panose="02040503050406030204" pitchFamily="18" charset="0"/>
              <a:ea typeface="Cambria" panose="02040503050406030204" pitchFamily="18" charset="0"/>
            </a:rPr>
            <a:pPr algn="ctr"/>
            <a:t>539651</a:t>
          </a:fld>
          <a:endParaRPr lang="en-IN" sz="1800" b="1" i="1">
            <a:solidFill>
              <a:schemeClr val="bg1"/>
            </a:solidFill>
            <a:latin typeface="Cambria" panose="02040503050406030204" pitchFamily="18" charset="0"/>
            <a:ea typeface="Cambria" panose="02040503050406030204" pitchFamily="18" charset="0"/>
          </a:endParaRPr>
        </a:p>
      </xdr:txBody>
    </xdr:sp>
    <xdr:clientData/>
  </xdr:twoCellAnchor>
  <xdr:twoCellAnchor>
    <xdr:from>
      <xdr:col>3</xdr:col>
      <xdr:colOff>838200</xdr:colOff>
      <xdr:row>4</xdr:row>
      <xdr:rowOff>114301</xdr:rowOff>
    </xdr:from>
    <xdr:to>
      <xdr:col>5</xdr:col>
      <xdr:colOff>379701</xdr:colOff>
      <xdr:row>5</xdr:row>
      <xdr:rowOff>65391</xdr:rowOff>
    </xdr:to>
    <xdr:sp macro="" textlink="PIVOT_ANALYSIS!AI61">
      <xdr:nvSpPr>
        <xdr:cNvPr id="26" name="TextBox 25">
          <a:extLst>
            <a:ext uri="{FF2B5EF4-FFF2-40B4-BE49-F238E27FC236}">
              <a16:creationId xmlns:a16="http://schemas.microsoft.com/office/drawing/2014/main" id="{E86328C0-6B1B-624C-3603-590F6BFAAD52}"/>
            </a:ext>
          </a:extLst>
        </xdr:cNvPr>
        <xdr:cNvSpPr txBox="1"/>
      </xdr:nvSpPr>
      <xdr:spPr>
        <a:xfrm>
          <a:off x="2228850" y="1562101"/>
          <a:ext cx="1294101" cy="227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C9AADD-C60A-47E0-950F-9ADF83B7F74C}" type="TxLink">
            <a:rPr lang="en-US" sz="1600" b="1" i="1" u="none" strike="noStrike">
              <a:solidFill>
                <a:schemeClr val="bg1"/>
              </a:solidFill>
              <a:latin typeface="Cambria" panose="02040503050406030204" pitchFamily="18" charset="0"/>
              <a:ea typeface="Cambria" panose="02040503050406030204" pitchFamily="18" charset="0"/>
              <a:cs typeface="+mn-cs"/>
            </a:rPr>
            <a:pPr marL="0" indent="0" algn="ctr"/>
            <a:t>Chennai</a:t>
          </a:fld>
          <a:endParaRPr lang="en-IN" sz="1600" b="1" i="1" u="none" strike="noStrike">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6</xdr:col>
      <xdr:colOff>295275</xdr:colOff>
      <xdr:row>4</xdr:row>
      <xdr:rowOff>114300</xdr:rowOff>
    </xdr:from>
    <xdr:to>
      <xdr:col>7</xdr:col>
      <xdr:colOff>720148</xdr:colOff>
      <xdr:row>5</xdr:row>
      <xdr:rowOff>63046</xdr:rowOff>
    </xdr:to>
    <xdr:sp macro="" textlink="PIVOT_ANALYSIS!AJ61">
      <xdr:nvSpPr>
        <xdr:cNvPr id="27" name="TextBox 26">
          <a:extLst>
            <a:ext uri="{FF2B5EF4-FFF2-40B4-BE49-F238E27FC236}">
              <a16:creationId xmlns:a16="http://schemas.microsoft.com/office/drawing/2014/main" id="{F3E6EEA3-F5BF-266B-A9A7-BC97F43214A2}"/>
            </a:ext>
          </a:extLst>
        </xdr:cNvPr>
        <xdr:cNvSpPr txBox="1"/>
      </xdr:nvSpPr>
      <xdr:spPr>
        <a:xfrm>
          <a:off x="4314825" y="1562100"/>
          <a:ext cx="1301173" cy="2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203055-E961-45C2-98D7-3B5213DCB0E2}" type="TxLink">
            <a:rPr lang="en-US" sz="1600" b="1" i="1" u="none" strike="noStrike">
              <a:solidFill>
                <a:schemeClr val="bg1"/>
              </a:solidFill>
              <a:latin typeface="Cambria" panose="02040503050406030204" pitchFamily="18" charset="0"/>
              <a:ea typeface="Cambria" panose="02040503050406030204" pitchFamily="18" charset="0"/>
              <a:cs typeface="+mn-cs"/>
            </a:rPr>
            <a:pPr marL="0" indent="0" algn="ctr"/>
            <a:t>Nilgiris</a:t>
          </a:fld>
          <a:endParaRPr lang="en-IN" sz="1600" b="1" i="1" u="none" strike="noStrike">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600076</xdr:colOff>
      <xdr:row>4</xdr:row>
      <xdr:rowOff>95250</xdr:rowOff>
    </xdr:from>
    <xdr:to>
      <xdr:col>9</xdr:col>
      <xdr:colOff>869374</xdr:colOff>
      <xdr:row>5</xdr:row>
      <xdr:rowOff>43996</xdr:rowOff>
    </xdr:to>
    <xdr:sp macro="" textlink="PIVOT_ANALYSIS!AH63">
      <xdr:nvSpPr>
        <xdr:cNvPr id="28" name="TextBox 27">
          <a:extLst>
            <a:ext uri="{FF2B5EF4-FFF2-40B4-BE49-F238E27FC236}">
              <a16:creationId xmlns:a16="http://schemas.microsoft.com/office/drawing/2014/main" id="{7DC32192-671D-C85F-28A3-7F4F6DB119AB}"/>
            </a:ext>
          </a:extLst>
        </xdr:cNvPr>
        <xdr:cNvSpPr txBox="1"/>
      </xdr:nvSpPr>
      <xdr:spPr>
        <a:xfrm>
          <a:off x="6372226" y="1543050"/>
          <a:ext cx="1145598" cy="2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64294D2-7A68-4C7C-805A-89993C9994F7}" type="TxLink">
            <a:rPr lang="en-US" sz="1800" b="1" i="1" u="none" strike="noStrike">
              <a:solidFill>
                <a:schemeClr val="bg1"/>
              </a:solidFill>
              <a:latin typeface="Cambria" panose="02040503050406030204" pitchFamily="18" charset="0"/>
              <a:ea typeface="Cambria" panose="02040503050406030204" pitchFamily="18" charset="0"/>
              <a:cs typeface="+mn-cs"/>
            </a:rPr>
            <a:pPr marL="0" indent="0" algn="ctr"/>
            <a:t>8</a:t>
          </a:fld>
          <a:endParaRPr lang="en-IN" sz="1800" b="1" i="1" u="none" strike="noStrike">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10</xdr:col>
      <xdr:colOff>723900</xdr:colOff>
      <xdr:row>4</xdr:row>
      <xdr:rowOff>133350</xdr:rowOff>
    </xdr:from>
    <xdr:to>
      <xdr:col>12</xdr:col>
      <xdr:colOff>166399</xdr:colOff>
      <xdr:row>5</xdr:row>
      <xdr:rowOff>84440</xdr:rowOff>
    </xdr:to>
    <xdr:sp macro="" textlink="PIVOT_ANALYSIS!AI63">
      <xdr:nvSpPr>
        <xdr:cNvPr id="29" name="TextBox 28">
          <a:extLst>
            <a:ext uri="{FF2B5EF4-FFF2-40B4-BE49-F238E27FC236}">
              <a16:creationId xmlns:a16="http://schemas.microsoft.com/office/drawing/2014/main" id="{9251B6B4-A2F5-F600-83DE-36922B2869BB}"/>
            </a:ext>
          </a:extLst>
        </xdr:cNvPr>
        <xdr:cNvSpPr txBox="1"/>
      </xdr:nvSpPr>
      <xdr:spPr>
        <a:xfrm>
          <a:off x="8248650" y="1581150"/>
          <a:ext cx="1195099" cy="227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9CE525-9682-4650-B16B-5282C176DD58}" type="TxLink">
            <a:rPr lang="en-US" sz="1800" b="1" i="1" u="none" strike="noStrike">
              <a:solidFill>
                <a:schemeClr val="bg1"/>
              </a:solidFill>
              <a:latin typeface="Cambria" panose="02040503050406030204" pitchFamily="18" charset="0"/>
              <a:ea typeface="Cambria" panose="02040503050406030204" pitchFamily="18" charset="0"/>
              <a:cs typeface="+mn-cs"/>
            </a:rPr>
            <a:pPr marL="0" indent="0" algn="ctr"/>
            <a:t>50.33</a:t>
          </a:fld>
          <a:endParaRPr lang="en-IN" sz="1800" b="1" i="1" u="none" strike="noStrike">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13</xdr:col>
      <xdr:colOff>247651</xdr:colOff>
      <xdr:row>4</xdr:row>
      <xdr:rowOff>133350</xdr:rowOff>
    </xdr:from>
    <xdr:to>
      <xdr:col>14</xdr:col>
      <xdr:colOff>665453</xdr:colOff>
      <xdr:row>5</xdr:row>
      <xdr:rowOff>84440</xdr:rowOff>
    </xdr:to>
    <xdr:sp macro="" textlink="PIVOT_ANALYSIS!AJ63">
      <xdr:nvSpPr>
        <xdr:cNvPr id="30" name="TextBox 29">
          <a:extLst>
            <a:ext uri="{FF2B5EF4-FFF2-40B4-BE49-F238E27FC236}">
              <a16:creationId xmlns:a16="http://schemas.microsoft.com/office/drawing/2014/main" id="{63F9F392-277D-7531-A5F2-690F9B247DCE}"/>
            </a:ext>
          </a:extLst>
        </xdr:cNvPr>
        <xdr:cNvSpPr txBox="1"/>
      </xdr:nvSpPr>
      <xdr:spPr>
        <a:xfrm>
          <a:off x="10401301" y="1581150"/>
          <a:ext cx="1294102" cy="227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229534-F309-4A9C-ACC3-2459EC509FDF}" type="TxLink">
            <a:rPr lang="en-US" sz="1800" b="1" i="1" u="none" strike="noStrike">
              <a:solidFill>
                <a:schemeClr val="bg1"/>
              </a:solidFill>
              <a:latin typeface="Cambria" panose="02040503050406030204" pitchFamily="18" charset="0"/>
              <a:ea typeface="Cambria" panose="02040503050406030204" pitchFamily="18" charset="0"/>
              <a:cs typeface="+mn-cs"/>
            </a:rPr>
            <a:pPr marL="0" indent="0" algn="ctr"/>
            <a:t>3.552</a:t>
          </a:fld>
          <a:endParaRPr lang="en-IN" sz="1800" b="1" i="1" u="none" strike="noStrike">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6</xdr:col>
      <xdr:colOff>752475</xdr:colOff>
      <xdr:row>0</xdr:row>
      <xdr:rowOff>0</xdr:rowOff>
    </xdr:from>
    <xdr:to>
      <xdr:col>21</xdr:col>
      <xdr:colOff>790864</xdr:colOff>
      <xdr:row>2</xdr:row>
      <xdr:rowOff>104775</xdr:rowOff>
    </xdr:to>
    <xdr:sp macro="" textlink="">
      <xdr:nvSpPr>
        <xdr:cNvPr id="3" name="TextBox 2">
          <a:extLst>
            <a:ext uri="{FF2B5EF4-FFF2-40B4-BE49-F238E27FC236}">
              <a16:creationId xmlns:a16="http://schemas.microsoft.com/office/drawing/2014/main" id="{2BCE936D-24FF-1687-A011-7FA5C5CC54EB}"/>
            </a:ext>
          </a:extLst>
        </xdr:cNvPr>
        <xdr:cNvSpPr txBox="1"/>
      </xdr:nvSpPr>
      <xdr:spPr>
        <a:xfrm>
          <a:off x="4772025" y="0"/>
          <a:ext cx="13182889"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a:solidFill>
                <a:schemeClr val="bg1"/>
              </a:solidFill>
              <a:latin typeface="Cambria" panose="02040503050406030204" pitchFamily="18" charset="0"/>
              <a:ea typeface="Cambria" panose="02040503050406030204" pitchFamily="18" charset="0"/>
            </a:rPr>
            <a:t>Data Source </a:t>
          </a:r>
          <a:r>
            <a:rPr lang="en-IN" sz="1600" i="1">
              <a:solidFill>
                <a:schemeClr val="bg1"/>
              </a:solidFill>
              <a:latin typeface="Cambria" panose="02040503050406030204" pitchFamily="18" charset="0"/>
              <a:ea typeface="Cambria" panose="02040503050406030204" pitchFamily="18" charset="0"/>
            </a:rPr>
            <a:t>: </a:t>
          </a:r>
          <a:r>
            <a:rPr lang="en-IN" sz="1600" i="1">
              <a:solidFill>
                <a:schemeClr val="bg1"/>
              </a:solidFill>
              <a:latin typeface="Segoe UI Light" panose="020B0502040204020203" pitchFamily="34" charset="0"/>
              <a:ea typeface="Cambria" panose="02040503050406030204" pitchFamily="18" charset="0"/>
              <a:cs typeface="Segoe UI Light" panose="020B0502040204020203" pitchFamily="34" charset="0"/>
            </a:rPr>
            <a:t>Tamil Nadu Crime Dataset (2023)</a:t>
          </a:r>
        </a:p>
        <a:p>
          <a:pPr algn="ctr"/>
          <a:r>
            <a:rPr lang="en-IN" sz="1600" b="1" i="1">
              <a:solidFill>
                <a:schemeClr val="bg1"/>
              </a:solidFill>
              <a:latin typeface="Cambria" panose="02040503050406030204" pitchFamily="18" charset="0"/>
              <a:ea typeface="Cambria" panose="02040503050406030204" pitchFamily="18" charset="0"/>
            </a:rPr>
            <a:t>Methodology</a:t>
          </a:r>
          <a:r>
            <a:rPr lang="en-IN" sz="1600" i="1">
              <a:solidFill>
                <a:schemeClr val="bg1"/>
              </a:solidFill>
              <a:latin typeface="Cambria" panose="02040503050406030204" pitchFamily="18" charset="0"/>
              <a:ea typeface="Cambria" panose="02040503050406030204" pitchFamily="18" charset="0"/>
            </a:rPr>
            <a:t> </a:t>
          </a:r>
          <a:r>
            <a:rPr lang="en-IN" sz="1600" i="1">
              <a:solidFill>
                <a:schemeClr val="bg1"/>
              </a:solidFill>
              <a:latin typeface="Segoe UI Light" panose="020B0502040204020203" pitchFamily="34" charset="0"/>
              <a:ea typeface="Cambria" panose="02040503050406030204" pitchFamily="18" charset="0"/>
              <a:cs typeface="Segoe UI Light" panose="020B0502040204020203" pitchFamily="34" charset="0"/>
            </a:rPr>
            <a:t>:</a:t>
          </a:r>
          <a:r>
            <a:rPr lang="en-IN" sz="1600" i="1" baseline="0">
              <a:solidFill>
                <a:schemeClr val="bg1"/>
              </a:solidFill>
              <a:latin typeface="Segoe UI Light" panose="020B0502040204020203" pitchFamily="34" charset="0"/>
              <a:ea typeface="Cambria" panose="02040503050406030204" pitchFamily="18" charset="0"/>
              <a:cs typeface="Segoe UI Light" panose="020B0502040204020203" pitchFamily="34" charset="0"/>
            </a:rPr>
            <a:t> </a:t>
          </a:r>
          <a:r>
            <a:rPr lang="en-IN" sz="1600" i="1">
              <a:solidFill>
                <a:schemeClr val="bg1"/>
              </a:solidFill>
              <a:latin typeface="Segoe UI Light" panose="020B0502040204020203" pitchFamily="34" charset="0"/>
              <a:ea typeface="Cambria" panose="02040503050406030204" pitchFamily="18" charset="0"/>
              <a:cs typeface="Segoe UI Light" panose="020B0502040204020203" pitchFamily="34" charset="0"/>
            </a:rPr>
            <a:t>Power Query + Data Model + Custom Risk Metrics</a:t>
          </a:r>
          <a:r>
            <a:rPr lang="en-IN" sz="1600" i="1" baseline="0">
              <a:solidFill>
                <a:schemeClr val="bg1"/>
              </a:solidFill>
              <a:latin typeface="Cambria" panose="02040503050406030204" pitchFamily="18" charset="0"/>
              <a:ea typeface="Cambria" panose="02040503050406030204" pitchFamily="18" charset="0"/>
            </a:rPr>
            <a:t>  </a:t>
          </a:r>
          <a:r>
            <a:rPr lang="en-IN" sz="1600" b="1" i="1">
              <a:solidFill>
                <a:schemeClr val="bg1"/>
              </a:solidFill>
              <a:latin typeface="Cambria" panose="02040503050406030204" pitchFamily="18" charset="0"/>
              <a:ea typeface="Cambria" panose="02040503050406030204" pitchFamily="18" charset="0"/>
            </a:rPr>
            <a:t>Last Refresh </a:t>
          </a:r>
          <a:r>
            <a:rPr lang="en-IN" sz="1600" i="1">
              <a:solidFill>
                <a:schemeClr val="bg1"/>
              </a:solidFill>
              <a:latin typeface="Segoe UI Light" panose="020B0502040204020203" pitchFamily="34" charset="0"/>
              <a:ea typeface="Cambria" panose="02040503050406030204" pitchFamily="18" charset="0"/>
              <a:cs typeface="Segoe UI Light" panose="020B0502040204020203" pitchFamily="34" charset="0"/>
            </a:rPr>
            <a:t>:</a:t>
          </a:r>
          <a:r>
            <a:rPr lang="en-IN" sz="1600" i="1" baseline="0">
              <a:solidFill>
                <a:schemeClr val="bg1"/>
              </a:solidFill>
              <a:latin typeface="Segoe UI Light" panose="020B0502040204020203" pitchFamily="34" charset="0"/>
              <a:ea typeface="Cambria" panose="02040503050406030204" pitchFamily="18" charset="0"/>
              <a:cs typeface="Segoe UI Light" panose="020B0502040204020203" pitchFamily="34" charset="0"/>
            </a:rPr>
            <a:t> </a:t>
          </a:r>
          <a:r>
            <a:rPr lang="en-IN" sz="1600" i="1">
              <a:solidFill>
                <a:schemeClr val="bg1"/>
              </a:solidFill>
              <a:latin typeface="Segoe UI Light" panose="020B0502040204020203" pitchFamily="34" charset="0"/>
              <a:ea typeface="Cambria" panose="02040503050406030204" pitchFamily="18" charset="0"/>
              <a:cs typeface="Segoe UI Light" panose="020B0502040204020203" pitchFamily="34" charset="0"/>
            </a:rPr>
            <a:t>25-Jun-2026</a:t>
          </a:r>
        </a:p>
      </xdr:txBody>
    </xdr:sp>
    <xdr:clientData/>
  </xdr:twoCellAnchor>
  <xdr:twoCellAnchor>
    <xdr:from>
      <xdr:col>0</xdr:col>
      <xdr:colOff>0</xdr:colOff>
      <xdr:row>6</xdr:row>
      <xdr:rowOff>76200</xdr:rowOff>
    </xdr:from>
    <xdr:to>
      <xdr:col>19</xdr:col>
      <xdr:colOff>371475</xdr:colOff>
      <xdr:row>6</xdr:row>
      <xdr:rowOff>76200</xdr:rowOff>
    </xdr:to>
    <xdr:cxnSp macro="">
      <xdr:nvCxnSpPr>
        <xdr:cNvPr id="9" name="Straight Connector 8">
          <a:extLst>
            <a:ext uri="{FF2B5EF4-FFF2-40B4-BE49-F238E27FC236}">
              <a16:creationId xmlns:a16="http://schemas.microsoft.com/office/drawing/2014/main" id="{155D276B-CBBC-0B46-A2E4-FAAB5B14E2D7}"/>
            </a:ext>
          </a:extLst>
        </xdr:cNvPr>
        <xdr:cNvCxnSpPr/>
      </xdr:nvCxnSpPr>
      <xdr:spPr>
        <a:xfrm>
          <a:off x="0" y="2076450"/>
          <a:ext cx="15782925" cy="0"/>
        </a:xfrm>
        <a:prstGeom prst="line">
          <a:avLst/>
        </a:prstGeom>
        <a:ln>
          <a:gradFill>
            <a:gsLst>
              <a:gs pos="0">
                <a:schemeClr val="accent2">
                  <a:lumMod val="5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18900000" algn="bl" rotWithShape="0">
            <a:prstClr val="black">
              <a:alpha val="40000"/>
            </a:prstClr>
          </a:outerShdw>
        </a:effectLst>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390525</xdr:colOff>
      <xdr:row>0</xdr:row>
      <xdr:rowOff>85725</xdr:rowOff>
    </xdr:from>
    <xdr:to>
      <xdr:col>21</xdr:col>
      <xdr:colOff>571501</xdr:colOff>
      <xdr:row>1</xdr:row>
      <xdr:rowOff>0</xdr:rowOff>
    </xdr:to>
    <xdr:sp macro="" textlink="">
      <xdr:nvSpPr>
        <xdr:cNvPr id="35" name="Rectangle: Diagonal Corners Rounded 34">
          <a:extLst>
            <a:ext uri="{FF2B5EF4-FFF2-40B4-BE49-F238E27FC236}">
              <a16:creationId xmlns:a16="http://schemas.microsoft.com/office/drawing/2014/main" id="{F437EBE0-BF4E-9D74-060C-1929A4349599}"/>
            </a:ext>
          </a:extLst>
        </xdr:cNvPr>
        <xdr:cNvSpPr/>
      </xdr:nvSpPr>
      <xdr:spPr>
        <a:xfrm>
          <a:off x="15801975" y="85725"/>
          <a:ext cx="1933576" cy="4191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448791</xdr:colOff>
      <xdr:row>0</xdr:row>
      <xdr:rowOff>203835</xdr:rowOff>
    </xdr:from>
    <xdr:to>
      <xdr:col>21</xdr:col>
      <xdr:colOff>427509</xdr:colOff>
      <xdr:row>0</xdr:row>
      <xdr:rowOff>434341</xdr:rowOff>
    </xdr:to>
    <xdr:sp macro="" textlink="">
      <xdr:nvSpPr>
        <xdr:cNvPr id="41" name="TextBox 40">
          <a:extLst>
            <a:ext uri="{FF2B5EF4-FFF2-40B4-BE49-F238E27FC236}">
              <a16:creationId xmlns:a16="http://schemas.microsoft.com/office/drawing/2014/main" id="{815ADB5C-7F6E-D605-56CE-CC901F337A26}"/>
            </a:ext>
          </a:extLst>
        </xdr:cNvPr>
        <xdr:cNvSpPr txBox="1"/>
      </xdr:nvSpPr>
      <xdr:spPr>
        <a:xfrm>
          <a:off x="15860241" y="203835"/>
          <a:ext cx="1731318" cy="230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a:solidFill>
                <a:schemeClr val="bg1"/>
              </a:solidFill>
              <a:latin typeface="Segoe UI Light" panose="020B0502040204020203" pitchFamily="34" charset="0"/>
              <a:ea typeface="Cambria" panose="02040503050406030204" pitchFamily="18" charset="0"/>
              <a:cs typeface="Segoe UI Light" panose="020B0502040204020203" pitchFamily="34" charset="0"/>
            </a:rPr>
            <a:t>SLICERS</a:t>
          </a:r>
        </a:p>
      </xdr:txBody>
    </xdr:sp>
    <xdr:clientData/>
  </xdr:twoCellAnchor>
  <xdr:twoCellAnchor>
    <xdr:from>
      <xdr:col>17</xdr:col>
      <xdr:colOff>704850</xdr:colOff>
      <xdr:row>12</xdr:row>
      <xdr:rowOff>85725</xdr:rowOff>
    </xdr:from>
    <xdr:to>
      <xdr:col>20</xdr:col>
      <xdr:colOff>114300</xdr:colOff>
      <xdr:row>13</xdr:row>
      <xdr:rowOff>123825</xdr:rowOff>
    </xdr:to>
    <xdr:sp macro="" textlink="">
      <xdr:nvSpPr>
        <xdr:cNvPr id="47" name="TextBox 46">
          <a:extLst>
            <a:ext uri="{FF2B5EF4-FFF2-40B4-BE49-F238E27FC236}">
              <a16:creationId xmlns:a16="http://schemas.microsoft.com/office/drawing/2014/main" id="{92CAC7A1-86C9-A2F8-D8C3-795770770615}"/>
            </a:ext>
          </a:extLst>
        </xdr:cNvPr>
        <xdr:cNvSpPr txBox="1"/>
      </xdr:nvSpPr>
      <xdr:spPr>
        <a:xfrm>
          <a:off x="14363700" y="3743325"/>
          <a:ext cx="20383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IN" sz="1600" b="1" i="1">
            <a:latin typeface="Cambria" panose="02040503050406030204" pitchFamily="18" charset="0"/>
            <a:ea typeface="Cambria" panose="02040503050406030204" pitchFamily="18" charset="0"/>
          </a:endParaRPr>
        </a:p>
      </xdr:txBody>
    </xdr:sp>
    <xdr:clientData/>
  </xdr:twoCellAnchor>
  <xdr:twoCellAnchor>
    <xdr:from>
      <xdr:col>0</xdr:col>
      <xdr:colOff>0</xdr:colOff>
      <xdr:row>6</xdr:row>
      <xdr:rowOff>219075</xdr:rowOff>
    </xdr:from>
    <xdr:to>
      <xdr:col>4</xdr:col>
      <xdr:colOff>857250</xdr:colOff>
      <xdr:row>21</xdr:row>
      <xdr:rowOff>57150</xdr:rowOff>
    </xdr:to>
    <xdr:graphicFrame macro="">
      <xdr:nvGraphicFramePr>
        <xdr:cNvPr id="54" name="Chart 1pt1">
          <a:extLst>
            <a:ext uri="{FF2B5EF4-FFF2-40B4-BE49-F238E27FC236}">
              <a16:creationId xmlns:a16="http://schemas.microsoft.com/office/drawing/2014/main" id="{499599EF-E070-41CD-A092-9CC2E1B9D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19051</xdr:colOff>
      <xdr:row>6</xdr:row>
      <xdr:rowOff>219075</xdr:rowOff>
    </xdr:from>
    <xdr:to>
      <xdr:col>8</xdr:col>
      <xdr:colOff>304800</xdr:colOff>
      <xdr:row>21</xdr:row>
      <xdr:rowOff>76200</xdr:rowOff>
    </xdr:to>
    <xdr:graphicFrame macro="">
      <xdr:nvGraphicFramePr>
        <xdr:cNvPr id="55" name="Chart 2PT2">
          <a:extLst>
            <a:ext uri="{FF2B5EF4-FFF2-40B4-BE49-F238E27FC236}">
              <a16:creationId xmlns:a16="http://schemas.microsoft.com/office/drawing/2014/main" id="{11891F30-5906-47A5-B16D-C88E150A44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171450</xdr:colOff>
      <xdr:row>7</xdr:row>
      <xdr:rowOff>104775</xdr:rowOff>
    </xdr:from>
    <xdr:to>
      <xdr:col>15</xdr:col>
      <xdr:colOff>809625</xdr:colOff>
      <xdr:row>20</xdr:row>
      <xdr:rowOff>257176</xdr:rowOff>
    </xdr:to>
    <xdr:graphicFrame macro="">
      <xdr:nvGraphicFramePr>
        <xdr:cNvPr id="57" name="Chart 7PT6">
          <a:extLst>
            <a:ext uri="{FF2B5EF4-FFF2-40B4-BE49-F238E27FC236}">
              <a16:creationId xmlns:a16="http://schemas.microsoft.com/office/drawing/2014/main" id="{5727115B-E978-4CF2-938D-1421D8386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361950</xdr:colOff>
      <xdr:row>6</xdr:row>
      <xdr:rowOff>209550</xdr:rowOff>
    </xdr:from>
    <xdr:to>
      <xdr:col>12</xdr:col>
      <xdr:colOff>123825</xdr:colOff>
      <xdr:row>21</xdr:row>
      <xdr:rowOff>76200</xdr:rowOff>
    </xdr:to>
    <xdr:graphicFrame macro="">
      <xdr:nvGraphicFramePr>
        <xdr:cNvPr id="59" name="Chart 5HLP">
          <a:extLst>
            <a:ext uri="{FF2B5EF4-FFF2-40B4-BE49-F238E27FC236}">
              <a16:creationId xmlns:a16="http://schemas.microsoft.com/office/drawing/2014/main" id="{D8B5DA9A-179B-E0C0-A31E-911E84F9ED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171450</xdr:colOff>
      <xdr:row>6</xdr:row>
      <xdr:rowOff>190499</xdr:rowOff>
    </xdr:from>
    <xdr:to>
      <xdr:col>15</xdr:col>
      <xdr:colOff>809625</xdr:colOff>
      <xdr:row>21</xdr:row>
      <xdr:rowOff>66675</xdr:rowOff>
    </xdr:to>
    <xdr:graphicFrame macro="">
      <xdr:nvGraphicFramePr>
        <xdr:cNvPr id="60" name="Chart 7PT6">
          <a:extLst>
            <a:ext uri="{FF2B5EF4-FFF2-40B4-BE49-F238E27FC236}">
              <a16:creationId xmlns:a16="http://schemas.microsoft.com/office/drawing/2014/main" id="{8F1E4A38-DC5D-21CC-CABC-021BAF420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6</xdr:row>
      <xdr:rowOff>180974</xdr:rowOff>
    </xdr:from>
    <xdr:to>
      <xdr:col>19</xdr:col>
      <xdr:colOff>419100</xdr:colOff>
      <xdr:row>21</xdr:row>
      <xdr:rowOff>104774</xdr:rowOff>
    </xdr:to>
    <xdr:graphicFrame macro="">
      <xdr:nvGraphicFramePr>
        <xdr:cNvPr id="61" name="Chart 6PT3">
          <a:extLst>
            <a:ext uri="{FF2B5EF4-FFF2-40B4-BE49-F238E27FC236}">
              <a16:creationId xmlns:a16="http://schemas.microsoft.com/office/drawing/2014/main" id="{9F5C81F0-7876-10D3-59D6-CB92DA6D5A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495300</xdr:colOff>
      <xdr:row>1</xdr:row>
      <xdr:rowOff>85726</xdr:rowOff>
    </xdr:from>
    <xdr:to>
      <xdr:col>21</xdr:col>
      <xdr:colOff>571500</xdr:colOff>
      <xdr:row>6</xdr:row>
      <xdr:rowOff>1</xdr:rowOff>
    </xdr:to>
    <mc:AlternateContent xmlns:mc="http://schemas.openxmlformats.org/markup-compatibility/2006" xmlns:a14="http://schemas.microsoft.com/office/drawing/2010/main">
      <mc:Choice Requires="a14">
        <xdr:graphicFrame macro="">
          <xdr:nvGraphicFramePr>
            <xdr:cNvPr id="63" name=" Risk_Category ">
              <a:extLst>
                <a:ext uri="{FF2B5EF4-FFF2-40B4-BE49-F238E27FC236}">
                  <a16:creationId xmlns:a16="http://schemas.microsoft.com/office/drawing/2014/main" id="{6DF2C620-D325-4E65-9C81-5760AD32FCF1}"/>
                </a:ext>
              </a:extLst>
            </xdr:cNvPr>
            <xdr:cNvGraphicFramePr/>
          </xdr:nvGraphicFramePr>
          <xdr:xfrm>
            <a:off x="0" y="0"/>
            <a:ext cx="0" cy="0"/>
          </xdr:xfrm>
          <a:graphic>
            <a:graphicData uri="http://schemas.microsoft.com/office/drawing/2010/slicer">
              <sle:slicer xmlns:sle="http://schemas.microsoft.com/office/drawing/2010/slicer" name=" Risk_Category "/>
            </a:graphicData>
          </a:graphic>
        </xdr:graphicFrame>
      </mc:Choice>
      <mc:Fallback xmlns="">
        <xdr:sp macro="" textlink="">
          <xdr:nvSpPr>
            <xdr:cNvPr id="0" name=""/>
            <xdr:cNvSpPr>
              <a:spLocks noTextEdit="1"/>
            </xdr:cNvSpPr>
          </xdr:nvSpPr>
          <xdr:spPr>
            <a:xfrm>
              <a:off x="15906750" y="590551"/>
              <a:ext cx="1828800"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19</xdr:col>
      <xdr:colOff>504825</xdr:colOff>
      <xdr:row>6</xdr:row>
      <xdr:rowOff>57150</xdr:rowOff>
    </xdr:from>
    <xdr:to>
      <xdr:col>21</xdr:col>
      <xdr:colOff>581025</xdr:colOff>
      <xdr:row>15</xdr:row>
      <xdr:rowOff>152400</xdr:rowOff>
    </xdr:to>
    <mc:AlternateContent xmlns:mc="http://schemas.openxmlformats.org/markup-compatibility/2006" xmlns:a14="http://schemas.microsoft.com/office/drawing/2010/main">
      <mc:Choice Requires="a14">
        <xdr:graphicFrame macro="">
          <xdr:nvGraphicFramePr>
            <xdr:cNvPr id="64" name="Districts/City">
              <a:extLst>
                <a:ext uri="{FF2B5EF4-FFF2-40B4-BE49-F238E27FC236}">
                  <a16:creationId xmlns:a16="http://schemas.microsoft.com/office/drawing/2014/main" id="{22FE57B8-5B42-4C14-9207-357BDF159026}"/>
                </a:ext>
              </a:extLst>
            </xdr:cNvPr>
            <xdr:cNvGraphicFramePr/>
          </xdr:nvGraphicFramePr>
          <xdr:xfrm>
            <a:off x="0" y="0"/>
            <a:ext cx="0" cy="0"/>
          </xdr:xfrm>
          <a:graphic>
            <a:graphicData uri="http://schemas.microsoft.com/office/drawing/2010/slicer">
              <sle:slicer xmlns:sle="http://schemas.microsoft.com/office/drawing/2010/slicer" name="Districts/City"/>
            </a:graphicData>
          </a:graphic>
        </xdr:graphicFrame>
      </mc:Choice>
      <mc:Fallback xmlns="">
        <xdr:sp macro="" textlink="">
          <xdr:nvSpPr>
            <xdr:cNvPr id="0" name=""/>
            <xdr:cNvSpPr>
              <a:spLocks noTextEdit="1"/>
            </xdr:cNvSpPr>
          </xdr:nvSpPr>
          <xdr:spPr>
            <a:xfrm>
              <a:off x="15916275" y="20574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19</xdr:col>
      <xdr:colOff>504825</xdr:colOff>
      <xdr:row>15</xdr:row>
      <xdr:rowOff>219075</xdr:rowOff>
    </xdr:from>
    <xdr:to>
      <xdr:col>21</xdr:col>
      <xdr:colOff>581025</xdr:colOff>
      <xdr:row>21</xdr:row>
      <xdr:rowOff>40005</xdr:rowOff>
    </xdr:to>
    <mc:AlternateContent xmlns:mc="http://schemas.openxmlformats.org/markup-compatibility/2006" xmlns:a14="http://schemas.microsoft.com/office/drawing/2010/main">
      <mc:Choice Requires="a14">
        <xdr:graphicFrame macro="">
          <xdr:nvGraphicFramePr>
            <xdr:cNvPr id="65" name="Priority Level">
              <a:extLst>
                <a:ext uri="{FF2B5EF4-FFF2-40B4-BE49-F238E27FC236}">
                  <a16:creationId xmlns:a16="http://schemas.microsoft.com/office/drawing/2014/main" id="{006F69F7-7B1B-48D4-87F8-86A3B20557F4}"/>
                </a:ext>
              </a:extLst>
            </xdr:cNvPr>
            <xdr:cNvGraphicFramePr/>
          </xdr:nvGraphicFramePr>
          <xdr:xfrm>
            <a:off x="0" y="0"/>
            <a:ext cx="0" cy="0"/>
          </xdr:xfrm>
          <a:graphic>
            <a:graphicData uri="http://schemas.microsoft.com/office/drawing/2010/slicer">
              <sle:slicer xmlns:sle="http://schemas.microsoft.com/office/drawing/2010/slicer" name="Priority Level"/>
            </a:graphicData>
          </a:graphic>
        </xdr:graphicFrame>
      </mc:Choice>
      <mc:Fallback xmlns="">
        <xdr:sp macro="" textlink="">
          <xdr:nvSpPr>
            <xdr:cNvPr id="0" name=""/>
            <xdr:cNvSpPr>
              <a:spLocks noTextEdit="1"/>
            </xdr:cNvSpPr>
          </xdr:nvSpPr>
          <xdr:spPr>
            <a:xfrm>
              <a:off x="15916275" y="4705350"/>
              <a:ext cx="1828800" cy="1478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371475</xdr:colOff>
      <xdr:row>4</xdr:row>
      <xdr:rowOff>190500</xdr:rowOff>
    </xdr:from>
    <xdr:to>
      <xdr:col>17</xdr:col>
      <xdr:colOff>171450</xdr:colOff>
      <xdr:row>5</xdr:row>
      <xdr:rowOff>133350</xdr:rowOff>
    </xdr:to>
    <xdr:sp macro="" textlink="">
      <xdr:nvSpPr>
        <xdr:cNvPr id="68" name="TextBox 67">
          <a:hlinkClick xmlns:r="http://schemas.openxmlformats.org/officeDocument/2006/relationships" r:id="rId7"/>
          <a:extLst>
            <a:ext uri="{FF2B5EF4-FFF2-40B4-BE49-F238E27FC236}">
              <a16:creationId xmlns:a16="http://schemas.microsoft.com/office/drawing/2014/main" id="{44E5821D-E033-69A3-D979-9BFD8538A08C}"/>
            </a:ext>
          </a:extLst>
        </xdr:cNvPr>
        <xdr:cNvSpPr txBox="1"/>
      </xdr:nvSpPr>
      <xdr:spPr>
        <a:xfrm>
          <a:off x="13154025" y="1638300"/>
          <a:ext cx="676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a:solidFill>
                <a:schemeClr val="bg1"/>
              </a:solidFill>
              <a:latin typeface="Cambria" panose="02040503050406030204" pitchFamily="18" charset="0"/>
              <a:ea typeface="Cambria" panose="02040503050406030204" pitchFamily="18" charset="0"/>
            </a:rPr>
            <a:t>HOME</a:t>
          </a:r>
        </a:p>
      </xdr:txBody>
    </xdr:sp>
    <xdr:clientData/>
  </xdr:twoCellAnchor>
  <xdr:twoCellAnchor>
    <xdr:from>
      <xdr:col>16</xdr:col>
      <xdr:colOff>266699</xdr:colOff>
      <xdr:row>3</xdr:row>
      <xdr:rowOff>47625</xdr:rowOff>
    </xdr:from>
    <xdr:to>
      <xdr:col>17</xdr:col>
      <xdr:colOff>647700</xdr:colOff>
      <xdr:row>4</xdr:row>
      <xdr:rowOff>66675</xdr:rowOff>
    </xdr:to>
    <xdr:sp macro="" textlink="">
      <xdr:nvSpPr>
        <xdr:cNvPr id="69" name="Rectangle: Rounded Corners 68">
          <a:hlinkClick xmlns:r="http://schemas.openxmlformats.org/officeDocument/2006/relationships" r:id="rId8"/>
          <a:extLst>
            <a:ext uri="{FF2B5EF4-FFF2-40B4-BE49-F238E27FC236}">
              <a16:creationId xmlns:a16="http://schemas.microsoft.com/office/drawing/2014/main" id="{CE05E08F-9A44-81CB-D2EB-F27297E1DE0E}"/>
            </a:ext>
          </a:extLst>
        </xdr:cNvPr>
        <xdr:cNvSpPr/>
      </xdr:nvSpPr>
      <xdr:spPr>
        <a:xfrm>
          <a:off x="13049249" y="1181100"/>
          <a:ext cx="1257301" cy="333375"/>
        </a:xfrm>
        <a:prstGeom prst="round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a:latin typeface="Cambria" panose="02040503050406030204" pitchFamily="18" charset="0"/>
              <a:ea typeface="Cambria" panose="02040503050406030204" pitchFamily="18" charset="0"/>
            </a:rPr>
            <a:t>CHART LIBRARY</a:t>
          </a:r>
        </a:p>
      </xdr:txBody>
    </xdr:sp>
    <xdr:clientData/>
  </xdr:twoCellAnchor>
  <xdr:twoCellAnchor>
    <xdr:from>
      <xdr:col>17</xdr:col>
      <xdr:colOff>400049</xdr:colOff>
      <xdr:row>4</xdr:row>
      <xdr:rowOff>133350</xdr:rowOff>
    </xdr:from>
    <xdr:to>
      <xdr:col>19</xdr:col>
      <xdr:colOff>266700</xdr:colOff>
      <xdr:row>5</xdr:row>
      <xdr:rowOff>190500</xdr:rowOff>
    </xdr:to>
    <xdr:sp macro="[0]!GoToInsightsReport" textlink="">
      <xdr:nvSpPr>
        <xdr:cNvPr id="70" name="Rectangle: Rounded Corners 69">
          <a:extLst>
            <a:ext uri="{FF2B5EF4-FFF2-40B4-BE49-F238E27FC236}">
              <a16:creationId xmlns:a16="http://schemas.microsoft.com/office/drawing/2014/main" id="{601D08E9-203F-9B8A-F392-C86D10727E98}"/>
            </a:ext>
          </a:extLst>
        </xdr:cNvPr>
        <xdr:cNvSpPr/>
      </xdr:nvSpPr>
      <xdr:spPr>
        <a:xfrm>
          <a:off x="14058899" y="1581150"/>
          <a:ext cx="1619251" cy="333375"/>
        </a:xfrm>
        <a:prstGeom prst="round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100">
              <a:latin typeface="Cambria" panose="02040503050406030204" pitchFamily="18" charset="0"/>
              <a:ea typeface="Cambria" panose="02040503050406030204" pitchFamily="18" charset="0"/>
            </a:rPr>
            <a:t>INSIGHTS REPORT</a:t>
          </a:r>
        </a:p>
      </xdr:txBody>
    </xdr:sp>
    <xdr:clientData/>
  </xdr:twoCellAnchor>
  <xdr:twoCellAnchor>
    <xdr:from>
      <xdr:col>17</xdr:col>
      <xdr:colOff>752475</xdr:colOff>
      <xdr:row>3</xdr:row>
      <xdr:rowOff>38100</xdr:rowOff>
    </xdr:from>
    <xdr:to>
      <xdr:col>19</xdr:col>
      <xdr:colOff>276225</xdr:colOff>
      <xdr:row>4</xdr:row>
      <xdr:rowOff>57150</xdr:rowOff>
    </xdr:to>
    <xdr:sp macro="[0]!GoToDistrictIntelligence" textlink="">
      <xdr:nvSpPr>
        <xdr:cNvPr id="71" name="Rectangle: Rounded Corners 70">
          <a:extLst>
            <a:ext uri="{FF2B5EF4-FFF2-40B4-BE49-F238E27FC236}">
              <a16:creationId xmlns:a16="http://schemas.microsoft.com/office/drawing/2014/main" id="{E6163431-E00A-13B2-0039-151CEE53E11F}"/>
            </a:ext>
          </a:extLst>
        </xdr:cNvPr>
        <xdr:cNvSpPr/>
      </xdr:nvSpPr>
      <xdr:spPr>
        <a:xfrm>
          <a:off x="14411325" y="1171575"/>
          <a:ext cx="1276350" cy="333375"/>
        </a:xfrm>
        <a:prstGeom prst="roundRect">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a:latin typeface="Cambria" panose="02040503050406030204" pitchFamily="18" charset="0"/>
              <a:ea typeface="Cambria" panose="02040503050406030204" pitchFamily="18" charset="0"/>
            </a:rPr>
            <a:t>DISTRICT INTEL</a:t>
          </a:r>
        </a:p>
      </xdr:txBody>
    </xdr:sp>
    <xdr:clientData/>
  </xdr:twoCellAnchor>
  <xdr:twoCellAnchor>
    <xdr:from>
      <xdr:col>15</xdr:col>
      <xdr:colOff>142875</xdr:colOff>
      <xdr:row>3</xdr:row>
      <xdr:rowOff>66675</xdr:rowOff>
    </xdr:from>
    <xdr:to>
      <xdr:col>16</xdr:col>
      <xdr:colOff>180974</xdr:colOff>
      <xdr:row>5</xdr:row>
      <xdr:rowOff>171450</xdr:rowOff>
    </xdr:to>
    <xdr:sp macro="" textlink="">
      <xdr:nvSpPr>
        <xdr:cNvPr id="75" name="Flowchart: Alternate Process 74">
          <a:extLst>
            <a:ext uri="{FF2B5EF4-FFF2-40B4-BE49-F238E27FC236}">
              <a16:creationId xmlns:a16="http://schemas.microsoft.com/office/drawing/2014/main" id="{13A09E98-BF3A-1324-A8DB-0AFF25E66F87}"/>
            </a:ext>
          </a:extLst>
        </xdr:cNvPr>
        <xdr:cNvSpPr/>
      </xdr:nvSpPr>
      <xdr:spPr>
        <a:xfrm>
          <a:off x="12049125" y="1200150"/>
          <a:ext cx="914399" cy="695325"/>
        </a:xfrm>
        <a:prstGeom prst="flowChartAlternateProcess">
          <a:avLst/>
        </a:prstGeom>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1" i="1">
              <a:latin typeface="Cambria" panose="02040503050406030204" pitchFamily="18" charset="0"/>
              <a:ea typeface="Cambria" panose="02040503050406030204" pitchFamily="18" charset="0"/>
            </a:rPr>
            <a:t>BUTTONS</a:t>
          </a:r>
        </a:p>
      </xdr:txBody>
    </xdr:sp>
    <xdr:clientData/>
  </xdr:twoCellAnchor>
  <xdr:oneCellAnchor>
    <xdr:from>
      <xdr:col>5</xdr:col>
      <xdr:colOff>266700</xdr:colOff>
      <xdr:row>0</xdr:row>
      <xdr:rowOff>333375</xdr:rowOff>
    </xdr:from>
    <xdr:ext cx="184731" cy="264560"/>
    <xdr:sp macro="" textlink="">
      <xdr:nvSpPr>
        <xdr:cNvPr id="4" name="TextBox 3">
          <a:extLst>
            <a:ext uri="{FF2B5EF4-FFF2-40B4-BE49-F238E27FC236}">
              <a16:creationId xmlns:a16="http://schemas.microsoft.com/office/drawing/2014/main" id="{8A8D96C3-518D-F3D4-3029-61DC47461531}"/>
            </a:ext>
          </a:extLst>
        </xdr:cNvPr>
        <xdr:cNvSpPr txBox="1"/>
      </xdr:nvSpPr>
      <xdr:spPr>
        <a:xfrm>
          <a:off x="3409950" y="33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8</xdr:col>
      <xdr:colOff>29633</xdr:colOff>
      <xdr:row>0</xdr:row>
      <xdr:rowOff>169333</xdr:rowOff>
    </xdr:from>
    <xdr:to>
      <xdr:col>19</xdr:col>
      <xdr:colOff>410633</xdr:colOff>
      <xdr:row>4</xdr:row>
      <xdr:rowOff>100753</xdr:rowOff>
    </xdr:to>
    <xdr:sp macro="" textlink="">
      <xdr:nvSpPr>
        <xdr:cNvPr id="2" name="Rectangle: Rounded Corners 1">
          <a:extLst>
            <a:ext uri="{FF2B5EF4-FFF2-40B4-BE49-F238E27FC236}">
              <a16:creationId xmlns:a16="http://schemas.microsoft.com/office/drawing/2014/main" id="{B644A0A2-E4FF-CFC7-BA00-F1D1BDEDCC19}"/>
            </a:ext>
          </a:extLst>
        </xdr:cNvPr>
        <xdr:cNvSpPr/>
      </xdr:nvSpPr>
      <xdr:spPr>
        <a:xfrm>
          <a:off x="4576233" y="169333"/>
          <a:ext cx="7086600" cy="70188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262467</xdr:colOff>
      <xdr:row>1</xdr:row>
      <xdr:rowOff>102446</xdr:rowOff>
    </xdr:from>
    <xdr:to>
      <xdr:col>18</xdr:col>
      <xdr:colOff>498687</xdr:colOff>
      <xdr:row>3</xdr:row>
      <xdr:rowOff>102446</xdr:rowOff>
    </xdr:to>
    <xdr:sp macro="" textlink="">
      <xdr:nvSpPr>
        <xdr:cNvPr id="3" name="TextBox 2">
          <a:extLst>
            <a:ext uri="{FF2B5EF4-FFF2-40B4-BE49-F238E27FC236}">
              <a16:creationId xmlns:a16="http://schemas.microsoft.com/office/drawing/2014/main" id="{11557931-656A-52E3-A8B3-1E39190C9B6C}"/>
            </a:ext>
          </a:extLst>
        </xdr:cNvPr>
        <xdr:cNvSpPr txBox="1"/>
      </xdr:nvSpPr>
      <xdr:spPr>
        <a:xfrm>
          <a:off x="5418667" y="288713"/>
          <a:ext cx="5722620" cy="3894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solidFill>
              <a:latin typeface="Impact" panose="020B0806030902050204" pitchFamily="34" charset="0"/>
            </a:rPr>
            <a:t>DISTRICT</a:t>
          </a:r>
          <a:r>
            <a:rPr lang="en-IN" sz="1800" baseline="0">
              <a:solidFill>
                <a:schemeClr val="bg1"/>
              </a:solidFill>
              <a:latin typeface="Impact" panose="020B0806030902050204" pitchFamily="34" charset="0"/>
            </a:rPr>
            <a:t> INTELLIGENCE DASHBOARD </a:t>
          </a:r>
          <a:endParaRPr lang="en-IN" sz="1800">
            <a:solidFill>
              <a:schemeClr val="bg1"/>
            </a:solidFill>
            <a:latin typeface="Impact" panose="020B0806030902050204" pitchFamily="34" charset="0"/>
          </a:endParaRPr>
        </a:p>
      </xdr:txBody>
    </xdr:sp>
    <xdr:clientData/>
  </xdr:twoCellAnchor>
  <xdr:twoCellAnchor>
    <xdr:from>
      <xdr:col>22</xdr:col>
      <xdr:colOff>376766</xdr:colOff>
      <xdr:row>0</xdr:row>
      <xdr:rowOff>120227</xdr:rowOff>
    </xdr:from>
    <xdr:to>
      <xdr:col>23</xdr:col>
      <xdr:colOff>346286</xdr:colOff>
      <xdr:row>3</xdr:row>
      <xdr:rowOff>151554</xdr:rowOff>
    </xdr:to>
    <xdr:sp macro="" textlink="">
      <xdr:nvSpPr>
        <xdr:cNvPr id="4" name="Flowchart: Connector 3">
          <a:hlinkClick xmlns:r="http://schemas.openxmlformats.org/officeDocument/2006/relationships" r:id="rId1"/>
          <a:extLst>
            <a:ext uri="{FF2B5EF4-FFF2-40B4-BE49-F238E27FC236}">
              <a16:creationId xmlns:a16="http://schemas.microsoft.com/office/drawing/2014/main" id="{B50F3D7E-A930-EB2B-400F-3108A8367E16}"/>
            </a:ext>
          </a:extLst>
        </xdr:cNvPr>
        <xdr:cNvSpPr/>
      </xdr:nvSpPr>
      <xdr:spPr>
        <a:xfrm>
          <a:off x="13457766" y="120227"/>
          <a:ext cx="579120" cy="607060"/>
        </a:xfrm>
        <a:prstGeom prst="flowChartConnector">
          <a:avLst/>
        </a:prstGeom>
        <a:gradFill>
          <a:gsLst>
            <a:gs pos="0">
              <a:schemeClr val="accent6">
                <a:lumMod val="50000"/>
              </a:schemeClr>
            </a:gs>
            <a:gs pos="54000">
              <a:schemeClr val="accent6">
                <a:lumMod val="40000"/>
                <a:lumOff val="60000"/>
              </a:schemeClr>
            </a:gs>
            <a:gs pos="0">
              <a:schemeClr val="accent6">
                <a:lumMod val="75000"/>
              </a:schemeClr>
            </a:gs>
            <a:gs pos="79000">
              <a:schemeClr val="accent6">
                <a:lumMod val="60000"/>
                <a:lumOff val="40000"/>
              </a:schemeClr>
            </a:gs>
            <a:gs pos="100000">
              <a:schemeClr val="accent6">
                <a:lumMod val="40000"/>
                <a:lumOff val="6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22</xdr:col>
      <xdr:colOff>430106</xdr:colOff>
      <xdr:row>0</xdr:row>
      <xdr:rowOff>150707</xdr:rowOff>
    </xdr:from>
    <xdr:to>
      <xdr:col>23</xdr:col>
      <xdr:colOff>300566</xdr:colOff>
      <xdr:row>3</xdr:row>
      <xdr:rowOff>73660</xdr:rowOff>
    </xdr:to>
    <xdr:pic>
      <xdr:nvPicPr>
        <xdr:cNvPr id="6" name="Graphic 5" descr="Home with solid fill">
          <a:hlinkClick xmlns:r="http://schemas.openxmlformats.org/officeDocument/2006/relationships" r:id="rId1"/>
          <a:extLst>
            <a:ext uri="{FF2B5EF4-FFF2-40B4-BE49-F238E27FC236}">
              <a16:creationId xmlns:a16="http://schemas.microsoft.com/office/drawing/2014/main" id="{CB0681F1-7280-28EC-5445-718E3A30479A}"/>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511106" y="150707"/>
          <a:ext cx="480060" cy="490220"/>
        </a:xfrm>
        <a:prstGeom prst="rect">
          <a:avLst/>
        </a:prstGeom>
      </xdr:spPr>
    </xdr:pic>
    <xdr:clientData/>
  </xdr:twoCellAnchor>
  <xdr:twoCellAnchor>
    <xdr:from>
      <xdr:col>23</xdr:col>
      <xdr:colOff>529166</xdr:colOff>
      <xdr:row>0</xdr:row>
      <xdr:rowOff>120227</xdr:rowOff>
    </xdr:from>
    <xdr:to>
      <xdr:col>24</xdr:col>
      <xdr:colOff>498686</xdr:colOff>
      <xdr:row>3</xdr:row>
      <xdr:rowOff>151554</xdr:rowOff>
    </xdr:to>
    <xdr:sp macro="" textlink="">
      <xdr:nvSpPr>
        <xdr:cNvPr id="8" name="Flowchart: Connector 7">
          <a:hlinkClick xmlns:r="http://schemas.openxmlformats.org/officeDocument/2006/relationships" r:id="rId4"/>
          <a:extLst>
            <a:ext uri="{FF2B5EF4-FFF2-40B4-BE49-F238E27FC236}">
              <a16:creationId xmlns:a16="http://schemas.microsoft.com/office/drawing/2014/main" id="{31EE94AC-6025-252C-CC72-8F1186730952}"/>
            </a:ext>
          </a:extLst>
        </xdr:cNvPr>
        <xdr:cNvSpPr/>
      </xdr:nvSpPr>
      <xdr:spPr>
        <a:xfrm>
          <a:off x="14219766" y="120227"/>
          <a:ext cx="579120" cy="607060"/>
        </a:xfrm>
        <a:prstGeom prst="flowChartConnector">
          <a:avLst/>
        </a:prstGeom>
        <a:gradFill>
          <a:gsLst>
            <a:gs pos="0">
              <a:schemeClr val="accent6">
                <a:lumMod val="50000"/>
              </a:schemeClr>
            </a:gs>
            <a:gs pos="54000">
              <a:schemeClr val="accent6">
                <a:lumMod val="40000"/>
                <a:lumOff val="60000"/>
              </a:schemeClr>
            </a:gs>
            <a:gs pos="0">
              <a:schemeClr val="accent6">
                <a:lumMod val="75000"/>
              </a:schemeClr>
            </a:gs>
            <a:gs pos="79000">
              <a:schemeClr val="accent6">
                <a:lumMod val="60000"/>
                <a:lumOff val="40000"/>
              </a:schemeClr>
            </a:gs>
            <a:gs pos="100000">
              <a:schemeClr val="accent6">
                <a:lumMod val="40000"/>
                <a:lumOff val="6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117686</xdr:colOff>
      <xdr:row>0</xdr:row>
      <xdr:rowOff>120227</xdr:rowOff>
    </xdr:from>
    <xdr:to>
      <xdr:col>26</xdr:col>
      <xdr:colOff>87206</xdr:colOff>
      <xdr:row>3</xdr:row>
      <xdr:rowOff>151554</xdr:rowOff>
    </xdr:to>
    <xdr:sp macro="" textlink="">
      <xdr:nvSpPr>
        <xdr:cNvPr id="9" name="Flowchart: Connector 8">
          <a:hlinkClick xmlns:r="http://schemas.openxmlformats.org/officeDocument/2006/relationships" r:id="rId5"/>
          <a:extLst>
            <a:ext uri="{FF2B5EF4-FFF2-40B4-BE49-F238E27FC236}">
              <a16:creationId xmlns:a16="http://schemas.microsoft.com/office/drawing/2014/main" id="{702C3E7C-EF2A-C8A8-4E9A-EF025EFF578B}"/>
            </a:ext>
          </a:extLst>
        </xdr:cNvPr>
        <xdr:cNvSpPr/>
      </xdr:nvSpPr>
      <xdr:spPr>
        <a:xfrm>
          <a:off x="15027486" y="120227"/>
          <a:ext cx="579120" cy="607060"/>
        </a:xfrm>
        <a:prstGeom prst="flowChartConnector">
          <a:avLst/>
        </a:prstGeom>
        <a:gradFill>
          <a:gsLst>
            <a:gs pos="0">
              <a:schemeClr val="accent6">
                <a:lumMod val="50000"/>
              </a:schemeClr>
            </a:gs>
            <a:gs pos="54000">
              <a:schemeClr val="accent6">
                <a:lumMod val="40000"/>
                <a:lumOff val="60000"/>
              </a:schemeClr>
            </a:gs>
            <a:gs pos="0">
              <a:schemeClr val="accent6">
                <a:lumMod val="75000"/>
              </a:schemeClr>
            </a:gs>
            <a:gs pos="79000">
              <a:schemeClr val="accent6">
                <a:lumMod val="60000"/>
                <a:lumOff val="40000"/>
              </a:schemeClr>
            </a:gs>
            <a:gs pos="100000">
              <a:schemeClr val="accent6">
                <a:lumMod val="40000"/>
                <a:lumOff val="6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23</xdr:col>
      <xdr:colOff>599439</xdr:colOff>
      <xdr:row>0</xdr:row>
      <xdr:rowOff>130387</xdr:rowOff>
    </xdr:from>
    <xdr:to>
      <xdr:col>24</xdr:col>
      <xdr:colOff>477519</xdr:colOff>
      <xdr:row>3</xdr:row>
      <xdr:rowOff>57573</xdr:rowOff>
    </xdr:to>
    <xdr:pic>
      <xdr:nvPicPr>
        <xdr:cNvPr id="11" name="Graphic 10" descr="Gauge with solid fill">
          <a:hlinkClick xmlns:r="http://schemas.openxmlformats.org/officeDocument/2006/relationships" r:id="rId4"/>
          <a:extLst>
            <a:ext uri="{FF2B5EF4-FFF2-40B4-BE49-F238E27FC236}">
              <a16:creationId xmlns:a16="http://schemas.microsoft.com/office/drawing/2014/main" id="{F1C3CE0B-55DA-6156-1EF9-8A075B4090A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290039" y="130387"/>
          <a:ext cx="487680" cy="494453"/>
        </a:xfrm>
        <a:prstGeom prst="rect">
          <a:avLst/>
        </a:prstGeom>
      </xdr:spPr>
    </xdr:pic>
    <xdr:clientData/>
  </xdr:twoCellAnchor>
  <xdr:twoCellAnchor editAs="oneCell">
    <xdr:from>
      <xdr:col>25</xdr:col>
      <xdr:colOff>193040</xdr:colOff>
      <xdr:row>1</xdr:row>
      <xdr:rowOff>3386</xdr:rowOff>
    </xdr:from>
    <xdr:to>
      <xdr:col>26</xdr:col>
      <xdr:colOff>25400</xdr:colOff>
      <xdr:row>3</xdr:row>
      <xdr:rowOff>74506</xdr:rowOff>
    </xdr:to>
    <xdr:pic>
      <xdr:nvPicPr>
        <xdr:cNvPr id="13" name="Graphic 12" descr="Bar chart with solid fill">
          <a:hlinkClick xmlns:r="http://schemas.openxmlformats.org/officeDocument/2006/relationships" r:id="rId5"/>
          <a:extLst>
            <a:ext uri="{FF2B5EF4-FFF2-40B4-BE49-F238E27FC236}">
              <a16:creationId xmlns:a16="http://schemas.microsoft.com/office/drawing/2014/main" id="{CA52EAB5-42A0-60F7-87F9-88FF9DEADA5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102840" y="189653"/>
          <a:ext cx="441960" cy="452120"/>
        </a:xfrm>
        <a:prstGeom prst="rect">
          <a:avLst/>
        </a:prstGeom>
      </xdr:spPr>
    </xdr:pic>
    <xdr:clientData/>
  </xdr:twoCellAnchor>
  <xdr:twoCellAnchor>
    <xdr:from>
      <xdr:col>4</xdr:col>
      <xdr:colOff>493395</xdr:colOff>
      <xdr:row>6</xdr:row>
      <xdr:rowOff>102869</xdr:rowOff>
    </xdr:from>
    <xdr:to>
      <xdr:col>8</xdr:col>
      <xdr:colOff>485775</xdr:colOff>
      <xdr:row>13</xdr:row>
      <xdr:rowOff>123824</xdr:rowOff>
    </xdr:to>
    <xdr:sp macro="" textlink="">
      <xdr:nvSpPr>
        <xdr:cNvPr id="14" name="KPI_1">
          <a:extLst>
            <a:ext uri="{FF2B5EF4-FFF2-40B4-BE49-F238E27FC236}">
              <a16:creationId xmlns:a16="http://schemas.microsoft.com/office/drawing/2014/main" id="{182F7427-0F88-911A-D79F-3FFC08BB53EB}"/>
            </a:ext>
          </a:extLst>
        </xdr:cNvPr>
        <xdr:cNvSpPr/>
      </xdr:nvSpPr>
      <xdr:spPr>
        <a:xfrm>
          <a:off x="2607945" y="1217294"/>
          <a:ext cx="2430780" cy="1316355"/>
        </a:xfrm>
        <a:prstGeom prst="roundRect">
          <a:avLst/>
        </a:prstGeom>
        <a:solidFill>
          <a:srgbClr val="FFC107"/>
        </a:solid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286175</xdr:colOff>
      <xdr:row>16</xdr:row>
      <xdr:rowOff>32386</xdr:rowOff>
    </xdr:from>
    <xdr:to>
      <xdr:col>11</xdr:col>
      <xdr:colOff>381000</xdr:colOff>
      <xdr:row>33</xdr:row>
      <xdr:rowOff>47625</xdr:rowOff>
    </xdr:to>
    <xdr:sp macro="" textlink="">
      <xdr:nvSpPr>
        <xdr:cNvPr id="21" name="Rectangle: Rounded Corners 20">
          <a:extLst>
            <a:ext uri="{FF2B5EF4-FFF2-40B4-BE49-F238E27FC236}">
              <a16:creationId xmlns:a16="http://schemas.microsoft.com/office/drawing/2014/main" id="{71343313-24F0-44BF-073D-93101A2D618F}"/>
            </a:ext>
          </a:extLst>
        </xdr:cNvPr>
        <xdr:cNvSpPr/>
      </xdr:nvSpPr>
      <xdr:spPr>
        <a:xfrm>
          <a:off x="3619925" y="2985136"/>
          <a:ext cx="3142825" cy="3148964"/>
        </a:xfrm>
        <a:prstGeom prst="roundRect">
          <a:avLst>
            <a:gd name="adj" fmla="val 0"/>
          </a:avLst>
        </a:prstGeom>
        <a:solidFill>
          <a:schemeClr val="accent5">
            <a:lumMod val="9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414866</xdr:colOff>
      <xdr:row>29</xdr:row>
      <xdr:rowOff>160867</xdr:rowOff>
    </xdr:from>
    <xdr:to>
      <xdr:col>4</xdr:col>
      <xdr:colOff>35560</xdr:colOff>
      <xdr:row>31</xdr:row>
      <xdr:rowOff>118533</xdr:rowOff>
    </xdr:to>
    <xdr:sp macro="" textlink="">
      <xdr:nvSpPr>
        <xdr:cNvPr id="12" name="TextBox 11">
          <a:extLst>
            <a:ext uri="{FF2B5EF4-FFF2-40B4-BE49-F238E27FC236}">
              <a16:creationId xmlns:a16="http://schemas.microsoft.com/office/drawing/2014/main" id="{7750270D-65E8-47A6-BF8C-4EA477133226}"/>
            </a:ext>
          </a:extLst>
        </xdr:cNvPr>
        <xdr:cNvSpPr txBox="1"/>
      </xdr:nvSpPr>
      <xdr:spPr>
        <a:xfrm>
          <a:off x="414866" y="5562600"/>
          <a:ext cx="1728894"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a:solidFill>
              <a:sysClr val="windowText" lastClr="000000"/>
            </a:solidFill>
            <a:latin typeface="Impact" panose="020B0806030902050204" pitchFamily="34" charset="0"/>
            <a:cs typeface="Segoe UI Light" panose="020B0502040204020203" pitchFamily="34" charset="0"/>
          </a:endParaRPr>
        </a:p>
      </xdr:txBody>
    </xdr:sp>
    <xdr:clientData/>
  </xdr:twoCellAnchor>
  <xdr:twoCellAnchor>
    <xdr:from>
      <xdr:col>0</xdr:col>
      <xdr:colOff>0</xdr:colOff>
      <xdr:row>0</xdr:row>
      <xdr:rowOff>80434</xdr:rowOff>
    </xdr:from>
    <xdr:to>
      <xdr:col>4</xdr:col>
      <xdr:colOff>9525</xdr:colOff>
      <xdr:row>2</xdr:row>
      <xdr:rowOff>142875</xdr:rowOff>
    </xdr:to>
    <xdr:sp macro="" textlink="">
      <xdr:nvSpPr>
        <xdr:cNvPr id="19" name="Rectangle: Rounded Corners 18">
          <a:extLst>
            <a:ext uri="{FF2B5EF4-FFF2-40B4-BE49-F238E27FC236}">
              <a16:creationId xmlns:a16="http://schemas.microsoft.com/office/drawing/2014/main" id="{7C28BA91-634F-06DF-6E1B-49EB6F21984B}"/>
            </a:ext>
          </a:extLst>
        </xdr:cNvPr>
        <xdr:cNvSpPr/>
      </xdr:nvSpPr>
      <xdr:spPr>
        <a:xfrm>
          <a:off x="0" y="80434"/>
          <a:ext cx="2124075" cy="433916"/>
        </a:xfrm>
        <a:prstGeom prst="roundRect">
          <a:avLst>
            <a:gd name="adj" fmla="val 0"/>
          </a:avLst>
        </a:prstGeom>
        <a:solidFill>
          <a:schemeClr val="accent5">
            <a:lumMod val="9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a:solidFill>
                <a:sysClr val="windowText" lastClr="000000"/>
              </a:solidFill>
              <a:latin typeface="Impact" panose="020B0806030902050204" pitchFamily="34" charset="0"/>
            </a:rPr>
            <a:t>Select a District</a:t>
          </a:r>
        </a:p>
      </xdr:txBody>
    </xdr:sp>
    <xdr:clientData/>
  </xdr:twoCellAnchor>
  <xdr:twoCellAnchor>
    <xdr:from>
      <xdr:col>0</xdr:col>
      <xdr:colOff>0</xdr:colOff>
      <xdr:row>4</xdr:row>
      <xdr:rowOff>8464</xdr:rowOff>
    </xdr:from>
    <xdr:to>
      <xdr:col>4</xdr:col>
      <xdr:colOff>9524</xdr:colOff>
      <xdr:row>14</xdr:row>
      <xdr:rowOff>19049</xdr:rowOff>
    </xdr:to>
    <xdr:sp macro="" textlink="">
      <xdr:nvSpPr>
        <xdr:cNvPr id="28" name="Rectangle: Rounded Corners 27">
          <a:extLst>
            <a:ext uri="{FF2B5EF4-FFF2-40B4-BE49-F238E27FC236}">
              <a16:creationId xmlns:a16="http://schemas.microsoft.com/office/drawing/2014/main" id="{422F2CEB-57E0-92E2-61C7-1AEA3EADD110}"/>
            </a:ext>
          </a:extLst>
        </xdr:cNvPr>
        <xdr:cNvSpPr/>
      </xdr:nvSpPr>
      <xdr:spPr>
        <a:xfrm>
          <a:off x="0" y="751414"/>
          <a:ext cx="2124074" cy="1858435"/>
        </a:xfrm>
        <a:prstGeom prst="roundRect">
          <a:avLst>
            <a:gd name="adj" fmla="val 0"/>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5292</xdr:colOff>
      <xdr:row>4</xdr:row>
      <xdr:rowOff>52704</xdr:rowOff>
    </xdr:from>
    <xdr:to>
      <xdr:col>1</xdr:col>
      <xdr:colOff>504825</xdr:colOff>
      <xdr:row>5</xdr:row>
      <xdr:rowOff>144990</xdr:rowOff>
    </xdr:to>
    <xdr:sp macro="" textlink="">
      <xdr:nvSpPr>
        <xdr:cNvPr id="29" name="TextBox 28">
          <a:extLst>
            <a:ext uri="{FF2B5EF4-FFF2-40B4-BE49-F238E27FC236}">
              <a16:creationId xmlns:a16="http://schemas.microsoft.com/office/drawing/2014/main" id="{0922D09C-C07D-857C-3FE4-59AC933AC593}"/>
            </a:ext>
          </a:extLst>
        </xdr:cNvPr>
        <xdr:cNvSpPr txBox="1"/>
      </xdr:nvSpPr>
      <xdr:spPr>
        <a:xfrm>
          <a:off x="5292" y="795654"/>
          <a:ext cx="1109133" cy="273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lt1"/>
              </a:solidFill>
              <a:latin typeface="Impact" panose="020B0806030902050204" pitchFamily="34" charset="0"/>
              <a:ea typeface="+mn-ea"/>
              <a:cs typeface="+mn-cs"/>
            </a:rPr>
            <a:t>district rank</a:t>
          </a:r>
        </a:p>
      </xdr:txBody>
    </xdr:sp>
    <xdr:clientData/>
  </xdr:twoCellAnchor>
  <xdr:twoCellAnchor>
    <xdr:from>
      <xdr:col>1</xdr:col>
      <xdr:colOff>485775</xdr:colOff>
      <xdr:row>4</xdr:row>
      <xdr:rowOff>84666</xdr:rowOff>
    </xdr:from>
    <xdr:to>
      <xdr:col>3</xdr:col>
      <xdr:colOff>247650</xdr:colOff>
      <xdr:row>5</xdr:row>
      <xdr:rowOff>152401</xdr:rowOff>
    </xdr:to>
    <xdr:sp macro="" textlink="$AP$3">
      <xdr:nvSpPr>
        <xdr:cNvPr id="30" name="Rectangle 29">
          <a:extLst>
            <a:ext uri="{FF2B5EF4-FFF2-40B4-BE49-F238E27FC236}">
              <a16:creationId xmlns:a16="http://schemas.microsoft.com/office/drawing/2014/main" id="{30F01EEB-E21F-C356-154B-91FDC7375DE7}"/>
            </a:ext>
          </a:extLst>
        </xdr:cNvPr>
        <xdr:cNvSpPr/>
      </xdr:nvSpPr>
      <xdr:spPr>
        <a:xfrm>
          <a:off x="1095375" y="827616"/>
          <a:ext cx="981075" cy="24871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7D8AEBD-7684-483F-B1CA-9AF50D65792E}" type="TxLink">
            <a:rPr lang="en-US" sz="1100" b="0" i="0" u="none" strike="noStrike">
              <a:solidFill>
                <a:schemeClr val="accent6">
                  <a:lumMod val="40000"/>
                  <a:lumOff val="60000"/>
                </a:schemeClr>
              </a:solidFill>
              <a:latin typeface="Impact" panose="020B0806030902050204" pitchFamily="34" charset="0"/>
            </a:rPr>
            <a:pPr algn="l"/>
            <a:t>5 / 50</a:t>
          </a:fld>
          <a:endParaRPr lang="en-IN" sz="1100">
            <a:solidFill>
              <a:schemeClr val="accent6">
                <a:lumMod val="40000"/>
                <a:lumOff val="60000"/>
              </a:schemeClr>
            </a:solidFill>
            <a:latin typeface="Impact" panose="020B0806030902050204" pitchFamily="34" charset="0"/>
          </a:endParaRPr>
        </a:p>
      </xdr:txBody>
    </xdr:sp>
    <xdr:clientData/>
  </xdr:twoCellAnchor>
  <xdr:twoCellAnchor>
    <xdr:from>
      <xdr:col>0</xdr:col>
      <xdr:colOff>9525</xdr:colOff>
      <xdr:row>6</xdr:row>
      <xdr:rowOff>77046</xdr:rowOff>
    </xdr:from>
    <xdr:to>
      <xdr:col>1</xdr:col>
      <xdr:colOff>509058</xdr:colOff>
      <xdr:row>7</xdr:row>
      <xdr:rowOff>165098</xdr:rowOff>
    </xdr:to>
    <xdr:sp macro="" textlink="">
      <xdr:nvSpPr>
        <xdr:cNvPr id="31" name="TextBox 30">
          <a:extLst>
            <a:ext uri="{FF2B5EF4-FFF2-40B4-BE49-F238E27FC236}">
              <a16:creationId xmlns:a16="http://schemas.microsoft.com/office/drawing/2014/main" id="{DD58C9B5-C841-8AE4-C348-8265538B6731}"/>
            </a:ext>
          </a:extLst>
        </xdr:cNvPr>
        <xdr:cNvSpPr txBox="1"/>
      </xdr:nvSpPr>
      <xdr:spPr>
        <a:xfrm>
          <a:off x="9525" y="1191471"/>
          <a:ext cx="1109133" cy="269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lt1"/>
              </a:solidFill>
              <a:latin typeface="Impact" panose="020B0806030902050204" pitchFamily="34" charset="0"/>
              <a:ea typeface="+mn-ea"/>
              <a:cs typeface="+mn-cs"/>
            </a:rPr>
            <a:t>crime</a:t>
          </a:r>
          <a:r>
            <a:rPr lang="en-IN" sz="1400" baseline="0">
              <a:solidFill>
                <a:schemeClr val="lt1"/>
              </a:solidFill>
              <a:latin typeface="Impact" panose="020B0806030902050204" pitchFamily="34" charset="0"/>
              <a:ea typeface="+mn-ea"/>
              <a:cs typeface="+mn-cs"/>
            </a:rPr>
            <a:t> level</a:t>
          </a:r>
          <a:endParaRPr lang="en-IN" sz="1400">
            <a:solidFill>
              <a:schemeClr val="lt1"/>
            </a:solidFill>
            <a:latin typeface="Impact" panose="020B0806030902050204" pitchFamily="34" charset="0"/>
            <a:ea typeface="+mn-ea"/>
            <a:cs typeface="+mn-cs"/>
          </a:endParaRPr>
        </a:p>
      </xdr:txBody>
    </xdr:sp>
    <xdr:clientData/>
  </xdr:twoCellAnchor>
  <xdr:twoCellAnchor>
    <xdr:from>
      <xdr:col>0</xdr:col>
      <xdr:colOff>0</xdr:colOff>
      <xdr:row>8</xdr:row>
      <xdr:rowOff>120438</xdr:rowOff>
    </xdr:from>
    <xdr:to>
      <xdr:col>1</xdr:col>
      <xdr:colOff>567266</xdr:colOff>
      <xdr:row>10</xdr:row>
      <xdr:rowOff>17990</xdr:rowOff>
    </xdr:to>
    <xdr:sp macro="" textlink="">
      <xdr:nvSpPr>
        <xdr:cNvPr id="32" name="TextBox 31">
          <a:extLst>
            <a:ext uri="{FF2B5EF4-FFF2-40B4-BE49-F238E27FC236}">
              <a16:creationId xmlns:a16="http://schemas.microsoft.com/office/drawing/2014/main" id="{EB04B357-D70F-A1CD-7A8B-0A4C4ADD3B41}"/>
            </a:ext>
          </a:extLst>
        </xdr:cNvPr>
        <xdr:cNvSpPr txBox="1"/>
      </xdr:nvSpPr>
      <xdr:spPr>
        <a:xfrm>
          <a:off x="0" y="1606338"/>
          <a:ext cx="1176866" cy="269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lt1"/>
              </a:solidFill>
              <a:latin typeface="Impact" panose="020B0806030902050204" pitchFamily="34" charset="0"/>
              <a:ea typeface="+mn-ea"/>
              <a:cs typeface="+mn-cs"/>
            </a:rPr>
            <a:t>risk</a:t>
          </a:r>
          <a:r>
            <a:rPr lang="en-IN" sz="1400" baseline="0">
              <a:solidFill>
                <a:schemeClr val="lt1"/>
              </a:solidFill>
              <a:latin typeface="Impact" panose="020B0806030902050204" pitchFamily="34" charset="0"/>
              <a:ea typeface="+mn-ea"/>
              <a:cs typeface="+mn-cs"/>
            </a:rPr>
            <a:t> category</a:t>
          </a:r>
          <a:endParaRPr lang="en-IN" sz="1400">
            <a:solidFill>
              <a:schemeClr val="lt1"/>
            </a:solidFill>
            <a:latin typeface="Impact" panose="020B0806030902050204" pitchFamily="34" charset="0"/>
            <a:ea typeface="+mn-ea"/>
            <a:cs typeface="+mn-cs"/>
          </a:endParaRPr>
        </a:p>
      </xdr:txBody>
    </xdr:sp>
    <xdr:clientData/>
  </xdr:twoCellAnchor>
  <xdr:twoCellAnchor>
    <xdr:from>
      <xdr:col>0</xdr:col>
      <xdr:colOff>28575</xdr:colOff>
      <xdr:row>11</xdr:row>
      <xdr:rowOff>14605</xdr:rowOff>
    </xdr:from>
    <xdr:to>
      <xdr:col>1</xdr:col>
      <xdr:colOff>528108</xdr:colOff>
      <xdr:row>12</xdr:row>
      <xdr:rowOff>98423</xdr:rowOff>
    </xdr:to>
    <xdr:sp macro="" textlink="">
      <xdr:nvSpPr>
        <xdr:cNvPr id="33" name="TextBox 32">
          <a:extLst>
            <a:ext uri="{FF2B5EF4-FFF2-40B4-BE49-F238E27FC236}">
              <a16:creationId xmlns:a16="http://schemas.microsoft.com/office/drawing/2014/main" id="{540696C7-E0A7-7A70-20CE-CF36C08BDFCA}"/>
            </a:ext>
          </a:extLst>
        </xdr:cNvPr>
        <xdr:cNvSpPr txBox="1"/>
      </xdr:nvSpPr>
      <xdr:spPr>
        <a:xfrm>
          <a:off x="28575" y="2052955"/>
          <a:ext cx="1109133" cy="274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lt1"/>
              </a:solidFill>
              <a:latin typeface="Impact" panose="020B0806030902050204" pitchFamily="34" charset="0"/>
              <a:ea typeface="+mn-ea"/>
              <a:cs typeface="+mn-cs"/>
            </a:rPr>
            <a:t>safety</a:t>
          </a:r>
          <a:r>
            <a:rPr lang="en-IN" sz="1400" baseline="0">
              <a:solidFill>
                <a:schemeClr val="lt1"/>
              </a:solidFill>
              <a:latin typeface="Impact" panose="020B0806030902050204" pitchFamily="34" charset="0"/>
              <a:ea typeface="+mn-ea"/>
              <a:cs typeface="+mn-cs"/>
            </a:rPr>
            <a:t> level</a:t>
          </a:r>
          <a:endParaRPr lang="en-IN" sz="1400">
            <a:solidFill>
              <a:schemeClr val="lt1"/>
            </a:solidFill>
            <a:latin typeface="Impact" panose="020B0806030902050204" pitchFamily="34" charset="0"/>
            <a:ea typeface="+mn-ea"/>
            <a:cs typeface="+mn-cs"/>
          </a:endParaRPr>
        </a:p>
      </xdr:txBody>
    </xdr:sp>
    <xdr:clientData/>
  </xdr:twoCellAnchor>
  <xdr:twoCellAnchor>
    <xdr:from>
      <xdr:col>1</xdr:col>
      <xdr:colOff>495301</xdr:colOff>
      <xdr:row>6</xdr:row>
      <xdr:rowOff>62441</xdr:rowOff>
    </xdr:from>
    <xdr:to>
      <xdr:col>3</xdr:col>
      <xdr:colOff>228601</xdr:colOff>
      <xdr:row>8</xdr:row>
      <xdr:rowOff>3174</xdr:rowOff>
    </xdr:to>
    <xdr:sp macro="" textlink="$AP$5">
      <xdr:nvSpPr>
        <xdr:cNvPr id="34" name="Rectangle 33">
          <a:extLst>
            <a:ext uri="{FF2B5EF4-FFF2-40B4-BE49-F238E27FC236}">
              <a16:creationId xmlns:a16="http://schemas.microsoft.com/office/drawing/2014/main" id="{CEAFD969-0F58-0E8A-59D8-8EF057766AA4}"/>
            </a:ext>
          </a:extLst>
        </xdr:cNvPr>
        <xdr:cNvSpPr/>
      </xdr:nvSpPr>
      <xdr:spPr>
        <a:xfrm>
          <a:off x="1104901" y="1176866"/>
          <a:ext cx="952500" cy="312208"/>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B5C753-76F2-484B-A162-645CF99D04E1}" type="TxLink">
            <a:rPr lang="en-US" sz="1200" b="0" i="0" u="none" strike="noStrike">
              <a:solidFill>
                <a:schemeClr val="accent6">
                  <a:lumMod val="40000"/>
                  <a:lumOff val="60000"/>
                </a:schemeClr>
              </a:solidFill>
              <a:latin typeface="Impact" panose="020B0806030902050204" pitchFamily="34" charset="0"/>
            </a:rPr>
            <a:pPr algn="l"/>
            <a:t>High</a:t>
          </a:fld>
          <a:endParaRPr lang="en-IN" sz="1200">
            <a:solidFill>
              <a:schemeClr val="accent6">
                <a:lumMod val="40000"/>
                <a:lumOff val="60000"/>
              </a:schemeClr>
            </a:solidFill>
            <a:latin typeface="Impact" panose="020B0806030902050204" pitchFamily="34" charset="0"/>
          </a:endParaRPr>
        </a:p>
      </xdr:txBody>
    </xdr:sp>
    <xdr:clientData/>
  </xdr:twoCellAnchor>
  <xdr:twoCellAnchor>
    <xdr:from>
      <xdr:col>1</xdr:col>
      <xdr:colOff>509057</xdr:colOff>
      <xdr:row>8</xdr:row>
      <xdr:rowOff>118533</xdr:rowOff>
    </xdr:from>
    <xdr:to>
      <xdr:col>3</xdr:col>
      <xdr:colOff>219075</xdr:colOff>
      <xdr:row>10</xdr:row>
      <xdr:rowOff>59266</xdr:rowOff>
    </xdr:to>
    <xdr:sp macro="" textlink="$AP$7">
      <xdr:nvSpPr>
        <xdr:cNvPr id="35" name="Rectangle 34">
          <a:extLst>
            <a:ext uri="{FF2B5EF4-FFF2-40B4-BE49-F238E27FC236}">
              <a16:creationId xmlns:a16="http://schemas.microsoft.com/office/drawing/2014/main" id="{594B549D-D6D5-221B-22FE-A0DDC5B932BB}"/>
            </a:ext>
          </a:extLst>
        </xdr:cNvPr>
        <xdr:cNvSpPr/>
      </xdr:nvSpPr>
      <xdr:spPr>
        <a:xfrm>
          <a:off x="1118657" y="1604433"/>
          <a:ext cx="929218" cy="312208"/>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BE5F6D86-3511-4893-A096-A21BC65AF2F3}" type="TxLink">
            <a:rPr lang="en-US" sz="1200" b="0" i="0" u="none" strike="noStrike">
              <a:solidFill>
                <a:schemeClr val="accent6">
                  <a:lumMod val="40000"/>
                  <a:lumOff val="60000"/>
                </a:schemeClr>
              </a:solidFill>
              <a:latin typeface="Impact" panose="020B0806030902050204" pitchFamily="34" charset="0"/>
            </a:rPr>
            <a:pPr algn="l"/>
            <a:t>High</a:t>
          </a:fld>
          <a:endParaRPr lang="en-IN" sz="1200">
            <a:solidFill>
              <a:schemeClr val="accent6">
                <a:lumMod val="40000"/>
                <a:lumOff val="60000"/>
              </a:schemeClr>
            </a:solidFill>
            <a:latin typeface="Impact" panose="020B0806030902050204" pitchFamily="34" charset="0"/>
          </a:endParaRPr>
        </a:p>
      </xdr:txBody>
    </xdr:sp>
    <xdr:clientData/>
  </xdr:twoCellAnchor>
  <xdr:twoCellAnchor>
    <xdr:from>
      <xdr:col>1</xdr:col>
      <xdr:colOff>499532</xdr:colOff>
      <xdr:row>10</xdr:row>
      <xdr:rowOff>175683</xdr:rowOff>
    </xdr:from>
    <xdr:to>
      <xdr:col>3</xdr:col>
      <xdr:colOff>219075</xdr:colOff>
      <xdr:row>12</xdr:row>
      <xdr:rowOff>121707</xdr:rowOff>
    </xdr:to>
    <xdr:sp macro="" textlink="$AP$11">
      <xdr:nvSpPr>
        <xdr:cNvPr id="36" name="Rectangle 35">
          <a:extLst>
            <a:ext uri="{FF2B5EF4-FFF2-40B4-BE49-F238E27FC236}">
              <a16:creationId xmlns:a16="http://schemas.microsoft.com/office/drawing/2014/main" id="{016B2B7E-1D2A-C318-CADA-5314724F8FAE}"/>
            </a:ext>
          </a:extLst>
        </xdr:cNvPr>
        <xdr:cNvSpPr/>
      </xdr:nvSpPr>
      <xdr:spPr>
        <a:xfrm>
          <a:off x="1109132" y="2033058"/>
          <a:ext cx="938743" cy="317499"/>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E49E7DB-194A-40FE-93C9-EA481B5E2765}" type="TxLink">
            <a:rPr lang="en-US" sz="1200" b="0" i="0" u="none" strike="noStrike">
              <a:solidFill>
                <a:schemeClr val="accent6">
                  <a:lumMod val="40000"/>
                  <a:lumOff val="60000"/>
                </a:schemeClr>
              </a:solidFill>
              <a:latin typeface="Impact" panose="020B0806030902050204" pitchFamily="34" charset="0"/>
            </a:rPr>
            <a:pPr algn="l"/>
            <a:t>Poor</a:t>
          </a:fld>
          <a:endParaRPr lang="en-IN" sz="1200">
            <a:solidFill>
              <a:schemeClr val="accent6">
                <a:lumMod val="40000"/>
                <a:lumOff val="60000"/>
              </a:schemeClr>
            </a:solidFill>
            <a:latin typeface="Impact" panose="020B0806030902050204" pitchFamily="34" charset="0"/>
          </a:endParaRPr>
        </a:p>
      </xdr:txBody>
    </xdr:sp>
    <xdr:clientData/>
  </xdr:twoCellAnchor>
  <xdr:twoCellAnchor>
    <xdr:from>
      <xdr:col>0</xdr:col>
      <xdr:colOff>0</xdr:colOff>
      <xdr:row>12</xdr:row>
      <xdr:rowOff>29421</xdr:rowOff>
    </xdr:from>
    <xdr:to>
      <xdr:col>1</xdr:col>
      <xdr:colOff>516466</xdr:colOff>
      <xdr:row>13</xdr:row>
      <xdr:rowOff>109853</xdr:rowOff>
    </xdr:to>
    <xdr:sp macro="" textlink="">
      <xdr:nvSpPr>
        <xdr:cNvPr id="37" name="TextBox 36">
          <a:extLst>
            <a:ext uri="{FF2B5EF4-FFF2-40B4-BE49-F238E27FC236}">
              <a16:creationId xmlns:a16="http://schemas.microsoft.com/office/drawing/2014/main" id="{B5AFC5F6-6113-2058-4B50-526AAC18E47F}"/>
            </a:ext>
          </a:extLst>
        </xdr:cNvPr>
        <xdr:cNvSpPr txBox="1"/>
      </xdr:nvSpPr>
      <xdr:spPr>
        <a:xfrm>
          <a:off x="0" y="2258271"/>
          <a:ext cx="1126066" cy="261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a:solidFill>
              <a:schemeClr val="lt1"/>
            </a:solidFill>
            <a:latin typeface="Impact" panose="020B0806030902050204" pitchFamily="34" charset="0"/>
            <a:ea typeface="+mn-ea"/>
            <a:cs typeface="+mn-cs"/>
          </a:endParaRPr>
        </a:p>
      </xdr:txBody>
    </xdr:sp>
    <xdr:clientData/>
  </xdr:twoCellAnchor>
  <xdr:twoCellAnchor>
    <xdr:from>
      <xdr:col>6</xdr:col>
      <xdr:colOff>295275</xdr:colOff>
      <xdr:row>16</xdr:row>
      <xdr:rowOff>19050</xdr:rowOff>
    </xdr:from>
    <xdr:to>
      <xdr:col>11</xdr:col>
      <xdr:colOff>361950</xdr:colOff>
      <xdr:row>19</xdr:row>
      <xdr:rowOff>66675</xdr:rowOff>
    </xdr:to>
    <xdr:sp macro="" textlink="">
      <xdr:nvSpPr>
        <xdr:cNvPr id="1039" name="Rectangle 1038">
          <a:extLst>
            <a:ext uri="{FF2B5EF4-FFF2-40B4-BE49-F238E27FC236}">
              <a16:creationId xmlns:a16="http://schemas.microsoft.com/office/drawing/2014/main" id="{DC52DE12-C03D-6875-2F64-BA880955D367}"/>
            </a:ext>
          </a:extLst>
        </xdr:cNvPr>
        <xdr:cNvSpPr/>
      </xdr:nvSpPr>
      <xdr:spPr>
        <a:xfrm>
          <a:off x="3629025" y="2971800"/>
          <a:ext cx="3114675" cy="60960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504825</xdr:colOff>
      <xdr:row>16</xdr:row>
      <xdr:rowOff>142875</xdr:rowOff>
    </xdr:from>
    <xdr:to>
      <xdr:col>10</xdr:col>
      <xdr:colOff>600075</xdr:colOff>
      <xdr:row>19</xdr:row>
      <xdr:rowOff>0</xdr:rowOff>
    </xdr:to>
    <xdr:sp macro="" textlink="">
      <xdr:nvSpPr>
        <xdr:cNvPr id="41" name="TextBox 40">
          <a:extLst>
            <a:ext uri="{FF2B5EF4-FFF2-40B4-BE49-F238E27FC236}">
              <a16:creationId xmlns:a16="http://schemas.microsoft.com/office/drawing/2014/main" id="{24616A39-39C8-2BBA-F92D-FD0B837785E4}"/>
            </a:ext>
          </a:extLst>
        </xdr:cNvPr>
        <xdr:cNvSpPr txBox="1"/>
      </xdr:nvSpPr>
      <xdr:spPr>
        <a:xfrm>
          <a:off x="3838575" y="3095625"/>
          <a:ext cx="25336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Impact" panose="020B0806030902050204" pitchFamily="34" charset="0"/>
            </a:rPr>
            <a:t>DISTRICT</a:t>
          </a:r>
          <a:r>
            <a:rPr lang="en-IN" sz="1600" baseline="0">
              <a:solidFill>
                <a:schemeClr val="bg1"/>
              </a:solidFill>
              <a:latin typeface="Impact" panose="020B0806030902050204" pitchFamily="34" charset="0"/>
            </a:rPr>
            <a:t> PROFILE</a:t>
          </a:r>
          <a:endParaRPr lang="en-IN" sz="1600">
            <a:solidFill>
              <a:schemeClr val="bg1"/>
            </a:solidFill>
            <a:latin typeface="Impact" panose="020B0806030902050204" pitchFamily="34" charset="0"/>
          </a:endParaRPr>
        </a:p>
      </xdr:txBody>
    </xdr:sp>
    <xdr:clientData/>
  </xdr:twoCellAnchor>
  <xdr:twoCellAnchor>
    <xdr:from>
      <xdr:col>0</xdr:col>
      <xdr:colOff>86150</xdr:colOff>
      <xdr:row>16</xdr:row>
      <xdr:rowOff>32386</xdr:rowOff>
    </xdr:from>
    <xdr:to>
      <xdr:col>5</xdr:col>
      <xdr:colOff>504825</xdr:colOff>
      <xdr:row>33</xdr:row>
      <xdr:rowOff>47625</xdr:rowOff>
    </xdr:to>
    <xdr:sp macro="" textlink="">
      <xdr:nvSpPr>
        <xdr:cNvPr id="1040" name="Rectangle: Rounded Corners 1039">
          <a:extLst>
            <a:ext uri="{FF2B5EF4-FFF2-40B4-BE49-F238E27FC236}">
              <a16:creationId xmlns:a16="http://schemas.microsoft.com/office/drawing/2014/main" id="{96D0BF74-C649-82E0-A148-6AB1039F3A98}"/>
            </a:ext>
          </a:extLst>
        </xdr:cNvPr>
        <xdr:cNvSpPr/>
      </xdr:nvSpPr>
      <xdr:spPr>
        <a:xfrm>
          <a:off x="86150" y="2985136"/>
          <a:ext cx="3142825" cy="3148964"/>
        </a:xfrm>
        <a:prstGeom prst="roundRect">
          <a:avLst>
            <a:gd name="adj" fmla="val 0"/>
          </a:avLst>
        </a:prstGeom>
        <a:solidFill>
          <a:schemeClr val="accent5">
            <a:lumMod val="9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457200</xdr:colOff>
      <xdr:row>19</xdr:row>
      <xdr:rowOff>114300</xdr:rowOff>
    </xdr:from>
    <xdr:to>
      <xdr:col>8</xdr:col>
      <xdr:colOff>590550</xdr:colOff>
      <xdr:row>21</xdr:row>
      <xdr:rowOff>76200</xdr:rowOff>
    </xdr:to>
    <xdr:sp macro="" textlink="">
      <xdr:nvSpPr>
        <xdr:cNvPr id="42" name="TextBox 41">
          <a:extLst>
            <a:ext uri="{FF2B5EF4-FFF2-40B4-BE49-F238E27FC236}">
              <a16:creationId xmlns:a16="http://schemas.microsoft.com/office/drawing/2014/main" id="{AF61BDB2-14C7-2008-A6BA-2B40B6243F71}"/>
            </a:ext>
          </a:extLst>
        </xdr:cNvPr>
        <xdr:cNvSpPr txBox="1"/>
      </xdr:nvSpPr>
      <xdr:spPr>
        <a:xfrm>
          <a:off x="3790950" y="36290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RISK</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CATEGORY</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6</xdr:col>
      <xdr:colOff>419100</xdr:colOff>
      <xdr:row>22</xdr:row>
      <xdr:rowOff>28575</xdr:rowOff>
    </xdr:from>
    <xdr:to>
      <xdr:col>8</xdr:col>
      <xdr:colOff>552450</xdr:colOff>
      <xdr:row>23</xdr:row>
      <xdr:rowOff>171450</xdr:rowOff>
    </xdr:to>
    <xdr:sp macro="" textlink="">
      <xdr:nvSpPr>
        <xdr:cNvPr id="43" name="TextBox 42">
          <a:extLst>
            <a:ext uri="{FF2B5EF4-FFF2-40B4-BE49-F238E27FC236}">
              <a16:creationId xmlns:a16="http://schemas.microsoft.com/office/drawing/2014/main" id="{222910B9-DE9D-F409-E716-B992E658B3FC}"/>
            </a:ext>
          </a:extLst>
        </xdr:cNvPr>
        <xdr:cNvSpPr txBox="1"/>
      </xdr:nvSpPr>
      <xdr:spPr>
        <a:xfrm>
          <a:off x="3752850" y="409575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RISK SCORE :</a:t>
          </a:r>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6</xdr:col>
      <xdr:colOff>438150</xdr:colOff>
      <xdr:row>24</xdr:row>
      <xdr:rowOff>123825</xdr:rowOff>
    </xdr:from>
    <xdr:to>
      <xdr:col>9</xdr:col>
      <xdr:colOff>38100</xdr:colOff>
      <xdr:row>26</xdr:row>
      <xdr:rowOff>85725</xdr:rowOff>
    </xdr:to>
    <xdr:sp macro="" textlink="">
      <xdr:nvSpPr>
        <xdr:cNvPr id="44" name="TextBox 43">
          <a:extLst>
            <a:ext uri="{FF2B5EF4-FFF2-40B4-BE49-F238E27FC236}">
              <a16:creationId xmlns:a16="http://schemas.microsoft.com/office/drawing/2014/main" id="{FCB1CA2E-7C3F-9E1E-65D5-CFE2A8562096}"/>
            </a:ext>
          </a:extLst>
        </xdr:cNvPr>
        <xdr:cNvSpPr txBox="1"/>
      </xdr:nvSpPr>
      <xdr:spPr>
        <a:xfrm>
          <a:off x="3771900" y="4562475"/>
          <a:ext cx="14287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SEVERITY</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INDEX</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6</xdr:col>
      <xdr:colOff>457199</xdr:colOff>
      <xdr:row>26</xdr:row>
      <xdr:rowOff>180975</xdr:rowOff>
    </xdr:from>
    <xdr:to>
      <xdr:col>9</xdr:col>
      <xdr:colOff>161924</xdr:colOff>
      <xdr:row>28</xdr:row>
      <xdr:rowOff>142875</xdr:rowOff>
    </xdr:to>
    <xdr:sp macro="" textlink="">
      <xdr:nvSpPr>
        <xdr:cNvPr id="45" name="TextBox 44">
          <a:extLst>
            <a:ext uri="{FF2B5EF4-FFF2-40B4-BE49-F238E27FC236}">
              <a16:creationId xmlns:a16="http://schemas.microsoft.com/office/drawing/2014/main" id="{E1F4E69F-F5FD-3122-05BC-ACAB783A8867}"/>
            </a:ext>
          </a:extLst>
        </xdr:cNvPr>
        <xdr:cNvSpPr txBox="1"/>
      </xdr:nvSpPr>
      <xdr:spPr>
        <a:xfrm>
          <a:off x="3790949" y="4991100"/>
          <a:ext cx="15335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SAFETY</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INDEX</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6</xdr:col>
      <xdr:colOff>428625</xdr:colOff>
      <xdr:row>29</xdr:row>
      <xdr:rowOff>85725</xdr:rowOff>
    </xdr:from>
    <xdr:to>
      <xdr:col>9</xdr:col>
      <xdr:colOff>447675</xdr:colOff>
      <xdr:row>31</xdr:row>
      <xdr:rowOff>57150</xdr:rowOff>
    </xdr:to>
    <xdr:sp macro="" textlink="">
      <xdr:nvSpPr>
        <xdr:cNvPr id="46" name="TextBox 45">
          <a:extLst>
            <a:ext uri="{FF2B5EF4-FFF2-40B4-BE49-F238E27FC236}">
              <a16:creationId xmlns:a16="http://schemas.microsoft.com/office/drawing/2014/main" id="{D49FEB71-2BA9-6BEA-DAFE-2F7A887D4921}"/>
            </a:ext>
          </a:extLst>
        </xdr:cNvPr>
        <xdr:cNvSpPr txBox="1"/>
      </xdr:nvSpPr>
      <xdr:spPr>
        <a:xfrm>
          <a:off x="3762375" y="5448300"/>
          <a:ext cx="18478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OVERALL</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STATUS</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0</xdr:col>
      <xdr:colOff>161925</xdr:colOff>
      <xdr:row>30</xdr:row>
      <xdr:rowOff>19050</xdr:rowOff>
    </xdr:from>
    <xdr:to>
      <xdr:col>2</xdr:col>
      <xdr:colOff>409575</xdr:colOff>
      <xdr:row>31</xdr:row>
      <xdr:rowOff>171450</xdr:rowOff>
    </xdr:to>
    <xdr:sp macro="" textlink="">
      <xdr:nvSpPr>
        <xdr:cNvPr id="47" name="TextBox 46">
          <a:extLst>
            <a:ext uri="{FF2B5EF4-FFF2-40B4-BE49-F238E27FC236}">
              <a16:creationId xmlns:a16="http://schemas.microsoft.com/office/drawing/2014/main" id="{04531D7C-CC94-4425-AC53-8AD2E934059F}"/>
            </a:ext>
          </a:extLst>
        </xdr:cNvPr>
        <xdr:cNvSpPr txBox="1"/>
      </xdr:nvSpPr>
      <xdr:spPr>
        <a:xfrm>
          <a:off x="161925" y="5562600"/>
          <a:ext cx="14668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WOMEN SAFETY : </a:t>
          </a:r>
        </a:p>
      </xdr:txBody>
    </xdr:sp>
    <xdr:clientData/>
  </xdr:twoCellAnchor>
  <xdr:twoCellAnchor>
    <xdr:from>
      <xdr:col>2</xdr:col>
      <xdr:colOff>180975</xdr:colOff>
      <xdr:row>19</xdr:row>
      <xdr:rowOff>123825</xdr:rowOff>
    </xdr:from>
    <xdr:to>
      <xdr:col>5</xdr:col>
      <xdr:colOff>28575</xdr:colOff>
      <xdr:row>21</xdr:row>
      <xdr:rowOff>85725</xdr:rowOff>
    </xdr:to>
    <xdr:sp macro="" textlink="$B$57">
      <xdr:nvSpPr>
        <xdr:cNvPr id="56" name="TextBox 55">
          <a:extLst>
            <a:ext uri="{FF2B5EF4-FFF2-40B4-BE49-F238E27FC236}">
              <a16:creationId xmlns:a16="http://schemas.microsoft.com/office/drawing/2014/main" id="{4BC0CBE1-4D5A-BC5A-AAEE-D9AA3EED1D38}"/>
            </a:ext>
          </a:extLst>
        </xdr:cNvPr>
        <xdr:cNvSpPr txBox="1"/>
      </xdr:nvSpPr>
      <xdr:spPr>
        <a:xfrm>
          <a:off x="1400175" y="363855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61F74A9-69A2-4BDF-8D0C-CA14813E4F9D}" type="TxLink">
            <a:rPr lang="en-US" sz="1400" b="0" i="0" u="none" strike="noStrike">
              <a:solidFill>
                <a:srgbClr val="0E2841"/>
              </a:solidFill>
              <a:latin typeface="Impact" panose="020B0806030902050204" pitchFamily="34" charset="0"/>
              <a:ea typeface="Cambria" panose="02040503050406030204" pitchFamily="18" charset="0"/>
              <a:cs typeface="Segoe UI Light" panose="020B0502040204020203" pitchFamily="34" charset="0"/>
            </a:rPr>
            <a:pPr algn="l"/>
            <a:t>Salem</a:t>
          </a:fld>
          <a:endParaRPr lang="en-IN" sz="1400">
            <a:solidFill>
              <a:schemeClr val="tx1"/>
            </a:solidFill>
            <a:latin typeface="Impact" panose="020B0806030902050204" pitchFamily="34" charset="0"/>
            <a:ea typeface="Cambria" panose="02040503050406030204" pitchFamily="18" charset="0"/>
            <a:cs typeface="Segoe UI Light" panose="020B0502040204020203" pitchFamily="34" charset="0"/>
          </a:endParaRPr>
        </a:p>
      </xdr:txBody>
    </xdr:sp>
    <xdr:clientData/>
  </xdr:twoCellAnchor>
  <xdr:twoCellAnchor>
    <xdr:from>
      <xdr:col>2</xdr:col>
      <xdr:colOff>142875</xdr:colOff>
      <xdr:row>21</xdr:row>
      <xdr:rowOff>161925</xdr:rowOff>
    </xdr:from>
    <xdr:to>
      <xdr:col>4</xdr:col>
      <xdr:colOff>523875</xdr:colOff>
      <xdr:row>23</xdr:row>
      <xdr:rowOff>123825</xdr:rowOff>
    </xdr:to>
    <xdr:sp macro="" textlink="$B$58">
      <xdr:nvSpPr>
        <xdr:cNvPr id="57" name="TextBox 56">
          <a:extLst>
            <a:ext uri="{FF2B5EF4-FFF2-40B4-BE49-F238E27FC236}">
              <a16:creationId xmlns:a16="http://schemas.microsoft.com/office/drawing/2014/main" id="{81F8F217-59B5-597F-EEDB-1879781D634C}"/>
            </a:ext>
          </a:extLst>
        </xdr:cNvPr>
        <xdr:cNvSpPr txBox="1"/>
      </xdr:nvSpPr>
      <xdr:spPr>
        <a:xfrm>
          <a:off x="1362075" y="4048125"/>
          <a:ext cx="12763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D06C199-F6E9-4738-B4AD-934C0B36F33B}" type="TxLink">
            <a:rPr lang="en-US" sz="1400" b="0" i="0" u="none" strike="noStrike">
              <a:solidFill>
                <a:srgbClr val="0E2841"/>
              </a:solidFill>
              <a:latin typeface="Impact"/>
              <a:ea typeface="Cambria" panose="02040503050406030204" pitchFamily="18" charset="0"/>
              <a:cs typeface="Segoe UI Light" panose="020B0502040204020203" pitchFamily="34" charset="0"/>
            </a:rPr>
            <a:pPr algn="l"/>
            <a:t>49</a:t>
          </a:fld>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2</xdr:col>
      <xdr:colOff>123825</xdr:colOff>
      <xdr:row>23</xdr:row>
      <xdr:rowOff>161925</xdr:rowOff>
    </xdr:from>
    <xdr:to>
      <xdr:col>4</xdr:col>
      <xdr:colOff>504825</xdr:colOff>
      <xdr:row>25</xdr:row>
      <xdr:rowOff>123825</xdr:rowOff>
    </xdr:to>
    <xdr:sp macro="" textlink="$B$59">
      <xdr:nvSpPr>
        <xdr:cNvPr id="58" name="TextBox 57">
          <a:extLst>
            <a:ext uri="{FF2B5EF4-FFF2-40B4-BE49-F238E27FC236}">
              <a16:creationId xmlns:a16="http://schemas.microsoft.com/office/drawing/2014/main" id="{433E5E48-3696-4CA0-FAAC-6B4C7AB5D71E}"/>
            </a:ext>
          </a:extLst>
        </xdr:cNvPr>
        <xdr:cNvSpPr txBox="1"/>
      </xdr:nvSpPr>
      <xdr:spPr>
        <a:xfrm>
          <a:off x="1343025" y="4419600"/>
          <a:ext cx="12763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062E1BE-6C8A-4D86-A7A9-892E3C64C0E2}" type="TxLink">
            <a:rPr lang="en-US" sz="1400" b="0" i="0" u="none" strike="noStrike">
              <a:solidFill>
                <a:srgbClr val="0E2841"/>
              </a:solidFill>
              <a:latin typeface="Impact"/>
              <a:ea typeface="Cambria" panose="02040503050406030204" pitchFamily="18" charset="0"/>
              <a:cs typeface="Segoe UI Light" panose="020B0502040204020203" pitchFamily="34" charset="0"/>
            </a:rPr>
            <a:pPr algn="l"/>
            <a:t>46</a:t>
          </a:fld>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2</xdr:col>
      <xdr:colOff>333375</xdr:colOff>
      <xdr:row>26</xdr:row>
      <xdr:rowOff>9525</xdr:rowOff>
    </xdr:from>
    <xdr:to>
      <xdr:col>5</xdr:col>
      <xdr:colOff>257175</xdr:colOff>
      <xdr:row>27</xdr:row>
      <xdr:rowOff>152400</xdr:rowOff>
    </xdr:to>
    <xdr:sp macro="" textlink="$B$60">
      <xdr:nvSpPr>
        <xdr:cNvPr id="59" name="TextBox 58">
          <a:extLst>
            <a:ext uri="{FF2B5EF4-FFF2-40B4-BE49-F238E27FC236}">
              <a16:creationId xmlns:a16="http://schemas.microsoft.com/office/drawing/2014/main" id="{C970D140-EC08-4287-7A29-A68FAF1A0E16}"/>
            </a:ext>
          </a:extLst>
        </xdr:cNvPr>
        <xdr:cNvSpPr txBox="1"/>
      </xdr:nvSpPr>
      <xdr:spPr>
        <a:xfrm>
          <a:off x="1552575" y="4819650"/>
          <a:ext cx="14287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3B10D4-23C9-42B2-AFB3-7FD2866CA19F}" type="TxLink">
            <a:rPr lang="en-US" sz="1400" b="0" i="0" u="none" strike="noStrike">
              <a:solidFill>
                <a:srgbClr val="0E2841"/>
              </a:solidFill>
              <a:latin typeface="Impact"/>
              <a:ea typeface="Cambria" panose="02040503050406030204" pitchFamily="18" charset="0"/>
              <a:cs typeface="Segoe UI Light" panose="020B0502040204020203" pitchFamily="34" charset="0"/>
            </a:rPr>
            <a:pPr algn="l"/>
            <a:t>538</a:t>
          </a:fld>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3</xdr:col>
      <xdr:colOff>9525</xdr:colOff>
      <xdr:row>27</xdr:row>
      <xdr:rowOff>171450</xdr:rowOff>
    </xdr:from>
    <xdr:to>
      <xdr:col>6</xdr:col>
      <xdr:colOff>228600</xdr:colOff>
      <xdr:row>29</xdr:row>
      <xdr:rowOff>142875</xdr:rowOff>
    </xdr:to>
    <xdr:sp macro="" textlink="$B$61">
      <xdr:nvSpPr>
        <xdr:cNvPr id="60" name="TextBox 59">
          <a:extLst>
            <a:ext uri="{FF2B5EF4-FFF2-40B4-BE49-F238E27FC236}">
              <a16:creationId xmlns:a16="http://schemas.microsoft.com/office/drawing/2014/main" id="{0A38BB88-BB3D-F05B-01DF-58DA08E724A0}"/>
            </a:ext>
          </a:extLst>
        </xdr:cNvPr>
        <xdr:cNvSpPr txBox="1"/>
      </xdr:nvSpPr>
      <xdr:spPr>
        <a:xfrm>
          <a:off x="1838325" y="5172075"/>
          <a:ext cx="17240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D5FCCAC-0809-43BE-BDE7-F25E251A1F27}" type="TxLink">
            <a:rPr lang="en-US" sz="1400" b="0" i="0" u="none" strike="noStrike">
              <a:solidFill>
                <a:srgbClr val="0E2841"/>
              </a:solidFill>
              <a:latin typeface="Impact"/>
              <a:ea typeface="Cambria" panose="02040503050406030204" pitchFamily="18" charset="0"/>
              <a:cs typeface="Segoe UI Light" panose="020B0502040204020203" pitchFamily="34" charset="0"/>
            </a:rPr>
            <a:pPr algn="l"/>
            <a:t>2.69%</a:t>
          </a:fld>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2</xdr:col>
      <xdr:colOff>238125</xdr:colOff>
      <xdr:row>30</xdr:row>
      <xdr:rowOff>19050</xdr:rowOff>
    </xdr:from>
    <xdr:to>
      <xdr:col>5</xdr:col>
      <xdr:colOff>85725</xdr:colOff>
      <xdr:row>31</xdr:row>
      <xdr:rowOff>171450</xdr:rowOff>
    </xdr:to>
    <xdr:sp macro="" textlink="$B$62">
      <xdr:nvSpPr>
        <xdr:cNvPr id="61" name="TextBox 60">
          <a:extLst>
            <a:ext uri="{FF2B5EF4-FFF2-40B4-BE49-F238E27FC236}">
              <a16:creationId xmlns:a16="http://schemas.microsoft.com/office/drawing/2014/main" id="{214EA4F1-1C55-8CF4-85D4-DF6D312D8130}"/>
            </a:ext>
          </a:extLst>
        </xdr:cNvPr>
        <xdr:cNvSpPr txBox="1"/>
      </xdr:nvSpPr>
      <xdr:spPr>
        <a:xfrm>
          <a:off x="1457325" y="556260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3D50491-0166-4022-922E-1239A0B2B0CB}" type="TxLink">
            <a:rPr lang="en-US" sz="1400" b="0" i="0" u="none" strike="noStrike">
              <a:solidFill>
                <a:srgbClr val="0E2841"/>
              </a:solidFill>
              <a:latin typeface="Impact"/>
              <a:ea typeface="Cambria" panose="02040503050406030204" pitchFamily="18" charset="0"/>
              <a:cs typeface="Segoe UI Light" panose="020B0502040204020203" pitchFamily="34" charset="0"/>
            </a:rPr>
            <a:pPr algn="l"/>
            <a:t>0.34%</a:t>
          </a:fld>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0</xdr:col>
      <xdr:colOff>95250</xdr:colOff>
      <xdr:row>16</xdr:row>
      <xdr:rowOff>19050</xdr:rowOff>
    </xdr:from>
    <xdr:to>
      <xdr:col>5</xdr:col>
      <xdr:colOff>485775</xdr:colOff>
      <xdr:row>19</xdr:row>
      <xdr:rowOff>66675</xdr:rowOff>
    </xdr:to>
    <xdr:sp macro="" textlink="">
      <xdr:nvSpPr>
        <xdr:cNvPr id="1041" name="Rectangle 1040">
          <a:extLst>
            <a:ext uri="{FF2B5EF4-FFF2-40B4-BE49-F238E27FC236}">
              <a16:creationId xmlns:a16="http://schemas.microsoft.com/office/drawing/2014/main" id="{D7E759AD-B593-6ACB-E86A-E5A4FEBB3281}"/>
            </a:ext>
          </a:extLst>
        </xdr:cNvPr>
        <xdr:cNvSpPr/>
      </xdr:nvSpPr>
      <xdr:spPr>
        <a:xfrm>
          <a:off x="95250" y="2971800"/>
          <a:ext cx="3114675" cy="60960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304800</xdr:colOff>
      <xdr:row>16</xdr:row>
      <xdr:rowOff>142875</xdr:rowOff>
    </xdr:from>
    <xdr:to>
      <xdr:col>5</xdr:col>
      <xdr:colOff>114300</xdr:colOff>
      <xdr:row>19</xdr:row>
      <xdr:rowOff>0</xdr:rowOff>
    </xdr:to>
    <xdr:sp macro="" textlink="">
      <xdr:nvSpPr>
        <xdr:cNvPr id="1042" name="TextBox 1041">
          <a:extLst>
            <a:ext uri="{FF2B5EF4-FFF2-40B4-BE49-F238E27FC236}">
              <a16:creationId xmlns:a16="http://schemas.microsoft.com/office/drawing/2014/main" id="{18B58A21-9D73-F118-AF9D-B278E59739D8}"/>
            </a:ext>
          </a:extLst>
        </xdr:cNvPr>
        <xdr:cNvSpPr txBox="1"/>
      </xdr:nvSpPr>
      <xdr:spPr>
        <a:xfrm>
          <a:off x="304800" y="3095625"/>
          <a:ext cx="25336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Impact" panose="020B0806030902050204" pitchFamily="34" charset="0"/>
            </a:rPr>
            <a:t>DISTRICT</a:t>
          </a:r>
          <a:r>
            <a:rPr lang="en-IN" sz="1600" baseline="0">
              <a:solidFill>
                <a:schemeClr val="bg1"/>
              </a:solidFill>
              <a:latin typeface="Impact" panose="020B0806030902050204" pitchFamily="34" charset="0"/>
            </a:rPr>
            <a:t> PROFILE</a:t>
          </a:r>
          <a:endParaRPr lang="en-IN" sz="1600">
            <a:solidFill>
              <a:schemeClr val="bg1"/>
            </a:solidFill>
            <a:latin typeface="Impact" panose="020B0806030902050204" pitchFamily="34" charset="0"/>
          </a:endParaRPr>
        </a:p>
      </xdr:txBody>
    </xdr:sp>
    <xdr:clientData/>
  </xdr:twoCellAnchor>
  <xdr:twoCellAnchor>
    <xdr:from>
      <xdr:col>12</xdr:col>
      <xdr:colOff>152825</xdr:colOff>
      <xdr:row>16</xdr:row>
      <xdr:rowOff>22860</xdr:rowOff>
    </xdr:from>
    <xdr:to>
      <xdr:col>19</xdr:col>
      <xdr:colOff>590550</xdr:colOff>
      <xdr:row>33</xdr:row>
      <xdr:rowOff>85724</xdr:rowOff>
    </xdr:to>
    <xdr:sp macro="" textlink="">
      <xdr:nvSpPr>
        <xdr:cNvPr id="1043" name="Rectangle: Rounded Corners 1042">
          <a:extLst>
            <a:ext uri="{FF2B5EF4-FFF2-40B4-BE49-F238E27FC236}">
              <a16:creationId xmlns:a16="http://schemas.microsoft.com/office/drawing/2014/main" id="{E82B9AE7-4AC6-ECBE-384D-7489559A2A1A}"/>
            </a:ext>
          </a:extLst>
        </xdr:cNvPr>
        <xdr:cNvSpPr/>
      </xdr:nvSpPr>
      <xdr:spPr>
        <a:xfrm>
          <a:off x="7144175" y="2975610"/>
          <a:ext cx="5333575" cy="3196589"/>
        </a:xfrm>
        <a:prstGeom prst="roundRect">
          <a:avLst>
            <a:gd name="adj" fmla="val 0"/>
          </a:avLst>
        </a:prstGeom>
        <a:solidFill>
          <a:schemeClr val="accent5">
            <a:lumMod val="9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171450</xdr:colOff>
      <xdr:row>15</xdr:row>
      <xdr:rowOff>171450</xdr:rowOff>
    </xdr:from>
    <xdr:to>
      <xdr:col>19</xdr:col>
      <xdr:colOff>581025</xdr:colOff>
      <xdr:row>19</xdr:row>
      <xdr:rowOff>57150</xdr:rowOff>
    </xdr:to>
    <xdr:sp macro="" textlink="">
      <xdr:nvSpPr>
        <xdr:cNvPr id="1044" name="Rectangle 1043">
          <a:extLst>
            <a:ext uri="{FF2B5EF4-FFF2-40B4-BE49-F238E27FC236}">
              <a16:creationId xmlns:a16="http://schemas.microsoft.com/office/drawing/2014/main" id="{2DC25467-D4D1-45C3-3D19-597521D7E2BE}"/>
            </a:ext>
          </a:extLst>
        </xdr:cNvPr>
        <xdr:cNvSpPr/>
      </xdr:nvSpPr>
      <xdr:spPr>
        <a:xfrm>
          <a:off x="7162800" y="2943225"/>
          <a:ext cx="5305425" cy="62865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581025</xdr:colOff>
      <xdr:row>16</xdr:row>
      <xdr:rowOff>95250</xdr:rowOff>
    </xdr:from>
    <xdr:to>
      <xdr:col>18</xdr:col>
      <xdr:colOff>66675</xdr:colOff>
      <xdr:row>18</xdr:row>
      <xdr:rowOff>142875</xdr:rowOff>
    </xdr:to>
    <xdr:sp macro="" textlink="">
      <xdr:nvSpPr>
        <xdr:cNvPr id="1045" name="TextBox 1044">
          <a:extLst>
            <a:ext uri="{FF2B5EF4-FFF2-40B4-BE49-F238E27FC236}">
              <a16:creationId xmlns:a16="http://schemas.microsoft.com/office/drawing/2014/main" id="{97D38C58-8108-0C5B-C8EA-FC7F4903D636}"/>
            </a:ext>
          </a:extLst>
        </xdr:cNvPr>
        <xdr:cNvSpPr txBox="1"/>
      </xdr:nvSpPr>
      <xdr:spPr>
        <a:xfrm>
          <a:off x="8181975" y="3048000"/>
          <a:ext cx="31623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Impact" panose="020B0806030902050204" pitchFamily="34" charset="0"/>
            </a:rPr>
            <a:t>DISTRICT</a:t>
          </a:r>
          <a:r>
            <a:rPr lang="en-IN" sz="1600" baseline="0">
              <a:solidFill>
                <a:schemeClr val="bg1"/>
              </a:solidFill>
              <a:latin typeface="Impact" panose="020B0806030902050204" pitchFamily="34" charset="0"/>
            </a:rPr>
            <a:t> COMPARISON</a:t>
          </a:r>
          <a:endParaRPr lang="en-IN" sz="1600">
            <a:solidFill>
              <a:schemeClr val="bg1"/>
            </a:solidFill>
            <a:latin typeface="Impact" panose="020B0806030902050204" pitchFamily="34" charset="0"/>
          </a:endParaRPr>
        </a:p>
      </xdr:txBody>
    </xdr:sp>
    <xdr:clientData/>
  </xdr:twoCellAnchor>
  <xdr:twoCellAnchor>
    <xdr:from>
      <xdr:col>0</xdr:col>
      <xdr:colOff>171450</xdr:colOff>
      <xdr:row>19</xdr:row>
      <xdr:rowOff>114300</xdr:rowOff>
    </xdr:from>
    <xdr:to>
      <xdr:col>2</xdr:col>
      <xdr:colOff>304800</xdr:colOff>
      <xdr:row>21</xdr:row>
      <xdr:rowOff>76200</xdr:rowOff>
    </xdr:to>
    <xdr:sp macro="" textlink="">
      <xdr:nvSpPr>
        <xdr:cNvPr id="1053" name="TextBox 1052">
          <a:extLst>
            <a:ext uri="{FF2B5EF4-FFF2-40B4-BE49-F238E27FC236}">
              <a16:creationId xmlns:a16="http://schemas.microsoft.com/office/drawing/2014/main" id="{B0309CB3-5A72-1AA7-A737-648786B70AA5}"/>
            </a:ext>
          </a:extLst>
        </xdr:cNvPr>
        <xdr:cNvSpPr txBox="1"/>
      </xdr:nvSpPr>
      <xdr:spPr>
        <a:xfrm>
          <a:off x="171450" y="36290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DISTRICT NAME :</a:t>
          </a:r>
        </a:p>
      </xdr:txBody>
    </xdr:sp>
    <xdr:clientData/>
  </xdr:twoCellAnchor>
  <xdr:twoCellAnchor>
    <xdr:from>
      <xdr:col>0</xdr:col>
      <xdr:colOff>171450</xdr:colOff>
      <xdr:row>21</xdr:row>
      <xdr:rowOff>161925</xdr:rowOff>
    </xdr:from>
    <xdr:to>
      <xdr:col>2</xdr:col>
      <xdr:colOff>304800</xdr:colOff>
      <xdr:row>23</xdr:row>
      <xdr:rowOff>123825</xdr:rowOff>
    </xdr:to>
    <xdr:sp macro="" textlink="">
      <xdr:nvSpPr>
        <xdr:cNvPr id="1054" name="TextBox 1053">
          <a:extLst>
            <a:ext uri="{FF2B5EF4-FFF2-40B4-BE49-F238E27FC236}">
              <a16:creationId xmlns:a16="http://schemas.microsoft.com/office/drawing/2014/main" id="{D776F415-61A2-E1D4-68E3-5596061DADE6}"/>
            </a:ext>
          </a:extLst>
        </xdr:cNvPr>
        <xdr:cNvSpPr txBox="1"/>
      </xdr:nvSpPr>
      <xdr:spPr>
        <a:xfrm>
          <a:off x="171450" y="40481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WOMEN</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CRIME :</a:t>
          </a:r>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0</xdr:col>
      <xdr:colOff>171450</xdr:colOff>
      <xdr:row>23</xdr:row>
      <xdr:rowOff>152400</xdr:rowOff>
    </xdr:from>
    <xdr:to>
      <xdr:col>2</xdr:col>
      <xdr:colOff>228600</xdr:colOff>
      <xdr:row>25</xdr:row>
      <xdr:rowOff>114300</xdr:rowOff>
    </xdr:to>
    <xdr:sp macro="" textlink="">
      <xdr:nvSpPr>
        <xdr:cNvPr id="1055" name="TextBox 1054">
          <a:extLst>
            <a:ext uri="{FF2B5EF4-FFF2-40B4-BE49-F238E27FC236}">
              <a16:creationId xmlns:a16="http://schemas.microsoft.com/office/drawing/2014/main" id="{DAF69CEE-02A5-E444-980B-848C1E1F2BA4}"/>
            </a:ext>
          </a:extLst>
        </xdr:cNvPr>
        <xdr:cNvSpPr txBox="1"/>
      </xdr:nvSpPr>
      <xdr:spPr>
        <a:xfrm>
          <a:off x="171450" y="4410075"/>
          <a:ext cx="12763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MURDER CASE :</a:t>
          </a:r>
        </a:p>
      </xdr:txBody>
    </xdr:sp>
    <xdr:clientData/>
  </xdr:twoCellAnchor>
  <xdr:twoCellAnchor>
    <xdr:from>
      <xdr:col>0</xdr:col>
      <xdr:colOff>171449</xdr:colOff>
      <xdr:row>26</xdr:row>
      <xdr:rowOff>0</xdr:rowOff>
    </xdr:from>
    <xdr:to>
      <xdr:col>2</xdr:col>
      <xdr:colOff>485774</xdr:colOff>
      <xdr:row>27</xdr:row>
      <xdr:rowOff>142875</xdr:rowOff>
    </xdr:to>
    <xdr:sp macro="" textlink="">
      <xdr:nvSpPr>
        <xdr:cNvPr id="1056" name="TextBox 1055">
          <a:extLst>
            <a:ext uri="{FF2B5EF4-FFF2-40B4-BE49-F238E27FC236}">
              <a16:creationId xmlns:a16="http://schemas.microsoft.com/office/drawing/2014/main" id="{C929B1AA-B5A2-FE9E-6015-C0C6E77AB880}"/>
            </a:ext>
          </a:extLst>
        </xdr:cNvPr>
        <xdr:cNvSpPr txBox="1"/>
      </xdr:nvSpPr>
      <xdr:spPr>
        <a:xfrm>
          <a:off x="171449" y="4810125"/>
          <a:ext cx="15335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ROAD ACCIDENTS :</a:t>
          </a:r>
        </a:p>
      </xdr:txBody>
    </xdr:sp>
    <xdr:clientData/>
  </xdr:twoCellAnchor>
  <xdr:twoCellAnchor>
    <xdr:from>
      <xdr:col>0</xdr:col>
      <xdr:colOff>142875</xdr:colOff>
      <xdr:row>27</xdr:row>
      <xdr:rowOff>171450</xdr:rowOff>
    </xdr:from>
    <xdr:to>
      <xdr:col>3</xdr:col>
      <xdr:colOff>161925</xdr:colOff>
      <xdr:row>29</xdr:row>
      <xdr:rowOff>142875</xdr:rowOff>
    </xdr:to>
    <xdr:sp macro="" textlink="">
      <xdr:nvSpPr>
        <xdr:cNvPr id="1057" name="TextBox 1056">
          <a:extLst>
            <a:ext uri="{FF2B5EF4-FFF2-40B4-BE49-F238E27FC236}">
              <a16:creationId xmlns:a16="http://schemas.microsoft.com/office/drawing/2014/main" id="{E2A18AEA-0CE2-68CB-C5AD-5384612AC5A2}"/>
            </a:ext>
          </a:extLst>
        </xdr:cNvPr>
        <xdr:cNvSpPr txBox="1"/>
      </xdr:nvSpPr>
      <xdr:spPr>
        <a:xfrm>
          <a:off x="142875" y="5172075"/>
          <a:ext cx="18478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CRIME CONTRIBUTION :</a:t>
          </a:r>
        </a:p>
      </xdr:txBody>
    </xdr:sp>
    <xdr:clientData/>
  </xdr:twoCellAnchor>
  <xdr:twoCellAnchor>
    <xdr:from>
      <xdr:col>8</xdr:col>
      <xdr:colOff>504825</xdr:colOff>
      <xdr:row>19</xdr:row>
      <xdr:rowOff>114300</xdr:rowOff>
    </xdr:from>
    <xdr:to>
      <xdr:col>11</xdr:col>
      <xdr:colOff>28575</xdr:colOff>
      <xdr:row>21</xdr:row>
      <xdr:rowOff>76200</xdr:rowOff>
    </xdr:to>
    <xdr:sp macro="" textlink="$F$57">
      <xdr:nvSpPr>
        <xdr:cNvPr id="1058" name="TextBox 1057">
          <a:extLst>
            <a:ext uri="{FF2B5EF4-FFF2-40B4-BE49-F238E27FC236}">
              <a16:creationId xmlns:a16="http://schemas.microsoft.com/office/drawing/2014/main" id="{AB019983-1AFD-C52F-1824-87009D963D63}"/>
            </a:ext>
          </a:extLst>
        </xdr:cNvPr>
        <xdr:cNvSpPr txBox="1"/>
      </xdr:nvSpPr>
      <xdr:spPr>
        <a:xfrm>
          <a:off x="5057775" y="36290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A86F000-27CC-44F3-9157-270953C9A288}"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High</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15</xdr:col>
      <xdr:colOff>47625</xdr:colOff>
      <xdr:row>22</xdr:row>
      <xdr:rowOff>152400</xdr:rowOff>
    </xdr:from>
    <xdr:to>
      <xdr:col>17</xdr:col>
      <xdr:colOff>180975</xdr:colOff>
      <xdr:row>24</xdr:row>
      <xdr:rowOff>114300</xdr:rowOff>
    </xdr:to>
    <xdr:sp macro="" textlink="$I$57">
      <xdr:nvSpPr>
        <xdr:cNvPr id="1059" name="TextBox 1058">
          <a:extLst>
            <a:ext uri="{FF2B5EF4-FFF2-40B4-BE49-F238E27FC236}">
              <a16:creationId xmlns:a16="http://schemas.microsoft.com/office/drawing/2014/main" id="{A58711B6-1C37-8988-B7E7-4CBF7E8E03AE}"/>
            </a:ext>
          </a:extLst>
        </xdr:cNvPr>
        <xdr:cNvSpPr txBox="1"/>
      </xdr:nvSpPr>
      <xdr:spPr>
        <a:xfrm>
          <a:off x="8867775" y="421957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3D27385-BC85-446D-B929-6BB981259936}"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14523</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8</xdr:col>
      <xdr:colOff>504825</xdr:colOff>
      <xdr:row>24</xdr:row>
      <xdr:rowOff>123825</xdr:rowOff>
    </xdr:from>
    <xdr:to>
      <xdr:col>11</xdr:col>
      <xdr:colOff>28575</xdr:colOff>
      <xdr:row>26</xdr:row>
      <xdr:rowOff>85725</xdr:rowOff>
    </xdr:to>
    <xdr:sp macro="" textlink="$F$59">
      <xdr:nvSpPr>
        <xdr:cNvPr id="1060" name="TextBox 1059">
          <a:extLst>
            <a:ext uri="{FF2B5EF4-FFF2-40B4-BE49-F238E27FC236}">
              <a16:creationId xmlns:a16="http://schemas.microsoft.com/office/drawing/2014/main" id="{5E314E1B-B15E-FE1C-594D-BD27F28E55DD}"/>
            </a:ext>
          </a:extLst>
        </xdr:cNvPr>
        <xdr:cNvSpPr txBox="1"/>
      </xdr:nvSpPr>
      <xdr:spPr>
        <a:xfrm>
          <a:off x="5057775" y="456247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7EAF92-A81E-41A1-A8AD-96A01C08B0ED}"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1.14</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8</xdr:col>
      <xdr:colOff>419100</xdr:colOff>
      <xdr:row>26</xdr:row>
      <xdr:rowOff>180975</xdr:rowOff>
    </xdr:from>
    <xdr:to>
      <xdr:col>10</xdr:col>
      <xdr:colOff>552450</xdr:colOff>
      <xdr:row>28</xdr:row>
      <xdr:rowOff>142875</xdr:rowOff>
    </xdr:to>
    <xdr:sp macro="" textlink="$F$60">
      <xdr:nvSpPr>
        <xdr:cNvPr id="1061" name="TextBox 1060">
          <a:extLst>
            <a:ext uri="{FF2B5EF4-FFF2-40B4-BE49-F238E27FC236}">
              <a16:creationId xmlns:a16="http://schemas.microsoft.com/office/drawing/2014/main" id="{647685C5-8B48-9418-2A80-85BC6A6BC817}"/>
            </a:ext>
          </a:extLst>
        </xdr:cNvPr>
        <xdr:cNvSpPr txBox="1"/>
      </xdr:nvSpPr>
      <xdr:spPr>
        <a:xfrm>
          <a:off x="4972050" y="499110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9F5C75D-316C-417D-9EF0-8E3C2B7F6598}"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21.73</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8</xdr:col>
      <xdr:colOff>552450</xdr:colOff>
      <xdr:row>29</xdr:row>
      <xdr:rowOff>76200</xdr:rowOff>
    </xdr:from>
    <xdr:to>
      <xdr:col>11</xdr:col>
      <xdr:colOff>76200</xdr:colOff>
      <xdr:row>31</xdr:row>
      <xdr:rowOff>47625</xdr:rowOff>
    </xdr:to>
    <xdr:sp macro="" textlink="$F$61">
      <xdr:nvSpPr>
        <xdr:cNvPr id="1062" name="TextBox 1061">
          <a:extLst>
            <a:ext uri="{FF2B5EF4-FFF2-40B4-BE49-F238E27FC236}">
              <a16:creationId xmlns:a16="http://schemas.microsoft.com/office/drawing/2014/main" id="{CB27A6D5-BE59-7D11-DAE2-A5A05BED7987}"/>
            </a:ext>
          </a:extLst>
        </xdr:cNvPr>
        <xdr:cNvSpPr txBox="1"/>
      </xdr:nvSpPr>
      <xdr:spPr>
        <a:xfrm>
          <a:off x="5105400" y="543877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AEB5452-6DB0-411D-9E00-C23A8BA5F871}"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HIGH RISK</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12</xdr:col>
      <xdr:colOff>238125</xdr:colOff>
      <xdr:row>22</xdr:row>
      <xdr:rowOff>142875</xdr:rowOff>
    </xdr:from>
    <xdr:to>
      <xdr:col>14</xdr:col>
      <xdr:colOff>371475</xdr:colOff>
      <xdr:row>24</xdr:row>
      <xdr:rowOff>104775</xdr:rowOff>
    </xdr:to>
    <xdr:sp macro="" textlink="">
      <xdr:nvSpPr>
        <xdr:cNvPr id="1063" name="TextBox 1062">
          <a:extLst>
            <a:ext uri="{FF2B5EF4-FFF2-40B4-BE49-F238E27FC236}">
              <a16:creationId xmlns:a16="http://schemas.microsoft.com/office/drawing/2014/main" id="{CC38CAD2-00F6-C7FF-A03C-0D51AE4A7EC4}"/>
            </a:ext>
          </a:extLst>
        </xdr:cNvPr>
        <xdr:cNvSpPr txBox="1"/>
      </xdr:nvSpPr>
      <xdr:spPr>
        <a:xfrm>
          <a:off x="7229475" y="421005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TOTAL</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CRIME</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12</xdr:col>
      <xdr:colOff>238125</xdr:colOff>
      <xdr:row>24</xdr:row>
      <xdr:rowOff>180975</xdr:rowOff>
    </xdr:from>
    <xdr:to>
      <xdr:col>14</xdr:col>
      <xdr:colOff>371475</xdr:colOff>
      <xdr:row>26</xdr:row>
      <xdr:rowOff>142875</xdr:rowOff>
    </xdr:to>
    <xdr:sp macro="" textlink="">
      <xdr:nvSpPr>
        <xdr:cNvPr id="1064" name="TextBox 1063">
          <a:extLst>
            <a:ext uri="{FF2B5EF4-FFF2-40B4-BE49-F238E27FC236}">
              <a16:creationId xmlns:a16="http://schemas.microsoft.com/office/drawing/2014/main" id="{0A48CFFD-AD60-E690-15EC-E56EE372166A}"/>
            </a:ext>
          </a:extLst>
        </xdr:cNvPr>
        <xdr:cNvSpPr txBox="1"/>
      </xdr:nvSpPr>
      <xdr:spPr>
        <a:xfrm>
          <a:off x="7229475" y="46196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RISK SCORE :</a:t>
          </a:r>
          <a:endPar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endParaRPr>
        </a:p>
      </xdr:txBody>
    </xdr:sp>
    <xdr:clientData/>
  </xdr:twoCellAnchor>
  <xdr:twoCellAnchor>
    <xdr:from>
      <xdr:col>12</xdr:col>
      <xdr:colOff>228600</xdr:colOff>
      <xdr:row>27</xdr:row>
      <xdr:rowOff>57150</xdr:rowOff>
    </xdr:from>
    <xdr:to>
      <xdr:col>14</xdr:col>
      <xdr:colOff>438150</xdr:colOff>
      <xdr:row>29</xdr:row>
      <xdr:rowOff>28575</xdr:rowOff>
    </xdr:to>
    <xdr:sp macro="" textlink="">
      <xdr:nvSpPr>
        <xdr:cNvPr id="1065" name="TextBox 1064">
          <a:extLst>
            <a:ext uri="{FF2B5EF4-FFF2-40B4-BE49-F238E27FC236}">
              <a16:creationId xmlns:a16="http://schemas.microsoft.com/office/drawing/2014/main" id="{910D52B9-1C73-B88E-608A-8C76430D735A}"/>
            </a:ext>
          </a:extLst>
        </xdr:cNvPr>
        <xdr:cNvSpPr txBox="1"/>
      </xdr:nvSpPr>
      <xdr:spPr>
        <a:xfrm>
          <a:off x="7219950" y="5057775"/>
          <a:ext cx="14287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SEVERITY</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INDEX</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12</xdr:col>
      <xdr:colOff>238124</xdr:colOff>
      <xdr:row>29</xdr:row>
      <xdr:rowOff>95250</xdr:rowOff>
    </xdr:from>
    <xdr:to>
      <xdr:col>14</xdr:col>
      <xdr:colOff>552449</xdr:colOff>
      <xdr:row>31</xdr:row>
      <xdr:rowOff>66675</xdr:rowOff>
    </xdr:to>
    <xdr:sp macro="" textlink="">
      <xdr:nvSpPr>
        <xdr:cNvPr id="1066" name="TextBox 1065">
          <a:extLst>
            <a:ext uri="{FF2B5EF4-FFF2-40B4-BE49-F238E27FC236}">
              <a16:creationId xmlns:a16="http://schemas.microsoft.com/office/drawing/2014/main" id="{A9C0D348-7DA3-EA96-E486-36E0E7CFA4F6}"/>
            </a:ext>
          </a:extLst>
        </xdr:cNvPr>
        <xdr:cNvSpPr txBox="1"/>
      </xdr:nvSpPr>
      <xdr:spPr>
        <a:xfrm>
          <a:off x="7229474" y="5457825"/>
          <a:ext cx="15335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SAFETY</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INDEX</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17</xdr:col>
      <xdr:colOff>228600</xdr:colOff>
      <xdr:row>20</xdr:row>
      <xdr:rowOff>47625</xdr:rowOff>
    </xdr:from>
    <xdr:to>
      <xdr:col>19</xdr:col>
      <xdr:colOff>361950</xdr:colOff>
      <xdr:row>22</xdr:row>
      <xdr:rowOff>9525</xdr:rowOff>
    </xdr:to>
    <xdr:sp macro="" textlink="">
      <xdr:nvSpPr>
        <xdr:cNvPr id="1068" name="TextBox 1067">
          <a:extLst>
            <a:ext uri="{FF2B5EF4-FFF2-40B4-BE49-F238E27FC236}">
              <a16:creationId xmlns:a16="http://schemas.microsoft.com/office/drawing/2014/main" id="{7D2579EF-6226-47C9-5679-9CD14D927A45}"/>
            </a:ext>
          </a:extLst>
        </xdr:cNvPr>
        <xdr:cNvSpPr txBox="1"/>
      </xdr:nvSpPr>
      <xdr:spPr>
        <a:xfrm>
          <a:off x="10896600" y="37433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TN</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OVERALL</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14</xdr:col>
      <xdr:colOff>533400</xdr:colOff>
      <xdr:row>20</xdr:row>
      <xdr:rowOff>47625</xdr:rowOff>
    </xdr:from>
    <xdr:to>
      <xdr:col>17</xdr:col>
      <xdr:colOff>57150</xdr:colOff>
      <xdr:row>22</xdr:row>
      <xdr:rowOff>9525</xdr:rowOff>
    </xdr:to>
    <xdr:sp macro="" textlink="">
      <xdr:nvSpPr>
        <xdr:cNvPr id="1069" name="TextBox 1068">
          <a:extLst>
            <a:ext uri="{FF2B5EF4-FFF2-40B4-BE49-F238E27FC236}">
              <a16:creationId xmlns:a16="http://schemas.microsoft.com/office/drawing/2014/main" id="{44D7AD81-158E-46E7-6FE4-131A898E13EC}"/>
            </a:ext>
          </a:extLst>
        </xdr:cNvPr>
        <xdr:cNvSpPr txBox="1"/>
      </xdr:nvSpPr>
      <xdr:spPr>
        <a:xfrm>
          <a:off x="8743950" y="374332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SELECTED</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8</xdr:col>
      <xdr:colOff>219075</xdr:colOff>
      <xdr:row>22</xdr:row>
      <xdr:rowOff>28575</xdr:rowOff>
    </xdr:from>
    <xdr:to>
      <xdr:col>10</xdr:col>
      <xdr:colOff>352425</xdr:colOff>
      <xdr:row>23</xdr:row>
      <xdr:rowOff>171450</xdr:rowOff>
    </xdr:to>
    <xdr:sp macro="" textlink="$F$58">
      <xdr:nvSpPr>
        <xdr:cNvPr id="1070" name="TextBox 1069">
          <a:extLst>
            <a:ext uri="{FF2B5EF4-FFF2-40B4-BE49-F238E27FC236}">
              <a16:creationId xmlns:a16="http://schemas.microsoft.com/office/drawing/2014/main" id="{A9D427F7-8FEE-E20C-BCDE-C403D220A962}"/>
            </a:ext>
          </a:extLst>
        </xdr:cNvPr>
        <xdr:cNvSpPr txBox="1"/>
      </xdr:nvSpPr>
      <xdr:spPr>
        <a:xfrm>
          <a:off x="4772025" y="409575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F7FD1FE-2AEF-473B-A769-584FAD1DC210}"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78.27</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15</xdr:col>
      <xdr:colOff>47625</xdr:colOff>
      <xdr:row>24</xdr:row>
      <xdr:rowOff>180975</xdr:rowOff>
    </xdr:from>
    <xdr:to>
      <xdr:col>17</xdr:col>
      <xdr:colOff>180975</xdr:colOff>
      <xdr:row>26</xdr:row>
      <xdr:rowOff>142875</xdr:rowOff>
    </xdr:to>
    <xdr:sp macro="" textlink="$I$58">
      <xdr:nvSpPr>
        <xdr:cNvPr id="1071" name="TextBox 1070">
          <a:extLst>
            <a:ext uri="{FF2B5EF4-FFF2-40B4-BE49-F238E27FC236}">
              <a16:creationId xmlns:a16="http://schemas.microsoft.com/office/drawing/2014/main" id="{C4C7BE57-61A6-EA4D-1506-0D79529BB1A9}"/>
            </a:ext>
          </a:extLst>
        </xdr:cNvPr>
        <xdr:cNvSpPr txBox="1"/>
      </xdr:nvSpPr>
      <xdr:spPr>
        <a:xfrm>
          <a:off x="8867775" y="461962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825F422-FC31-48C4-81F7-F7F5CA94C593}"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78.27</a:t>
          </a:fld>
          <a:endParaRPr lang="en-US" sz="16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15</xdr:col>
      <xdr:colOff>47625</xdr:colOff>
      <xdr:row>27</xdr:row>
      <xdr:rowOff>57150</xdr:rowOff>
    </xdr:from>
    <xdr:to>
      <xdr:col>17</xdr:col>
      <xdr:colOff>180975</xdr:colOff>
      <xdr:row>29</xdr:row>
      <xdr:rowOff>28575</xdr:rowOff>
    </xdr:to>
    <xdr:sp macro="" textlink="$I$59">
      <xdr:nvSpPr>
        <xdr:cNvPr id="1072" name="TextBox 1071">
          <a:extLst>
            <a:ext uri="{FF2B5EF4-FFF2-40B4-BE49-F238E27FC236}">
              <a16:creationId xmlns:a16="http://schemas.microsoft.com/office/drawing/2014/main" id="{D1B78751-FE87-80F1-68F1-0EF1B732817E}"/>
            </a:ext>
          </a:extLst>
        </xdr:cNvPr>
        <xdr:cNvSpPr txBox="1"/>
      </xdr:nvSpPr>
      <xdr:spPr>
        <a:xfrm>
          <a:off x="8867775" y="505777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43EBCF-2DF0-4EA1-AA9B-67FE883444FB}"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1.14</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15</xdr:col>
      <xdr:colOff>47625</xdr:colOff>
      <xdr:row>29</xdr:row>
      <xdr:rowOff>95250</xdr:rowOff>
    </xdr:from>
    <xdr:to>
      <xdr:col>17</xdr:col>
      <xdr:colOff>180975</xdr:colOff>
      <xdr:row>31</xdr:row>
      <xdr:rowOff>66675</xdr:rowOff>
    </xdr:to>
    <xdr:sp macro="" textlink="$I$60">
      <xdr:nvSpPr>
        <xdr:cNvPr id="1073" name="TextBox 1072">
          <a:extLst>
            <a:ext uri="{FF2B5EF4-FFF2-40B4-BE49-F238E27FC236}">
              <a16:creationId xmlns:a16="http://schemas.microsoft.com/office/drawing/2014/main" id="{4AF82F84-770B-1A10-1AE8-3A7488C40F45}"/>
            </a:ext>
          </a:extLst>
        </xdr:cNvPr>
        <xdr:cNvSpPr txBox="1"/>
      </xdr:nvSpPr>
      <xdr:spPr>
        <a:xfrm>
          <a:off x="8867775" y="545782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339A4B-05F9-4D7C-9B00-BE166080F442}"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21.73</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17</xdr:col>
      <xdr:colOff>352425</xdr:colOff>
      <xdr:row>22</xdr:row>
      <xdr:rowOff>152400</xdr:rowOff>
    </xdr:from>
    <xdr:to>
      <xdr:col>19</xdr:col>
      <xdr:colOff>485775</xdr:colOff>
      <xdr:row>24</xdr:row>
      <xdr:rowOff>114300</xdr:rowOff>
    </xdr:to>
    <xdr:sp macro="" textlink="$K$57">
      <xdr:nvSpPr>
        <xdr:cNvPr id="1074" name="TextBox 1073">
          <a:extLst>
            <a:ext uri="{FF2B5EF4-FFF2-40B4-BE49-F238E27FC236}">
              <a16:creationId xmlns:a16="http://schemas.microsoft.com/office/drawing/2014/main" id="{A42BDA28-A542-9D8F-0407-ACB3E62C22F2}"/>
            </a:ext>
          </a:extLst>
        </xdr:cNvPr>
        <xdr:cNvSpPr txBox="1"/>
      </xdr:nvSpPr>
      <xdr:spPr>
        <a:xfrm>
          <a:off x="11020425" y="421957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82D6C9B-D5E9-43FB-BD6A-1FEA49C74F8B}"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10793.02</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17</xdr:col>
      <xdr:colOff>352425</xdr:colOff>
      <xdr:row>24</xdr:row>
      <xdr:rowOff>180975</xdr:rowOff>
    </xdr:from>
    <xdr:to>
      <xdr:col>19</xdr:col>
      <xdr:colOff>485775</xdr:colOff>
      <xdr:row>26</xdr:row>
      <xdr:rowOff>142875</xdr:rowOff>
    </xdr:to>
    <xdr:sp macro="" textlink="$K$58">
      <xdr:nvSpPr>
        <xdr:cNvPr id="1075" name="TextBox 1074">
          <a:extLst>
            <a:ext uri="{FF2B5EF4-FFF2-40B4-BE49-F238E27FC236}">
              <a16:creationId xmlns:a16="http://schemas.microsoft.com/office/drawing/2014/main" id="{D97A9A06-E007-C76F-2DB5-AC7E3BFB9B13}"/>
            </a:ext>
          </a:extLst>
        </xdr:cNvPr>
        <xdr:cNvSpPr txBox="1"/>
      </xdr:nvSpPr>
      <xdr:spPr>
        <a:xfrm>
          <a:off x="11020425" y="46196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A904D7C-2651-450C-A8B0-298B48361BF2}"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50.33</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17</xdr:col>
      <xdr:colOff>352425</xdr:colOff>
      <xdr:row>27</xdr:row>
      <xdr:rowOff>57150</xdr:rowOff>
    </xdr:from>
    <xdr:to>
      <xdr:col>19</xdr:col>
      <xdr:colOff>485775</xdr:colOff>
      <xdr:row>29</xdr:row>
      <xdr:rowOff>28575</xdr:rowOff>
    </xdr:to>
    <xdr:sp macro="" textlink="$K$59">
      <xdr:nvSpPr>
        <xdr:cNvPr id="1076" name="TextBox 1075">
          <a:extLst>
            <a:ext uri="{FF2B5EF4-FFF2-40B4-BE49-F238E27FC236}">
              <a16:creationId xmlns:a16="http://schemas.microsoft.com/office/drawing/2014/main" id="{F056CB5F-AABD-71D4-9F51-21D325B893A5}"/>
            </a:ext>
          </a:extLst>
        </xdr:cNvPr>
        <xdr:cNvSpPr txBox="1"/>
      </xdr:nvSpPr>
      <xdr:spPr>
        <a:xfrm>
          <a:off x="11020425" y="505777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2E2859E-91F2-4D44-96D6-A0736169BC5A}"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1.17</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17</xdr:col>
      <xdr:colOff>352425</xdr:colOff>
      <xdr:row>29</xdr:row>
      <xdr:rowOff>95250</xdr:rowOff>
    </xdr:from>
    <xdr:to>
      <xdr:col>19</xdr:col>
      <xdr:colOff>485775</xdr:colOff>
      <xdr:row>31</xdr:row>
      <xdr:rowOff>66675</xdr:rowOff>
    </xdr:to>
    <xdr:sp macro="" textlink="$K$60">
      <xdr:nvSpPr>
        <xdr:cNvPr id="1077" name="TextBox 1076">
          <a:extLst>
            <a:ext uri="{FF2B5EF4-FFF2-40B4-BE49-F238E27FC236}">
              <a16:creationId xmlns:a16="http://schemas.microsoft.com/office/drawing/2014/main" id="{683045A6-9621-79D6-A61B-C9F38515B174}"/>
            </a:ext>
          </a:extLst>
        </xdr:cNvPr>
        <xdr:cNvSpPr txBox="1"/>
      </xdr:nvSpPr>
      <xdr:spPr>
        <a:xfrm>
          <a:off x="11020425" y="545782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E52D7DB-128A-4628-87D0-D7DD98FDBE2F}"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49.67</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20</xdr:col>
      <xdr:colOff>209975</xdr:colOff>
      <xdr:row>15</xdr:row>
      <xdr:rowOff>127635</xdr:rowOff>
    </xdr:from>
    <xdr:to>
      <xdr:col>28</xdr:col>
      <xdr:colOff>381000</xdr:colOff>
      <xdr:row>33</xdr:row>
      <xdr:rowOff>47625</xdr:rowOff>
    </xdr:to>
    <xdr:sp macro="" textlink="">
      <xdr:nvSpPr>
        <xdr:cNvPr id="1078" name="Rectangle: Rounded Corners 1077">
          <a:extLst>
            <a:ext uri="{FF2B5EF4-FFF2-40B4-BE49-F238E27FC236}">
              <a16:creationId xmlns:a16="http://schemas.microsoft.com/office/drawing/2014/main" id="{022B39D6-BA5D-0059-3807-8C4516F8D7B4}"/>
            </a:ext>
          </a:extLst>
        </xdr:cNvPr>
        <xdr:cNvSpPr/>
      </xdr:nvSpPr>
      <xdr:spPr>
        <a:xfrm>
          <a:off x="12706775" y="2899410"/>
          <a:ext cx="5047825" cy="3234690"/>
        </a:xfrm>
        <a:prstGeom prst="roundRect">
          <a:avLst>
            <a:gd name="adj" fmla="val 0"/>
          </a:avLst>
        </a:prstGeom>
        <a:solidFill>
          <a:schemeClr val="accent5">
            <a:lumMod val="9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238125</xdr:colOff>
      <xdr:row>15</xdr:row>
      <xdr:rowOff>152400</xdr:rowOff>
    </xdr:from>
    <xdr:to>
      <xdr:col>28</xdr:col>
      <xdr:colOff>381000</xdr:colOff>
      <xdr:row>19</xdr:row>
      <xdr:rowOff>38100</xdr:rowOff>
    </xdr:to>
    <xdr:sp macro="" textlink="">
      <xdr:nvSpPr>
        <xdr:cNvPr id="1079" name="Rectangle 1078">
          <a:extLst>
            <a:ext uri="{FF2B5EF4-FFF2-40B4-BE49-F238E27FC236}">
              <a16:creationId xmlns:a16="http://schemas.microsoft.com/office/drawing/2014/main" id="{4A7E2C31-1B5E-3ECF-73FF-70CE80185E83}"/>
            </a:ext>
          </a:extLst>
        </xdr:cNvPr>
        <xdr:cNvSpPr/>
      </xdr:nvSpPr>
      <xdr:spPr>
        <a:xfrm>
          <a:off x="12734925" y="2924175"/>
          <a:ext cx="5019675" cy="62865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590550</xdr:colOff>
      <xdr:row>16</xdr:row>
      <xdr:rowOff>76200</xdr:rowOff>
    </xdr:from>
    <xdr:to>
      <xdr:col>26</xdr:col>
      <xdr:colOff>76200</xdr:colOff>
      <xdr:row>18</xdr:row>
      <xdr:rowOff>123825</xdr:rowOff>
    </xdr:to>
    <xdr:sp macro="" textlink="">
      <xdr:nvSpPr>
        <xdr:cNvPr id="1080" name="TextBox 1079">
          <a:extLst>
            <a:ext uri="{FF2B5EF4-FFF2-40B4-BE49-F238E27FC236}">
              <a16:creationId xmlns:a16="http://schemas.microsoft.com/office/drawing/2014/main" id="{00FEF291-308C-70F2-5D8D-55176E2C62DB}"/>
            </a:ext>
          </a:extLst>
        </xdr:cNvPr>
        <xdr:cNvSpPr txBox="1"/>
      </xdr:nvSpPr>
      <xdr:spPr>
        <a:xfrm>
          <a:off x="13696950" y="3028950"/>
          <a:ext cx="25336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Impact" panose="020B0806030902050204" pitchFamily="34" charset="0"/>
            </a:rPr>
            <a:t>RECOMMENDATION</a:t>
          </a:r>
          <a:r>
            <a:rPr lang="en-IN" sz="1600" baseline="0">
              <a:solidFill>
                <a:schemeClr val="bg1"/>
              </a:solidFill>
              <a:latin typeface="Impact" panose="020B0806030902050204" pitchFamily="34" charset="0"/>
            </a:rPr>
            <a:t> SYSTEM </a:t>
          </a:r>
          <a:endParaRPr lang="en-IN" sz="1600">
            <a:solidFill>
              <a:schemeClr val="bg1"/>
            </a:solidFill>
            <a:latin typeface="Impact" panose="020B0806030902050204" pitchFamily="34" charset="0"/>
          </a:endParaRPr>
        </a:p>
      </xdr:txBody>
    </xdr:sp>
    <xdr:clientData/>
  </xdr:twoCellAnchor>
  <xdr:twoCellAnchor>
    <xdr:from>
      <xdr:col>20</xdr:col>
      <xdr:colOff>504825</xdr:colOff>
      <xdr:row>20</xdr:row>
      <xdr:rowOff>28575</xdr:rowOff>
    </xdr:from>
    <xdr:to>
      <xdr:col>24</xdr:col>
      <xdr:colOff>47625</xdr:colOff>
      <xdr:row>21</xdr:row>
      <xdr:rowOff>171450</xdr:rowOff>
    </xdr:to>
    <xdr:sp macro="" textlink="">
      <xdr:nvSpPr>
        <xdr:cNvPr id="1081" name="TextBox 1080">
          <a:extLst>
            <a:ext uri="{FF2B5EF4-FFF2-40B4-BE49-F238E27FC236}">
              <a16:creationId xmlns:a16="http://schemas.microsoft.com/office/drawing/2014/main" id="{685625B0-5FD3-ACA4-16AB-8CEBF29F5A8D}"/>
            </a:ext>
          </a:extLst>
        </xdr:cNvPr>
        <xdr:cNvSpPr txBox="1"/>
      </xdr:nvSpPr>
      <xdr:spPr>
        <a:xfrm>
          <a:off x="13001625" y="3724275"/>
          <a:ext cx="19812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OVERALL RISK </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20</xdr:col>
      <xdr:colOff>485775</xdr:colOff>
      <xdr:row>22</xdr:row>
      <xdr:rowOff>9525</xdr:rowOff>
    </xdr:from>
    <xdr:to>
      <xdr:col>23</xdr:col>
      <xdr:colOff>9525</xdr:colOff>
      <xdr:row>23</xdr:row>
      <xdr:rowOff>152400</xdr:rowOff>
    </xdr:to>
    <xdr:sp macro="" textlink="">
      <xdr:nvSpPr>
        <xdr:cNvPr id="1082" name="TextBox 1081">
          <a:extLst>
            <a:ext uri="{FF2B5EF4-FFF2-40B4-BE49-F238E27FC236}">
              <a16:creationId xmlns:a16="http://schemas.microsoft.com/office/drawing/2014/main" id="{4C41B4AD-D343-5518-D234-674622B92556}"/>
            </a:ext>
          </a:extLst>
        </xdr:cNvPr>
        <xdr:cNvSpPr txBox="1"/>
      </xdr:nvSpPr>
      <xdr:spPr>
        <a:xfrm>
          <a:off x="12982575" y="407670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PRIORITY</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a:t>
          </a:r>
        </a:p>
      </xdr:txBody>
    </xdr:sp>
    <xdr:clientData/>
  </xdr:twoCellAnchor>
  <xdr:twoCellAnchor>
    <xdr:from>
      <xdr:col>20</xdr:col>
      <xdr:colOff>485775</xdr:colOff>
      <xdr:row>23</xdr:row>
      <xdr:rowOff>171450</xdr:rowOff>
    </xdr:from>
    <xdr:to>
      <xdr:col>23</xdr:col>
      <xdr:colOff>333375</xdr:colOff>
      <xdr:row>25</xdr:row>
      <xdr:rowOff>133350</xdr:rowOff>
    </xdr:to>
    <xdr:sp macro="" textlink="">
      <xdr:nvSpPr>
        <xdr:cNvPr id="1083" name="TextBox 1082">
          <a:extLst>
            <a:ext uri="{FF2B5EF4-FFF2-40B4-BE49-F238E27FC236}">
              <a16:creationId xmlns:a16="http://schemas.microsoft.com/office/drawing/2014/main" id="{A6A7287F-3961-B94F-4665-1436456F620D}"/>
            </a:ext>
          </a:extLst>
        </xdr:cNvPr>
        <xdr:cNvSpPr txBox="1"/>
      </xdr:nvSpPr>
      <xdr:spPr>
        <a:xfrm>
          <a:off x="12982575" y="4429125"/>
          <a:ext cx="16764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RECOMMENDATION :</a:t>
          </a:r>
        </a:p>
      </xdr:txBody>
    </xdr:sp>
    <xdr:clientData/>
  </xdr:twoCellAnchor>
  <xdr:twoCellAnchor>
    <xdr:from>
      <xdr:col>23</xdr:col>
      <xdr:colOff>304800</xdr:colOff>
      <xdr:row>23</xdr:row>
      <xdr:rowOff>152400</xdr:rowOff>
    </xdr:from>
    <xdr:to>
      <xdr:col>28</xdr:col>
      <xdr:colOff>76200</xdr:colOff>
      <xdr:row>25</xdr:row>
      <xdr:rowOff>114300</xdr:rowOff>
    </xdr:to>
    <xdr:sp macro="" textlink="$N$59">
      <xdr:nvSpPr>
        <xdr:cNvPr id="1084" name="TextBox 1083">
          <a:extLst>
            <a:ext uri="{FF2B5EF4-FFF2-40B4-BE49-F238E27FC236}">
              <a16:creationId xmlns:a16="http://schemas.microsoft.com/office/drawing/2014/main" id="{FED3184B-25A1-B4F4-E24D-80C60FF0BB55}"/>
            </a:ext>
          </a:extLst>
        </xdr:cNvPr>
        <xdr:cNvSpPr txBox="1"/>
      </xdr:nvSpPr>
      <xdr:spPr>
        <a:xfrm>
          <a:off x="14630400" y="4410075"/>
          <a:ext cx="28194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F922FD1-E9E3-41D6-BDAD-085EF3E1BB2E}"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Strengthen surveillance</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23</xdr:col>
      <xdr:colOff>314324</xdr:colOff>
      <xdr:row>25</xdr:row>
      <xdr:rowOff>95250</xdr:rowOff>
    </xdr:from>
    <xdr:to>
      <xdr:col>28</xdr:col>
      <xdr:colOff>247649</xdr:colOff>
      <xdr:row>27</xdr:row>
      <xdr:rowOff>57150</xdr:rowOff>
    </xdr:to>
    <xdr:sp macro="" textlink="$N$60">
      <xdr:nvSpPr>
        <xdr:cNvPr id="1085" name="TextBox 1084">
          <a:extLst>
            <a:ext uri="{FF2B5EF4-FFF2-40B4-BE49-F238E27FC236}">
              <a16:creationId xmlns:a16="http://schemas.microsoft.com/office/drawing/2014/main" id="{ABFBD94F-FA70-EA7E-B55F-E21DA07F1D44}"/>
            </a:ext>
          </a:extLst>
        </xdr:cNvPr>
        <xdr:cNvSpPr txBox="1"/>
      </xdr:nvSpPr>
      <xdr:spPr>
        <a:xfrm>
          <a:off x="14639924" y="4724400"/>
          <a:ext cx="29813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70C1880-34F9-43F8-9847-BC86DEB0C51D}"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Maintain women safety programs</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23</xdr:col>
      <xdr:colOff>323849</xdr:colOff>
      <xdr:row>27</xdr:row>
      <xdr:rowOff>47625</xdr:rowOff>
    </xdr:from>
    <xdr:to>
      <xdr:col>28</xdr:col>
      <xdr:colOff>314324</xdr:colOff>
      <xdr:row>29</xdr:row>
      <xdr:rowOff>19050</xdr:rowOff>
    </xdr:to>
    <xdr:sp macro="" textlink="$N$62">
      <xdr:nvSpPr>
        <xdr:cNvPr id="1086" name="TextBox 1085">
          <a:extLst>
            <a:ext uri="{FF2B5EF4-FFF2-40B4-BE49-F238E27FC236}">
              <a16:creationId xmlns:a16="http://schemas.microsoft.com/office/drawing/2014/main" id="{CADD542D-4BBA-1173-349C-0BEB76153E6B}"/>
            </a:ext>
          </a:extLst>
        </xdr:cNvPr>
        <xdr:cNvSpPr txBox="1"/>
      </xdr:nvSpPr>
      <xdr:spPr>
        <a:xfrm>
          <a:off x="14649449" y="5048250"/>
          <a:ext cx="303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866D103-7B9F-4022-86D8-71D800401C2A}"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Maintain road safety monitoring</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20</xdr:col>
      <xdr:colOff>485774</xdr:colOff>
      <xdr:row>30</xdr:row>
      <xdr:rowOff>142875</xdr:rowOff>
    </xdr:from>
    <xdr:to>
      <xdr:col>25</xdr:col>
      <xdr:colOff>266699</xdr:colOff>
      <xdr:row>32</xdr:row>
      <xdr:rowOff>114300</xdr:rowOff>
    </xdr:to>
    <xdr:sp macro="" textlink="">
      <xdr:nvSpPr>
        <xdr:cNvPr id="1087" name="TextBox 1086">
          <a:extLst>
            <a:ext uri="{FF2B5EF4-FFF2-40B4-BE49-F238E27FC236}">
              <a16:creationId xmlns:a16="http://schemas.microsoft.com/office/drawing/2014/main" id="{C5404AD1-F98C-1268-556E-D5E1463F7ADA}"/>
            </a:ext>
          </a:extLst>
        </xdr:cNvPr>
        <xdr:cNvSpPr txBox="1"/>
      </xdr:nvSpPr>
      <xdr:spPr>
        <a:xfrm>
          <a:off x="12982574" y="5686425"/>
          <a:ext cx="28289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RESOURCE</a:t>
          </a:r>
          <a:r>
            <a:rPr lang="en-IN" sz="1200" baseline="0">
              <a:solidFill>
                <a:schemeClr val="tx1"/>
              </a:solidFill>
              <a:latin typeface="Cambria" panose="02040503050406030204" pitchFamily="18" charset="0"/>
              <a:ea typeface="Cambria" panose="02040503050406030204" pitchFamily="18" charset="0"/>
              <a:cs typeface="Segoe UI Light" panose="020B0502040204020203" pitchFamily="34" charset="0"/>
            </a:rPr>
            <a:t> ALLOCATION NEEDED</a:t>
          </a:r>
          <a:r>
            <a:rPr lang="en-IN" sz="1200">
              <a:solidFill>
                <a:schemeClr val="tx1"/>
              </a:solidFill>
              <a:latin typeface="Cambria" panose="02040503050406030204" pitchFamily="18" charset="0"/>
              <a:ea typeface="Cambria" panose="02040503050406030204" pitchFamily="18" charset="0"/>
              <a:cs typeface="Segoe UI Light" panose="020B0502040204020203" pitchFamily="34" charset="0"/>
            </a:rPr>
            <a:t> :</a:t>
          </a:r>
        </a:p>
      </xdr:txBody>
    </xdr:sp>
    <xdr:clientData/>
  </xdr:twoCellAnchor>
  <xdr:twoCellAnchor>
    <xdr:from>
      <xdr:col>22</xdr:col>
      <xdr:colOff>95250</xdr:colOff>
      <xdr:row>22</xdr:row>
      <xdr:rowOff>9525</xdr:rowOff>
    </xdr:from>
    <xdr:to>
      <xdr:col>24</xdr:col>
      <xdr:colOff>228600</xdr:colOff>
      <xdr:row>23</xdr:row>
      <xdr:rowOff>152400</xdr:rowOff>
    </xdr:to>
    <xdr:sp macro="" textlink="$N$58">
      <xdr:nvSpPr>
        <xdr:cNvPr id="1088" name="TextBox 1087">
          <a:extLst>
            <a:ext uri="{FF2B5EF4-FFF2-40B4-BE49-F238E27FC236}">
              <a16:creationId xmlns:a16="http://schemas.microsoft.com/office/drawing/2014/main" id="{59F2CA40-37C0-573E-43F1-36816FEAE5A0}"/>
            </a:ext>
          </a:extLst>
        </xdr:cNvPr>
        <xdr:cNvSpPr txBox="1"/>
      </xdr:nvSpPr>
      <xdr:spPr>
        <a:xfrm>
          <a:off x="13811250" y="407670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72FA544-29EC-4931-81E1-42EAECCE6258}"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High Priority</a:t>
          </a:fld>
          <a:endParaRPr lang="en-US" sz="16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22</xdr:col>
      <xdr:colOff>523875</xdr:colOff>
      <xdr:row>20</xdr:row>
      <xdr:rowOff>19050</xdr:rowOff>
    </xdr:from>
    <xdr:to>
      <xdr:col>25</xdr:col>
      <xdr:colOff>47625</xdr:colOff>
      <xdr:row>21</xdr:row>
      <xdr:rowOff>161925</xdr:rowOff>
    </xdr:to>
    <xdr:sp macro="" textlink="$N$57">
      <xdr:nvSpPr>
        <xdr:cNvPr id="1089" name="TextBox 1088">
          <a:extLst>
            <a:ext uri="{FF2B5EF4-FFF2-40B4-BE49-F238E27FC236}">
              <a16:creationId xmlns:a16="http://schemas.microsoft.com/office/drawing/2014/main" id="{BEA22CED-2599-EB33-0993-5D527B3BA292}"/>
            </a:ext>
          </a:extLst>
        </xdr:cNvPr>
        <xdr:cNvSpPr txBox="1"/>
      </xdr:nvSpPr>
      <xdr:spPr>
        <a:xfrm>
          <a:off x="14239875" y="3714750"/>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731CF21-ABD1-4317-AEF2-F42DF5FD4FE8}"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High</a:t>
          </a:fld>
          <a:endParaRPr lang="en-US" sz="16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24</xdr:col>
      <xdr:colOff>476250</xdr:colOff>
      <xdr:row>30</xdr:row>
      <xdr:rowOff>123825</xdr:rowOff>
    </xdr:from>
    <xdr:to>
      <xdr:col>27</xdr:col>
      <xdr:colOff>0</xdr:colOff>
      <xdr:row>32</xdr:row>
      <xdr:rowOff>95250</xdr:rowOff>
    </xdr:to>
    <xdr:sp macro="" textlink="$N$61">
      <xdr:nvSpPr>
        <xdr:cNvPr id="1090" name="TextBox 1089">
          <a:extLst>
            <a:ext uri="{FF2B5EF4-FFF2-40B4-BE49-F238E27FC236}">
              <a16:creationId xmlns:a16="http://schemas.microsoft.com/office/drawing/2014/main" id="{2782E0E1-E74F-E614-4867-7999D6ED8CED}"/>
            </a:ext>
          </a:extLst>
        </xdr:cNvPr>
        <xdr:cNvSpPr txBox="1"/>
      </xdr:nvSpPr>
      <xdr:spPr>
        <a:xfrm>
          <a:off x="15411450" y="5667375"/>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0CBDEB6-F27C-4C4B-AA34-B240B5F98BD6}" type="TxLink">
            <a:rPr lang="en-US" sz="1600" b="0" i="0" u="none" strike="noStrike">
              <a:solidFill>
                <a:srgbClr val="0E2841"/>
              </a:solidFill>
              <a:latin typeface="Impact"/>
              <a:ea typeface="Cambria" panose="02040503050406030204" pitchFamily="18" charset="0"/>
              <a:cs typeface="Segoe UI Light" panose="020B0502040204020203" pitchFamily="34" charset="0"/>
            </a:rPr>
            <a:pPr algn="l"/>
            <a:t>MEDIUM</a:t>
          </a:fld>
          <a:endParaRPr lang="en-US" sz="1400" b="0" i="0" u="none" strike="noStrike">
            <a:solidFill>
              <a:srgbClr val="0E2841"/>
            </a:solidFill>
            <a:latin typeface="Impact"/>
            <a:ea typeface="Cambria" panose="02040503050406030204" pitchFamily="18" charset="0"/>
            <a:cs typeface="Segoe UI Light" panose="020B0502040204020203" pitchFamily="34" charset="0"/>
          </a:endParaRPr>
        </a:p>
      </xdr:txBody>
    </xdr:sp>
    <xdr:clientData/>
  </xdr:twoCellAnchor>
  <xdr:twoCellAnchor>
    <xdr:from>
      <xdr:col>9</xdr:col>
      <xdr:colOff>236220</xdr:colOff>
      <xdr:row>6</xdr:row>
      <xdr:rowOff>102869</xdr:rowOff>
    </xdr:from>
    <xdr:to>
      <xdr:col>13</xdr:col>
      <xdr:colOff>228600</xdr:colOff>
      <xdr:row>13</xdr:row>
      <xdr:rowOff>123824</xdr:rowOff>
    </xdr:to>
    <xdr:sp macro="" textlink="">
      <xdr:nvSpPr>
        <xdr:cNvPr id="1091" name="KPI_2">
          <a:extLst>
            <a:ext uri="{FF2B5EF4-FFF2-40B4-BE49-F238E27FC236}">
              <a16:creationId xmlns:a16="http://schemas.microsoft.com/office/drawing/2014/main" id="{2349DF93-BD80-28D3-C0AD-4FF67A3E8E47}"/>
            </a:ext>
          </a:extLst>
        </xdr:cNvPr>
        <xdr:cNvSpPr/>
      </xdr:nvSpPr>
      <xdr:spPr>
        <a:xfrm>
          <a:off x="5398770" y="1217294"/>
          <a:ext cx="2430780" cy="1316355"/>
        </a:xfrm>
        <a:prstGeom prst="roundRect">
          <a:avLst/>
        </a:prstGeom>
        <a:solidFill>
          <a:srgbClr val="DC3545"/>
        </a:solid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36195</xdr:colOff>
      <xdr:row>6</xdr:row>
      <xdr:rowOff>102869</xdr:rowOff>
    </xdr:from>
    <xdr:to>
      <xdr:col>17</xdr:col>
      <xdr:colOff>9525</xdr:colOff>
      <xdr:row>13</xdr:row>
      <xdr:rowOff>123824</xdr:rowOff>
    </xdr:to>
    <xdr:sp macro="" textlink="">
      <xdr:nvSpPr>
        <xdr:cNvPr id="1092" name="KPI_3">
          <a:extLst>
            <a:ext uri="{FF2B5EF4-FFF2-40B4-BE49-F238E27FC236}">
              <a16:creationId xmlns:a16="http://schemas.microsoft.com/office/drawing/2014/main" id="{E6260C28-A6D2-456C-233D-1AFD1C9D84A4}"/>
            </a:ext>
          </a:extLst>
        </xdr:cNvPr>
        <xdr:cNvSpPr/>
      </xdr:nvSpPr>
      <xdr:spPr>
        <a:xfrm>
          <a:off x="8246745" y="1217294"/>
          <a:ext cx="2430780" cy="1316355"/>
        </a:xfrm>
        <a:prstGeom prst="roundRect">
          <a:avLst/>
        </a:prstGeom>
        <a:solidFill>
          <a:srgbClr val="28A745"/>
        </a:solid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398145</xdr:colOff>
      <xdr:row>6</xdr:row>
      <xdr:rowOff>102869</xdr:rowOff>
    </xdr:from>
    <xdr:to>
      <xdr:col>21</xdr:col>
      <xdr:colOff>390525</xdr:colOff>
      <xdr:row>13</xdr:row>
      <xdr:rowOff>123824</xdr:rowOff>
    </xdr:to>
    <xdr:sp macro="" textlink="">
      <xdr:nvSpPr>
        <xdr:cNvPr id="1093" name="KPI_4">
          <a:extLst>
            <a:ext uri="{FF2B5EF4-FFF2-40B4-BE49-F238E27FC236}">
              <a16:creationId xmlns:a16="http://schemas.microsoft.com/office/drawing/2014/main" id="{AC65E952-F73D-82BA-B900-395B672E7786}"/>
            </a:ext>
          </a:extLst>
        </xdr:cNvPr>
        <xdr:cNvSpPr/>
      </xdr:nvSpPr>
      <xdr:spPr>
        <a:xfrm>
          <a:off x="11066145" y="1217294"/>
          <a:ext cx="2430780" cy="1316355"/>
        </a:xfrm>
        <a:prstGeom prst="roundRect">
          <a:avLst/>
        </a:prstGeom>
        <a:solidFill>
          <a:srgbClr val="DC3545"/>
        </a:solid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264795</xdr:colOff>
      <xdr:row>6</xdr:row>
      <xdr:rowOff>102869</xdr:rowOff>
    </xdr:from>
    <xdr:to>
      <xdr:col>26</xdr:col>
      <xdr:colOff>257175</xdr:colOff>
      <xdr:row>13</xdr:row>
      <xdr:rowOff>123824</xdr:rowOff>
    </xdr:to>
    <xdr:sp macro="" textlink="">
      <xdr:nvSpPr>
        <xdr:cNvPr id="1094" name="KPI_5">
          <a:extLst>
            <a:ext uri="{FF2B5EF4-FFF2-40B4-BE49-F238E27FC236}">
              <a16:creationId xmlns:a16="http://schemas.microsoft.com/office/drawing/2014/main" id="{E97972BB-6E88-AB91-1072-84002B3839B6}"/>
            </a:ext>
          </a:extLst>
        </xdr:cNvPr>
        <xdr:cNvSpPr/>
      </xdr:nvSpPr>
      <xdr:spPr>
        <a:xfrm>
          <a:off x="13980795" y="1217294"/>
          <a:ext cx="2430780" cy="1316355"/>
        </a:xfrm>
        <a:prstGeom prst="roundRect">
          <a:avLst/>
        </a:prstGeom>
        <a:solidFill>
          <a:srgbClr val="FF8C00"/>
        </a:solid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152400</xdr:colOff>
      <xdr:row>7</xdr:row>
      <xdr:rowOff>95250</xdr:rowOff>
    </xdr:from>
    <xdr:to>
      <xdr:col>8</xdr:col>
      <xdr:colOff>495300</xdr:colOff>
      <xdr:row>9</xdr:row>
      <xdr:rowOff>152400</xdr:rowOff>
    </xdr:to>
    <xdr:sp macro="" textlink="">
      <xdr:nvSpPr>
        <xdr:cNvPr id="1095" name="TextBox 1094">
          <a:extLst>
            <a:ext uri="{FF2B5EF4-FFF2-40B4-BE49-F238E27FC236}">
              <a16:creationId xmlns:a16="http://schemas.microsoft.com/office/drawing/2014/main" id="{FAAE8AE9-A7DF-A997-9835-19E31EC49CFE}"/>
            </a:ext>
          </a:extLst>
        </xdr:cNvPr>
        <xdr:cNvSpPr txBox="1"/>
      </xdr:nvSpPr>
      <xdr:spPr>
        <a:xfrm>
          <a:off x="2876550" y="1390650"/>
          <a:ext cx="217170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Impact" panose="020B0806030902050204" pitchFamily="34" charset="0"/>
            </a:rPr>
            <a:t>🚨 </a:t>
          </a:r>
          <a:r>
            <a:rPr lang="en-IN" sz="1600">
              <a:solidFill>
                <a:schemeClr val="bg1"/>
              </a:solidFill>
              <a:latin typeface="Impact" panose="020B0806030902050204" pitchFamily="34" charset="0"/>
            </a:rPr>
            <a:t>TOTAL CRIMES</a:t>
          </a:r>
        </a:p>
      </xdr:txBody>
    </xdr:sp>
    <xdr:clientData/>
  </xdr:twoCellAnchor>
  <xdr:twoCellAnchor>
    <xdr:from>
      <xdr:col>10</xdr:col>
      <xdr:colOff>66675</xdr:colOff>
      <xdr:row>7</xdr:row>
      <xdr:rowOff>95250</xdr:rowOff>
    </xdr:from>
    <xdr:to>
      <xdr:col>13</xdr:col>
      <xdr:colOff>295275</xdr:colOff>
      <xdr:row>9</xdr:row>
      <xdr:rowOff>123825</xdr:rowOff>
    </xdr:to>
    <xdr:sp macro="" textlink="">
      <xdr:nvSpPr>
        <xdr:cNvPr id="1096" name="TextBox 1095">
          <a:extLst>
            <a:ext uri="{FF2B5EF4-FFF2-40B4-BE49-F238E27FC236}">
              <a16:creationId xmlns:a16="http://schemas.microsoft.com/office/drawing/2014/main" id="{4663A263-03A5-BB93-B053-E272AEF2C604}"/>
            </a:ext>
          </a:extLst>
        </xdr:cNvPr>
        <xdr:cNvSpPr txBox="1"/>
      </xdr:nvSpPr>
      <xdr:spPr>
        <a:xfrm>
          <a:off x="5838825" y="1390650"/>
          <a:ext cx="20574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Impact" panose="020B0806030902050204" pitchFamily="34" charset="0"/>
            </a:rPr>
            <a:t>⚠️ </a:t>
          </a:r>
          <a:r>
            <a:rPr lang="en-IN" sz="1600">
              <a:solidFill>
                <a:schemeClr val="bg1"/>
              </a:solidFill>
              <a:latin typeface="Impact" panose="020B0806030902050204" pitchFamily="34" charset="0"/>
            </a:rPr>
            <a:t>RISK SCORE</a:t>
          </a:r>
        </a:p>
      </xdr:txBody>
    </xdr:sp>
    <xdr:clientData/>
  </xdr:twoCellAnchor>
  <xdr:twoCellAnchor>
    <xdr:from>
      <xdr:col>14</xdr:col>
      <xdr:colOff>266700</xdr:colOff>
      <xdr:row>7</xdr:row>
      <xdr:rowOff>114300</xdr:rowOff>
    </xdr:from>
    <xdr:to>
      <xdr:col>16</xdr:col>
      <xdr:colOff>476250</xdr:colOff>
      <xdr:row>9</xdr:row>
      <xdr:rowOff>142875</xdr:rowOff>
    </xdr:to>
    <xdr:sp macro="" textlink="">
      <xdr:nvSpPr>
        <xdr:cNvPr id="1097" name="TextBox 1096">
          <a:extLst>
            <a:ext uri="{FF2B5EF4-FFF2-40B4-BE49-F238E27FC236}">
              <a16:creationId xmlns:a16="http://schemas.microsoft.com/office/drawing/2014/main" id="{D009B335-DA93-DFD3-4408-EF3E8627C0A6}"/>
            </a:ext>
          </a:extLst>
        </xdr:cNvPr>
        <xdr:cNvSpPr txBox="1"/>
      </xdr:nvSpPr>
      <xdr:spPr>
        <a:xfrm>
          <a:off x="8477250" y="1409700"/>
          <a:ext cx="20574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Impact" panose="020B0806030902050204" pitchFamily="34" charset="0"/>
            </a:rPr>
            <a:t>📊 </a:t>
          </a:r>
          <a:r>
            <a:rPr lang="en-IN" sz="1600">
              <a:solidFill>
                <a:schemeClr val="bg1"/>
              </a:solidFill>
              <a:latin typeface="Impact" panose="020B0806030902050204" pitchFamily="34" charset="0"/>
            </a:rPr>
            <a:t>SEVERITY INDEX</a:t>
          </a:r>
        </a:p>
      </xdr:txBody>
    </xdr:sp>
    <xdr:clientData/>
  </xdr:twoCellAnchor>
  <xdr:twoCellAnchor>
    <xdr:from>
      <xdr:col>17</xdr:col>
      <xdr:colOff>581025</xdr:colOff>
      <xdr:row>7</xdr:row>
      <xdr:rowOff>114300</xdr:rowOff>
    </xdr:from>
    <xdr:to>
      <xdr:col>21</xdr:col>
      <xdr:colOff>200025</xdr:colOff>
      <xdr:row>9</xdr:row>
      <xdr:rowOff>142875</xdr:rowOff>
    </xdr:to>
    <xdr:sp macro="" textlink="">
      <xdr:nvSpPr>
        <xdr:cNvPr id="1098" name="TextBox 1097">
          <a:extLst>
            <a:ext uri="{FF2B5EF4-FFF2-40B4-BE49-F238E27FC236}">
              <a16:creationId xmlns:a16="http://schemas.microsoft.com/office/drawing/2014/main" id="{305B17AA-277F-628C-B4BE-D5344BA89994}"/>
            </a:ext>
          </a:extLst>
        </xdr:cNvPr>
        <xdr:cNvSpPr txBox="1"/>
      </xdr:nvSpPr>
      <xdr:spPr>
        <a:xfrm>
          <a:off x="11249025" y="1409700"/>
          <a:ext cx="20574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Impact" panose="020B0806030902050204" pitchFamily="34" charset="0"/>
            </a:rPr>
            <a:t>🛡️ </a:t>
          </a:r>
          <a:r>
            <a:rPr lang="en-IN" sz="1600">
              <a:solidFill>
                <a:schemeClr val="bg1"/>
              </a:solidFill>
              <a:latin typeface="Impact" panose="020B0806030902050204" pitchFamily="34" charset="0"/>
            </a:rPr>
            <a:t>PUBLIC SAFETY</a:t>
          </a:r>
        </a:p>
      </xdr:txBody>
    </xdr:sp>
    <xdr:clientData/>
  </xdr:twoCellAnchor>
  <xdr:twoCellAnchor>
    <xdr:from>
      <xdr:col>22</xdr:col>
      <xdr:colOff>476250</xdr:colOff>
      <xdr:row>7</xdr:row>
      <xdr:rowOff>114300</xdr:rowOff>
    </xdr:from>
    <xdr:to>
      <xdr:col>26</xdr:col>
      <xdr:colOff>95250</xdr:colOff>
      <xdr:row>9</xdr:row>
      <xdr:rowOff>142875</xdr:rowOff>
    </xdr:to>
    <xdr:sp macro="" textlink="">
      <xdr:nvSpPr>
        <xdr:cNvPr id="1099" name="TextBox 1098">
          <a:extLst>
            <a:ext uri="{FF2B5EF4-FFF2-40B4-BE49-F238E27FC236}">
              <a16:creationId xmlns:a16="http://schemas.microsoft.com/office/drawing/2014/main" id="{CD595581-C531-E882-9F72-7294EC3D3A2B}"/>
            </a:ext>
          </a:extLst>
        </xdr:cNvPr>
        <xdr:cNvSpPr txBox="1"/>
      </xdr:nvSpPr>
      <xdr:spPr>
        <a:xfrm>
          <a:off x="14192250" y="1409700"/>
          <a:ext cx="20574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latin typeface="Impact" panose="020B0806030902050204" pitchFamily="34" charset="0"/>
            </a:rPr>
            <a:t>🎯 </a:t>
          </a:r>
          <a:r>
            <a:rPr lang="en-IN" sz="1600">
              <a:solidFill>
                <a:schemeClr val="bg1"/>
              </a:solidFill>
              <a:latin typeface="Impact" panose="020B0806030902050204" pitchFamily="34" charset="0"/>
            </a:rPr>
            <a:t>PRIORITY LEVEL</a:t>
          </a:r>
        </a:p>
      </xdr:txBody>
    </xdr:sp>
    <xdr:clientData/>
  </xdr:twoCellAnchor>
  <xdr:twoCellAnchor>
    <xdr:from>
      <xdr:col>5</xdr:col>
      <xdr:colOff>219075</xdr:colOff>
      <xdr:row>10</xdr:row>
      <xdr:rowOff>9525</xdr:rowOff>
    </xdr:from>
    <xdr:to>
      <xdr:col>8</xdr:col>
      <xdr:colOff>38100</xdr:colOff>
      <xdr:row>12</xdr:row>
      <xdr:rowOff>66675</xdr:rowOff>
    </xdr:to>
    <xdr:sp macro="" textlink="$AP$18">
      <xdr:nvSpPr>
        <xdr:cNvPr id="1100" name="TextBox 1099">
          <a:extLst>
            <a:ext uri="{FF2B5EF4-FFF2-40B4-BE49-F238E27FC236}">
              <a16:creationId xmlns:a16="http://schemas.microsoft.com/office/drawing/2014/main" id="{B8392832-1E05-1609-73AB-9228A7F336C7}"/>
            </a:ext>
          </a:extLst>
        </xdr:cNvPr>
        <xdr:cNvSpPr txBox="1"/>
      </xdr:nvSpPr>
      <xdr:spPr>
        <a:xfrm>
          <a:off x="2943225" y="1866900"/>
          <a:ext cx="16478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D923B0-15FD-4A02-85E5-DE5BBAA53463}" type="TxLink">
            <a:rPr lang="en-US" sz="2000" b="0" i="0" u="none" strike="noStrike">
              <a:solidFill>
                <a:schemeClr val="bg1"/>
              </a:solidFill>
              <a:latin typeface="Impact" panose="020B0806030902050204" pitchFamily="34" charset="0"/>
            </a:rPr>
            <a:pPr algn="ctr"/>
            <a:t>14523</a:t>
          </a:fld>
          <a:endParaRPr lang="en-IN" sz="2000">
            <a:solidFill>
              <a:schemeClr val="bg1"/>
            </a:solidFill>
            <a:latin typeface="Impact" panose="020B0806030902050204" pitchFamily="34" charset="0"/>
          </a:endParaRPr>
        </a:p>
      </xdr:txBody>
    </xdr:sp>
    <xdr:clientData/>
  </xdr:twoCellAnchor>
  <xdr:twoCellAnchor>
    <xdr:from>
      <xdr:col>10</xdr:col>
      <xdr:colOff>114300</xdr:colOff>
      <xdr:row>10</xdr:row>
      <xdr:rowOff>9525</xdr:rowOff>
    </xdr:from>
    <xdr:to>
      <xdr:col>12</xdr:col>
      <xdr:colOff>542925</xdr:colOff>
      <xdr:row>12</xdr:row>
      <xdr:rowOff>66675</xdr:rowOff>
    </xdr:to>
    <xdr:sp macro="" textlink="$AP$20">
      <xdr:nvSpPr>
        <xdr:cNvPr id="1101" name="TextBox 1100">
          <a:extLst>
            <a:ext uri="{FF2B5EF4-FFF2-40B4-BE49-F238E27FC236}">
              <a16:creationId xmlns:a16="http://schemas.microsoft.com/office/drawing/2014/main" id="{2A0E66F0-A727-4F12-C2AD-CC5AAD5829ED}"/>
            </a:ext>
          </a:extLst>
        </xdr:cNvPr>
        <xdr:cNvSpPr txBox="1"/>
      </xdr:nvSpPr>
      <xdr:spPr>
        <a:xfrm>
          <a:off x="5886450" y="1866900"/>
          <a:ext cx="16478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2E4007-9590-47B6-B097-FD4505E71DC2}" type="TxLink">
            <a:rPr lang="en-US" sz="2000" b="0" i="0" u="none" strike="noStrike">
              <a:solidFill>
                <a:schemeClr val="bg1"/>
              </a:solidFill>
              <a:latin typeface="Impact" panose="020B0806030902050204" pitchFamily="34" charset="0"/>
            </a:rPr>
            <a:pPr algn="ctr"/>
            <a:t>78.27</a:t>
          </a:fld>
          <a:endParaRPr lang="en-IN" sz="2000">
            <a:solidFill>
              <a:schemeClr val="bg1"/>
            </a:solidFill>
            <a:latin typeface="Impact" panose="020B0806030902050204" pitchFamily="34" charset="0"/>
          </a:endParaRPr>
        </a:p>
      </xdr:txBody>
    </xdr:sp>
    <xdr:clientData/>
  </xdr:twoCellAnchor>
  <xdr:twoCellAnchor>
    <xdr:from>
      <xdr:col>14</xdr:col>
      <xdr:colOff>447675</xdr:colOff>
      <xdr:row>10</xdr:row>
      <xdr:rowOff>9525</xdr:rowOff>
    </xdr:from>
    <xdr:to>
      <xdr:col>16</xdr:col>
      <xdr:colOff>247650</xdr:colOff>
      <xdr:row>12</xdr:row>
      <xdr:rowOff>66675</xdr:rowOff>
    </xdr:to>
    <xdr:sp macro="" textlink="$AP$22">
      <xdr:nvSpPr>
        <xdr:cNvPr id="1102" name="TextBox 1101">
          <a:extLst>
            <a:ext uri="{FF2B5EF4-FFF2-40B4-BE49-F238E27FC236}">
              <a16:creationId xmlns:a16="http://schemas.microsoft.com/office/drawing/2014/main" id="{76097712-9477-F419-49EF-D585D436D319}"/>
            </a:ext>
          </a:extLst>
        </xdr:cNvPr>
        <xdr:cNvSpPr txBox="1"/>
      </xdr:nvSpPr>
      <xdr:spPr>
        <a:xfrm>
          <a:off x="8658225" y="1866900"/>
          <a:ext cx="16478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5D5A2C-B0CD-4811-95AB-04C455910915}" type="TxLink">
            <a:rPr lang="en-US" sz="2000" b="0" i="0" u="none" strike="noStrike">
              <a:solidFill>
                <a:schemeClr val="bg1"/>
              </a:solidFill>
              <a:latin typeface="Impact" panose="020B0806030902050204" pitchFamily="34" charset="0"/>
            </a:rPr>
            <a:pPr algn="ctr"/>
            <a:t>1.14</a:t>
          </a:fld>
          <a:endParaRPr lang="en-IN" sz="2000">
            <a:solidFill>
              <a:schemeClr val="bg1"/>
            </a:solidFill>
            <a:latin typeface="Impact" panose="020B0806030902050204" pitchFamily="34" charset="0"/>
          </a:endParaRPr>
        </a:p>
      </xdr:txBody>
    </xdr:sp>
    <xdr:clientData/>
  </xdr:twoCellAnchor>
  <xdr:twoCellAnchor>
    <xdr:from>
      <xdr:col>18</xdr:col>
      <xdr:colOff>142875</xdr:colOff>
      <xdr:row>10</xdr:row>
      <xdr:rowOff>9525</xdr:rowOff>
    </xdr:from>
    <xdr:to>
      <xdr:col>20</xdr:col>
      <xdr:colOff>571500</xdr:colOff>
      <xdr:row>12</xdr:row>
      <xdr:rowOff>66675</xdr:rowOff>
    </xdr:to>
    <xdr:sp macro="" textlink="$AP$24">
      <xdr:nvSpPr>
        <xdr:cNvPr id="1103" name="TextBox 1102">
          <a:extLst>
            <a:ext uri="{FF2B5EF4-FFF2-40B4-BE49-F238E27FC236}">
              <a16:creationId xmlns:a16="http://schemas.microsoft.com/office/drawing/2014/main" id="{E52543D8-3A72-14D4-CBE0-74FEC7300917}"/>
            </a:ext>
          </a:extLst>
        </xdr:cNvPr>
        <xdr:cNvSpPr txBox="1"/>
      </xdr:nvSpPr>
      <xdr:spPr>
        <a:xfrm>
          <a:off x="11420475" y="1866900"/>
          <a:ext cx="16478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B6DE6B-8C0B-4B76-B24B-0DEF8196E281}" type="TxLink">
            <a:rPr lang="en-US" sz="2200" b="0" i="0" u="none" strike="noStrike">
              <a:solidFill>
                <a:schemeClr val="bg1"/>
              </a:solidFill>
              <a:latin typeface="Impact"/>
            </a:rPr>
            <a:pPr algn="ctr"/>
            <a:t>21.73</a:t>
          </a:fld>
          <a:endParaRPr lang="en-IN" sz="2000">
            <a:solidFill>
              <a:schemeClr val="bg1"/>
            </a:solidFill>
            <a:latin typeface="Impact" panose="020B0806030902050204" pitchFamily="34" charset="0"/>
          </a:endParaRPr>
        </a:p>
      </xdr:txBody>
    </xdr:sp>
    <xdr:clientData/>
  </xdr:twoCellAnchor>
  <xdr:twoCellAnchor>
    <xdr:from>
      <xdr:col>23</xdr:col>
      <xdr:colOff>85725</xdr:colOff>
      <xdr:row>10</xdr:row>
      <xdr:rowOff>9525</xdr:rowOff>
    </xdr:from>
    <xdr:to>
      <xdr:col>25</xdr:col>
      <xdr:colOff>514350</xdr:colOff>
      <xdr:row>12</xdr:row>
      <xdr:rowOff>66675</xdr:rowOff>
    </xdr:to>
    <xdr:sp macro="" textlink="$AP$26">
      <xdr:nvSpPr>
        <xdr:cNvPr id="1104" name="TextBox 1103">
          <a:extLst>
            <a:ext uri="{FF2B5EF4-FFF2-40B4-BE49-F238E27FC236}">
              <a16:creationId xmlns:a16="http://schemas.microsoft.com/office/drawing/2014/main" id="{977DB84E-AC2E-8201-5DC9-306DCF84F4AD}"/>
            </a:ext>
          </a:extLst>
        </xdr:cNvPr>
        <xdr:cNvSpPr txBox="1"/>
      </xdr:nvSpPr>
      <xdr:spPr>
        <a:xfrm>
          <a:off x="14411325" y="1866900"/>
          <a:ext cx="16478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61B056-AA4B-451F-ACE4-AD97DF20BC87}" type="TxLink">
            <a:rPr lang="en-US" sz="2200" b="0" i="0" u="none" strike="noStrike">
              <a:solidFill>
                <a:schemeClr val="bg1"/>
              </a:solidFill>
              <a:latin typeface="Impact"/>
            </a:rPr>
            <a:pPr algn="ctr"/>
            <a:t>High Priority</a:t>
          </a:fld>
          <a:endParaRPr lang="en-IN" sz="2000">
            <a:solidFill>
              <a:schemeClr val="bg1"/>
            </a:solidFill>
            <a:latin typeface="Impact" panose="020B080603090205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254000</xdr:colOff>
      <xdr:row>5</xdr:row>
      <xdr:rowOff>87312</xdr:rowOff>
    </xdr:from>
    <xdr:to>
      <xdr:col>8</xdr:col>
      <xdr:colOff>558800</xdr:colOff>
      <xdr:row>21</xdr:row>
      <xdr:rowOff>87312</xdr:rowOff>
    </xdr:to>
    <xdr:graphicFrame macro="">
      <xdr:nvGraphicFramePr>
        <xdr:cNvPr id="3" name="Chart 1pt1">
          <a:extLst>
            <a:ext uri="{FF2B5EF4-FFF2-40B4-BE49-F238E27FC236}">
              <a16:creationId xmlns:a16="http://schemas.microsoft.com/office/drawing/2014/main" id="{171A98B7-94D9-4C6E-94BB-F8D9B19D76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19685</xdr:colOff>
      <xdr:row>5</xdr:row>
      <xdr:rowOff>135890</xdr:rowOff>
    </xdr:from>
    <xdr:to>
      <xdr:col>17</xdr:col>
      <xdr:colOff>508953</xdr:colOff>
      <xdr:row>21</xdr:row>
      <xdr:rowOff>79375</xdr:rowOff>
    </xdr:to>
    <xdr:graphicFrame macro="">
      <xdr:nvGraphicFramePr>
        <xdr:cNvPr id="4" name="Chart 2PT2">
          <a:extLst>
            <a:ext uri="{FF2B5EF4-FFF2-40B4-BE49-F238E27FC236}">
              <a16:creationId xmlns:a16="http://schemas.microsoft.com/office/drawing/2014/main" id="{B775C1DF-B81C-46D5-A49A-9B870D1200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574798</xdr:colOff>
      <xdr:row>49</xdr:row>
      <xdr:rowOff>168055</xdr:rowOff>
    </xdr:from>
    <xdr:to>
      <xdr:col>18</xdr:col>
      <xdr:colOff>582418</xdr:colOff>
      <xdr:row>66</xdr:row>
      <xdr:rowOff>74858</xdr:rowOff>
    </xdr:to>
    <xdr:graphicFrame macro="">
      <xdr:nvGraphicFramePr>
        <xdr:cNvPr id="6" name="Chart 6PT3">
          <a:extLst>
            <a:ext uri="{FF2B5EF4-FFF2-40B4-BE49-F238E27FC236}">
              <a16:creationId xmlns:a16="http://schemas.microsoft.com/office/drawing/2014/main" id="{1459E4DF-7935-46CA-A2F4-6B4DF9FA7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365198</xdr:colOff>
      <xdr:row>50</xdr:row>
      <xdr:rowOff>21295</xdr:rowOff>
    </xdr:from>
    <xdr:to>
      <xdr:col>9</xdr:col>
      <xdr:colOff>58810</xdr:colOff>
      <xdr:row>66</xdr:row>
      <xdr:rowOff>100987</xdr:rowOff>
    </xdr:to>
    <xdr:graphicFrame macro="">
      <xdr:nvGraphicFramePr>
        <xdr:cNvPr id="9" name="Chart 5HLP">
          <a:extLst>
            <a:ext uri="{FF2B5EF4-FFF2-40B4-BE49-F238E27FC236}">
              <a16:creationId xmlns:a16="http://schemas.microsoft.com/office/drawing/2014/main" id="{596EB917-C85F-4BB5-AC4F-DD8210E003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3565</xdr:colOff>
      <xdr:row>26</xdr:row>
      <xdr:rowOff>115864</xdr:rowOff>
    </xdr:from>
    <xdr:to>
      <xdr:col>19</xdr:col>
      <xdr:colOff>157553</xdr:colOff>
      <xdr:row>43</xdr:row>
      <xdr:rowOff>6838</xdr:rowOff>
    </xdr:to>
    <xdr:graphicFrame macro="">
      <xdr:nvGraphicFramePr>
        <xdr:cNvPr id="11" name="Chart 4PT4">
          <a:extLst>
            <a:ext uri="{FF2B5EF4-FFF2-40B4-BE49-F238E27FC236}">
              <a16:creationId xmlns:a16="http://schemas.microsoft.com/office/drawing/2014/main" id="{2620D19B-0CFA-42D7-9EB7-94C1C08C75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424203</xdr:colOff>
      <xdr:row>26</xdr:row>
      <xdr:rowOff>164905</xdr:rowOff>
    </xdr:from>
    <xdr:to>
      <xdr:col>9</xdr:col>
      <xdr:colOff>119403</xdr:colOff>
      <xdr:row>43</xdr:row>
      <xdr:rowOff>157284</xdr:rowOff>
    </xdr:to>
    <xdr:graphicFrame macro="">
      <xdr:nvGraphicFramePr>
        <xdr:cNvPr id="12" name="Chart 3PT5">
          <a:extLst>
            <a:ext uri="{FF2B5EF4-FFF2-40B4-BE49-F238E27FC236}">
              <a16:creationId xmlns:a16="http://schemas.microsoft.com/office/drawing/2014/main" id="{C8A69619-0268-4919-89CF-AFD8C1A028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428625</xdr:colOff>
      <xdr:row>72</xdr:row>
      <xdr:rowOff>142996</xdr:rowOff>
    </xdr:from>
    <xdr:to>
      <xdr:col>9</xdr:col>
      <xdr:colOff>574992</xdr:colOff>
      <xdr:row>91</xdr:row>
      <xdr:rowOff>67992</xdr:rowOff>
    </xdr:to>
    <xdr:graphicFrame macro="">
      <xdr:nvGraphicFramePr>
        <xdr:cNvPr id="15" name="Chart 7PT6">
          <a:extLst>
            <a:ext uri="{FF2B5EF4-FFF2-40B4-BE49-F238E27FC236}">
              <a16:creationId xmlns:a16="http://schemas.microsoft.com/office/drawing/2014/main" id="{DB43508E-18F1-4F2F-8A98-EAE36A805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460375</xdr:colOff>
      <xdr:row>73</xdr:row>
      <xdr:rowOff>-1</xdr:rowOff>
    </xdr:from>
    <xdr:to>
      <xdr:col>22</xdr:col>
      <xdr:colOff>227965</xdr:colOff>
      <xdr:row>89</xdr:row>
      <xdr:rowOff>172719</xdr:rowOff>
    </xdr:to>
    <xdr:graphicFrame macro="">
      <xdr:nvGraphicFramePr>
        <xdr:cNvPr id="2" name="Chart 8PT7">
          <a:extLst>
            <a:ext uri="{FF2B5EF4-FFF2-40B4-BE49-F238E27FC236}">
              <a16:creationId xmlns:a16="http://schemas.microsoft.com/office/drawing/2014/main" id="{403095A4-C45E-4217-A593-2E3E50CFD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45720</xdr:colOff>
      <xdr:row>0</xdr:row>
      <xdr:rowOff>60960</xdr:rowOff>
    </xdr:from>
    <xdr:to>
      <xdr:col>22</xdr:col>
      <xdr:colOff>541020</xdr:colOff>
      <xdr:row>7</xdr:row>
      <xdr:rowOff>129540</xdr:rowOff>
    </xdr:to>
    <xdr:sp macro="" textlink="">
      <xdr:nvSpPr>
        <xdr:cNvPr id="2" name="Flowchart: Alternate Process 1">
          <a:extLst>
            <a:ext uri="{FF2B5EF4-FFF2-40B4-BE49-F238E27FC236}">
              <a16:creationId xmlns:a16="http://schemas.microsoft.com/office/drawing/2014/main" id="{E97D729F-EAFC-B9CC-5B34-7E09BBE16838}"/>
            </a:ext>
          </a:extLst>
        </xdr:cNvPr>
        <xdr:cNvSpPr/>
      </xdr:nvSpPr>
      <xdr:spPr>
        <a:xfrm>
          <a:off x="45720" y="60960"/>
          <a:ext cx="13906500" cy="1348740"/>
        </a:xfrm>
        <a:prstGeom prst="flowChartAlternateProcess">
          <a:avLst/>
        </a:prstGeom>
        <a:solidFill>
          <a:srgbClr val="CFB0E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1</xdr:row>
      <xdr:rowOff>30480</xdr:rowOff>
    </xdr:from>
    <xdr:to>
      <xdr:col>10</xdr:col>
      <xdr:colOff>426720</xdr:colOff>
      <xdr:row>3</xdr:row>
      <xdr:rowOff>68580</xdr:rowOff>
    </xdr:to>
    <xdr:sp macro="" textlink="">
      <xdr:nvSpPr>
        <xdr:cNvPr id="3" name="TextBox 2">
          <a:extLst>
            <a:ext uri="{FF2B5EF4-FFF2-40B4-BE49-F238E27FC236}">
              <a16:creationId xmlns:a16="http://schemas.microsoft.com/office/drawing/2014/main" id="{961D0A32-7E5F-E7A5-CA7E-4125F62A7825}"/>
            </a:ext>
          </a:extLst>
        </xdr:cNvPr>
        <xdr:cNvSpPr txBox="1"/>
      </xdr:nvSpPr>
      <xdr:spPr>
        <a:xfrm>
          <a:off x="350520" y="213360"/>
          <a:ext cx="617220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ysClr val="windowText" lastClr="000000"/>
              </a:solidFill>
              <a:latin typeface="Impact" panose="020B0806030902050204" pitchFamily="34" charset="0"/>
            </a:rPr>
            <a:t>TAMIL NADU CRIME INTELLIGENCE REPORT </a:t>
          </a:r>
        </a:p>
      </xdr:txBody>
    </xdr:sp>
    <xdr:clientData/>
  </xdr:twoCellAnchor>
  <xdr:twoCellAnchor>
    <xdr:from>
      <xdr:col>0</xdr:col>
      <xdr:colOff>381000</xdr:colOff>
      <xdr:row>4</xdr:row>
      <xdr:rowOff>15240</xdr:rowOff>
    </xdr:from>
    <xdr:to>
      <xdr:col>10</xdr:col>
      <xdr:colOff>99060</xdr:colOff>
      <xdr:row>7</xdr:row>
      <xdr:rowOff>7620</xdr:rowOff>
    </xdr:to>
    <xdr:sp macro="" textlink="">
      <xdr:nvSpPr>
        <xdr:cNvPr id="4" name="TextBox 3">
          <a:extLst>
            <a:ext uri="{FF2B5EF4-FFF2-40B4-BE49-F238E27FC236}">
              <a16:creationId xmlns:a16="http://schemas.microsoft.com/office/drawing/2014/main" id="{5620BC77-80E5-5D9D-0C3D-457EFDEA5F9E}"/>
            </a:ext>
          </a:extLst>
        </xdr:cNvPr>
        <xdr:cNvSpPr txBox="1"/>
      </xdr:nvSpPr>
      <xdr:spPr>
        <a:xfrm>
          <a:off x="381000" y="746760"/>
          <a:ext cx="58140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latin typeface="Impact" panose="020B0806030902050204" pitchFamily="34" charset="0"/>
            </a:rPr>
            <a:t>TN SENTINEL X PRO – Executive Insights</a:t>
          </a:r>
          <a:endParaRPr lang="en-IN" sz="1800">
            <a:solidFill>
              <a:sysClr val="windowText" lastClr="000000"/>
            </a:solidFill>
            <a:latin typeface="Impact" panose="020B080603090205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an s" refreshedDate="46198.837209259262" createdVersion="8" refreshedVersion="8" minRefreshableVersion="3" recordCount="50" xr:uid="{79A50F67-F2F5-400B-9898-04EBEECE3881}">
  <cacheSource type="worksheet">
    <worksheetSource name="tbl_MasterModel"/>
  </cacheSource>
  <cacheFields count="21">
    <cacheField name="Sl No" numFmtId="0">
      <sharedItems containsSemiMixedTypes="0" containsString="0" containsNumber="1" containsInteger="1" minValue="1" maxValue="50"/>
    </cacheField>
    <cacheField name="Districts/City" numFmtId="0">
      <sharedItems count="50">
        <s v="Ariyalur"/>
        <s v="Chennai"/>
        <s v="Coimbatore"/>
        <s v="Coimbatore City"/>
        <s v="Cuddalore"/>
        <s v="Dharmapuri"/>
        <s v="Dindigul"/>
        <s v="Erode"/>
        <s v="Kanchipuram"/>
        <s v="Kanyakumari"/>
        <s v="Karur"/>
        <s v="Krishnagiri"/>
        <s v="Madurai"/>
        <s v="Madurai City"/>
        <s v="Nagapattinam"/>
        <s v="Namakkal"/>
        <s v="Nilgiris"/>
        <s v="Perambalur"/>
        <s v="Pudukottai"/>
        <s v="Ramnathapuram"/>
        <s v="Railway Chennai"/>
        <s v="Railway Trichy"/>
        <s v="Salem"/>
        <s v="Salem City"/>
        <s v="Sivagangai"/>
        <s v="Thanjavur"/>
        <s v="Theni"/>
        <s v="Thirunelveli"/>
        <s v="Thirunelveli City"/>
        <s v="Thiruvallur"/>
        <s v="Thiruvannamalai"/>
        <s v="Thiruvarur"/>
        <s v="Thoothukudi"/>
        <s v="Tiruppur"/>
        <s v="Tiruppur City"/>
        <s v="Trichy"/>
        <s v="Trichy City"/>
        <s v="Vellore"/>
        <s v="Villupuram"/>
        <s v="Virudhunagar"/>
        <s v="Cyber Cell"/>
        <s v="Other Units"/>
        <s v="Chengalpattu"/>
        <s v="Kallakurichi"/>
        <s v="Ranipet"/>
        <s v="Tiruppattur"/>
        <s v="Tenkasi"/>
        <s v="Mayiladuthurai"/>
        <s v="Avadi"/>
        <s v="Tambaram"/>
      </sharedItems>
    </cacheField>
    <cacheField name="total - 2023" numFmtId="0">
      <sharedItems containsSemiMixedTypes="0" containsString="0" containsNumber="1" containsInteger="1" minValue="1" maxValue="36502"/>
    </cacheField>
    <cacheField name="Women_score" numFmtId="0">
      <sharedItems containsSemiMixedTypes="0" containsString="0" containsNumber="1" containsInteger="1" minValue="0" maxValue="181"/>
    </cacheField>
    <cacheField name="Murder _cases" numFmtId="0">
      <sharedItems containsSemiMixedTypes="0" containsString="0" containsNumber="1" containsInteger="1" minValue="0" maxValue="105"/>
    </cacheField>
    <cacheField name="Road Accidents - Incidence" numFmtId="0">
      <sharedItems containsSemiMixedTypes="0" containsString="0" containsNumber="1" containsInteger="1" minValue="0" maxValue="730"/>
    </cacheField>
    <cacheField name="crime_rank" numFmtId="0">
      <sharedItems containsSemiMixedTypes="0" containsString="0" containsNumber="1" containsInteger="1" minValue="1" maxValue="50"/>
    </cacheField>
    <cacheField name="Women_rank" numFmtId="0">
      <sharedItems containsSemiMixedTypes="0" containsString="0" containsNumber="1" containsInteger="1" minValue="1" maxValue="49"/>
    </cacheField>
    <cacheField name="murder_rank" numFmtId="0">
      <sharedItems containsSemiMixedTypes="0" containsString="0" containsNumber="1" containsInteger="1" minValue="1" maxValue="49"/>
    </cacheField>
    <cacheField name="accident_rank" numFmtId="0">
      <sharedItems containsSemiMixedTypes="0" containsString="0" containsNumber="1" containsInteger="1" minValue="1" maxValue="48"/>
    </cacheField>
    <cacheField name="Risk_Score" numFmtId="2">
      <sharedItems containsSemiMixedTypes="0" containsString="0" containsNumber="1" minValue="1.6326530612244916" maxValue="96.020408163265301"/>
    </cacheField>
    <cacheField name=" Risk_Category " numFmtId="0">
      <sharedItems count="4">
        <s v="Low"/>
        <s v="Critical"/>
        <s v="High"/>
        <s v="Moderate"/>
      </sharedItems>
    </cacheField>
    <cacheField name="District_Rank" numFmtId="0">
      <sharedItems containsSemiMixedTypes="0" containsString="0" containsNumber="1" containsInteger="1" minValue="1" maxValue="50"/>
    </cacheField>
    <cacheField name="Women Safety Ratio" numFmtId="10">
      <sharedItems containsSemiMixedTypes="0" containsString="0" containsNumber="1" minValue="0" maxValue="1.9733596447952639E-2"/>
    </cacheField>
    <cacheField name="Murder Rate" numFmtId="10">
      <sharedItems containsSemiMixedTypes="0" containsString="0" containsNumber="1" minValue="0" maxValue="6.966672942948597E-3"/>
    </cacheField>
    <cacheField name="Accident Rate" numFmtId="10">
      <sharedItems containsSemiMixedTypes="0" containsString="0" containsNumber="1" minValue="0" maxValue="6.7541856925418572E-2"/>
    </cacheField>
    <cacheField name="Severity Index" numFmtId="164">
      <sharedItems containsSemiMixedTypes="0" containsString="0" containsNumber="1" minValue="0" maxValue="3.5520473606314753"/>
    </cacheField>
    <cacheField name="Public Safety Index" numFmtId="2">
      <sharedItems containsSemiMixedTypes="0" containsString="0" containsNumber="1" minValue="3.9795918367346985" maxValue="98.367346938775512"/>
    </cacheField>
    <cacheField name="Crime Contribution %" numFmtId="10">
      <sharedItems containsSemiMixedTypes="0" containsString="0" containsNumber="1" minValue="1.8530494708617236E-6" maxValue="6.7640011785394638E-2"/>
    </cacheField>
    <cacheField name="Crime Level" numFmtId="0">
      <sharedItems/>
    </cacheField>
    <cacheField name="Priority Level" numFmtId="0">
      <sharedItems count="4">
        <s v="Routine Monitoring"/>
        <s v="Immediate Action"/>
        <s v="High Priority"/>
        <s v="Monitor"/>
      </sharedItems>
    </cacheField>
  </cacheFields>
  <extLst>
    <ext xmlns:x14="http://schemas.microsoft.com/office/spreadsheetml/2009/9/main" uri="{725AE2AE-9491-48be-B2B4-4EB974FC3084}">
      <x14:pivotCacheDefinition pivotCacheId="86152193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an s" refreshedDate="46198.837210532409" createdVersion="8" refreshedVersion="8" minRefreshableVersion="3" recordCount="50" xr:uid="{0BF969E3-0B26-43E2-8EA6-24E33035C9C1}">
  <cacheSource type="worksheet">
    <worksheetSource name="tbl_MasterModel[[Districts/City]:[Priority Level]]"/>
  </cacheSource>
  <cacheFields count="20">
    <cacheField name="Districts/City" numFmtId="0">
      <sharedItems count="50">
        <s v="Ariyalur"/>
        <s v="Chennai"/>
        <s v="Coimbatore"/>
        <s v="Coimbatore City"/>
        <s v="Cuddalore"/>
        <s v="Dharmapuri"/>
        <s v="Dindigul"/>
        <s v="Erode"/>
        <s v="Kanchipuram"/>
        <s v="Kanyakumari"/>
        <s v="Karur"/>
        <s v="Krishnagiri"/>
        <s v="Madurai"/>
        <s v="Madurai City"/>
        <s v="Nagapattinam"/>
        <s v="Namakkal"/>
        <s v="Nilgiris"/>
        <s v="Perambalur"/>
        <s v="Pudukottai"/>
        <s v="Ramnathapuram"/>
        <s v="Railway Chennai"/>
        <s v="Railway Trichy"/>
        <s v="Salem"/>
        <s v="Salem City"/>
        <s v="Sivagangai"/>
        <s v="Thanjavur"/>
        <s v="Theni"/>
        <s v="Thirunelveli"/>
        <s v="Thirunelveli City"/>
        <s v="Thiruvallur"/>
        <s v="Thiruvannamalai"/>
        <s v="Thiruvarur"/>
        <s v="Thoothukudi"/>
        <s v="Tiruppur"/>
        <s v="Tiruppur City"/>
        <s v="Trichy"/>
        <s v="Trichy City"/>
        <s v="Vellore"/>
        <s v="Villupuram"/>
        <s v="Virudhunagar"/>
        <s v="Cyber Cell"/>
        <s v="Other Units"/>
        <s v="Chengalpattu"/>
        <s v="Kallakurichi"/>
        <s v="Ranipet"/>
        <s v="Tiruppattur"/>
        <s v="Tenkasi"/>
        <s v="Mayiladuthurai"/>
        <s v="Avadi"/>
        <s v="Tambaram"/>
      </sharedItems>
    </cacheField>
    <cacheField name="total - 2023" numFmtId="0">
      <sharedItems containsSemiMixedTypes="0" containsString="0" containsNumber="1" containsInteger="1" minValue="1" maxValue="36502"/>
    </cacheField>
    <cacheField name="Women_score" numFmtId="0">
      <sharedItems containsSemiMixedTypes="0" containsString="0" containsNumber="1" containsInteger="1" minValue="0" maxValue="181"/>
    </cacheField>
    <cacheField name="Murder _cases" numFmtId="0">
      <sharedItems containsSemiMixedTypes="0" containsString="0" containsNumber="1" containsInteger="1" minValue="0" maxValue="105"/>
    </cacheField>
    <cacheField name="Road Accidents - Incidence" numFmtId="0">
      <sharedItems containsSemiMixedTypes="0" containsString="0" containsNumber="1" containsInteger="1" minValue="0" maxValue="730"/>
    </cacheField>
    <cacheField name="crime_rank" numFmtId="0">
      <sharedItems containsSemiMixedTypes="0" containsString="0" containsNumber="1" containsInteger="1" minValue="1" maxValue="50"/>
    </cacheField>
    <cacheField name="Women_rank" numFmtId="0">
      <sharedItems containsSemiMixedTypes="0" containsString="0" containsNumber="1" containsInteger="1" minValue="1" maxValue="49"/>
    </cacheField>
    <cacheField name="murder_rank" numFmtId="0">
      <sharedItems containsSemiMixedTypes="0" containsString="0" containsNumber="1" containsInteger="1" minValue="1" maxValue="49"/>
    </cacheField>
    <cacheField name="accident_rank" numFmtId="0">
      <sharedItems containsSemiMixedTypes="0" containsString="0" containsNumber="1" containsInteger="1" minValue="1" maxValue="48"/>
    </cacheField>
    <cacheField name="Risk_Score" numFmtId="2">
      <sharedItems containsSemiMixedTypes="0" containsString="0" containsNumber="1" minValue="1.6326530612244916" maxValue="96.020408163265301"/>
    </cacheField>
    <cacheField name=" Risk_Category " numFmtId="0">
      <sharedItems/>
    </cacheField>
    <cacheField name="District_Rank" numFmtId="0">
      <sharedItems containsSemiMixedTypes="0" containsString="0" containsNumber="1" containsInteger="1" minValue="1" maxValue="50"/>
    </cacheField>
    <cacheField name="Women Safety Ratio" numFmtId="10">
      <sharedItems containsSemiMixedTypes="0" containsString="0" containsNumber="1" minValue="0" maxValue="1.9733596447952639E-2"/>
    </cacheField>
    <cacheField name="Murder Rate" numFmtId="10">
      <sharedItems containsSemiMixedTypes="0" containsString="0" containsNumber="1" minValue="0" maxValue="6.966672942948597E-3"/>
    </cacheField>
    <cacheField name="Accident Rate" numFmtId="10">
      <sharedItems containsSemiMixedTypes="0" containsString="0" containsNumber="1" minValue="0" maxValue="6.7541856925418572E-2"/>
    </cacheField>
    <cacheField name="Severity Index" numFmtId="164">
      <sharedItems containsSemiMixedTypes="0" containsString="0" containsNumber="1" minValue="0" maxValue="3.5520473606314753"/>
    </cacheField>
    <cacheField name="Public Safety Index" numFmtId="2">
      <sharedItems containsSemiMixedTypes="0" containsString="0" containsNumber="1" minValue="3.9795918367346985" maxValue="98.367346938775512"/>
    </cacheField>
    <cacheField name="Crime Contribution %" numFmtId="10">
      <sharedItems containsSemiMixedTypes="0" containsString="0" containsNumber="1" minValue="1.8530494708617236E-6" maxValue="6.7640011785394638E-2"/>
    </cacheField>
    <cacheField name="Crime Level" numFmtId="0">
      <sharedItems/>
    </cacheField>
    <cacheField name="Priority Leve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x v="0"/>
    <n v="4375"/>
    <n v="15"/>
    <n v="16"/>
    <n v="183"/>
    <n v="45"/>
    <n v="38"/>
    <n v="42"/>
    <n v="39"/>
    <n v="17.551020408163268"/>
    <x v="0"/>
    <n v="45"/>
    <n v="3.4285714285714284E-3"/>
    <n v="3.6571428571428571E-3"/>
    <n v="4.182857142857143E-2"/>
    <n v="1.2457142857142858"/>
    <n v="82.448979591836732"/>
    <n v="8.1070914350200411E-3"/>
    <s v="Low"/>
    <x v="0"/>
  </r>
  <r>
    <n v="2"/>
    <x v="1"/>
    <n v="36502"/>
    <n v="181"/>
    <n v="105"/>
    <n v="499"/>
    <n v="1"/>
    <n v="1"/>
    <n v="1"/>
    <n v="14"/>
    <n v="96.020408163265301"/>
    <x v="1"/>
    <n v="1"/>
    <n v="4.9586324037039064E-3"/>
    <n v="2.8765547093309958E-3"/>
    <n v="1.367048380910635E-2"/>
    <n v="1.319105802421785"/>
    <n v="3.9795918367346985"/>
    <n v="6.7640011785394638E-2"/>
    <s v="High"/>
    <x v="1"/>
  </r>
  <r>
    <n v="3"/>
    <x v="2"/>
    <n v="13791"/>
    <n v="18"/>
    <n v="52"/>
    <n v="711"/>
    <n v="12"/>
    <n v="36"/>
    <n v="8"/>
    <n v="2"/>
    <n v="67.551020408163268"/>
    <x v="2"/>
    <n v="17"/>
    <n v="1.3051990428540352E-3"/>
    <n v="3.770575012689435E-3"/>
    <n v="5.1555362192734391E-2"/>
    <n v="0.94989485896599235"/>
    <n v="32.448979591836732"/>
    <n v="2.5555405252654029E-2"/>
    <s v="High"/>
    <x v="2"/>
  </r>
  <r>
    <n v="4"/>
    <x v="3"/>
    <n v="8812"/>
    <n v="29"/>
    <n v="22"/>
    <n v="298"/>
    <n v="32"/>
    <n v="28"/>
    <n v="35"/>
    <n v="29"/>
    <n v="38.877551020408163"/>
    <x v="0"/>
    <n v="35"/>
    <n v="3.2909668633681346E-3"/>
    <n v="2.4965955515206537E-3"/>
    <n v="3.3817521561507038E-2"/>
    <n v="0.99296413980935094"/>
    <n v="61.122448979591837"/>
    <n v="1.6329071937233507E-2"/>
    <s v="Low"/>
    <x v="0"/>
  </r>
  <r>
    <n v="5"/>
    <x v="4"/>
    <n v="18923"/>
    <n v="51"/>
    <n v="52"/>
    <n v="541"/>
    <n v="4"/>
    <n v="12"/>
    <n v="8"/>
    <n v="10"/>
    <n v="85.510204081632651"/>
    <x v="1"/>
    <n v="3"/>
    <n v="2.6951329070443375E-3"/>
    <n v="2.7479786503197168E-3"/>
    <n v="2.858954711198013E-2"/>
    <n v="0.95386566612059398"/>
    <n v="14.489795918367349"/>
    <n v="3.5065255137116398E-2"/>
    <s v="High"/>
    <x v="1"/>
  </r>
  <r>
    <n v="6"/>
    <x v="5"/>
    <n v="8513"/>
    <n v="35"/>
    <n v="23"/>
    <n v="341"/>
    <n v="34"/>
    <n v="25"/>
    <n v="33"/>
    <n v="24"/>
    <n v="41.632653061224488"/>
    <x v="3"/>
    <n v="33"/>
    <n v="4.1113590978503469E-3"/>
    <n v="2.7017502643016562E-3"/>
    <n v="4.0056384353341946E-2"/>
    <n v="1.1570539175378833"/>
    <n v="58.367346938775512"/>
    <n v="1.5775010145445852E-2"/>
    <s v="Low"/>
    <x v="0"/>
  </r>
  <r>
    <n v="7"/>
    <x v="6"/>
    <n v="11472"/>
    <n v="42"/>
    <n v="62"/>
    <n v="730"/>
    <n v="19"/>
    <n v="19"/>
    <n v="4"/>
    <n v="1"/>
    <n v="74.897959183673464"/>
    <x v="2"/>
    <n v="9"/>
    <n v="3.6610878661087866E-3"/>
    <n v="5.4044630404463043E-3"/>
    <n v="6.3633193863319393E-2"/>
    <n v="1.6300557880055788"/>
    <n v="25.102040816326536"/>
    <n v="2.1258183529725694E-2"/>
    <s v="Medium"/>
    <x v="0"/>
  </r>
  <r>
    <n v="8"/>
    <x v="7"/>
    <n v="9925"/>
    <n v="25"/>
    <n v="37"/>
    <n v="659"/>
    <n v="30"/>
    <n v="30"/>
    <n v="18"/>
    <n v="5"/>
    <n v="53.367346938775512"/>
    <x v="3"/>
    <n v="24"/>
    <n v="2.5188916876574307E-3"/>
    <n v="3.7279596977329976E-3"/>
    <n v="6.6397984886649872E-2"/>
    <n v="1.1234256926952142"/>
    <n v="46.632653061224488"/>
    <n v="1.8391515998302608E-2"/>
    <s v="Low"/>
    <x v="0"/>
  </r>
  <r>
    <n v="9"/>
    <x v="8"/>
    <n v="10782"/>
    <n v="15"/>
    <n v="36"/>
    <n v="288"/>
    <n v="24"/>
    <n v="38"/>
    <n v="20"/>
    <n v="30"/>
    <n v="44.285714285714285"/>
    <x v="3"/>
    <n v="32"/>
    <n v="1.3912075681691708E-3"/>
    <n v="3.3388981636060101E-3"/>
    <n v="2.6711185308848081E-2"/>
    <n v="0.87646076794657757"/>
    <n v="55.714285714285715"/>
    <n v="1.9979579394831103E-2"/>
    <s v="Medium"/>
    <x v="3"/>
  </r>
  <r>
    <n v="10"/>
    <x v="9"/>
    <n v="7857"/>
    <n v="14"/>
    <n v="31"/>
    <n v="328"/>
    <n v="37"/>
    <n v="41"/>
    <n v="25"/>
    <n v="25"/>
    <n v="32.653061224489797"/>
    <x v="0"/>
    <n v="38"/>
    <n v="1.7818505791014382E-3"/>
    <n v="3.945526282296042E-3"/>
    <n v="4.1746213567519411E-2"/>
    <n v="1.0563828433244242"/>
    <n v="67.34693877551021"/>
    <n v="1.4559409692560562E-2"/>
    <s v="Low"/>
    <x v="0"/>
  </r>
  <r>
    <n v="11"/>
    <x v="10"/>
    <n v="7752"/>
    <n v="9"/>
    <n v="18"/>
    <n v="348"/>
    <n v="39"/>
    <n v="44"/>
    <n v="39"/>
    <n v="23"/>
    <n v="24.285714285714288"/>
    <x v="0"/>
    <n v="42"/>
    <n v="1.1609907120743034E-3"/>
    <n v="2.3219814241486067E-3"/>
    <n v="4.4891640866873063E-2"/>
    <n v="0.63854489164086692"/>
    <n v="75.714285714285708"/>
    <n v="1.4364839498120081E-2"/>
    <s v="Low"/>
    <x v="0"/>
  </r>
  <r>
    <n v="12"/>
    <x v="11"/>
    <n v="14392"/>
    <n v="37"/>
    <n v="59"/>
    <n v="707"/>
    <n v="11"/>
    <n v="23"/>
    <n v="6"/>
    <n v="4"/>
    <n v="76.428571428571416"/>
    <x v="2"/>
    <n v="6"/>
    <n v="2.5708727070594775E-3"/>
    <n v="4.0994997220678156E-3"/>
    <n v="4.9124513618677042E-2"/>
    <n v="1.2055308504724849"/>
    <n v="23.571428571428584"/>
    <n v="2.6669087984641925E-2"/>
    <s v="High"/>
    <x v="2"/>
  </r>
  <r>
    <n v="13"/>
    <x v="12"/>
    <n v="12438"/>
    <n v="69"/>
    <n v="63"/>
    <n v="575"/>
    <n v="16"/>
    <n v="9"/>
    <n v="3"/>
    <n v="8"/>
    <n v="81.428571428571431"/>
    <x v="1"/>
    <n v="4"/>
    <n v="5.5475156777616977E-3"/>
    <n v="5.065123010130246E-3"/>
    <n v="4.6229297314680819E-2"/>
    <n v="1.8451519536903038"/>
    <n v="18.571428571428569"/>
    <n v="2.3048229318578119E-2"/>
    <s v="Medium"/>
    <x v="0"/>
  </r>
  <r>
    <n v="14"/>
    <x v="13"/>
    <n v="15024"/>
    <n v="58"/>
    <n v="37"/>
    <n v="253"/>
    <n v="8"/>
    <n v="11"/>
    <n v="18"/>
    <n v="34"/>
    <n v="71.836734693877546"/>
    <x v="2"/>
    <n v="12"/>
    <n v="3.8604898828541001E-3"/>
    <n v="2.4627263045793398E-3"/>
    <n v="1.683972310969116E-2"/>
    <n v="1.071618743343983"/>
    <n v="28.163265306122454"/>
    <n v="2.7840215250226535E-2"/>
    <s v="High"/>
    <x v="2"/>
  </r>
  <r>
    <n v="15"/>
    <x v="14"/>
    <n v="6250"/>
    <n v="31"/>
    <n v="15"/>
    <n v="128"/>
    <n v="43"/>
    <n v="26"/>
    <n v="43"/>
    <n v="44"/>
    <n v="24.387755102040821"/>
    <x v="0"/>
    <n v="41"/>
    <n v="4.96E-3"/>
    <n v="2.3999999999999998E-3"/>
    <n v="2.0480000000000002E-2"/>
    <n v="1.224"/>
    <n v="75.612244897959187"/>
    <n v="1.1581559192885773E-2"/>
    <s v="Low"/>
    <x v="0"/>
  </r>
  <r>
    <n v="16"/>
    <x v="15"/>
    <n v="8603"/>
    <n v="36"/>
    <n v="35"/>
    <n v="552"/>
    <n v="33"/>
    <n v="24"/>
    <n v="22"/>
    <n v="9"/>
    <n v="52.040816326530617"/>
    <x v="3"/>
    <n v="26"/>
    <n v="4.1845867720562598E-3"/>
    <n v="4.0683482506102524E-3"/>
    <n v="6.4163663838195981E-2"/>
    <n v="1.4413576659304892"/>
    <n v="47.959183673469383"/>
    <n v="1.5941784597823409E-2"/>
    <s v="Low"/>
    <x v="0"/>
  </r>
  <r>
    <n v="17"/>
    <x v="16"/>
    <n v="4522"/>
    <n v="9"/>
    <n v="10"/>
    <n v="61"/>
    <n v="44"/>
    <n v="44"/>
    <n v="45"/>
    <n v="46"/>
    <n v="11.22448979591837"/>
    <x v="0"/>
    <n v="46"/>
    <n v="1.9902697921273774E-3"/>
    <n v="2.2114108801415304E-3"/>
    <n v="1.3489606368863335E-2"/>
    <n v="0.74082264484741267"/>
    <n v="88.775510204081627"/>
    <n v="8.379489707236714E-3"/>
    <s v="Low"/>
    <x v="0"/>
  </r>
  <r>
    <n v="18"/>
    <x v="17"/>
    <n v="4054"/>
    <n v="80"/>
    <n v="12"/>
    <n v="168"/>
    <n v="46"/>
    <n v="5"/>
    <n v="44"/>
    <n v="40"/>
    <n v="35.918367346938773"/>
    <x v="0"/>
    <n v="37"/>
    <n v="1.9733596447952639E-2"/>
    <n v="2.9600394671928957E-3"/>
    <n v="4.1440552540700545E-2"/>
    <n v="3.5520473606314753"/>
    <n v="64.081632653061234"/>
    <n v="7.5122625548734272E-3"/>
    <s v="Low"/>
    <x v="0"/>
  </r>
  <r>
    <n v="19"/>
    <x v="18"/>
    <n v="10509"/>
    <n v="44"/>
    <n v="29"/>
    <n v="423"/>
    <n v="27"/>
    <n v="17"/>
    <n v="29"/>
    <n v="18"/>
    <n v="55"/>
    <x v="3"/>
    <n v="23"/>
    <n v="4.1868874298220575E-3"/>
    <n v="2.7595394423827195E-3"/>
    <n v="4.025121324578932E-2"/>
    <n v="1.1799410029498525"/>
    <n v="45"/>
    <n v="1.9473696889285852E-2"/>
    <s v="Low"/>
    <x v="0"/>
  </r>
  <r>
    <n v="20"/>
    <x v="19"/>
    <n v="10010"/>
    <n v="31"/>
    <n v="36"/>
    <n v="402"/>
    <n v="29"/>
    <n v="26"/>
    <n v="20"/>
    <n v="20"/>
    <n v="51.122448979591837"/>
    <x v="3"/>
    <n v="28"/>
    <n v="3.0969030969030969E-3"/>
    <n v="3.5964035964035964E-3"/>
    <n v="4.0159840159840157E-2"/>
    <n v="1.1838161838161838"/>
    <n v="48.877551020408163"/>
    <n v="1.8549025203325853E-2"/>
    <s v="Low"/>
    <x v="0"/>
  </r>
  <r>
    <n v="21"/>
    <x v="20"/>
    <n v="1412"/>
    <n v="5"/>
    <n v="8"/>
    <n v="1"/>
    <n v="47"/>
    <n v="47"/>
    <n v="47"/>
    <n v="47"/>
    <n v="6.122448979591832"/>
    <x v="0"/>
    <n v="47"/>
    <n v="3.5410764872521247E-3"/>
    <n v="5.6657223796033997E-3"/>
    <n v="7.0821529745042496E-4"/>
    <n v="1.6643059490084984"/>
    <n v="93.877551020408163"/>
    <n v="2.6165058528567538E-3"/>
    <s v="Low"/>
    <x v="0"/>
  </r>
  <r>
    <n v="22"/>
    <x v="21"/>
    <n v="644"/>
    <n v="1"/>
    <n v="1"/>
    <n v="0"/>
    <n v="48"/>
    <n v="48"/>
    <n v="48"/>
    <n v="48"/>
    <n v="4.081632653061229"/>
    <x v="0"/>
    <n v="48"/>
    <n v="1.5527950310559005E-3"/>
    <n v="1.5527950310559005E-3"/>
    <n v="0"/>
    <n v="0.54347826086956519"/>
    <n v="95.918367346938766"/>
    <n v="1.1933638592349499E-3"/>
    <s v="Low"/>
    <x v="0"/>
  </r>
  <r>
    <n v="23"/>
    <x v="22"/>
    <n v="14523"/>
    <n v="49"/>
    <n v="46"/>
    <n v="538"/>
    <n v="10"/>
    <n v="13"/>
    <n v="13"/>
    <n v="11"/>
    <n v="78.265306122448976"/>
    <x v="2"/>
    <n v="5"/>
    <n v="3.3739585485092613E-3"/>
    <n v="3.1673896577842043E-3"/>
    <n v="3.7044687736693518E-2"/>
    <n v="1.13957171383323"/>
    <n v="21.734693877551024"/>
    <n v="2.6911837465324811E-2"/>
    <s v="High"/>
    <x v="2"/>
  </r>
  <r>
    <n v="24"/>
    <x v="23"/>
    <n v="16550"/>
    <n v="24"/>
    <n v="26"/>
    <n v="217"/>
    <n v="5"/>
    <n v="31"/>
    <n v="30"/>
    <n v="37"/>
    <n v="55.918367346938773"/>
    <x v="3"/>
    <n v="21"/>
    <n v="1.4501510574018127E-3"/>
    <n v="1.5709969788519637E-3"/>
    <n v="1.3111782477341389E-2"/>
    <n v="0.53172205438066467"/>
    <n v="44.081632653061227"/>
    <n v="3.0667968742761526E-2"/>
    <s v="High"/>
    <x v="0"/>
  </r>
  <r>
    <n v="25"/>
    <x v="24"/>
    <n v="8935"/>
    <n v="43"/>
    <n v="42"/>
    <n v="381"/>
    <n v="31"/>
    <n v="18"/>
    <n v="16"/>
    <n v="22"/>
    <n v="55.612244897959179"/>
    <x v="3"/>
    <n v="22"/>
    <n v="4.812534974818131E-3"/>
    <n v="4.7006155567991042E-3"/>
    <n v="4.2641298265249018E-2"/>
    <n v="1.6620033575825404"/>
    <n v="44.387755102040821"/>
    <n v="1.6556997022149501E-2"/>
    <s v="Low"/>
    <x v="0"/>
  </r>
  <r>
    <n v="26"/>
    <x v="25"/>
    <n v="20366"/>
    <n v="117"/>
    <n v="51"/>
    <n v="587"/>
    <n v="3"/>
    <n v="2"/>
    <n v="10"/>
    <n v="7"/>
    <n v="92.448979591836732"/>
    <x v="1"/>
    <n v="2"/>
    <n v="5.7448688991456349E-3"/>
    <n v="2.5041736227045075E-3"/>
    <n v="2.8822547382893058E-2"/>
    <n v="1.3625650594127467"/>
    <n v="7.5510204081632679"/>
    <n v="3.7739205523569866E-2"/>
    <s v="High"/>
    <x v="1"/>
  </r>
  <r>
    <n v="27"/>
    <x v="26"/>
    <n v="11745"/>
    <n v="45"/>
    <n v="46"/>
    <n v="322"/>
    <n v="18"/>
    <n v="15"/>
    <n v="13"/>
    <n v="26"/>
    <n v="66.734693877551024"/>
    <x v="2"/>
    <n v="18"/>
    <n v="3.8314176245210726E-3"/>
    <n v="3.9165602383993189E-3"/>
    <n v="2.741592166879523E-2"/>
    <n v="1.3580246913580247"/>
    <n v="33.265306122448976"/>
    <n v="2.1764066035270944E-2"/>
    <s v="Medium"/>
    <x v="0"/>
  </r>
  <r>
    <n v="28"/>
    <x v="27"/>
    <n v="10878"/>
    <n v="95"/>
    <n v="47"/>
    <n v="299"/>
    <n v="22"/>
    <n v="4"/>
    <n v="12"/>
    <n v="28"/>
    <n v="70.408163265306129"/>
    <x v="2"/>
    <n v="13"/>
    <n v="8.7332230189373049E-3"/>
    <n v="4.3206471777900348E-3"/>
    <n v="2.7486670343813201E-2"/>
    <n v="2.1741128883986027"/>
    <n v="29.591836734693871"/>
    <n v="2.0157472144033829E-2"/>
    <s v="Medium"/>
    <x v="0"/>
  </r>
  <r>
    <n v="29"/>
    <x v="28"/>
    <n v="6419"/>
    <n v="21"/>
    <n v="17"/>
    <n v="95"/>
    <n v="42"/>
    <n v="33"/>
    <n v="41"/>
    <n v="45"/>
    <n v="21.326530612244898"/>
    <x v="0"/>
    <n v="44"/>
    <n v="3.2715376226826608E-3"/>
    <n v="2.6483875993145349E-3"/>
    <n v="1.479981305499299E-2"/>
    <n v="1.0204081632653061"/>
    <n v="78.673469387755105"/>
    <n v="1.1894724553461404E-2"/>
    <s v="Low"/>
    <x v="0"/>
  </r>
  <r>
    <n v="30"/>
    <x v="29"/>
    <n v="12017"/>
    <n v="29"/>
    <n v="30"/>
    <n v="286"/>
    <n v="17"/>
    <n v="28"/>
    <n v="28"/>
    <n v="31"/>
    <n v="51.83673469387756"/>
    <x v="3"/>
    <n v="27"/>
    <n v="2.4132478988100193E-3"/>
    <n v="2.4964633435965713E-3"/>
    <n v="2.3799617208953981E-2"/>
    <n v="0.86127985354081726"/>
    <n v="48.16326530612244"/>
    <n v="2.2268095491345334E-2"/>
    <s v="Medium"/>
    <x v="3"/>
  </r>
  <r>
    <n v="31"/>
    <x v="30"/>
    <n v="15705"/>
    <n v="38"/>
    <n v="35"/>
    <n v="648"/>
    <n v="7"/>
    <n v="21"/>
    <n v="22"/>
    <n v="6"/>
    <n v="73.367346938775512"/>
    <x v="2"/>
    <n v="11"/>
    <n v="2.4196115886660299E-3"/>
    <n v="2.2285896211397642E-3"/>
    <n v="4.126074498567335E-2"/>
    <n v="0.80865966252785737"/>
    <n v="26.632653061224488"/>
    <n v="2.9102141939883371E-2"/>
    <s v="High"/>
    <x v="2"/>
  </r>
  <r>
    <n v="32"/>
    <x v="31"/>
    <n v="13536"/>
    <n v="45"/>
    <n v="18"/>
    <n v="220"/>
    <n v="13"/>
    <n v="15"/>
    <n v="39"/>
    <n v="36"/>
    <n v="56.632653061224495"/>
    <x v="3"/>
    <n v="20"/>
    <n v="3.324468085106383E-3"/>
    <n v="1.3297872340425532E-3"/>
    <n v="1.6252955082742316E-2"/>
    <n v="0.7646276595744681"/>
    <n v="43.367346938775505"/>
    <n v="2.5082877637584291E-2"/>
    <s v="High"/>
    <x v="0"/>
  </r>
  <r>
    <n v="33"/>
    <x v="32"/>
    <n v="10622"/>
    <n v="76"/>
    <n v="74"/>
    <n v="460"/>
    <n v="25"/>
    <n v="6"/>
    <n v="2"/>
    <n v="17"/>
    <n v="74.489795918367349"/>
    <x v="2"/>
    <n v="10"/>
    <n v="7.1549614008661272E-3"/>
    <n v="6.966672942948597E-3"/>
    <n v="4.3306345321031822E-2"/>
    <n v="2.4665787987196386"/>
    <n v="25.510204081632651"/>
    <n v="1.968309147949323E-2"/>
    <s v="Medium"/>
    <x v="0"/>
  </r>
  <r>
    <n v="34"/>
    <x v="33"/>
    <n v="10512"/>
    <n v="15"/>
    <n v="31"/>
    <n v="710"/>
    <n v="26"/>
    <n v="38"/>
    <n v="25"/>
    <n v="3"/>
    <n v="49.08163265306122"/>
    <x v="3"/>
    <n v="30"/>
    <n v="1.4269406392694063E-3"/>
    <n v="2.9490106544901064E-3"/>
    <n v="6.7541856925418572E-2"/>
    <n v="0.80384322678843223"/>
    <n v="50.91836734693878"/>
    <n v="1.9479256037698438E-2"/>
    <s v="Low"/>
    <x v="0"/>
  </r>
  <r>
    <n v="35"/>
    <x v="34"/>
    <n v="8048"/>
    <n v="9"/>
    <n v="24"/>
    <n v="155"/>
    <n v="35"/>
    <n v="44"/>
    <n v="31"/>
    <n v="42"/>
    <n v="24.591836734693878"/>
    <x v="0"/>
    <n v="39"/>
    <n v="1.1182902584493041E-3"/>
    <n v="2.982107355864811E-3"/>
    <n v="1.9259443339960238E-2"/>
    <n v="0.76416500994035785"/>
    <n v="75.408163265306115"/>
    <n v="1.4913342141495152E-2"/>
    <s v="Low"/>
    <x v="0"/>
  </r>
  <r>
    <n v="36"/>
    <x v="35"/>
    <n v="10861"/>
    <n v="64"/>
    <n v="45"/>
    <n v="528"/>
    <n v="23"/>
    <n v="10"/>
    <n v="15"/>
    <n v="12"/>
    <n v="69.693877551020407"/>
    <x v="2"/>
    <n v="16"/>
    <n v="5.8926434030015656E-3"/>
    <n v="4.1432648927354756E-3"/>
    <n v="4.8614308074762913E-2"/>
    <n v="1.7125494889973298"/>
    <n v="30.306122448979593"/>
    <n v="2.0125970303029182E-2"/>
    <s v="Medium"/>
    <x v="0"/>
  </r>
  <r>
    <n v="37"/>
    <x v="36"/>
    <n v="14820"/>
    <n v="17"/>
    <n v="19"/>
    <n v="158"/>
    <n v="9"/>
    <n v="37"/>
    <n v="37"/>
    <n v="41"/>
    <n v="45.306122448979593"/>
    <x v="3"/>
    <n v="31"/>
    <n v="1.147098515519568E-3"/>
    <n v="1.2820512820512821E-3"/>
    <n v="1.0661268556005398E-2"/>
    <n v="0.42847503373819162"/>
    <n v="54.693877551020407"/>
    <n v="2.7462193158170743E-2"/>
    <s v="High"/>
    <x v="0"/>
  </r>
  <r>
    <n v="38"/>
    <x v="37"/>
    <n v="10147"/>
    <n v="19"/>
    <n v="24"/>
    <n v="312"/>
    <n v="28"/>
    <n v="35"/>
    <n v="31"/>
    <n v="27"/>
    <n v="39.693877551020407"/>
    <x v="0"/>
    <n v="34"/>
    <n v="1.8724746230412931E-3"/>
    <n v="2.3652311027890015E-3"/>
    <n v="3.0748004336257021E-2"/>
    <n v="0.75391741401399426"/>
    <n v="60.306122448979593"/>
    <n v="1.8802892980833909E-2"/>
    <s v="Low"/>
    <x v="0"/>
  </r>
  <r>
    <n v="39"/>
    <x v="38"/>
    <n v="23152"/>
    <n v="42"/>
    <n v="35"/>
    <n v="519"/>
    <n v="2"/>
    <n v="19"/>
    <n v="22"/>
    <n v="13"/>
    <n v="76.020408163265301"/>
    <x v="2"/>
    <n v="7"/>
    <n v="1.8140981340704907E-3"/>
    <n v="1.5117484450587423E-3"/>
    <n v="2.2417069799585351E-2"/>
    <n v="0.574464409122322"/>
    <n v="23.979591836734699"/>
    <n v="4.2901801349390624E-2"/>
    <s v="High"/>
    <x v="2"/>
  </r>
  <r>
    <n v="40"/>
    <x v="39"/>
    <n v="12586"/>
    <n v="47"/>
    <n v="61"/>
    <n v="463"/>
    <n v="15"/>
    <n v="14"/>
    <n v="5"/>
    <n v="16"/>
    <n v="75.81632653061223"/>
    <x v="2"/>
    <n v="8"/>
    <n v="3.7343079612267597E-3"/>
    <n v="4.8466550135070714E-3"/>
    <n v="3.6786906086127447E-2"/>
    <n v="1.5294771968854282"/>
    <n v="24.18367346938777"/>
    <n v="2.3322480640265653E-2"/>
    <s v="Medium"/>
    <x v="0"/>
  </r>
  <r>
    <n v="41"/>
    <x v="40"/>
    <n v="1"/>
    <n v="0"/>
    <n v="0"/>
    <n v="0"/>
    <n v="50"/>
    <n v="49"/>
    <n v="49"/>
    <n v="48"/>
    <n v="1.6326530612244916"/>
    <x v="0"/>
    <n v="50"/>
    <n v="0"/>
    <n v="0"/>
    <n v="0"/>
    <n v="0"/>
    <n v="98.367346938775512"/>
    <n v="1.8530494708617236E-6"/>
    <s v="Low"/>
    <x v="0"/>
  </r>
  <r>
    <n v="42"/>
    <x v="41"/>
    <n v="381"/>
    <n v="0"/>
    <n v="0"/>
    <n v="0"/>
    <n v="49"/>
    <n v="49"/>
    <n v="49"/>
    <n v="48"/>
    <n v="2.3469387755102069"/>
    <x v="0"/>
    <n v="49"/>
    <n v="0"/>
    <n v="0"/>
    <n v="0"/>
    <n v="0"/>
    <n v="97.65306122448979"/>
    <n v="7.0601184839831665E-4"/>
    <s v="Low"/>
    <x v="0"/>
  </r>
  <r>
    <n v="43"/>
    <x v="42"/>
    <n v="11108"/>
    <n v="20"/>
    <n v="31"/>
    <n v="392"/>
    <n v="20"/>
    <n v="34"/>
    <n v="25"/>
    <n v="21"/>
    <n v="50.306122448979593"/>
    <x v="3"/>
    <n v="29"/>
    <n v="1.8005041411595247E-3"/>
    <n v="2.7907814187972634E-3"/>
    <n v="3.5289881166726683E-2"/>
    <n v="0.82823190493338128"/>
    <n v="49.693877551020407"/>
    <n v="2.0583673522332025E-2"/>
    <s v="Medium"/>
    <x v="3"/>
  </r>
  <r>
    <n v="44"/>
    <x v="43"/>
    <n v="11047"/>
    <n v="114"/>
    <n v="23"/>
    <n v="286"/>
    <n v="21"/>
    <n v="3"/>
    <n v="33"/>
    <n v="31"/>
    <n v="62.244897959183675"/>
    <x v="2"/>
    <n v="19"/>
    <n v="1.0319543767538698E-2"/>
    <n v="2.0820132162578074E-3"/>
    <n v="2.5889381732597087E-2"/>
    <n v="1.9643342083823661"/>
    <n v="37.755102040816325"/>
    <n v="2.0470637504609462E-2"/>
    <s v="Medium"/>
    <x v="0"/>
  </r>
  <r>
    <n v="45"/>
    <x v="44"/>
    <n v="7615"/>
    <n v="12"/>
    <n v="22"/>
    <n v="263"/>
    <n v="40"/>
    <n v="43"/>
    <n v="35"/>
    <n v="33"/>
    <n v="22.755102040816329"/>
    <x v="0"/>
    <n v="43"/>
    <n v="1.5758371634931056E-3"/>
    <n v="2.8890347997373605E-3"/>
    <n v="3.4537097833223902E-2"/>
    <n v="0.81418253447143785"/>
    <n v="77.244897959183675"/>
    <n v="1.4110971720612025E-2"/>
    <s v="Low"/>
    <x v="0"/>
  </r>
  <r>
    <n v="46"/>
    <x v="45"/>
    <n v="7928"/>
    <n v="14"/>
    <n v="19"/>
    <n v="198"/>
    <n v="36"/>
    <n v="41"/>
    <n v="37"/>
    <n v="38"/>
    <n v="24.489795918367346"/>
    <x v="0"/>
    <n v="40"/>
    <n v="1.7658930373360242E-3"/>
    <n v="2.3965691220988899E-3"/>
    <n v="2.4974772956609485E-2"/>
    <n v="0.74419778002018155"/>
    <n v="75.510204081632651"/>
    <n v="1.4690976204991745E-2"/>
    <s v="Low"/>
    <x v="0"/>
  </r>
  <r>
    <n v="47"/>
    <x v="46"/>
    <n v="7778"/>
    <n v="74"/>
    <n v="39"/>
    <n v="232"/>
    <n v="38"/>
    <n v="7"/>
    <n v="17"/>
    <n v="35"/>
    <n v="52.95918367346939"/>
    <x v="3"/>
    <n v="25"/>
    <n v="9.5140138853175623E-3"/>
    <n v="5.0141424530727695E-3"/>
    <n v="2.9827719208022629E-2"/>
    <n v="2.4299305734121881"/>
    <n v="47.04081632653061"/>
    <n v="1.4413018784362486E-2"/>
    <s v="Low"/>
    <x v="0"/>
  </r>
  <r>
    <n v="48"/>
    <x v="47"/>
    <n v="7315"/>
    <n v="71"/>
    <n v="10"/>
    <n v="146"/>
    <n v="41"/>
    <n v="8"/>
    <n v="45"/>
    <n v="43"/>
    <n v="36.326530612244902"/>
    <x v="0"/>
    <n v="36"/>
    <n v="9.706083390293916E-3"/>
    <n v="1.3670539986329461E-3"/>
    <n v="1.9958988380041013E-2"/>
    <n v="1.7293233082706767"/>
    <n v="63.673469387755098"/>
    <n v="1.3555056879353508E-2"/>
    <s v="Low"/>
    <x v="0"/>
  </r>
  <r>
    <n v="49"/>
    <x v="48"/>
    <n v="15869"/>
    <n v="24"/>
    <n v="57"/>
    <n v="420"/>
    <n v="6"/>
    <n v="31"/>
    <n v="7"/>
    <n v="19"/>
    <n v="70.102040816326536"/>
    <x v="2"/>
    <n v="14"/>
    <n v="1.5123826328060999E-3"/>
    <n v="3.5919087529144873E-3"/>
    <n v="2.646669607410675E-2"/>
    <n v="0.94523914550381249"/>
    <n v="29.897959183673464"/>
    <n v="2.9406042053104691E-2"/>
    <s v="High"/>
    <x v="2"/>
  </r>
  <r>
    <n v="50"/>
    <x v="49"/>
    <n v="12625"/>
    <n v="38"/>
    <n v="50"/>
    <n v="489"/>
    <n v="6"/>
    <n v="31"/>
    <n v="7"/>
    <n v="19"/>
    <n v="70.102040816326536"/>
    <x v="2"/>
    <n v="14"/>
    <n v="1.5123826328060999E-3"/>
    <n v="3.5919087529144873E-3"/>
    <n v="2.646669607410675E-2"/>
    <n v="0.94523914550381249"/>
    <n v="29.897959183673464"/>
    <n v="2.9406042053104691E-2"/>
    <s v="High"/>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4375"/>
    <n v="15"/>
    <n v="16"/>
    <n v="183"/>
    <n v="45"/>
    <n v="38"/>
    <n v="42"/>
    <n v="39"/>
    <n v="17.551020408163268"/>
    <s v="Low"/>
    <n v="45"/>
    <n v="3.4285714285714284E-3"/>
    <n v="3.6571428571428571E-3"/>
    <n v="4.182857142857143E-2"/>
    <n v="1.2457142857142858"/>
    <n v="82.448979591836732"/>
    <n v="8.1070914350200411E-3"/>
    <s v="Low"/>
    <s v="Routine Monitoring"/>
  </r>
  <r>
    <x v="1"/>
    <n v="36502"/>
    <n v="181"/>
    <n v="105"/>
    <n v="499"/>
    <n v="1"/>
    <n v="1"/>
    <n v="1"/>
    <n v="14"/>
    <n v="96.020408163265301"/>
    <s v="Critical"/>
    <n v="1"/>
    <n v="4.9586324037039064E-3"/>
    <n v="2.8765547093309958E-3"/>
    <n v="1.367048380910635E-2"/>
    <n v="1.319105802421785"/>
    <n v="3.9795918367346985"/>
    <n v="6.7640011785394638E-2"/>
    <s v="High"/>
    <s v="Immediate Action"/>
  </r>
  <r>
    <x v="2"/>
    <n v="13791"/>
    <n v="18"/>
    <n v="52"/>
    <n v="711"/>
    <n v="12"/>
    <n v="36"/>
    <n v="8"/>
    <n v="2"/>
    <n v="67.551020408163268"/>
    <s v="High"/>
    <n v="17"/>
    <n v="1.3051990428540352E-3"/>
    <n v="3.770575012689435E-3"/>
    <n v="5.1555362192734391E-2"/>
    <n v="0.94989485896599235"/>
    <n v="32.448979591836732"/>
    <n v="2.5555405252654029E-2"/>
    <s v="High"/>
    <s v="High Priority"/>
  </r>
  <r>
    <x v="3"/>
    <n v="8812"/>
    <n v="29"/>
    <n v="22"/>
    <n v="298"/>
    <n v="32"/>
    <n v="28"/>
    <n v="35"/>
    <n v="29"/>
    <n v="38.877551020408163"/>
    <s v="Low"/>
    <n v="35"/>
    <n v="3.2909668633681346E-3"/>
    <n v="2.4965955515206537E-3"/>
    <n v="3.3817521561507038E-2"/>
    <n v="0.99296413980935094"/>
    <n v="61.122448979591837"/>
    <n v="1.6329071937233507E-2"/>
    <s v="Low"/>
    <s v="Routine Monitoring"/>
  </r>
  <r>
    <x v="4"/>
    <n v="18923"/>
    <n v="51"/>
    <n v="52"/>
    <n v="541"/>
    <n v="4"/>
    <n v="12"/>
    <n v="8"/>
    <n v="10"/>
    <n v="85.510204081632651"/>
    <s v="Critical"/>
    <n v="3"/>
    <n v="2.6951329070443375E-3"/>
    <n v="2.7479786503197168E-3"/>
    <n v="2.858954711198013E-2"/>
    <n v="0.95386566612059398"/>
    <n v="14.489795918367349"/>
    <n v="3.5065255137116398E-2"/>
    <s v="High"/>
    <s v="Immediate Action"/>
  </r>
  <r>
    <x v="5"/>
    <n v="8513"/>
    <n v="35"/>
    <n v="23"/>
    <n v="341"/>
    <n v="34"/>
    <n v="25"/>
    <n v="33"/>
    <n v="24"/>
    <n v="41.632653061224488"/>
    <s v="Moderate"/>
    <n v="33"/>
    <n v="4.1113590978503469E-3"/>
    <n v="2.7017502643016562E-3"/>
    <n v="4.0056384353341946E-2"/>
    <n v="1.1570539175378833"/>
    <n v="58.367346938775512"/>
    <n v="1.5775010145445852E-2"/>
    <s v="Low"/>
    <s v="Routine Monitoring"/>
  </r>
  <r>
    <x v="6"/>
    <n v="11472"/>
    <n v="42"/>
    <n v="62"/>
    <n v="730"/>
    <n v="19"/>
    <n v="19"/>
    <n v="4"/>
    <n v="1"/>
    <n v="74.897959183673464"/>
    <s v="High"/>
    <n v="9"/>
    <n v="3.6610878661087866E-3"/>
    <n v="5.4044630404463043E-3"/>
    <n v="6.3633193863319393E-2"/>
    <n v="1.6300557880055788"/>
    <n v="25.102040816326536"/>
    <n v="2.1258183529725694E-2"/>
    <s v="Medium"/>
    <s v="Routine Monitoring"/>
  </r>
  <r>
    <x v="7"/>
    <n v="9925"/>
    <n v="25"/>
    <n v="37"/>
    <n v="659"/>
    <n v="30"/>
    <n v="30"/>
    <n v="18"/>
    <n v="5"/>
    <n v="53.367346938775512"/>
    <s v="Moderate"/>
    <n v="24"/>
    <n v="2.5188916876574307E-3"/>
    <n v="3.7279596977329976E-3"/>
    <n v="6.6397984886649872E-2"/>
    <n v="1.1234256926952142"/>
    <n v="46.632653061224488"/>
    <n v="1.8391515998302608E-2"/>
    <s v="Low"/>
    <s v="Routine Monitoring"/>
  </r>
  <r>
    <x v="8"/>
    <n v="10782"/>
    <n v="15"/>
    <n v="36"/>
    <n v="288"/>
    <n v="24"/>
    <n v="38"/>
    <n v="20"/>
    <n v="30"/>
    <n v="44.285714285714285"/>
    <s v="Moderate"/>
    <n v="32"/>
    <n v="1.3912075681691708E-3"/>
    <n v="3.3388981636060101E-3"/>
    <n v="2.6711185308848081E-2"/>
    <n v="0.87646076794657757"/>
    <n v="55.714285714285715"/>
    <n v="1.9979579394831103E-2"/>
    <s v="Medium"/>
    <s v="Monitor"/>
  </r>
  <r>
    <x v="9"/>
    <n v="7857"/>
    <n v="14"/>
    <n v="31"/>
    <n v="328"/>
    <n v="37"/>
    <n v="41"/>
    <n v="25"/>
    <n v="25"/>
    <n v="32.653061224489797"/>
    <s v="Low"/>
    <n v="38"/>
    <n v="1.7818505791014382E-3"/>
    <n v="3.945526282296042E-3"/>
    <n v="4.1746213567519411E-2"/>
    <n v="1.0563828433244242"/>
    <n v="67.34693877551021"/>
    <n v="1.4559409692560562E-2"/>
    <s v="Low"/>
    <s v="Routine Monitoring"/>
  </r>
  <r>
    <x v="10"/>
    <n v="7752"/>
    <n v="9"/>
    <n v="18"/>
    <n v="348"/>
    <n v="39"/>
    <n v="44"/>
    <n v="39"/>
    <n v="23"/>
    <n v="24.285714285714288"/>
    <s v="Low"/>
    <n v="42"/>
    <n v="1.1609907120743034E-3"/>
    <n v="2.3219814241486067E-3"/>
    <n v="4.4891640866873063E-2"/>
    <n v="0.63854489164086692"/>
    <n v="75.714285714285708"/>
    <n v="1.4364839498120081E-2"/>
    <s v="Low"/>
    <s v="Routine Monitoring"/>
  </r>
  <r>
    <x v="11"/>
    <n v="14392"/>
    <n v="37"/>
    <n v="59"/>
    <n v="707"/>
    <n v="11"/>
    <n v="23"/>
    <n v="6"/>
    <n v="4"/>
    <n v="76.428571428571416"/>
    <s v="High"/>
    <n v="6"/>
    <n v="2.5708727070594775E-3"/>
    <n v="4.0994997220678156E-3"/>
    <n v="4.9124513618677042E-2"/>
    <n v="1.2055308504724849"/>
    <n v="23.571428571428584"/>
    <n v="2.6669087984641925E-2"/>
    <s v="High"/>
    <s v="High Priority"/>
  </r>
  <r>
    <x v="12"/>
    <n v="12438"/>
    <n v="69"/>
    <n v="63"/>
    <n v="575"/>
    <n v="16"/>
    <n v="9"/>
    <n v="3"/>
    <n v="8"/>
    <n v="81.428571428571431"/>
    <s v="Critical"/>
    <n v="4"/>
    <n v="5.5475156777616977E-3"/>
    <n v="5.065123010130246E-3"/>
    <n v="4.6229297314680819E-2"/>
    <n v="1.8451519536903038"/>
    <n v="18.571428571428569"/>
    <n v="2.3048229318578119E-2"/>
    <s v="Medium"/>
    <s v="Routine Monitoring"/>
  </r>
  <r>
    <x v="13"/>
    <n v="15024"/>
    <n v="58"/>
    <n v="37"/>
    <n v="253"/>
    <n v="8"/>
    <n v="11"/>
    <n v="18"/>
    <n v="34"/>
    <n v="71.836734693877546"/>
    <s v="High"/>
    <n v="12"/>
    <n v="3.8604898828541001E-3"/>
    <n v="2.4627263045793398E-3"/>
    <n v="1.683972310969116E-2"/>
    <n v="1.071618743343983"/>
    <n v="28.163265306122454"/>
    <n v="2.7840215250226535E-2"/>
    <s v="High"/>
    <s v="High Priority"/>
  </r>
  <r>
    <x v="14"/>
    <n v="6250"/>
    <n v="31"/>
    <n v="15"/>
    <n v="128"/>
    <n v="43"/>
    <n v="26"/>
    <n v="43"/>
    <n v="44"/>
    <n v="24.387755102040821"/>
    <s v="Low"/>
    <n v="41"/>
    <n v="4.96E-3"/>
    <n v="2.3999999999999998E-3"/>
    <n v="2.0480000000000002E-2"/>
    <n v="1.224"/>
    <n v="75.612244897959187"/>
    <n v="1.1581559192885773E-2"/>
    <s v="Low"/>
    <s v="Routine Monitoring"/>
  </r>
  <r>
    <x v="15"/>
    <n v="8603"/>
    <n v="36"/>
    <n v="35"/>
    <n v="552"/>
    <n v="33"/>
    <n v="24"/>
    <n v="22"/>
    <n v="9"/>
    <n v="52.040816326530617"/>
    <s v="Moderate"/>
    <n v="26"/>
    <n v="4.1845867720562598E-3"/>
    <n v="4.0683482506102524E-3"/>
    <n v="6.4163663838195981E-2"/>
    <n v="1.4413576659304892"/>
    <n v="47.959183673469383"/>
    <n v="1.5941784597823409E-2"/>
    <s v="Low"/>
    <s v="Routine Monitoring"/>
  </r>
  <r>
    <x v="16"/>
    <n v="4522"/>
    <n v="9"/>
    <n v="10"/>
    <n v="61"/>
    <n v="44"/>
    <n v="44"/>
    <n v="45"/>
    <n v="46"/>
    <n v="11.22448979591837"/>
    <s v="Low"/>
    <n v="46"/>
    <n v="1.9902697921273774E-3"/>
    <n v="2.2114108801415304E-3"/>
    <n v="1.3489606368863335E-2"/>
    <n v="0.74082264484741267"/>
    <n v="88.775510204081627"/>
    <n v="8.379489707236714E-3"/>
    <s v="Low"/>
    <s v="Routine Monitoring"/>
  </r>
  <r>
    <x v="17"/>
    <n v="4054"/>
    <n v="80"/>
    <n v="12"/>
    <n v="168"/>
    <n v="46"/>
    <n v="5"/>
    <n v="44"/>
    <n v="40"/>
    <n v="35.918367346938773"/>
    <s v="Low"/>
    <n v="37"/>
    <n v="1.9733596447952639E-2"/>
    <n v="2.9600394671928957E-3"/>
    <n v="4.1440552540700545E-2"/>
    <n v="3.5520473606314753"/>
    <n v="64.081632653061234"/>
    <n v="7.5122625548734272E-3"/>
    <s v="Low"/>
    <s v="Routine Monitoring"/>
  </r>
  <r>
    <x v="18"/>
    <n v="10509"/>
    <n v="44"/>
    <n v="29"/>
    <n v="423"/>
    <n v="27"/>
    <n v="17"/>
    <n v="29"/>
    <n v="18"/>
    <n v="55"/>
    <s v="Moderate"/>
    <n v="23"/>
    <n v="4.1868874298220575E-3"/>
    <n v="2.7595394423827195E-3"/>
    <n v="4.025121324578932E-2"/>
    <n v="1.1799410029498525"/>
    <n v="45"/>
    <n v="1.9473696889285852E-2"/>
    <s v="Low"/>
    <s v="Routine Monitoring"/>
  </r>
  <r>
    <x v="19"/>
    <n v="10010"/>
    <n v="31"/>
    <n v="36"/>
    <n v="402"/>
    <n v="29"/>
    <n v="26"/>
    <n v="20"/>
    <n v="20"/>
    <n v="51.122448979591837"/>
    <s v="Moderate"/>
    <n v="28"/>
    <n v="3.0969030969030969E-3"/>
    <n v="3.5964035964035964E-3"/>
    <n v="4.0159840159840157E-2"/>
    <n v="1.1838161838161838"/>
    <n v="48.877551020408163"/>
    <n v="1.8549025203325853E-2"/>
    <s v="Low"/>
    <s v="Routine Monitoring"/>
  </r>
  <r>
    <x v="20"/>
    <n v="1412"/>
    <n v="5"/>
    <n v="8"/>
    <n v="1"/>
    <n v="47"/>
    <n v="47"/>
    <n v="47"/>
    <n v="47"/>
    <n v="6.122448979591832"/>
    <s v="Low"/>
    <n v="47"/>
    <n v="3.5410764872521247E-3"/>
    <n v="5.6657223796033997E-3"/>
    <n v="7.0821529745042496E-4"/>
    <n v="1.6643059490084984"/>
    <n v="93.877551020408163"/>
    <n v="2.6165058528567538E-3"/>
    <s v="Low"/>
    <s v="Routine Monitoring"/>
  </r>
  <r>
    <x v="21"/>
    <n v="644"/>
    <n v="1"/>
    <n v="1"/>
    <n v="0"/>
    <n v="48"/>
    <n v="48"/>
    <n v="48"/>
    <n v="48"/>
    <n v="4.081632653061229"/>
    <s v="Low"/>
    <n v="48"/>
    <n v="1.5527950310559005E-3"/>
    <n v="1.5527950310559005E-3"/>
    <n v="0"/>
    <n v="0.54347826086956519"/>
    <n v="95.918367346938766"/>
    <n v="1.1933638592349499E-3"/>
    <s v="Low"/>
    <s v="Routine Monitoring"/>
  </r>
  <r>
    <x v="22"/>
    <n v="14523"/>
    <n v="49"/>
    <n v="46"/>
    <n v="538"/>
    <n v="10"/>
    <n v="13"/>
    <n v="13"/>
    <n v="11"/>
    <n v="78.265306122448976"/>
    <s v="High"/>
    <n v="5"/>
    <n v="3.3739585485092613E-3"/>
    <n v="3.1673896577842043E-3"/>
    <n v="3.7044687736693518E-2"/>
    <n v="1.13957171383323"/>
    <n v="21.734693877551024"/>
    <n v="2.6911837465324811E-2"/>
    <s v="High"/>
    <s v="High Priority"/>
  </r>
  <r>
    <x v="23"/>
    <n v="16550"/>
    <n v="24"/>
    <n v="26"/>
    <n v="217"/>
    <n v="5"/>
    <n v="31"/>
    <n v="30"/>
    <n v="37"/>
    <n v="55.918367346938773"/>
    <s v="Moderate"/>
    <n v="21"/>
    <n v="1.4501510574018127E-3"/>
    <n v="1.5709969788519637E-3"/>
    <n v="1.3111782477341389E-2"/>
    <n v="0.53172205438066467"/>
    <n v="44.081632653061227"/>
    <n v="3.0667968742761526E-2"/>
    <s v="High"/>
    <s v="Routine Monitoring"/>
  </r>
  <r>
    <x v="24"/>
    <n v="8935"/>
    <n v="43"/>
    <n v="42"/>
    <n v="381"/>
    <n v="31"/>
    <n v="18"/>
    <n v="16"/>
    <n v="22"/>
    <n v="55.612244897959179"/>
    <s v="Moderate"/>
    <n v="22"/>
    <n v="4.812534974818131E-3"/>
    <n v="4.7006155567991042E-3"/>
    <n v="4.2641298265249018E-2"/>
    <n v="1.6620033575825404"/>
    <n v="44.387755102040821"/>
    <n v="1.6556997022149501E-2"/>
    <s v="Low"/>
    <s v="Routine Monitoring"/>
  </r>
  <r>
    <x v="25"/>
    <n v="20366"/>
    <n v="117"/>
    <n v="51"/>
    <n v="587"/>
    <n v="3"/>
    <n v="2"/>
    <n v="10"/>
    <n v="7"/>
    <n v="92.448979591836732"/>
    <s v="Critical"/>
    <n v="2"/>
    <n v="5.7448688991456349E-3"/>
    <n v="2.5041736227045075E-3"/>
    <n v="2.8822547382893058E-2"/>
    <n v="1.3625650594127467"/>
    <n v="7.5510204081632679"/>
    <n v="3.7739205523569866E-2"/>
    <s v="High"/>
    <s v="Immediate Action"/>
  </r>
  <r>
    <x v="26"/>
    <n v="11745"/>
    <n v="45"/>
    <n v="46"/>
    <n v="322"/>
    <n v="18"/>
    <n v="15"/>
    <n v="13"/>
    <n v="26"/>
    <n v="66.734693877551024"/>
    <s v="High"/>
    <n v="18"/>
    <n v="3.8314176245210726E-3"/>
    <n v="3.9165602383993189E-3"/>
    <n v="2.741592166879523E-2"/>
    <n v="1.3580246913580247"/>
    <n v="33.265306122448976"/>
    <n v="2.1764066035270944E-2"/>
    <s v="Medium"/>
    <s v="Routine Monitoring"/>
  </r>
  <r>
    <x v="27"/>
    <n v="10878"/>
    <n v="95"/>
    <n v="47"/>
    <n v="299"/>
    <n v="22"/>
    <n v="4"/>
    <n v="12"/>
    <n v="28"/>
    <n v="70.408163265306129"/>
    <s v="High"/>
    <n v="13"/>
    <n v="8.7332230189373049E-3"/>
    <n v="4.3206471777900348E-3"/>
    <n v="2.7486670343813201E-2"/>
    <n v="2.1741128883986027"/>
    <n v="29.591836734693871"/>
    <n v="2.0157472144033829E-2"/>
    <s v="Medium"/>
    <s v="Routine Monitoring"/>
  </r>
  <r>
    <x v="28"/>
    <n v="6419"/>
    <n v="21"/>
    <n v="17"/>
    <n v="95"/>
    <n v="42"/>
    <n v="33"/>
    <n v="41"/>
    <n v="45"/>
    <n v="21.326530612244898"/>
    <s v="Low"/>
    <n v="44"/>
    <n v="3.2715376226826608E-3"/>
    <n v="2.6483875993145349E-3"/>
    <n v="1.479981305499299E-2"/>
    <n v="1.0204081632653061"/>
    <n v="78.673469387755105"/>
    <n v="1.1894724553461404E-2"/>
    <s v="Low"/>
    <s v="Routine Monitoring"/>
  </r>
  <r>
    <x v="29"/>
    <n v="12017"/>
    <n v="29"/>
    <n v="30"/>
    <n v="286"/>
    <n v="17"/>
    <n v="28"/>
    <n v="28"/>
    <n v="31"/>
    <n v="51.83673469387756"/>
    <s v="Moderate"/>
    <n v="27"/>
    <n v="2.4132478988100193E-3"/>
    <n v="2.4964633435965713E-3"/>
    <n v="2.3799617208953981E-2"/>
    <n v="0.86127985354081726"/>
    <n v="48.16326530612244"/>
    <n v="2.2268095491345334E-2"/>
    <s v="Medium"/>
    <s v="Monitor"/>
  </r>
  <r>
    <x v="30"/>
    <n v="15705"/>
    <n v="38"/>
    <n v="35"/>
    <n v="648"/>
    <n v="7"/>
    <n v="21"/>
    <n v="22"/>
    <n v="6"/>
    <n v="73.367346938775512"/>
    <s v="High"/>
    <n v="11"/>
    <n v="2.4196115886660299E-3"/>
    <n v="2.2285896211397642E-3"/>
    <n v="4.126074498567335E-2"/>
    <n v="0.80865966252785737"/>
    <n v="26.632653061224488"/>
    <n v="2.9102141939883371E-2"/>
    <s v="High"/>
    <s v="High Priority"/>
  </r>
  <r>
    <x v="31"/>
    <n v="13536"/>
    <n v="45"/>
    <n v="18"/>
    <n v="220"/>
    <n v="13"/>
    <n v="15"/>
    <n v="39"/>
    <n v="36"/>
    <n v="56.632653061224495"/>
    <s v="Moderate"/>
    <n v="20"/>
    <n v="3.324468085106383E-3"/>
    <n v="1.3297872340425532E-3"/>
    <n v="1.6252955082742316E-2"/>
    <n v="0.7646276595744681"/>
    <n v="43.367346938775505"/>
    <n v="2.5082877637584291E-2"/>
    <s v="High"/>
    <s v="Routine Monitoring"/>
  </r>
  <r>
    <x v="32"/>
    <n v="10622"/>
    <n v="76"/>
    <n v="74"/>
    <n v="460"/>
    <n v="25"/>
    <n v="6"/>
    <n v="2"/>
    <n v="17"/>
    <n v="74.489795918367349"/>
    <s v="High"/>
    <n v="10"/>
    <n v="7.1549614008661272E-3"/>
    <n v="6.966672942948597E-3"/>
    <n v="4.3306345321031822E-2"/>
    <n v="2.4665787987196386"/>
    <n v="25.510204081632651"/>
    <n v="1.968309147949323E-2"/>
    <s v="Medium"/>
    <s v="Routine Monitoring"/>
  </r>
  <r>
    <x v="33"/>
    <n v="10512"/>
    <n v="15"/>
    <n v="31"/>
    <n v="710"/>
    <n v="26"/>
    <n v="38"/>
    <n v="25"/>
    <n v="3"/>
    <n v="49.08163265306122"/>
    <s v="Moderate"/>
    <n v="30"/>
    <n v="1.4269406392694063E-3"/>
    <n v="2.9490106544901064E-3"/>
    <n v="6.7541856925418572E-2"/>
    <n v="0.80384322678843223"/>
    <n v="50.91836734693878"/>
    <n v="1.9479256037698438E-2"/>
    <s v="Low"/>
    <s v="Routine Monitoring"/>
  </r>
  <r>
    <x v="34"/>
    <n v="8048"/>
    <n v="9"/>
    <n v="24"/>
    <n v="155"/>
    <n v="35"/>
    <n v="44"/>
    <n v="31"/>
    <n v="42"/>
    <n v="24.591836734693878"/>
    <s v="Low"/>
    <n v="39"/>
    <n v="1.1182902584493041E-3"/>
    <n v="2.982107355864811E-3"/>
    <n v="1.9259443339960238E-2"/>
    <n v="0.76416500994035785"/>
    <n v="75.408163265306115"/>
    <n v="1.4913342141495152E-2"/>
    <s v="Low"/>
    <s v="Routine Monitoring"/>
  </r>
  <r>
    <x v="35"/>
    <n v="10861"/>
    <n v="64"/>
    <n v="45"/>
    <n v="528"/>
    <n v="23"/>
    <n v="10"/>
    <n v="15"/>
    <n v="12"/>
    <n v="69.693877551020407"/>
    <s v="High"/>
    <n v="16"/>
    <n v="5.8926434030015656E-3"/>
    <n v="4.1432648927354756E-3"/>
    <n v="4.8614308074762913E-2"/>
    <n v="1.7125494889973298"/>
    <n v="30.306122448979593"/>
    <n v="2.0125970303029182E-2"/>
    <s v="Medium"/>
    <s v="Routine Monitoring"/>
  </r>
  <r>
    <x v="36"/>
    <n v="14820"/>
    <n v="17"/>
    <n v="19"/>
    <n v="158"/>
    <n v="9"/>
    <n v="37"/>
    <n v="37"/>
    <n v="41"/>
    <n v="45.306122448979593"/>
    <s v="Moderate"/>
    <n v="31"/>
    <n v="1.147098515519568E-3"/>
    <n v="1.2820512820512821E-3"/>
    <n v="1.0661268556005398E-2"/>
    <n v="0.42847503373819162"/>
    <n v="54.693877551020407"/>
    <n v="2.7462193158170743E-2"/>
    <s v="High"/>
    <s v="Routine Monitoring"/>
  </r>
  <r>
    <x v="37"/>
    <n v="10147"/>
    <n v="19"/>
    <n v="24"/>
    <n v="312"/>
    <n v="28"/>
    <n v="35"/>
    <n v="31"/>
    <n v="27"/>
    <n v="39.693877551020407"/>
    <s v="Low"/>
    <n v="34"/>
    <n v="1.8724746230412931E-3"/>
    <n v="2.3652311027890015E-3"/>
    <n v="3.0748004336257021E-2"/>
    <n v="0.75391741401399426"/>
    <n v="60.306122448979593"/>
    <n v="1.8802892980833909E-2"/>
    <s v="Low"/>
    <s v="Routine Monitoring"/>
  </r>
  <r>
    <x v="38"/>
    <n v="23152"/>
    <n v="42"/>
    <n v="35"/>
    <n v="519"/>
    <n v="2"/>
    <n v="19"/>
    <n v="22"/>
    <n v="13"/>
    <n v="76.020408163265301"/>
    <s v="High"/>
    <n v="7"/>
    <n v="1.8140981340704907E-3"/>
    <n v="1.5117484450587423E-3"/>
    <n v="2.2417069799585351E-2"/>
    <n v="0.574464409122322"/>
    <n v="23.979591836734699"/>
    <n v="4.2901801349390624E-2"/>
    <s v="High"/>
    <s v="High Priority"/>
  </r>
  <r>
    <x v="39"/>
    <n v="12586"/>
    <n v="47"/>
    <n v="61"/>
    <n v="463"/>
    <n v="15"/>
    <n v="14"/>
    <n v="5"/>
    <n v="16"/>
    <n v="75.81632653061223"/>
    <s v="High"/>
    <n v="8"/>
    <n v="3.7343079612267597E-3"/>
    <n v="4.8466550135070714E-3"/>
    <n v="3.6786906086127447E-2"/>
    <n v="1.5294771968854282"/>
    <n v="24.18367346938777"/>
    <n v="2.3322480640265653E-2"/>
    <s v="Medium"/>
    <s v="Routine Monitoring"/>
  </r>
  <r>
    <x v="40"/>
    <n v="1"/>
    <n v="0"/>
    <n v="0"/>
    <n v="0"/>
    <n v="50"/>
    <n v="49"/>
    <n v="49"/>
    <n v="48"/>
    <n v="1.6326530612244916"/>
    <s v="Low"/>
    <n v="50"/>
    <n v="0"/>
    <n v="0"/>
    <n v="0"/>
    <n v="0"/>
    <n v="98.367346938775512"/>
    <n v="1.8530494708617236E-6"/>
    <s v="Low"/>
    <s v="Routine Monitoring"/>
  </r>
  <r>
    <x v="41"/>
    <n v="381"/>
    <n v="0"/>
    <n v="0"/>
    <n v="0"/>
    <n v="49"/>
    <n v="49"/>
    <n v="49"/>
    <n v="48"/>
    <n v="2.3469387755102069"/>
    <s v="Low"/>
    <n v="49"/>
    <n v="0"/>
    <n v="0"/>
    <n v="0"/>
    <n v="0"/>
    <n v="97.65306122448979"/>
    <n v="7.0601184839831665E-4"/>
    <s v="Low"/>
    <s v="Routine Monitoring"/>
  </r>
  <r>
    <x v="42"/>
    <n v="11108"/>
    <n v="20"/>
    <n v="31"/>
    <n v="392"/>
    <n v="20"/>
    <n v="34"/>
    <n v="25"/>
    <n v="21"/>
    <n v="50.306122448979593"/>
    <s v="Moderate"/>
    <n v="29"/>
    <n v="1.8005041411595247E-3"/>
    <n v="2.7907814187972634E-3"/>
    <n v="3.5289881166726683E-2"/>
    <n v="0.82823190493338128"/>
    <n v="49.693877551020407"/>
    <n v="2.0583673522332025E-2"/>
    <s v="Medium"/>
    <s v="Monitor"/>
  </r>
  <r>
    <x v="43"/>
    <n v="11047"/>
    <n v="114"/>
    <n v="23"/>
    <n v="286"/>
    <n v="21"/>
    <n v="3"/>
    <n v="33"/>
    <n v="31"/>
    <n v="62.244897959183675"/>
    <s v="High"/>
    <n v="19"/>
    <n v="1.0319543767538698E-2"/>
    <n v="2.0820132162578074E-3"/>
    <n v="2.5889381732597087E-2"/>
    <n v="1.9643342083823661"/>
    <n v="37.755102040816325"/>
    <n v="2.0470637504609462E-2"/>
    <s v="Medium"/>
    <s v="Routine Monitoring"/>
  </r>
  <r>
    <x v="44"/>
    <n v="7615"/>
    <n v="12"/>
    <n v="22"/>
    <n v="263"/>
    <n v="40"/>
    <n v="43"/>
    <n v="35"/>
    <n v="33"/>
    <n v="22.755102040816329"/>
    <s v="Low"/>
    <n v="43"/>
    <n v="1.5758371634931056E-3"/>
    <n v="2.8890347997373605E-3"/>
    <n v="3.4537097833223902E-2"/>
    <n v="0.81418253447143785"/>
    <n v="77.244897959183675"/>
    <n v="1.4110971720612025E-2"/>
    <s v="Low"/>
    <s v="Routine Monitoring"/>
  </r>
  <r>
    <x v="45"/>
    <n v="7928"/>
    <n v="14"/>
    <n v="19"/>
    <n v="198"/>
    <n v="36"/>
    <n v="41"/>
    <n v="37"/>
    <n v="38"/>
    <n v="24.489795918367346"/>
    <s v="Low"/>
    <n v="40"/>
    <n v="1.7658930373360242E-3"/>
    <n v="2.3965691220988899E-3"/>
    <n v="2.4974772956609485E-2"/>
    <n v="0.74419778002018155"/>
    <n v="75.510204081632651"/>
    <n v="1.4690976204991745E-2"/>
    <s v="Low"/>
    <s v="Routine Monitoring"/>
  </r>
  <r>
    <x v="46"/>
    <n v="7778"/>
    <n v="74"/>
    <n v="39"/>
    <n v="232"/>
    <n v="38"/>
    <n v="7"/>
    <n v="17"/>
    <n v="35"/>
    <n v="52.95918367346939"/>
    <s v="Moderate"/>
    <n v="25"/>
    <n v="9.5140138853175623E-3"/>
    <n v="5.0141424530727695E-3"/>
    <n v="2.9827719208022629E-2"/>
    <n v="2.4299305734121881"/>
    <n v="47.04081632653061"/>
    <n v="1.4413018784362486E-2"/>
    <s v="Low"/>
    <s v="Routine Monitoring"/>
  </r>
  <r>
    <x v="47"/>
    <n v="7315"/>
    <n v="71"/>
    <n v="10"/>
    <n v="146"/>
    <n v="41"/>
    <n v="8"/>
    <n v="45"/>
    <n v="43"/>
    <n v="36.326530612244902"/>
    <s v="Low"/>
    <n v="36"/>
    <n v="9.706083390293916E-3"/>
    <n v="1.3670539986329461E-3"/>
    <n v="1.9958988380041013E-2"/>
    <n v="1.7293233082706767"/>
    <n v="63.673469387755098"/>
    <n v="1.3555056879353508E-2"/>
    <s v="Low"/>
    <s v="Routine Monitoring"/>
  </r>
  <r>
    <x v="48"/>
    <n v="15869"/>
    <n v="24"/>
    <n v="57"/>
    <n v="420"/>
    <n v="6"/>
    <n v="31"/>
    <n v="7"/>
    <n v="19"/>
    <n v="70.102040816326536"/>
    <s v="High"/>
    <n v="14"/>
    <n v="1.5123826328060999E-3"/>
    <n v="3.5919087529144873E-3"/>
    <n v="2.646669607410675E-2"/>
    <n v="0.94523914550381249"/>
    <n v="29.897959183673464"/>
    <n v="2.9406042053104691E-2"/>
    <s v="High"/>
    <s v="High Priority"/>
  </r>
  <r>
    <x v="49"/>
    <n v="12625"/>
    <n v="38"/>
    <n v="50"/>
    <n v="489"/>
    <n v="6"/>
    <n v="31"/>
    <n v="7"/>
    <n v="19"/>
    <n v="70.102040816326536"/>
    <s v="High"/>
    <n v="14"/>
    <n v="1.5123826328060999E-3"/>
    <n v="3.5919087529144873E-3"/>
    <n v="2.646669607410675E-2"/>
    <n v="0.94523914550381249"/>
    <n v="29.897959183673464"/>
    <n v="2.9406042053104691E-2"/>
    <s v="High"/>
    <s v="High Priorit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E4F77-FF25-44D7-88AA-53AF6619B59B}" name="PivotTable6critical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Priority" colHeaderCaption="Category">
  <location ref="U7:Z13" firstHeaderRow="1" firstDataRow="2" firstDataCol="1"/>
  <pivotFields count="21">
    <pivotField showAll="0"/>
    <pivotField dataField="1" showAll="0"/>
    <pivotField showAll="0"/>
    <pivotField showAll="0"/>
    <pivotField showAll="0"/>
    <pivotField showAll="0"/>
    <pivotField showAll="0"/>
    <pivotField showAll="0"/>
    <pivotField showAll="0"/>
    <pivotField showAll="0"/>
    <pivotField numFmtId="2" showAll="0"/>
    <pivotField axis="axisCol" showAll="0">
      <items count="5">
        <item x="1"/>
        <item x="2"/>
        <item x="0"/>
        <item x="3"/>
        <item t="default"/>
      </items>
    </pivotField>
    <pivotField showAll="0"/>
    <pivotField numFmtId="10" showAll="0"/>
    <pivotField numFmtId="10" showAll="0"/>
    <pivotField numFmtId="10" showAll="0"/>
    <pivotField numFmtId="164" showAll="0"/>
    <pivotField numFmtId="2" showAll="0"/>
    <pivotField numFmtId="10" showAll="0"/>
    <pivotField showAll="0"/>
    <pivotField axis="axisRow" showAll="0">
      <items count="5">
        <item x="2"/>
        <item x="1"/>
        <item x="3"/>
        <item x="0"/>
        <item t="default"/>
      </items>
    </pivotField>
  </pivotFields>
  <rowFields count="1">
    <field x="20"/>
  </rowFields>
  <rowItems count="5">
    <i>
      <x/>
    </i>
    <i>
      <x v="1"/>
    </i>
    <i>
      <x v="2"/>
    </i>
    <i>
      <x v="3"/>
    </i>
    <i t="grand">
      <x/>
    </i>
  </rowItems>
  <colFields count="1">
    <field x="11"/>
  </colFields>
  <colItems count="5">
    <i>
      <x/>
    </i>
    <i>
      <x v="1"/>
    </i>
    <i>
      <x v="2"/>
    </i>
    <i>
      <x v="3"/>
    </i>
    <i t="grand">
      <x/>
    </i>
  </colItems>
  <dataFields count="1">
    <dataField name="Count of Districts/City" fld="1" subtotal="count" baseField="0" baseItem="0"/>
  </dataFields>
  <chartFormats count="31">
    <chartFormat chart="3" format="5" series="1">
      <pivotArea type="data" outline="0" fieldPosition="0">
        <references count="2">
          <reference field="4294967294" count="1" selected="0">
            <x v="0"/>
          </reference>
          <reference field="11" count="1" selected="0">
            <x v="0"/>
          </reference>
        </references>
      </pivotArea>
    </chartFormat>
    <chartFormat chart="3" format="6">
      <pivotArea type="data" outline="0" fieldPosition="0">
        <references count="3">
          <reference field="4294967294" count="1" selected="0">
            <x v="0"/>
          </reference>
          <reference field="11" count="1" selected="0">
            <x v="0"/>
          </reference>
          <reference field="20" count="1" selected="0">
            <x v="3"/>
          </reference>
        </references>
      </pivotArea>
    </chartFormat>
    <chartFormat chart="3" format="7" series="1">
      <pivotArea type="data" outline="0" fieldPosition="0">
        <references count="2">
          <reference field="4294967294" count="1" selected="0">
            <x v="0"/>
          </reference>
          <reference field="11" count="1" selected="0">
            <x v="1"/>
          </reference>
        </references>
      </pivotArea>
    </chartFormat>
    <chartFormat chart="3" format="8" series="1">
      <pivotArea type="data" outline="0" fieldPosition="0">
        <references count="2">
          <reference field="4294967294" count="1" selected="0">
            <x v="0"/>
          </reference>
          <reference field="11" count="1" selected="0">
            <x v="2"/>
          </reference>
        </references>
      </pivotArea>
    </chartFormat>
    <chartFormat chart="3" format="9" series="1">
      <pivotArea type="data" outline="0" fieldPosition="0">
        <references count="2">
          <reference field="4294967294" count="1" selected="0">
            <x v="0"/>
          </reference>
          <reference field="11" count="1" selected="0">
            <x v="3"/>
          </reference>
        </references>
      </pivotArea>
    </chartFormat>
    <chartFormat chart="4" format="10" series="1">
      <pivotArea type="data" outline="0" fieldPosition="0">
        <references count="2">
          <reference field="4294967294" count="1" selected="0">
            <x v="0"/>
          </reference>
          <reference field="11" count="1" selected="0">
            <x v="0"/>
          </reference>
        </references>
      </pivotArea>
    </chartFormat>
    <chartFormat chart="4" format="11">
      <pivotArea type="data" outline="0" fieldPosition="0">
        <references count="3">
          <reference field="4294967294" count="1" selected="0">
            <x v="0"/>
          </reference>
          <reference field="11" count="1" selected="0">
            <x v="0"/>
          </reference>
          <reference field="20" count="1" selected="0">
            <x v="3"/>
          </reference>
        </references>
      </pivotArea>
    </chartFormat>
    <chartFormat chart="4" format="12" series="1">
      <pivotArea type="data" outline="0" fieldPosition="0">
        <references count="2">
          <reference field="4294967294" count="1" selected="0">
            <x v="0"/>
          </reference>
          <reference field="11" count="1" selected="0">
            <x v="1"/>
          </reference>
        </references>
      </pivotArea>
    </chartFormat>
    <chartFormat chart="4" format="13" series="1">
      <pivotArea type="data" outline="0" fieldPosition="0">
        <references count="2">
          <reference field="4294967294" count="1" selected="0">
            <x v="0"/>
          </reference>
          <reference field="11" count="1" selected="0">
            <x v="2"/>
          </reference>
        </references>
      </pivotArea>
    </chartFormat>
    <chartFormat chart="4" format="14" series="1">
      <pivotArea type="data" outline="0" fieldPosition="0">
        <references count="2">
          <reference field="4294967294" count="1" selected="0">
            <x v="0"/>
          </reference>
          <reference field="11" count="1" selected="0">
            <x v="3"/>
          </reference>
        </references>
      </pivotArea>
    </chartFormat>
    <chartFormat chart="5" format="15" series="1">
      <pivotArea type="data" outline="0" fieldPosition="0">
        <references count="2">
          <reference field="4294967294" count="1" selected="0">
            <x v="0"/>
          </reference>
          <reference field="11" count="1" selected="0">
            <x v="0"/>
          </reference>
        </references>
      </pivotArea>
    </chartFormat>
    <chartFormat chart="5" format="16">
      <pivotArea type="data" outline="0" fieldPosition="0">
        <references count="3">
          <reference field="4294967294" count="1" selected="0">
            <x v="0"/>
          </reference>
          <reference field="11" count="1" selected="0">
            <x v="0"/>
          </reference>
          <reference field="20" count="1" selected="0">
            <x v="3"/>
          </reference>
        </references>
      </pivotArea>
    </chartFormat>
    <chartFormat chart="5" format="17" series="1">
      <pivotArea type="data" outline="0" fieldPosition="0">
        <references count="2">
          <reference field="4294967294" count="1" selected="0">
            <x v="0"/>
          </reference>
          <reference field="11" count="1" selected="0">
            <x v="1"/>
          </reference>
        </references>
      </pivotArea>
    </chartFormat>
    <chartFormat chart="5" format="18" series="1">
      <pivotArea type="data" outline="0" fieldPosition="0">
        <references count="2">
          <reference field="4294967294" count="1" selected="0">
            <x v="0"/>
          </reference>
          <reference field="11" count="1" selected="0">
            <x v="2"/>
          </reference>
        </references>
      </pivotArea>
    </chartFormat>
    <chartFormat chart="5" format="19" series="1">
      <pivotArea type="data" outline="0" fieldPosition="0">
        <references count="2">
          <reference field="4294967294" count="1" selected="0">
            <x v="0"/>
          </reference>
          <reference field="11" count="1" selected="0">
            <x v="3"/>
          </reference>
        </references>
      </pivotArea>
    </chartFormat>
    <chartFormat chart="6" format="20" series="1">
      <pivotArea type="data" outline="0" fieldPosition="0">
        <references count="2">
          <reference field="4294967294" count="1" selected="0">
            <x v="0"/>
          </reference>
          <reference field="11" count="1" selected="0">
            <x v="0"/>
          </reference>
        </references>
      </pivotArea>
    </chartFormat>
    <chartFormat chart="6" format="21">
      <pivotArea type="data" outline="0" fieldPosition="0">
        <references count="3">
          <reference field="4294967294" count="1" selected="0">
            <x v="0"/>
          </reference>
          <reference field="11" count="1" selected="0">
            <x v="0"/>
          </reference>
          <reference field="20" count="1" selected="0">
            <x v="3"/>
          </reference>
        </references>
      </pivotArea>
    </chartFormat>
    <chartFormat chart="6" format="22" series="1">
      <pivotArea type="data" outline="0" fieldPosition="0">
        <references count="2">
          <reference field="4294967294" count="1" selected="0">
            <x v="0"/>
          </reference>
          <reference field="11" count="1" selected="0">
            <x v="1"/>
          </reference>
        </references>
      </pivotArea>
    </chartFormat>
    <chartFormat chart="6" format="23" series="1">
      <pivotArea type="data" outline="0" fieldPosition="0">
        <references count="2">
          <reference field="4294967294" count="1" selected="0">
            <x v="0"/>
          </reference>
          <reference field="11" count="1" selected="0">
            <x v="2"/>
          </reference>
        </references>
      </pivotArea>
    </chartFormat>
    <chartFormat chart="6" format="24" series="1">
      <pivotArea type="data" outline="0" fieldPosition="0">
        <references count="2">
          <reference field="4294967294" count="1" selected="0">
            <x v="0"/>
          </reference>
          <reference field="11" count="1" selected="0">
            <x v="3"/>
          </reference>
        </references>
      </pivotArea>
    </chartFormat>
    <chartFormat chart="8" format="20" series="1">
      <pivotArea type="data" outline="0" fieldPosition="0">
        <references count="2">
          <reference field="4294967294" count="1" selected="0">
            <x v="0"/>
          </reference>
          <reference field="11" count="1" selected="0">
            <x v="0"/>
          </reference>
        </references>
      </pivotArea>
    </chartFormat>
    <chartFormat chart="8" format="21">
      <pivotArea type="data" outline="0" fieldPosition="0">
        <references count="3">
          <reference field="4294967294" count="1" selected="0">
            <x v="0"/>
          </reference>
          <reference field="11" count="1" selected="0">
            <x v="0"/>
          </reference>
          <reference field="20" count="1" selected="0">
            <x v="3"/>
          </reference>
        </references>
      </pivotArea>
    </chartFormat>
    <chartFormat chart="8" format="22" series="1">
      <pivotArea type="data" outline="0" fieldPosition="0">
        <references count="2">
          <reference field="4294967294" count="1" selected="0">
            <x v="0"/>
          </reference>
          <reference field="11" count="1" selected="0">
            <x v="1"/>
          </reference>
        </references>
      </pivotArea>
    </chartFormat>
    <chartFormat chart="8" format="23" series="1">
      <pivotArea type="data" outline="0" fieldPosition="0">
        <references count="2">
          <reference field="4294967294" count="1" selected="0">
            <x v="0"/>
          </reference>
          <reference field="11" count="1" selected="0">
            <x v="2"/>
          </reference>
        </references>
      </pivotArea>
    </chartFormat>
    <chartFormat chart="8" format="24" series="1">
      <pivotArea type="data" outline="0" fieldPosition="0">
        <references count="2">
          <reference field="4294967294" count="1" selected="0">
            <x v="0"/>
          </reference>
          <reference field="11" count="1" selected="0">
            <x v="3"/>
          </reference>
        </references>
      </pivotArea>
    </chartFormat>
    <chartFormat chart="9" format="25" series="1">
      <pivotArea type="data" outline="0" fieldPosition="0">
        <references count="2">
          <reference field="4294967294" count="1" selected="0">
            <x v="0"/>
          </reference>
          <reference field="11" count="1" selected="0">
            <x v="0"/>
          </reference>
        </references>
      </pivotArea>
    </chartFormat>
    <chartFormat chart="9" format="26">
      <pivotArea type="data" outline="0" fieldPosition="0">
        <references count="3">
          <reference field="4294967294" count="1" selected="0">
            <x v="0"/>
          </reference>
          <reference field="11" count="1" selected="0">
            <x v="0"/>
          </reference>
          <reference field="20" count="1" selected="0">
            <x v="3"/>
          </reference>
        </references>
      </pivotArea>
    </chartFormat>
    <chartFormat chart="9" format="27" series="1">
      <pivotArea type="data" outline="0" fieldPosition="0">
        <references count="2">
          <reference field="4294967294" count="1" selected="0">
            <x v="0"/>
          </reference>
          <reference field="11" count="1" selected="0">
            <x v="1"/>
          </reference>
        </references>
      </pivotArea>
    </chartFormat>
    <chartFormat chart="9" format="28" series="1">
      <pivotArea type="data" outline="0" fieldPosition="0">
        <references count="2">
          <reference field="4294967294" count="1" selected="0">
            <x v="0"/>
          </reference>
          <reference field="11" count="1" selected="0">
            <x v="2"/>
          </reference>
        </references>
      </pivotArea>
    </chartFormat>
    <chartFormat chart="9" format="29" series="1">
      <pivotArea type="data" outline="0" fieldPosition="0">
        <references count="2">
          <reference field="4294967294" count="1" selected="0">
            <x v="0"/>
          </reference>
          <reference field="11" count="1" selected="0">
            <x v="3"/>
          </reference>
        </references>
      </pivotArea>
    </chartFormat>
    <chartFormat chart="4" format="15">
      <pivotArea type="data" outline="0" fieldPosition="0">
        <references count="3">
          <reference field="4294967294" count="1" selected="0">
            <x v="0"/>
          </reference>
          <reference field="11" count="1" selected="0">
            <x v="0"/>
          </reference>
          <reference field="20" count="1" selected="0">
            <x v="0"/>
          </reference>
        </references>
      </pivotArea>
    </chartFormat>
  </chartFormats>
  <pivotTableStyleInfo name="PivotStyleMedium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5B5DC0-3323-484B-9F1B-FDD66A103DE8}" name="PivotTable4womenscor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District">
  <location ref="M7:N17" firstHeaderRow="1" firstDataRow="1" firstDataCol="1"/>
  <pivotFields count="21">
    <pivotField showAll="0"/>
    <pivotField axis="axisRow" showAll="0" measureFilter="1" sortType="ascending">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numFmtId="2" showAll="0"/>
    <pivotField showAll="0"/>
    <pivotField showAll="0"/>
    <pivotField numFmtId="10" showAll="0"/>
    <pivotField numFmtId="10" showAll="0"/>
    <pivotField numFmtId="10" showAll="0"/>
    <pivotField numFmtId="164" showAll="0"/>
    <pivotField numFmtId="2" showAll="0"/>
    <pivotField numFmtId="10" showAll="0"/>
    <pivotField showAll="0"/>
    <pivotField showAll="0"/>
  </pivotFields>
  <rowFields count="1">
    <field x="1"/>
  </rowFields>
  <rowItems count="10">
    <i>
      <x v="45"/>
    </i>
    <i>
      <x v="16"/>
    </i>
    <i>
      <x v="18"/>
    </i>
    <i>
      <x v="33"/>
    </i>
    <i>
      <x v="41"/>
    </i>
    <i>
      <x v="23"/>
    </i>
    <i>
      <x v="36"/>
    </i>
    <i>
      <x v="11"/>
    </i>
    <i>
      <x v="34"/>
    </i>
    <i>
      <x v="3"/>
    </i>
  </rowItems>
  <colItems count="1">
    <i/>
  </colItems>
  <dataFields count="1">
    <dataField name=" Women_score" fld="3" baseField="1" baseItem="3"/>
  </dataFields>
  <chartFormats count="11">
    <chartFormat chart="4"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45"/>
          </reference>
        </references>
      </pivotArea>
    </chartFormat>
    <chartFormat chart="4" format="6">
      <pivotArea type="data" outline="0" fieldPosition="0">
        <references count="2">
          <reference field="4294967294" count="1" selected="0">
            <x v="0"/>
          </reference>
          <reference field="1" count="1" selected="0">
            <x v="16"/>
          </reference>
        </references>
      </pivotArea>
    </chartFormat>
    <chartFormat chart="4" format="7">
      <pivotArea type="data" outline="0" fieldPosition="0">
        <references count="2">
          <reference field="4294967294" count="1" selected="0">
            <x v="0"/>
          </reference>
          <reference field="1" count="1" selected="0">
            <x v="18"/>
          </reference>
        </references>
      </pivotArea>
    </chartFormat>
    <chartFormat chart="4" format="8">
      <pivotArea type="data" outline="0" fieldPosition="0">
        <references count="2">
          <reference field="4294967294" count="1" selected="0">
            <x v="0"/>
          </reference>
          <reference field="1" count="1" selected="0">
            <x v="33"/>
          </reference>
        </references>
      </pivotArea>
    </chartFormat>
    <chartFormat chart="4" format="9">
      <pivotArea type="data" outline="0" fieldPosition="0">
        <references count="2">
          <reference field="4294967294" count="1" selected="0">
            <x v="0"/>
          </reference>
          <reference field="1" count="1" selected="0">
            <x v="41"/>
          </reference>
        </references>
      </pivotArea>
    </chartFormat>
    <chartFormat chart="4" format="10">
      <pivotArea type="data" outline="0" fieldPosition="0">
        <references count="2">
          <reference field="4294967294" count="1" selected="0">
            <x v="0"/>
          </reference>
          <reference field="1" count="1" selected="0">
            <x v="23"/>
          </reference>
        </references>
      </pivotArea>
    </chartFormat>
    <chartFormat chart="4" format="11">
      <pivotArea type="data" outline="0" fieldPosition="0">
        <references count="2">
          <reference field="4294967294" count="1" selected="0">
            <x v="0"/>
          </reference>
          <reference field="1" count="1" selected="0">
            <x v="11"/>
          </reference>
        </references>
      </pivotArea>
    </chartFormat>
    <chartFormat chart="4" format="12">
      <pivotArea type="data" outline="0" fieldPosition="0">
        <references count="2">
          <reference field="4294967294" count="1" selected="0">
            <x v="0"/>
          </reference>
          <reference field="1" count="1" selected="0">
            <x v="34"/>
          </reference>
        </references>
      </pivotArea>
    </chartFormat>
    <chartFormat chart="4" format="13">
      <pivotArea type="data" outline="0" fieldPosition="0">
        <references count="2">
          <reference field="4294967294" count="1" selected="0">
            <x v="0"/>
          </reference>
          <reference field="1" count="1" selected="0">
            <x v="3"/>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01B745-A46A-44AE-92CD-76D02442BEBA}" name="PivotTable3totalcoun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rowHeaderCaption="District">
  <location ref="I7:J13" firstHeaderRow="1" firstDataRow="1" firstDataCol="1"/>
  <pivotFields count="21">
    <pivotField showAll="0"/>
    <pivotField axis="axisRow" showAll="0" measureFilter="1" sortType="descending">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numFmtId="2" showAll="0"/>
    <pivotField showAll="0"/>
    <pivotField showAll="0"/>
    <pivotField numFmtId="10" showAll="0"/>
    <pivotField numFmtId="10" showAll="0"/>
    <pivotField numFmtId="10" showAll="0"/>
    <pivotField numFmtId="164" showAll="0"/>
    <pivotField numFmtId="2" showAll="0"/>
    <pivotField numFmtId="10" showAll="0"/>
    <pivotField showAll="0"/>
    <pivotField showAll="0"/>
  </pivotFields>
  <rowFields count="1">
    <field x="1"/>
  </rowFields>
  <rowItems count="6">
    <i>
      <x v="3"/>
    </i>
    <i>
      <x v="48"/>
    </i>
    <i>
      <x v="34"/>
    </i>
    <i>
      <x v="6"/>
    </i>
    <i>
      <x v="30"/>
    </i>
    <i>
      <x v="1"/>
    </i>
  </rowItems>
  <colItems count="1">
    <i/>
  </colItems>
  <dataFields count="1">
    <dataField name="total  2023" fld="2" baseField="1" baseItem="3" numFmtId="3"/>
  </dataFields>
  <formats count="1">
    <format dxfId="16">
      <pivotArea outline="0" collapsedLevelsAreSubtotals="1" fieldPosition="0"/>
    </format>
  </formats>
  <chartFormats count="28">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1" count="1" selected="0">
            <x v="3"/>
          </reference>
        </references>
      </pivotArea>
    </chartFormat>
    <chartFormat chart="4" format="24">
      <pivotArea type="data" outline="0" fieldPosition="0">
        <references count="2">
          <reference field="4294967294" count="1" selected="0">
            <x v="0"/>
          </reference>
          <reference field="1" count="1" selected="0">
            <x v="48"/>
          </reference>
        </references>
      </pivotArea>
    </chartFormat>
    <chartFormat chart="4" format="25">
      <pivotArea type="data" outline="0" fieldPosition="0">
        <references count="2">
          <reference field="4294967294" count="1" selected="0">
            <x v="0"/>
          </reference>
          <reference field="1" count="1" selected="0">
            <x v="34"/>
          </reference>
        </references>
      </pivotArea>
    </chartFormat>
    <chartFormat chart="4" format="26">
      <pivotArea type="data" outline="0" fieldPosition="0">
        <references count="2">
          <reference field="4294967294" count="1" selected="0">
            <x v="0"/>
          </reference>
          <reference field="1" count="1" selected="0">
            <x v="6"/>
          </reference>
        </references>
      </pivotArea>
    </chartFormat>
    <chartFormat chart="4" format="27">
      <pivotArea type="data" outline="0" fieldPosition="0">
        <references count="2">
          <reference field="4294967294" count="1" selected="0">
            <x v="0"/>
          </reference>
          <reference field="1" count="1" selected="0">
            <x v="30"/>
          </reference>
        </references>
      </pivotArea>
    </chartFormat>
    <chartFormat chart="4" format="28">
      <pivotArea type="data" outline="0" fieldPosition="0">
        <references count="2">
          <reference field="4294967294" count="1" selected="0">
            <x v="0"/>
          </reference>
          <reference field="1" count="1" selected="0">
            <x v="1"/>
          </reference>
        </references>
      </pivotArea>
    </chartFormat>
    <chartFormat chart="4" format="29">
      <pivotArea type="data" outline="0" fieldPosition="0">
        <references count="2">
          <reference field="4294967294" count="1" selected="0">
            <x v="0"/>
          </reference>
          <reference field="1" count="1" selected="0">
            <x v="39"/>
          </reference>
        </references>
      </pivotArea>
    </chartFormat>
    <chartFormat chart="4" format="30">
      <pivotArea type="data" outline="0" fieldPosition="0">
        <references count="2">
          <reference field="4294967294" count="1" selected="0">
            <x v="0"/>
          </reference>
          <reference field="1" count="1" selected="0">
            <x v="17"/>
          </reference>
        </references>
      </pivotArea>
    </chartFormat>
    <chartFormat chart="4" format="31">
      <pivotArea type="data" outline="0" fieldPosition="0">
        <references count="2">
          <reference field="4294967294" count="1" selected="0">
            <x v="0"/>
          </reference>
          <reference field="1" count="1" selected="0">
            <x v="46"/>
          </reference>
        </references>
      </pivotArea>
    </chartFormat>
    <chartFormat chart="4" format="32">
      <pivotArea type="data" outline="0" fieldPosition="0">
        <references count="2">
          <reference field="4294967294" count="1" selected="0">
            <x v="0"/>
          </reference>
          <reference field="1" count="1" selected="0">
            <x v="29"/>
          </reference>
        </references>
      </pivotArea>
    </chartFormat>
    <chartFormat chart="7" format="44" series="1">
      <pivotArea type="data" outline="0" fieldPosition="0">
        <references count="1">
          <reference field="4294967294" count="1" selected="0">
            <x v="0"/>
          </reference>
        </references>
      </pivotArea>
    </chartFormat>
    <chartFormat chart="7" format="45">
      <pivotArea type="data" outline="0" fieldPosition="0">
        <references count="2">
          <reference field="4294967294" count="1" selected="0">
            <x v="0"/>
          </reference>
          <reference field="1" count="1" selected="0">
            <x v="3"/>
          </reference>
        </references>
      </pivotArea>
    </chartFormat>
    <chartFormat chart="7" format="46">
      <pivotArea type="data" outline="0" fieldPosition="0">
        <references count="2">
          <reference field="4294967294" count="1" selected="0">
            <x v="0"/>
          </reference>
          <reference field="1" count="1" selected="0">
            <x v="48"/>
          </reference>
        </references>
      </pivotArea>
    </chartFormat>
    <chartFormat chart="7" format="47">
      <pivotArea type="data" outline="0" fieldPosition="0">
        <references count="2">
          <reference field="4294967294" count="1" selected="0">
            <x v="0"/>
          </reference>
          <reference field="1" count="1" selected="0">
            <x v="34"/>
          </reference>
        </references>
      </pivotArea>
    </chartFormat>
    <chartFormat chart="7" format="48">
      <pivotArea type="data" outline="0" fieldPosition="0">
        <references count="2">
          <reference field="4294967294" count="1" selected="0">
            <x v="0"/>
          </reference>
          <reference field="1" count="1" selected="0">
            <x v="6"/>
          </reference>
        </references>
      </pivotArea>
    </chartFormat>
    <chartFormat chart="7" format="49">
      <pivotArea type="data" outline="0" fieldPosition="0">
        <references count="2">
          <reference field="4294967294" count="1" selected="0">
            <x v="0"/>
          </reference>
          <reference field="1" count="1" selected="0">
            <x v="30"/>
          </reference>
        </references>
      </pivotArea>
    </chartFormat>
    <chartFormat chart="7" format="50">
      <pivotArea type="data" outline="0" fieldPosition="0">
        <references count="2">
          <reference field="4294967294" count="1" selected="0">
            <x v="0"/>
          </reference>
          <reference field="1" count="1" selected="0">
            <x v="1"/>
          </reference>
        </references>
      </pivotArea>
    </chartFormat>
    <chartFormat chart="7" format="51">
      <pivotArea type="data" outline="0" fieldPosition="0">
        <references count="2">
          <reference field="4294967294" count="1" selected="0">
            <x v="0"/>
          </reference>
          <reference field="1" count="1" selected="0">
            <x v="39"/>
          </reference>
        </references>
      </pivotArea>
    </chartFormat>
    <chartFormat chart="7" format="52">
      <pivotArea type="data" outline="0" fieldPosition="0">
        <references count="2">
          <reference field="4294967294" count="1" selected="0">
            <x v="0"/>
          </reference>
          <reference field="1" count="1" selected="0">
            <x v="17"/>
          </reference>
        </references>
      </pivotArea>
    </chartFormat>
    <chartFormat chart="7" format="53">
      <pivotArea type="data" outline="0" fieldPosition="0">
        <references count="2">
          <reference field="4294967294" count="1" selected="0">
            <x v="0"/>
          </reference>
          <reference field="1" count="1" selected="0">
            <x v="46"/>
          </reference>
        </references>
      </pivotArea>
    </chartFormat>
    <chartFormat chart="7" format="54">
      <pivotArea type="data" outline="0" fieldPosition="0">
        <references count="2">
          <reference field="4294967294" count="1" selected="0">
            <x v="0"/>
          </reference>
          <reference field="1" count="1" selected="0">
            <x v="29"/>
          </reference>
        </references>
      </pivotArea>
    </chartFormat>
    <chartFormat chart="10" format="55" series="1">
      <pivotArea type="data" outline="0" fieldPosition="0">
        <references count="1">
          <reference field="4294967294" count="1" selected="0">
            <x v="0"/>
          </reference>
        </references>
      </pivotArea>
    </chartFormat>
    <chartFormat chart="10" format="56">
      <pivotArea type="data" outline="0" fieldPosition="0">
        <references count="2">
          <reference field="4294967294" count="1" selected="0">
            <x v="0"/>
          </reference>
          <reference field="1" count="1" selected="0">
            <x v="3"/>
          </reference>
        </references>
      </pivotArea>
    </chartFormat>
    <chartFormat chart="10" format="57">
      <pivotArea type="data" outline="0" fieldPosition="0">
        <references count="2">
          <reference field="4294967294" count="1" selected="0">
            <x v="0"/>
          </reference>
          <reference field="1" count="1" selected="0">
            <x v="48"/>
          </reference>
        </references>
      </pivotArea>
    </chartFormat>
    <chartFormat chart="10" format="58">
      <pivotArea type="data" outline="0" fieldPosition="0">
        <references count="2">
          <reference field="4294967294" count="1" selected="0">
            <x v="0"/>
          </reference>
          <reference field="1" count="1" selected="0">
            <x v="34"/>
          </reference>
        </references>
      </pivotArea>
    </chartFormat>
    <chartFormat chart="10" format="59">
      <pivotArea type="data" outline="0" fieldPosition="0">
        <references count="2">
          <reference field="4294967294" count="1" selected="0">
            <x v="0"/>
          </reference>
          <reference field="1" count="1" selected="0">
            <x v="6"/>
          </reference>
        </references>
      </pivotArea>
    </chartFormat>
    <chartFormat chart="10" format="60">
      <pivotArea type="data" outline="0" fieldPosition="0">
        <references count="2">
          <reference field="4294967294" count="1" selected="0">
            <x v="0"/>
          </reference>
          <reference field="1" count="1" selected="0">
            <x v="30"/>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45931D-D28C-4A9B-ACDF-27F263ADC780}" name="PivotTable5severity"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Districts">
  <location ref="Q7:R17" firstHeaderRow="1" firstDataRow="1" firstDataCol="1"/>
  <pivotFields count="20">
    <pivotField axis="axisRow" showAll="0" measureFilter="1" sortType="descending">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numFmtId="2" showAll="0"/>
    <pivotField showAll="0"/>
    <pivotField showAll="0"/>
    <pivotField numFmtId="10" showAll="0"/>
    <pivotField numFmtId="10" showAll="0"/>
    <pivotField numFmtId="10" showAll="0"/>
    <pivotField dataField="1" numFmtId="164" showAll="0"/>
    <pivotField numFmtId="2" showAll="0"/>
    <pivotField numFmtId="10" showAll="0"/>
    <pivotField showAll="0"/>
    <pivotField showAll="0"/>
  </pivotFields>
  <rowFields count="1">
    <field x="0"/>
  </rowFields>
  <rowItems count="10">
    <i>
      <x v="23"/>
    </i>
    <i>
      <x v="41"/>
    </i>
    <i>
      <x v="33"/>
    </i>
    <i>
      <x v="36"/>
    </i>
    <i>
      <x v="11"/>
    </i>
    <i>
      <x v="16"/>
    </i>
    <i>
      <x v="18"/>
    </i>
    <i>
      <x v="45"/>
    </i>
    <i>
      <x v="25"/>
    </i>
    <i>
      <x v="31"/>
    </i>
  </rowItems>
  <colItems count="1">
    <i/>
  </colItems>
  <dataFields count="1">
    <dataField name="Severity-index" fld="15" baseField="0" baseItem="23" numFmtId="164"/>
  </dataFields>
  <chartFormats count="22">
    <chartFormat chart="3" format="22" series="1">
      <pivotArea type="data" outline="0" fieldPosition="0">
        <references count="1">
          <reference field="4294967294" count="1" selected="0">
            <x v="0"/>
          </reference>
        </references>
      </pivotArea>
    </chartFormat>
    <chartFormat chart="3" format="23">
      <pivotArea type="data" outline="0" fieldPosition="0">
        <references count="2">
          <reference field="4294967294" count="1" selected="0">
            <x v="0"/>
          </reference>
          <reference field="0" count="1" selected="0">
            <x v="23"/>
          </reference>
        </references>
      </pivotArea>
    </chartFormat>
    <chartFormat chart="3" format="24">
      <pivotArea type="data" outline="0" fieldPosition="0">
        <references count="2">
          <reference field="4294967294" count="1" selected="0">
            <x v="0"/>
          </reference>
          <reference field="0" count="1" selected="0">
            <x v="41"/>
          </reference>
        </references>
      </pivotArea>
    </chartFormat>
    <chartFormat chart="3" format="25">
      <pivotArea type="data" outline="0" fieldPosition="0">
        <references count="2">
          <reference field="4294967294" count="1" selected="0">
            <x v="0"/>
          </reference>
          <reference field="0" count="1" selected="0">
            <x v="33"/>
          </reference>
        </references>
      </pivotArea>
    </chartFormat>
    <chartFormat chart="3" format="26">
      <pivotArea type="data" outline="0" fieldPosition="0">
        <references count="2">
          <reference field="4294967294" count="1" selected="0">
            <x v="0"/>
          </reference>
          <reference field="0" count="1" selected="0">
            <x v="36"/>
          </reference>
        </references>
      </pivotArea>
    </chartFormat>
    <chartFormat chart="3" format="27">
      <pivotArea type="data" outline="0" fieldPosition="0">
        <references count="2">
          <reference field="4294967294" count="1" selected="0">
            <x v="0"/>
          </reference>
          <reference field="0" count="1" selected="0">
            <x v="11"/>
          </reference>
        </references>
      </pivotArea>
    </chartFormat>
    <chartFormat chart="3" format="28">
      <pivotArea type="data" outline="0" fieldPosition="0">
        <references count="2">
          <reference field="4294967294" count="1" selected="0">
            <x v="0"/>
          </reference>
          <reference field="0" count="1" selected="0">
            <x v="16"/>
          </reference>
        </references>
      </pivotArea>
    </chartFormat>
    <chartFormat chart="3" format="29">
      <pivotArea type="data" outline="0" fieldPosition="0">
        <references count="2">
          <reference field="4294967294" count="1" selected="0">
            <x v="0"/>
          </reference>
          <reference field="0" count="1" selected="0">
            <x v="18"/>
          </reference>
        </references>
      </pivotArea>
    </chartFormat>
    <chartFormat chart="3" format="30">
      <pivotArea type="data" outline="0" fieldPosition="0">
        <references count="2">
          <reference field="4294967294" count="1" selected="0">
            <x v="0"/>
          </reference>
          <reference field="0" count="1" selected="0">
            <x v="45"/>
          </reference>
        </references>
      </pivotArea>
    </chartFormat>
    <chartFormat chart="3" format="31">
      <pivotArea type="data" outline="0" fieldPosition="0">
        <references count="2">
          <reference field="4294967294" count="1" selected="0">
            <x v="0"/>
          </reference>
          <reference field="0" count="1" selected="0">
            <x v="25"/>
          </reference>
        </references>
      </pivotArea>
    </chartFormat>
    <chartFormat chart="3" format="32">
      <pivotArea type="data" outline="0" fieldPosition="0">
        <references count="2">
          <reference field="4294967294" count="1" selected="0">
            <x v="0"/>
          </reference>
          <reference field="0" count="1" selected="0">
            <x v="31"/>
          </reference>
        </references>
      </pivotArea>
    </chartFormat>
    <chartFormat chart="8" format="44" series="1">
      <pivotArea type="data" outline="0" fieldPosition="0">
        <references count="1">
          <reference field="4294967294" count="1" selected="0">
            <x v="0"/>
          </reference>
        </references>
      </pivotArea>
    </chartFormat>
    <chartFormat chart="8" format="45">
      <pivotArea type="data" outline="0" fieldPosition="0">
        <references count="2">
          <reference field="4294967294" count="1" selected="0">
            <x v="0"/>
          </reference>
          <reference field="0" count="1" selected="0">
            <x v="23"/>
          </reference>
        </references>
      </pivotArea>
    </chartFormat>
    <chartFormat chart="8" format="46">
      <pivotArea type="data" outline="0" fieldPosition="0">
        <references count="2">
          <reference field="4294967294" count="1" selected="0">
            <x v="0"/>
          </reference>
          <reference field="0" count="1" selected="0">
            <x v="41"/>
          </reference>
        </references>
      </pivotArea>
    </chartFormat>
    <chartFormat chart="8" format="47">
      <pivotArea type="data" outline="0" fieldPosition="0">
        <references count="2">
          <reference field="4294967294" count="1" selected="0">
            <x v="0"/>
          </reference>
          <reference field="0" count="1" selected="0">
            <x v="33"/>
          </reference>
        </references>
      </pivotArea>
    </chartFormat>
    <chartFormat chart="8" format="48">
      <pivotArea type="data" outline="0" fieldPosition="0">
        <references count="2">
          <reference field="4294967294" count="1" selected="0">
            <x v="0"/>
          </reference>
          <reference field="0" count="1" selected="0">
            <x v="36"/>
          </reference>
        </references>
      </pivotArea>
    </chartFormat>
    <chartFormat chart="8" format="49">
      <pivotArea type="data" outline="0" fieldPosition="0">
        <references count="2">
          <reference field="4294967294" count="1" selected="0">
            <x v="0"/>
          </reference>
          <reference field="0" count="1" selected="0">
            <x v="11"/>
          </reference>
        </references>
      </pivotArea>
    </chartFormat>
    <chartFormat chart="8" format="50">
      <pivotArea type="data" outline="0" fieldPosition="0">
        <references count="2">
          <reference field="4294967294" count="1" selected="0">
            <x v="0"/>
          </reference>
          <reference field="0" count="1" selected="0">
            <x v="16"/>
          </reference>
        </references>
      </pivotArea>
    </chartFormat>
    <chartFormat chart="8" format="51">
      <pivotArea type="data" outline="0" fieldPosition="0">
        <references count="2">
          <reference field="4294967294" count="1" selected="0">
            <x v="0"/>
          </reference>
          <reference field="0" count="1" selected="0">
            <x v="18"/>
          </reference>
        </references>
      </pivotArea>
    </chartFormat>
    <chartFormat chart="8" format="52">
      <pivotArea type="data" outline="0" fieldPosition="0">
        <references count="2">
          <reference field="4294967294" count="1" selected="0">
            <x v="0"/>
          </reference>
          <reference field="0" count="1" selected="0">
            <x v="45"/>
          </reference>
        </references>
      </pivotArea>
    </chartFormat>
    <chartFormat chart="8" format="53">
      <pivotArea type="data" outline="0" fieldPosition="0">
        <references count="2">
          <reference field="4294967294" count="1" selected="0">
            <x v="0"/>
          </reference>
          <reference field="0" count="1" selected="0">
            <x v="25"/>
          </reference>
        </references>
      </pivotArea>
    </chartFormat>
    <chartFormat chart="8" format="54">
      <pivotArea type="data" outline="0" fieldPosition="0">
        <references count="2">
          <reference field="4294967294" count="1" selected="0">
            <x v="0"/>
          </reference>
          <reference field="0" count="1" selected="0">
            <x v="31"/>
          </reference>
        </references>
      </pivotArea>
    </chartFormat>
  </chartFormats>
  <pivotTableStyleInfo name="PivotStyleMedium21"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F77930-DCF2-4C9E-8154-0EABFBF39CF8}" name="PivotTable2categor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Category">
  <location ref="E7:F11" firstHeaderRow="1" firstDataRow="1" firstDataCol="1"/>
  <pivotFields count="21">
    <pivotField showAll="0"/>
    <pivotField dataField="1" showAll="0">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pivotField>
    <pivotField showAll="0"/>
    <pivotField showAll="0"/>
    <pivotField showAll="0"/>
    <pivotField showAll="0"/>
    <pivotField showAll="0"/>
    <pivotField showAll="0"/>
    <pivotField showAll="0"/>
    <pivotField showAll="0"/>
    <pivotField numFmtId="2" showAll="0"/>
    <pivotField axis="axisRow" showAll="0">
      <items count="5">
        <item x="1"/>
        <item x="2"/>
        <item x="3"/>
        <item x="0"/>
        <item t="default"/>
      </items>
    </pivotField>
    <pivotField showAll="0"/>
    <pivotField numFmtId="10" showAll="0"/>
    <pivotField numFmtId="10" showAll="0"/>
    <pivotField numFmtId="10" showAll="0"/>
    <pivotField numFmtId="164" showAll="0"/>
    <pivotField numFmtId="2" showAll="0"/>
    <pivotField numFmtId="10" showAll="0"/>
    <pivotField showAll="0"/>
    <pivotField showAll="0"/>
  </pivotFields>
  <rowFields count="1">
    <field x="11"/>
  </rowFields>
  <rowItems count="4">
    <i>
      <x/>
    </i>
    <i>
      <x v="1"/>
    </i>
    <i>
      <x v="2"/>
    </i>
    <i>
      <x v="3"/>
    </i>
  </rowItems>
  <colItems count="1">
    <i/>
  </colItems>
  <dataFields count="1">
    <dataField name="Districts" fld="1" subtotal="count" baseField="11" baseItem="0"/>
  </dataFields>
  <chartFormats count="15">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1" count="1" selected="0">
            <x v="0"/>
          </reference>
        </references>
      </pivotArea>
    </chartFormat>
    <chartFormat chart="3" format="12">
      <pivotArea type="data" outline="0" fieldPosition="0">
        <references count="2">
          <reference field="4294967294" count="1" selected="0">
            <x v="0"/>
          </reference>
          <reference field="11" count="1" selected="0">
            <x v="1"/>
          </reference>
        </references>
      </pivotArea>
    </chartFormat>
    <chartFormat chart="3" format="13">
      <pivotArea type="data" outline="0" fieldPosition="0">
        <references count="2">
          <reference field="4294967294" count="1" selected="0">
            <x v="0"/>
          </reference>
          <reference field="11" count="1" selected="0">
            <x v="2"/>
          </reference>
        </references>
      </pivotArea>
    </chartFormat>
    <chartFormat chart="3" format="14">
      <pivotArea type="data" outline="0" fieldPosition="0">
        <references count="2">
          <reference field="4294967294" count="1" selected="0">
            <x v="0"/>
          </reference>
          <reference field="11" count="1" selected="0">
            <x v="3"/>
          </reference>
        </references>
      </pivotArea>
    </chartFormat>
    <chartFormat chart="6" format="20" series="1">
      <pivotArea type="data" outline="0" fieldPosition="0">
        <references count="1">
          <reference field="4294967294" count="1" selected="0">
            <x v="0"/>
          </reference>
        </references>
      </pivotArea>
    </chartFormat>
    <chartFormat chart="6" format="21">
      <pivotArea type="data" outline="0" fieldPosition="0">
        <references count="2">
          <reference field="4294967294" count="1" selected="0">
            <x v="0"/>
          </reference>
          <reference field="11" count="1" selected="0">
            <x v="0"/>
          </reference>
        </references>
      </pivotArea>
    </chartFormat>
    <chartFormat chart="6" format="22">
      <pivotArea type="data" outline="0" fieldPosition="0">
        <references count="2">
          <reference field="4294967294" count="1" selected="0">
            <x v="0"/>
          </reference>
          <reference field="11" count="1" selected="0">
            <x v="1"/>
          </reference>
        </references>
      </pivotArea>
    </chartFormat>
    <chartFormat chart="6" format="23">
      <pivotArea type="data" outline="0" fieldPosition="0">
        <references count="2">
          <reference field="4294967294" count="1" selected="0">
            <x v="0"/>
          </reference>
          <reference field="11" count="1" selected="0">
            <x v="2"/>
          </reference>
        </references>
      </pivotArea>
    </chartFormat>
    <chartFormat chart="6" format="24">
      <pivotArea type="data" outline="0" fieldPosition="0">
        <references count="2">
          <reference field="4294967294" count="1" selected="0">
            <x v="0"/>
          </reference>
          <reference field="11" count="1" selected="0">
            <x v="3"/>
          </reference>
        </references>
      </pivotArea>
    </chartFormat>
    <chartFormat chart="8" format="20" series="1">
      <pivotArea type="data" outline="0" fieldPosition="0">
        <references count="1">
          <reference field="4294967294" count="1" selected="0">
            <x v="0"/>
          </reference>
        </references>
      </pivotArea>
    </chartFormat>
    <chartFormat chart="8" format="21">
      <pivotArea type="data" outline="0" fieldPosition="0">
        <references count="2">
          <reference field="4294967294" count="1" selected="0">
            <x v="0"/>
          </reference>
          <reference field="11" count="1" selected="0">
            <x v="0"/>
          </reference>
        </references>
      </pivotArea>
    </chartFormat>
    <chartFormat chart="8" format="22">
      <pivotArea type="data" outline="0" fieldPosition="0">
        <references count="2">
          <reference field="4294967294" count="1" selected="0">
            <x v="0"/>
          </reference>
          <reference field="11" count="1" selected="0">
            <x v="1"/>
          </reference>
        </references>
      </pivotArea>
    </chartFormat>
    <chartFormat chart="8" format="23">
      <pivotArea type="data" outline="0" fieldPosition="0">
        <references count="2">
          <reference field="4294967294" count="1" selected="0">
            <x v="0"/>
          </reference>
          <reference field="11" count="1" selected="0">
            <x v="2"/>
          </reference>
        </references>
      </pivotArea>
    </chartFormat>
    <chartFormat chart="8" format="24">
      <pivotArea type="data" outline="0" fieldPosition="0">
        <references count="2">
          <reference field="4294967294" count="1" selected="0">
            <x v="0"/>
          </reference>
          <reference field="11" count="1" selected="0">
            <x v="3"/>
          </reference>
        </references>
      </pivotArea>
    </chartFormat>
  </chartFormats>
  <pivotTableStyleInfo name="PivotStyleMedium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E27FD8-DA23-4746-BBC3-FCF1CB63D6BA}" name="PivotTable7safetyindex"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C7:AD19" firstHeaderRow="1" firstDataRow="1" firstDataCol="1"/>
  <pivotFields count="21">
    <pivotField showAll="0"/>
    <pivotField axis="axisRow" showAll="0" measureFilter="1" sortType="descending">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numFmtId="2" showAll="0"/>
    <pivotField showAll="0"/>
    <pivotField showAll="0"/>
    <pivotField numFmtId="10" showAll="0"/>
    <pivotField numFmtId="10" showAll="0"/>
    <pivotField numFmtId="10" showAll="0"/>
    <pivotField numFmtId="164" showAll="0"/>
    <pivotField dataField="1" numFmtId="2" showAll="0"/>
    <pivotField numFmtId="10" showAll="0"/>
    <pivotField showAll="0"/>
    <pivotField showAll="0"/>
  </pivotFields>
  <rowFields count="1">
    <field x="1"/>
  </rowFields>
  <rowItems count="12">
    <i>
      <x v="7"/>
    </i>
    <i>
      <x v="22"/>
    </i>
    <i>
      <x v="26"/>
    </i>
    <i>
      <x v="25"/>
    </i>
    <i>
      <x v="21"/>
    </i>
    <i>
      <x/>
    </i>
    <i>
      <x v="37"/>
    </i>
    <i>
      <x v="28"/>
    </i>
    <i>
      <x v="14"/>
    </i>
    <i>
      <x v="19"/>
    </i>
    <i>
      <x v="42"/>
    </i>
    <i>
      <x v="44"/>
    </i>
  </rowItems>
  <colItems count="1">
    <i/>
  </colItems>
  <dataFields count="1">
    <dataField name="Sum of Public Safety Index" fld="17" baseField="0" baseItem="0" numFmtId="2"/>
  </dataFields>
  <chartFormats count="2">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73165A8-872A-449B-879C-673E247551C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istricts">
  <location ref="AG7:AJ58" firstHeaderRow="0" firstDataRow="1" firstDataCol="1"/>
  <pivotFields count="21">
    <pivotField showAll="0"/>
    <pivotField axis="axisRow" showAll="0">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pivotField>
    <pivotField dataField="1" showAll="0"/>
    <pivotField showAll="0"/>
    <pivotField showAll="0"/>
    <pivotField showAll="0"/>
    <pivotField showAll="0"/>
    <pivotField showAll="0"/>
    <pivotField showAll="0"/>
    <pivotField showAll="0"/>
    <pivotField numFmtId="2" showAll="0"/>
    <pivotField showAll="0"/>
    <pivotField showAll="0"/>
    <pivotField numFmtId="10" showAll="0"/>
    <pivotField numFmtId="10" showAll="0"/>
    <pivotField numFmtId="10" showAll="0"/>
    <pivotField dataField="1" numFmtId="164" showAll="0"/>
    <pivotField dataField="1" numFmtId="2" showAll="0"/>
    <pivotField numFmtId="10" showAll="0"/>
    <pivotField showAll="0"/>
    <pivotField showAll="0"/>
  </pivotFields>
  <rowFields count="1">
    <field x="1"/>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3">
    <i>
      <x/>
    </i>
    <i i="1">
      <x v="1"/>
    </i>
    <i i="2">
      <x v="2"/>
    </i>
  </colItems>
  <dataFields count="3">
    <dataField name="Sum of total - 2023" fld="2" baseField="0" baseItem="0"/>
    <dataField name="Sum of Public Safety Index" fld="17" baseField="0" baseItem="0" numFmtId="2"/>
    <dataField name="Sum of Severity Index" fld="16" baseField="0" baseItem="0" numFmtId="164"/>
  </dataFields>
  <pivotTableStyleInfo name="PivotStyleMedium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A0544A-5E7B-41DB-A1B1-9B17F0966797}" name="PivotTable1riskscor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rowHeaderCaption="District">
  <location ref="A7:B17" firstHeaderRow="1" firstDataRow="1" firstDataCol="1"/>
  <pivotFields count="21">
    <pivotField showAll="0"/>
    <pivotField axis="axisRow" showAll="0" measureFilter="1" sortType="ascending">
      <items count="51">
        <item x="0"/>
        <item x="48"/>
        <item x="42"/>
        <item x="1"/>
        <item x="2"/>
        <item x="3"/>
        <item x="4"/>
        <item x="40"/>
        <item x="5"/>
        <item x="6"/>
        <item x="7"/>
        <item x="43"/>
        <item x="8"/>
        <item x="9"/>
        <item x="10"/>
        <item x="11"/>
        <item x="12"/>
        <item x="13"/>
        <item x="47"/>
        <item x="14"/>
        <item x="15"/>
        <item x="16"/>
        <item x="41"/>
        <item x="17"/>
        <item x="18"/>
        <item x="20"/>
        <item x="21"/>
        <item x="19"/>
        <item x="44"/>
        <item x="22"/>
        <item x="23"/>
        <item x="24"/>
        <item x="49"/>
        <item x="46"/>
        <item x="25"/>
        <item x="26"/>
        <item x="27"/>
        <item x="28"/>
        <item x="29"/>
        <item x="30"/>
        <item x="31"/>
        <item x="32"/>
        <item x="45"/>
        <item x="33"/>
        <item x="34"/>
        <item x="35"/>
        <item x="36"/>
        <item x="37"/>
        <item x="38"/>
        <item x="3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2" showAll="0"/>
    <pivotField showAll="0">
      <items count="5">
        <item x="1"/>
        <item x="2"/>
        <item x="0"/>
        <item x="3"/>
        <item t="default"/>
      </items>
    </pivotField>
    <pivotField showAll="0"/>
    <pivotField numFmtId="10" showAll="0"/>
    <pivotField numFmtId="10" showAll="0"/>
    <pivotField numFmtId="10" showAll="0"/>
    <pivotField numFmtId="164" showAll="0"/>
    <pivotField numFmtId="2" showAll="0"/>
    <pivotField numFmtId="10" showAll="0"/>
    <pivotField showAll="0"/>
    <pivotField showAll="0"/>
  </pivotFields>
  <rowFields count="1">
    <field x="1"/>
  </rowFields>
  <rowItems count="10">
    <i>
      <x v="41"/>
    </i>
    <i>
      <x v="9"/>
    </i>
    <i>
      <x v="49"/>
    </i>
    <i>
      <x v="48"/>
    </i>
    <i>
      <x v="15"/>
    </i>
    <i>
      <x v="29"/>
    </i>
    <i>
      <x v="16"/>
    </i>
    <i>
      <x v="6"/>
    </i>
    <i>
      <x v="34"/>
    </i>
    <i>
      <x v="3"/>
    </i>
  </rowItems>
  <colItems count="1">
    <i/>
  </colItems>
  <dataFields count="1">
    <dataField name="Risk Score" fld="10" baseField="1" baseItem="3" numFmtId="2"/>
  </dataFields>
  <chartFormats count="113">
    <chartFormat chart="5" format="30" series="1">
      <pivotArea type="data" outline="0" fieldPosition="0">
        <references count="1">
          <reference field="4294967294" count="1" selected="0">
            <x v="0"/>
          </reference>
        </references>
      </pivotArea>
    </chartFormat>
    <chartFormat chart="5" format="31">
      <pivotArea type="data" outline="0" fieldPosition="0">
        <references count="2">
          <reference field="4294967294" count="1" selected="0">
            <x v="0"/>
          </reference>
          <reference field="1" count="1" selected="0">
            <x v="41"/>
          </reference>
        </references>
      </pivotArea>
    </chartFormat>
    <chartFormat chart="5" format="32">
      <pivotArea type="data" outline="0" fieldPosition="0">
        <references count="2">
          <reference field="4294967294" count="1" selected="0">
            <x v="0"/>
          </reference>
          <reference field="1" count="1" selected="0">
            <x v="49"/>
          </reference>
        </references>
      </pivotArea>
    </chartFormat>
    <chartFormat chart="5" format="33">
      <pivotArea type="data" outline="0" fieldPosition="0">
        <references count="2">
          <reference field="4294967294" count="1" selected="0">
            <x v="0"/>
          </reference>
          <reference field="1" count="1" selected="0">
            <x v="9"/>
          </reference>
        </references>
      </pivotArea>
    </chartFormat>
    <chartFormat chart="5" format="34">
      <pivotArea type="data" outline="0" fieldPosition="0">
        <references count="2">
          <reference field="4294967294" count="1" selected="0">
            <x v="0"/>
          </reference>
          <reference field="1" count="1" selected="0">
            <x v="48"/>
          </reference>
        </references>
      </pivotArea>
    </chartFormat>
    <chartFormat chart="5" format="35">
      <pivotArea type="data" outline="0" fieldPosition="0">
        <references count="2">
          <reference field="4294967294" count="1" selected="0">
            <x v="0"/>
          </reference>
          <reference field="1" count="1" selected="0">
            <x v="15"/>
          </reference>
        </references>
      </pivotArea>
    </chartFormat>
    <chartFormat chart="5" format="36">
      <pivotArea type="data" outline="0" fieldPosition="0">
        <references count="2">
          <reference field="4294967294" count="1" selected="0">
            <x v="0"/>
          </reference>
          <reference field="1" count="1" selected="0">
            <x v="29"/>
          </reference>
        </references>
      </pivotArea>
    </chartFormat>
    <chartFormat chart="5" format="37">
      <pivotArea type="data" outline="0" fieldPosition="0">
        <references count="2">
          <reference field="4294967294" count="1" selected="0">
            <x v="0"/>
          </reference>
          <reference field="1" count="1" selected="0">
            <x v="16"/>
          </reference>
        </references>
      </pivotArea>
    </chartFormat>
    <chartFormat chart="5" format="38">
      <pivotArea type="data" outline="0" fieldPosition="0">
        <references count="2">
          <reference field="4294967294" count="1" selected="0">
            <x v="0"/>
          </reference>
          <reference field="1" count="1" selected="0">
            <x v="6"/>
          </reference>
        </references>
      </pivotArea>
    </chartFormat>
    <chartFormat chart="5" format="39">
      <pivotArea type="data" outline="0" fieldPosition="0">
        <references count="2">
          <reference field="4294967294" count="1" selected="0">
            <x v="0"/>
          </reference>
          <reference field="1" count="1" selected="0">
            <x v="34"/>
          </reference>
        </references>
      </pivotArea>
    </chartFormat>
    <chartFormat chart="5" format="40">
      <pivotArea type="data" outline="0" fieldPosition="0">
        <references count="2">
          <reference field="4294967294" count="1" selected="0">
            <x v="0"/>
          </reference>
          <reference field="1" count="1" selected="0">
            <x v="3"/>
          </reference>
        </references>
      </pivotArea>
    </chartFormat>
    <chartFormat chart="8" format="60" series="1">
      <pivotArea type="data" outline="0" fieldPosition="0">
        <references count="1">
          <reference field="4294967294" count="1" selected="0">
            <x v="0"/>
          </reference>
        </references>
      </pivotArea>
    </chartFormat>
    <chartFormat chart="8" format="61">
      <pivotArea type="data" outline="0" fieldPosition="0">
        <references count="2">
          <reference field="4294967294" count="1" selected="0">
            <x v="0"/>
          </reference>
          <reference field="1" count="1" selected="0">
            <x v="41"/>
          </reference>
        </references>
      </pivotArea>
    </chartFormat>
    <chartFormat chart="8" format="62">
      <pivotArea type="data" outline="0" fieldPosition="0">
        <references count="2">
          <reference field="4294967294" count="1" selected="0">
            <x v="0"/>
          </reference>
          <reference field="1" count="1" selected="0">
            <x v="49"/>
          </reference>
        </references>
      </pivotArea>
    </chartFormat>
    <chartFormat chart="8" format="63">
      <pivotArea type="data" outline="0" fieldPosition="0">
        <references count="2">
          <reference field="4294967294" count="1" selected="0">
            <x v="0"/>
          </reference>
          <reference field="1" count="1" selected="0">
            <x v="9"/>
          </reference>
        </references>
      </pivotArea>
    </chartFormat>
    <chartFormat chart="8" format="64">
      <pivotArea type="data" outline="0" fieldPosition="0">
        <references count="2">
          <reference field="4294967294" count="1" selected="0">
            <x v="0"/>
          </reference>
          <reference field="1" count="1" selected="0">
            <x v="48"/>
          </reference>
        </references>
      </pivotArea>
    </chartFormat>
    <chartFormat chart="8" format="65">
      <pivotArea type="data" outline="0" fieldPosition="0">
        <references count="2">
          <reference field="4294967294" count="1" selected="0">
            <x v="0"/>
          </reference>
          <reference field="1" count="1" selected="0">
            <x v="15"/>
          </reference>
        </references>
      </pivotArea>
    </chartFormat>
    <chartFormat chart="8" format="66">
      <pivotArea type="data" outline="0" fieldPosition="0">
        <references count="2">
          <reference field="4294967294" count="1" selected="0">
            <x v="0"/>
          </reference>
          <reference field="1" count="1" selected="0">
            <x v="29"/>
          </reference>
        </references>
      </pivotArea>
    </chartFormat>
    <chartFormat chart="8" format="67">
      <pivotArea type="data" outline="0" fieldPosition="0">
        <references count="2">
          <reference field="4294967294" count="1" selected="0">
            <x v="0"/>
          </reference>
          <reference field="1" count="1" selected="0">
            <x v="16"/>
          </reference>
        </references>
      </pivotArea>
    </chartFormat>
    <chartFormat chart="8" format="68">
      <pivotArea type="data" outline="0" fieldPosition="0">
        <references count="2">
          <reference field="4294967294" count="1" selected="0">
            <x v="0"/>
          </reference>
          <reference field="1" count="1" selected="0">
            <x v="6"/>
          </reference>
        </references>
      </pivotArea>
    </chartFormat>
    <chartFormat chart="8" format="69">
      <pivotArea type="data" outline="0" fieldPosition="0">
        <references count="2">
          <reference field="4294967294" count="1" selected="0">
            <x v="0"/>
          </reference>
          <reference field="1" count="1" selected="0">
            <x v="34"/>
          </reference>
        </references>
      </pivotArea>
    </chartFormat>
    <chartFormat chart="8" format="70">
      <pivotArea type="data" outline="0" fieldPosition="0">
        <references count="2">
          <reference field="4294967294" count="1" selected="0">
            <x v="0"/>
          </reference>
          <reference field="1" count="1" selected="0">
            <x v="3"/>
          </reference>
        </references>
      </pivotArea>
    </chartFormat>
    <chartFormat chart="14" format="60" series="1">
      <pivotArea type="data" outline="0" fieldPosition="0">
        <references count="1">
          <reference field="4294967294" count="1" selected="0">
            <x v="0"/>
          </reference>
        </references>
      </pivotArea>
    </chartFormat>
    <chartFormat chart="14" format="61">
      <pivotArea type="data" outline="0" fieldPosition="0">
        <references count="2">
          <reference field="4294967294" count="1" selected="0">
            <x v="0"/>
          </reference>
          <reference field="1" count="1" selected="0">
            <x v="41"/>
          </reference>
        </references>
      </pivotArea>
    </chartFormat>
    <chartFormat chart="14" format="62">
      <pivotArea type="data" outline="0" fieldPosition="0">
        <references count="2">
          <reference field="4294967294" count="1" selected="0">
            <x v="0"/>
          </reference>
          <reference field="1" count="1" selected="0">
            <x v="49"/>
          </reference>
        </references>
      </pivotArea>
    </chartFormat>
    <chartFormat chart="14" format="63">
      <pivotArea type="data" outline="0" fieldPosition="0">
        <references count="2">
          <reference field="4294967294" count="1" selected="0">
            <x v="0"/>
          </reference>
          <reference field="1" count="1" selected="0">
            <x v="9"/>
          </reference>
        </references>
      </pivotArea>
    </chartFormat>
    <chartFormat chart="14" format="64">
      <pivotArea type="data" outline="0" fieldPosition="0">
        <references count="2">
          <reference field="4294967294" count="1" selected="0">
            <x v="0"/>
          </reference>
          <reference field="1" count="1" selected="0">
            <x v="48"/>
          </reference>
        </references>
      </pivotArea>
    </chartFormat>
    <chartFormat chart="14" format="65">
      <pivotArea type="data" outline="0" fieldPosition="0">
        <references count="2">
          <reference field="4294967294" count="1" selected="0">
            <x v="0"/>
          </reference>
          <reference field="1" count="1" selected="0">
            <x v="15"/>
          </reference>
        </references>
      </pivotArea>
    </chartFormat>
    <chartFormat chart="14" format="66">
      <pivotArea type="data" outline="0" fieldPosition="0">
        <references count="2">
          <reference field="4294967294" count="1" selected="0">
            <x v="0"/>
          </reference>
          <reference field="1" count="1" selected="0">
            <x v="29"/>
          </reference>
        </references>
      </pivotArea>
    </chartFormat>
    <chartFormat chart="14" format="67">
      <pivotArea type="data" outline="0" fieldPosition="0">
        <references count="2">
          <reference field="4294967294" count="1" selected="0">
            <x v="0"/>
          </reference>
          <reference field="1" count="1" selected="0">
            <x v="16"/>
          </reference>
        </references>
      </pivotArea>
    </chartFormat>
    <chartFormat chart="14" format="68">
      <pivotArea type="data" outline="0" fieldPosition="0">
        <references count="2">
          <reference field="4294967294" count="1" selected="0">
            <x v="0"/>
          </reference>
          <reference field="1" count="1" selected="0">
            <x v="6"/>
          </reference>
        </references>
      </pivotArea>
    </chartFormat>
    <chartFormat chart="14" format="69">
      <pivotArea type="data" outline="0" fieldPosition="0">
        <references count="2">
          <reference field="4294967294" count="1" selected="0">
            <x v="0"/>
          </reference>
          <reference field="1" count="1" selected="0">
            <x v="34"/>
          </reference>
        </references>
      </pivotArea>
    </chartFormat>
    <chartFormat chart="14" format="70">
      <pivotArea type="data" outline="0" fieldPosition="0">
        <references count="2">
          <reference field="4294967294" count="1" selected="0">
            <x v="0"/>
          </reference>
          <reference field="1" count="1" selected="0">
            <x v="3"/>
          </reference>
        </references>
      </pivotArea>
    </chartFormat>
    <chartFormat chart="14" format="71">
      <pivotArea type="data" outline="0" fieldPosition="0">
        <references count="2">
          <reference field="4294967294" count="1" selected="0">
            <x v="0"/>
          </reference>
          <reference field="1" count="1" selected="0">
            <x v="7"/>
          </reference>
        </references>
      </pivotArea>
    </chartFormat>
    <chartFormat chart="14" format="72">
      <pivotArea type="data" outline="0" fieldPosition="0">
        <references count="2">
          <reference field="4294967294" count="1" selected="0">
            <x v="0"/>
          </reference>
          <reference field="1" count="1" selected="0">
            <x v="22"/>
          </reference>
        </references>
      </pivotArea>
    </chartFormat>
    <chartFormat chart="14" format="73">
      <pivotArea type="data" outline="0" fieldPosition="0">
        <references count="2">
          <reference field="4294967294" count="1" selected="0">
            <x v="0"/>
          </reference>
          <reference field="1" count="1" selected="0">
            <x v="26"/>
          </reference>
        </references>
      </pivotArea>
    </chartFormat>
    <chartFormat chart="14" format="74">
      <pivotArea type="data" outline="0" fieldPosition="0">
        <references count="2">
          <reference field="4294967294" count="1" selected="0">
            <x v="0"/>
          </reference>
          <reference field="1" count="1" selected="0">
            <x v="25"/>
          </reference>
        </references>
      </pivotArea>
    </chartFormat>
    <chartFormat chart="14" format="75">
      <pivotArea type="data" outline="0" fieldPosition="0">
        <references count="2">
          <reference field="4294967294" count="1" selected="0">
            <x v="0"/>
          </reference>
          <reference field="1" count="1" selected="0">
            <x v="21"/>
          </reference>
        </references>
      </pivotArea>
    </chartFormat>
    <chartFormat chart="14" format="76">
      <pivotArea type="data" outline="0" fieldPosition="0">
        <references count="2">
          <reference field="4294967294" count="1" selected="0">
            <x v="0"/>
          </reference>
          <reference field="1" count="1" selected="0">
            <x v="0"/>
          </reference>
        </references>
      </pivotArea>
    </chartFormat>
    <chartFormat chart="14" format="77">
      <pivotArea type="data" outline="0" fieldPosition="0">
        <references count="2">
          <reference field="4294967294" count="1" selected="0">
            <x v="0"/>
          </reference>
          <reference field="1" count="1" selected="0">
            <x v="37"/>
          </reference>
        </references>
      </pivotArea>
    </chartFormat>
    <chartFormat chart="14" format="78">
      <pivotArea type="data" outline="0" fieldPosition="0">
        <references count="2">
          <reference field="4294967294" count="1" selected="0">
            <x v="0"/>
          </reference>
          <reference field="1" count="1" selected="0">
            <x v="28"/>
          </reference>
        </references>
      </pivotArea>
    </chartFormat>
    <chartFormat chart="14" format="79">
      <pivotArea type="data" outline="0" fieldPosition="0">
        <references count="2">
          <reference field="4294967294" count="1" selected="0">
            <x v="0"/>
          </reference>
          <reference field="1" count="1" selected="0">
            <x v="14"/>
          </reference>
        </references>
      </pivotArea>
    </chartFormat>
    <chartFormat chart="14" format="80">
      <pivotArea type="data" outline="0" fieldPosition="0">
        <references count="2">
          <reference field="4294967294" count="1" selected="0">
            <x v="0"/>
          </reference>
          <reference field="1" count="1" selected="0">
            <x v="19"/>
          </reference>
        </references>
      </pivotArea>
    </chartFormat>
    <chartFormat chart="14" format="81">
      <pivotArea type="data" outline="0" fieldPosition="0">
        <references count="2">
          <reference field="4294967294" count="1" selected="0">
            <x v="0"/>
          </reference>
          <reference field="1" count="1" selected="0">
            <x v="42"/>
          </reference>
        </references>
      </pivotArea>
    </chartFormat>
    <chartFormat chart="14" format="82">
      <pivotArea type="data" outline="0" fieldPosition="0">
        <references count="2">
          <reference field="4294967294" count="1" selected="0">
            <x v="0"/>
          </reference>
          <reference field="1" count="1" selected="0">
            <x v="44"/>
          </reference>
        </references>
      </pivotArea>
    </chartFormat>
    <chartFormat chart="14" format="83">
      <pivotArea type="data" outline="0" fieldPosition="0">
        <references count="2">
          <reference field="4294967294" count="1" selected="0">
            <x v="0"/>
          </reference>
          <reference field="1" count="1" selected="0">
            <x v="13"/>
          </reference>
        </references>
      </pivotArea>
    </chartFormat>
    <chartFormat chart="14" format="84">
      <pivotArea type="data" outline="0" fieldPosition="0">
        <references count="2">
          <reference field="4294967294" count="1" selected="0">
            <x v="0"/>
          </reference>
          <reference field="1" count="1" selected="0">
            <x v="23"/>
          </reference>
        </references>
      </pivotArea>
    </chartFormat>
    <chartFormat chart="14" format="85">
      <pivotArea type="data" outline="0" fieldPosition="0">
        <references count="2">
          <reference field="4294967294" count="1" selected="0">
            <x v="0"/>
          </reference>
          <reference field="1" count="1" selected="0">
            <x v="18"/>
          </reference>
        </references>
      </pivotArea>
    </chartFormat>
    <chartFormat chart="14" format="86">
      <pivotArea type="data" outline="0" fieldPosition="0">
        <references count="2">
          <reference field="4294967294" count="1" selected="0">
            <x v="0"/>
          </reference>
          <reference field="1" count="1" selected="0">
            <x v="5"/>
          </reference>
        </references>
      </pivotArea>
    </chartFormat>
    <chartFormat chart="14" format="87">
      <pivotArea type="data" outline="0" fieldPosition="0">
        <references count="2">
          <reference field="4294967294" count="1" selected="0">
            <x v="0"/>
          </reference>
          <reference field="1" count="1" selected="0">
            <x v="47"/>
          </reference>
        </references>
      </pivotArea>
    </chartFormat>
    <chartFormat chart="14" format="88">
      <pivotArea type="data" outline="0" fieldPosition="0">
        <references count="2">
          <reference field="4294967294" count="1" selected="0">
            <x v="0"/>
          </reference>
          <reference field="1" count="1" selected="0">
            <x v="8"/>
          </reference>
        </references>
      </pivotArea>
    </chartFormat>
    <chartFormat chart="14" format="89">
      <pivotArea type="data" outline="0" fieldPosition="0">
        <references count="2">
          <reference field="4294967294" count="1" selected="0">
            <x v="0"/>
          </reference>
          <reference field="1" count="1" selected="0">
            <x v="12"/>
          </reference>
        </references>
      </pivotArea>
    </chartFormat>
    <chartFormat chart="14" format="90">
      <pivotArea type="data" outline="0" fieldPosition="0">
        <references count="2">
          <reference field="4294967294" count="1" selected="0">
            <x v="0"/>
          </reference>
          <reference field="1" count="1" selected="0">
            <x v="46"/>
          </reference>
        </references>
      </pivotArea>
    </chartFormat>
    <chartFormat chart="14" format="91">
      <pivotArea type="data" outline="0" fieldPosition="0">
        <references count="2">
          <reference field="4294967294" count="1" selected="0">
            <x v="0"/>
          </reference>
          <reference field="1" count="1" selected="0">
            <x v="43"/>
          </reference>
        </references>
      </pivotArea>
    </chartFormat>
    <chartFormat chart="14" format="92">
      <pivotArea type="data" outline="0" fieldPosition="0">
        <references count="2">
          <reference field="4294967294" count="1" selected="0">
            <x v="0"/>
          </reference>
          <reference field="1" count="1" selected="0">
            <x v="2"/>
          </reference>
        </references>
      </pivotArea>
    </chartFormat>
    <chartFormat chart="14" format="93">
      <pivotArea type="data" outline="0" fieldPosition="0">
        <references count="2">
          <reference field="4294967294" count="1" selected="0">
            <x v="0"/>
          </reference>
          <reference field="1" count="1" selected="0">
            <x v="27"/>
          </reference>
        </references>
      </pivotArea>
    </chartFormat>
    <chartFormat chart="14" format="94">
      <pivotArea type="data" outline="0" fieldPosition="0">
        <references count="2">
          <reference field="4294967294" count="1" selected="0">
            <x v="0"/>
          </reference>
          <reference field="1" count="1" selected="0">
            <x v="38"/>
          </reference>
        </references>
      </pivotArea>
    </chartFormat>
    <chartFormat chart="14" format="95">
      <pivotArea type="data" outline="0" fieldPosition="0">
        <references count="2">
          <reference field="4294967294" count="1" selected="0">
            <x v="0"/>
          </reference>
          <reference field="1" count="1" selected="0">
            <x v="20"/>
          </reference>
        </references>
      </pivotArea>
    </chartFormat>
    <chartFormat chart="14" format="96">
      <pivotArea type="data" outline="0" fieldPosition="0">
        <references count="2">
          <reference field="4294967294" count="1" selected="0">
            <x v="0"/>
          </reference>
          <reference field="1" count="1" selected="0">
            <x v="33"/>
          </reference>
        </references>
      </pivotArea>
    </chartFormat>
    <chartFormat chart="14" format="97">
      <pivotArea type="data" outline="0" fieldPosition="0">
        <references count="2">
          <reference field="4294967294" count="1" selected="0">
            <x v="0"/>
          </reference>
          <reference field="1" count="1" selected="0">
            <x v="10"/>
          </reference>
        </references>
      </pivotArea>
    </chartFormat>
    <chartFormat chart="14" format="98">
      <pivotArea type="data" outline="0" fieldPosition="0">
        <references count="2">
          <reference field="4294967294" count="1" selected="0">
            <x v="0"/>
          </reference>
          <reference field="1" count="1" selected="0">
            <x v="24"/>
          </reference>
        </references>
      </pivotArea>
    </chartFormat>
    <chartFormat chart="14" format="99">
      <pivotArea type="data" outline="0" fieldPosition="0">
        <references count="2">
          <reference field="4294967294" count="1" selected="0">
            <x v="0"/>
          </reference>
          <reference field="1" count="1" selected="0">
            <x v="31"/>
          </reference>
        </references>
      </pivotArea>
    </chartFormat>
    <chartFormat chart="14" format="100">
      <pivotArea type="data" outline="0" fieldPosition="0">
        <references count="2">
          <reference field="4294967294" count="1" selected="0">
            <x v="0"/>
          </reference>
          <reference field="1" count="1" selected="0">
            <x v="30"/>
          </reference>
        </references>
      </pivotArea>
    </chartFormat>
    <chartFormat chart="14" format="101">
      <pivotArea type="data" outline="0" fieldPosition="0">
        <references count="2">
          <reference field="4294967294" count="1" selected="0">
            <x v="0"/>
          </reference>
          <reference field="1" count="1" selected="0">
            <x v="40"/>
          </reference>
        </references>
      </pivotArea>
    </chartFormat>
    <chartFormat chart="14" format="102">
      <pivotArea type="data" outline="0" fieldPosition="0">
        <references count="2">
          <reference field="4294967294" count="1" selected="0">
            <x v="0"/>
          </reference>
          <reference field="1" count="1" selected="0">
            <x v="11"/>
          </reference>
        </references>
      </pivotArea>
    </chartFormat>
    <chartFormat chart="14" format="103">
      <pivotArea type="data" outline="0" fieldPosition="0">
        <references count="2">
          <reference field="4294967294" count="1" selected="0">
            <x v="0"/>
          </reference>
          <reference field="1" count="1" selected="0">
            <x v="35"/>
          </reference>
        </references>
      </pivotArea>
    </chartFormat>
    <chartFormat chart="14" format="104">
      <pivotArea type="data" outline="0" fieldPosition="0">
        <references count="2">
          <reference field="4294967294" count="1" selected="0">
            <x v="0"/>
          </reference>
          <reference field="1" count="1" selected="0">
            <x v="4"/>
          </reference>
        </references>
      </pivotArea>
    </chartFormat>
    <chartFormat chart="14" format="105">
      <pivotArea type="data" outline="0" fieldPosition="0">
        <references count="2">
          <reference field="4294967294" count="1" selected="0">
            <x v="0"/>
          </reference>
          <reference field="1" count="1" selected="0">
            <x v="45"/>
          </reference>
        </references>
      </pivotArea>
    </chartFormat>
    <chartFormat chart="14" format="106">
      <pivotArea type="data" outline="0" fieldPosition="0">
        <references count="2">
          <reference field="4294967294" count="1" selected="0">
            <x v="0"/>
          </reference>
          <reference field="1" count="1" selected="0">
            <x v="1"/>
          </reference>
        </references>
      </pivotArea>
    </chartFormat>
    <chartFormat chart="14" format="107">
      <pivotArea type="data" outline="0" fieldPosition="0">
        <references count="2">
          <reference field="4294967294" count="1" selected="0">
            <x v="0"/>
          </reference>
          <reference field="1" count="1" selected="0">
            <x v="32"/>
          </reference>
        </references>
      </pivotArea>
    </chartFormat>
    <chartFormat chart="14" format="108">
      <pivotArea type="data" outline="0" fieldPosition="0">
        <references count="2">
          <reference field="4294967294" count="1" selected="0">
            <x v="0"/>
          </reference>
          <reference field="1" count="1" selected="0">
            <x v="36"/>
          </reference>
        </references>
      </pivotArea>
    </chartFormat>
    <chartFormat chart="14" format="109">
      <pivotArea type="data" outline="0" fieldPosition="0">
        <references count="2">
          <reference field="4294967294" count="1" selected="0">
            <x v="0"/>
          </reference>
          <reference field="1" count="1" selected="0">
            <x v="17"/>
          </reference>
        </references>
      </pivotArea>
    </chartFormat>
    <chartFormat chart="14" format="110">
      <pivotArea type="data" outline="0" fieldPosition="0">
        <references count="2">
          <reference field="4294967294" count="1" selected="0">
            <x v="0"/>
          </reference>
          <reference field="1" count="1" selected="0">
            <x v="39"/>
          </reference>
        </references>
      </pivotArea>
    </chartFormat>
    <chartFormat chart="5" format="41">
      <pivotArea type="data" outline="0" fieldPosition="0">
        <references count="2">
          <reference field="4294967294" count="1" selected="0">
            <x v="0"/>
          </reference>
          <reference field="1" count="1" selected="0">
            <x v="7"/>
          </reference>
        </references>
      </pivotArea>
    </chartFormat>
    <chartFormat chart="5" format="42">
      <pivotArea type="data" outline="0" fieldPosition="0">
        <references count="2">
          <reference field="4294967294" count="1" selected="0">
            <x v="0"/>
          </reference>
          <reference field="1" count="1" selected="0">
            <x v="22"/>
          </reference>
        </references>
      </pivotArea>
    </chartFormat>
    <chartFormat chart="5" format="43">
      <pivotArea type="data" outline="0" fieldPosition="0">
        <references count="2">
          <reference field="4294967294" count="1" selected="0">
            <x v="0"/>
          </reference>
          <reference field="1" count="1" selected="0">
            <x v="26"/>
          </reference>
        </references>
      </pivotArea>
    </chartFormat>
    <chartFormat chart="5" format="44">
      <pivotArea type="data" outline="0" fieldPosition="0">
        <references count="2">
          <reference field="4294967294" count="1" selected="0">
            <x v="0"/>
          </reference>
          <reference field="1" count="1" selected="0">
            <x v="25"/>
          </reference>
        </references>
      </pivotArea>
    </chartFormat>
    <chartFormat chart="5" format="45">
      <pivotArea type="data" outline="0" fieldPosition="0">
        <references count="2">
          <reference field="4294967294" count="1" selected="0">
            <x v="0"/>
          </reference>
          <reference field="1" count="1" selected="0">
            <x v="21"/>
          </reference>
        </references>
      </pivotArea>
    </chartFormat>
    <chartFormat chart="5" format="46">
      <pivotArea type="data" outline="0" fieldPosition="0">
        <references count="2">
          <reference field="4294967294" count="1" selected="0">
            <x v="0"/>
          </reference>
          <reference field="1" count="1" selected="0">
            <x v="0"/>
          </reference>
        </references>
      </pivotArea>
    </chartFormat>
    <chartFormat chart="5" format="47">
      <pivotArea type="data" outline="0" fieldPosition="0">
        <references count="2">
          <reference field="4294967294" count="1" selected="0">
            <x v="0"/>
          </reference>
          <reference field="1" count="1" selected="0">
            <x v="37"/>
          </reference>
        </references>
      </pivotArea>
    </chartFormat>
    <chartFormat chart="5" format="48">
      <pivotArea type="data" outline="0" fieldPosition="0">
        <references count="2">
          <reference field="4294967294" count="1" selected="0">
            <x v="0"/>
          </reference>
          <reference field="1" count="1" selected="0">
            <x v="28"/>
          </reference>
        </references>
      </pivotArea>
    </chartFormat>
    <chartFormat chart="5" format="49">
      <pivotArea type="data" outline="0" fieldPosition="0">
        <references count="2">
          <reference field="4294967294" count="1" selected="0">
            <x v="0"/>
          </reference>
          <reference field="1" count="1" selected="0">
            <x v="14"/>
          </reference>
        </references>
      </pivotArea>
    </chartFormat>
    <chartFormat chart="5" format="50">
      <pivotArea type="data" outline="0" fieldPosition="0">
        <references count="2">
          <reference field="4294967294" count="1" selected="0">
            <x v="0"/>
          </reference>
          <reference field="1" count="1" selected="0">
            <x v="19"/>
          </reference>
        </references>
      </pivotArea>
    </chartFormat>
    <chartFormat chart="5" format="51">
      <pivotArea type="data" outline="0" fieldPosition="0">
        <references count="2">
          <reference field="4294967294" count="1" selected="0">
            <x v="0"/>
          </reference>
          <reference field="1" count="1" selected="0">
            <x v="42"/>
          </reference>
        </references>
      </pivotArea>
    </chartFormat>
    <chartFormat chart="5" format="52">
      <pivotArea type="data" outline="0" fieldPosition="0">
        <references count="2">
          <reference field="4294967294" count="1" selected="0">
            <x v="0"/>
          </reference>
          <reference field="1" count="1" selected="0">
            <x v="44"/>
          </reference>
        </references>
      </pivotArea>
    </chartFormat>
    <chartFormat chart="5" format="53">
      <pivotArea type="data" outline="0" fieldPosition="0">
        <references count="2">
          <reference field="4294967294" count="1" selected="0">
            <x v="0"/>
          </reference>
          <reference field="1" count="1" selected="0">
            <x v="13"/>
          </reference>
        </references>
      </pivotArea>
    </chartFormat>
    <chartFormat chart="5" format="54">
      <pivotArea type="data" outline="0" fieldPosition="0">
        <references count="2">
          <reference field="4294967294" count="1" selected="0">
            <x v="0"/>
          </reference>
          <reference field="1" count="1" selected="0">
            <x v="23"/>
          </reference>
        </references>
      </pivotArea>
    </chartFormat>
    <chartFormat chart="5" format="55">
      <pivotArea type="data" outline="0" fieldPosition="0">
        <references count="2">
          <reference field="4294967294" count="1" selected="0">
            <x v="0"/>
          </reference>
          <reference field="1" count="1" selected="0">
            <x v="18"/>
          </reference>
        </references>
      </pivotArea>
    </chartFormat>
    <chartFormat chart="5" format="56">
      <pivotArea type="data" outline="0" fieldPosition="0">
        <references count="2">
          <reference field="4294967294" count="1" selected="0">
            <x v="0"/>
          </reference>
          <reference field="1" count="1" selected="0">
            <x v="5"/>
          </reference>
        </references>
      </pivotArea>
    </chartFormat>
    <chartFormat chart="5" format="57">
      <pivotArea type="data" outline="0" fieldPosition="0">
        <references count="2">
          <reference field="4294967294" count="1" selected="0">
            <x v="0"/>
          </reference>
          <reference field="1" count="1" selected="0">
            <x v="47"/>
          </reference>
        </references>
      </pivotArea>
    </chartFormat>
    <chartFormat chart="5" format="58">
      <pivotArea type="data" outline="0" fieldPosition="0">
        <references count="2">
          <reference field="4294967294" count="1" selected="0">
            <x v="0"/>
          </reference>
          <reference field="1" count="1" selected="0">
            <x v="8"/>
          </reference>
        </references>
      </pivotArea>
    </chartFormat>
    <chartFormat chart="5" format="59">
      <pivotArea type="data" outline="0" fieldPosition="0">
        <references count="2">
          <reference field="4294967294" count="1" selected="0">
            <x v="0"/>
          </reference>
          <reference field="1" count="1" selected="0">
            <x v="12"/>
          </reference>
        </references>
      </pivotArea>
    </chartFormat>
    <chartFormat chart="5" format="60">
      <pivotArea type="data" outline="0" fieldPosition="0">
        <references count="2">
          <reference field="4294967294" count="1" selected="0">
            <x v="0"/>
          </reference>
          <reference field="1" count="1" selected="0">
            <x v="46"/>
          </reference>
        </references>
      </pivotArea>
    </chartFormat>
    <chartFormat chart="5" format="61">
      <pivotArea type="data" outline="0" fieldPosition="0">
        <references count="2">
          <reference field="4294967294" count="1" selected="0">
            <x v="0"/>
          </reference>
          <reference field="1" count="1" selected="0">
            <x v="43"/>
          </reference>
        </references>
      </pivotArea>
    </chartFormat>
    <chartFormat chart="5" format="62">
      <pivotArea type="data" outline="0" fieldPosition="0">
        <references count="2">
          <reference field="4294967294" count="1" selected="0">
            <x v="0"/>
          </reference>
          <reference field="1" count="1" selected="0">
            <x v="2"/>
          </reference>
        </references>
      </pivotArea>
    </chartFormat>
    <chartFormat chart="5" format="63">
      <pivotArea type="data" outline="0" fieldPosition="0">
        <references count="2">
          <reference field="4294967294" count="1" selected="0">
            <x v="0"/>
          </reference>
          <reference field="1" count="1" selected="0">
            <x v="27"/>
          </reference>
        </references>
      </pivotArea>
    </chartFormat>
    <chartFormat chart="5" format="64">
      <pivotArea type="data" outline="0" fieldPosition="0">
        <references count="2">
          <reference field="4294967294" count="1" selected="0">
            <x v="0"/>
          </reference>
          <reference field="1" count="1" selected="0">
            <x v="38"/>
          </reference>
        </references>
      </pivotArea>
    </chartFormat>
    <chartFormat chart="5" format="65">
      <pivotArea type="data" outline="0" fieldPosition="0">
        <references count="2">
          <reference field="4294967294" count="1" selected="0">
            <x v="0"/>
          </reference>
          <reference field="1" count="1" selected="0">
            <x v="20"/>
          </reference>
        </references>
      </pivotArea>
    </chartFormat>
    <chartFormat chart="5" format="66">
      <pivotArea type="data" outline="0" fieldPosition="0">
        <references count="2">
          <reference field="4294967294" count="1" selected="0">
            <x v="0"/>
          </reference>
          <reference field="1" count="1" selected="0">
            <x v="33"/>
          </reference>
        </references>
      </pivotArea>
    </chartFormat>
    <chartFormat chart="5" format="67">
      <pivotArea type="data" outline="0" fieldPosition="0">
        <references count="2">
          <reference field="4294967294" count="1" selected="0">
            <x v="0"/>
          </reference>
          <reference field="1" count="1" selected="0">
            <x v="10"/>
          </reference>
        </references>
      </pivotArea>
    </chartFormat>
    <chartFormat chart="5" format="68">
      <pivotArea type="data" outline="0" fieldPosition="0">
        <references count="2">
          <reference field="4294967294" count="1" selected="0">
            <x v="0"/>
          </reference>
          <reference field="1" count="1" selected="0">
            <x v="24"/>
          </reference>
        </references>
      </pivotArea>
    </chartFormat>
    <chartFormat chart="5" format="69">
      <pivotArea type="data" outline="0" fieldPosition="0">
        <references count="2">
          <reference field="4294967294" count="1" selected="0">
            <x v="0"/>
          </reference>
          <reference field="1" count="1" selected="0">
            <x v="31"/>
          </reference>
        </references>
      </pivotArea>
    </chartFormat>
    <chartFormat chart="5" format="70">
      <pivotArea type="data" outline="0" fieldPosition="0">
        <references count="2">
          <reference field="4294967294" count="1" selected="0">
            <x v="0"/>
          </reference>
          <reference field="1" count="1" selected="0">
            <x v="30"/>
          </reference>
        </references>
      </pivotArea>
    </chartFormat>
    <chartFormat chart="5" format="71">
      <pivotArea type="data" outline="0" fieldPosition="0">
        <references count="2">
          <reference field="4294967294" count="1" selected="0">
            <x v="0"/>
          </reference>
          <reference field="1" count="1" selected="0">
            <x v="40"/>
          </reference>
        </references>
      </pivotArea>
    </chartFormat>
    <chartFormat chart="5" format="72">
      <pivotArea type="data" outline="0" fieldPosition="0">
        <references count="2">
          <reference field="4294967294" count="1" selected="0">
            <x v="0"/>
          </reference>
          <reference field="1" count="1" selected="0">
            <x v="11"/>
          </reference>
        </references>
      </pivotArea>
    </chartFormat>
    <chartFormat chart="5" format="73">
      <pivotArea type="data" outline="0" fieldPosition="0">
        <references count="2">
          <reference field="4294967294" count="1" selected="0">
            <x v="0"/>
          </reference>
          <reference field="1" count="1" selected="0">
            <x v="35"/>
          </reference>
        </references>
      </pivotArea>
    </chartFormat>
    <chartFormat chart="5" format="74">
      <pivotArea type="data" outline="0" fieldPosition="0">
        <references count="2">
          <reference field="4294967294" count="1" selected="0">
            <x v="0"/>
          </reference>
          <reference field="1" count="1" selected="0">
            <x v="4"/>
          </reference>
        </references>
      </pivotArea>
    </chartFormat>
    <chartFormat chart="5" format="75">
      <pivotArea type="data" outline="0" fieldPosition="0">
        <references count="2">
          <reference field="4294967294" count="1" selected="0">
            <x v="0"/>
          </reference>
          <reference field="1" count="1" selected="0">
            <x v="45"/>
          </reference>
        </references>
      </pivotArea>
    </chartFormat>
    <chartFormat chart="5" format="76">
      <pivotArea type="data" outline="0" fieldPosition="0">
        <references count="2">
          <reference field="4294967294" count="1" selected="0">
            <x v="0"/>
          </reference>
          <reference field="1" count="1" selected="0">
            <x v="1"/>
          </reference>
        </references>
      </pivotArea>
    </chartFormat>
    <chartFormat chart="5" format="77">
      <pivotArea type="data" outline="0" fieldPosition="0">
        <references count="2">
          <reference field="4294967294" count="1" selected="0">
            <x v="0"/>
          </reference>
          <reference field="1" count="1" selected="0">
            <x v="32"/>
          </reference>
        </references>
      </pivotArea>
    </chartFormat>
    <chartFormat chart="5" format="78">
      <pivotArea type="data" outline="0" fieldPosition="0">
        <references count="2">
          <reference field="4294967294" count="1" selected="0">
            <x v="0"/>
          </reference>
          <reference field="1" count="1" selected="0">
            <x v="36"/>
          </reference>
        </references>
      </pivotArea>
    </chartFormat>
    <chartFormat chart="5" format="79">
      <pivotArea type="data" outline="0" fieldPosition="0">
        <references count="2">
          <reference field="4294967294" count="1" selected="0">
            <x v="0"/>
          </reference>
          <reference field="1" count="1" selected="0">
            <x v="17"/>
          </reference>
        </references>
      </pivotArea>
    </chartFormat>
    <chartFormat chart="5" format="80">
      <pivotArea type="data" outline="0" fieldPosition="0">
        <references count="2">
          <reference field="4294967294" count="1" selected="0">
            <x v="0"/>
          </reference>
          <reference field="1" count="1" selected="0">
            <x v="39"/>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6" xr16:uid="{B0DF41A0-9F41-4BF6-B28A-2C2CFC500F80}" autoFormatId="16" applyNumberFormats="0" applyBorderFormats="0" applyFontFormats="0" applyPatternFormats="0" applyAlignmentFormats="0" applyWidthHeightFormats="0">
  <queryTableRefresh nextId="24" unboundColumnsRight="15">
    <queryTableFields count="21">
      <queryTableField id="14" name="Sl No" tableColumnId="14"/>
      <queryTableField id="2" name="Districts/City" tableColumnId="2"/>
      <queryTableField id="3" name="total - 2023" tableColumnId="3"/>
      <queryTableField id="4" name="Women_score" tableColumnId="4"/>
      <queryTableField id="5" name="Murder _cases" tableColumnId="5"/>
      <queryTableField id="6" name="Road Accidents - Incidence" tableColumnId="6"/>
      <queryTableField id="10" dataBound="0" tableColumnId="10"/>
      <queryTableField id="11" dataBound="0" tableColumnId="11"/>
      <queryTableField id="12" dataBound="0" tableColumnId="12"/>
      <queryTableField id="13" dataBound="0" tableColumnId="13"/>
      <queryTableField id="7" dataBound="0" tableColumnId="7"/>
      <queryTableField id="8" dataBound="0" tableColumnId="8"/>
      <queryTableField id="9" dataBound="0" tableColumnId="9"/>
      <queryTableField id="16" dataBound="0" tableColumnId="1"/>
      <queryTableField id="17" dataBound="0" tableColumnId="15"/>
      <queryTableField id="18" dataBound="0" tableColumnId="16"/>
      <queryTableField id="19" dataBound="0" tableColumnId="17"/>
      <queryTableField id="20" dataBound="0" tableColumnId="18"/>
      <queryTableField id="21" dataBound="0" tableColumnId="19"/>
      <queryTableField id="22" dataBound="0" tableColumnId="20"/>
      <queryTableField id="23" dataBound="0" tableColumnId="21"/>
    </queryTableFields>
    <queryTableDeletedFields count="1">
      <deletedField name="Sl No"/>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7" xr16:uid="{3F6A71F4-C05F-471C-8766-77D27AA8E830}" autoFormatId="16" applyNumberFormats="0" applyBorderFormats="0" applyFontFormats="0" applyPatternFormats="0" applyAlignmentFormats="0" applyWidthHeightFormats="0">
  <queryTableRefresh nextId="24" unboundColumnsRight="15">
    <queryTableFields count="21">
      <queryTableField id="14" name="Sl No" tableColumnId="14"/>
      <queryTableField id="2" name="Districts/City" tableColumnId="2"/>
      <queryTableField id="3" name="total - 2023" tableColumnId="3"/>
      <queryTableField id="4" name="Women_score" tableColumnId="4"/>
      <queryTableField id="5" name="Murder _cases" tableColumnId="5"/>
      <queryTableField id="6" name="Road Accidents - Incidence" tableColumnId="6"/>
      <queryTableField id="10" dataBound="0" tableColumnId="10"/>
      <queryTableField id="11" dataBound="0" tableColumnId="11"/>
      <queryTableField id="12" dataBound="0" tableColumnId="12"/>
      <queryTableField id="13" dataBound="0" tableColumnId="13"/>
      <queryTableField id="7" dataBound="0" tableColumnId="7"/>
      <queryTableField id="8" dataBound="0" tableColumnId="8"/>
      <queryTableField id="9" dataBound="0" tableColumnId="9"/>
      <queryTableField id="16" dataBound="0" tableColumnId="1"/>
      <queryTableField id="17" dataBound="0" tableColumnId="15"/>
      <queryTableField id="18" dataBound="0" tableColumnId="16"/>
      <queryTableField id="19" dataBound="0" tableColumnId="17"/>
      <queryTableField id="20" dataBound="0" tableColumnId="18"/>
      <queryTableField id="21" dataBound="0" tableColumnId="19"/>
      <queryTableField id="22" dataBound="0" tableColumnId="20"/>
      <queryTableField id="23" dataBound="0" tableColumnId="21"/>
    </queryTableFields>
    <queryTableDeletedFields count="1">
      <deletedField name="Sl No"/>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8" xr16:uid="{3E526FBE-CAE5-4AB9-A9E2-D48FADB1FFD1}" autoFormatId="16" applyNumberFormats="0" applyBorderFormats="0" applyFontFormats="0" applyPatternFormats="0" applyAlignmentFormats="0" applyWidthHeightFormats="0">
  <queryTableRefresh nextId="7">
    <queryTableFields count="6">
      <queryTableField id="1" name="Sl No" tableColumnId="1"/>
      <queryTableField id="2" name="Districts/City" tableColumnId="2"/>
      <queryTableField id="3" name="total - 2023" tableColumnId="3"/>
      <queryTableField id="4" name="Women_score" tableColumnId="4"/>
      <queryTableField id="5" name="Murder _cases" tableColumnId="5"/>
      <queryTableField id="6" name="Road Accidents - Incidence"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3" xr16:uid="{3ED7343D-944F-486C-89EC-80D45AD1B576}" autoFormatId="16" applyNumberFormats="0" applyBorderFormats="0" applyFontFormats="0" applyPatternFormats="0" applyAlignmentFormats="0" applyWidthHeightFormats="0">
  <queryTableRefresh nextId="4">
    <queryTableFields count="3">
      <queryTableField id="1" name="Sl No" tableColumnId="1"/>
      <queryTableField id="2" name="Districts/City" tableColumnId="2"/>
      <queryTableField id="3" name="Road Accidents - Incidenc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Category" xr10:uid="{F63595A6-0F82-4482-ABDA-19D5D6776E9A}" sourceName=" Risk_Category ">
  <pivotTables>
    <pivotTable tabId="18" name="PivotTable1riskscore"/>
    <pivotTable tabId="18" name="PivotTable2category"/>
  </pivotTables>
  <data>
    <tabular pivotCacheId="861521930">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s_City" xr10:uid="{F0D1EE0F-2F8B-49D6-A847-310E0453DEB6}" sourceName="Districts/City">
  <pivotTables>
    <pivotTable tabId="18" name="PivotTable2category"/>
  </pivotTables>
  <data>
    <tabular pivotCacheId="861521930">
      <items count="50">
        <i x="0" s="1"/>
        <i x="48" s="1"/>
        <i x="42" s="1"/>
        <i x="1" s="1"/>
        <i x="2" s="1"/>
        <i x="3" s="1"/>
        <i x="4" s="1"/>
        <i x="40" s="1"/>
        <i x="5" s="1"/>
        <i x="6" s="1"/>
        <i x="7" s="1"/>
        <i x="43" s="1"/>
        <i x="8" s="1"/>
        <i x="9" s="1"/>
        <i x="10" s="1"/>
        <i x="11" s="1"/>
        <i x="12" s="1"/>
        <i x="13" s="1"/>
        <i x="47" s="1"/>
        <i x="14" s="1"/>
        <i x="15" s="1"/>
        <i x="16" s="1"/>
        <i x="41" s="1"/>
        <i x="17" s="1"/>
        <i x="18" s="1"/>
        <i x="20" s="1"/>
        <i x="21" s="1"/>
        <i x="19" s="1"/>
        <i x="44" s="1"/>
        <i x="22" s="1"/>
        <i x="23" s="1"/>
        <i x="24" s="1"/>
        <i x="49" s="1"/>
        <i x="46" s="1"/>
        <i x="25" s="1"/>
        <i x="26" s="1"/>
        <i x="27" s="1"/>
        <i x="28" s="1"/>
        <i x="29" s="1"/>
        <i x="30" s="1"/>
        <i x="31" s="1"/>
        <i x="32" s="1"/>
        <i x="45" s="1"/>
        <i x="33" s="1"/>
        <i x="34" s="1"/>
        <i x="35" s="1"/>
        <i x="36" s="1"/>
        <i x="37" s="1"/>
        <i x="38" s="1"/>
        <i x="3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_Level" xr10:uid="{7CDD4A6F-E4E9-4C0A-A720-FD441B798D51}" sourceName="Priority Level">
  <pivotTables>
    <pivotTable tabId="18" name="PivotTable6criticality"/>
  </pivotTables>
  <data>
    <tabular pivotCacheId="861521930">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Risk_Category " xr10:uid="{366E792A-10C4-4A8F-A772-517549E05157}" cache="Slicer_Risk_Category" caption=" Risk_Category " style="SlicerStyleDark1" rowHeight="247650"/>
  <slicer name="Districts/City" xr10:uid="{66552BB8-9F02-4950-AD53-42FF3A05612D}" cache="Slicer_Districts_City" caption="Districts/City" style="SlicerStyleDark1" rowHeight="247650"/>
  <slicer name="Priority Level" xr10:uid="{C404E142-E081-47D1-A0E7-85A771318915}" cache="Slicer_Priority_Level" caption="Priority Level"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41C6415-C725-4BF9-8BF2-7297AD5AD6DC}" name="tbl_MasterModel" displayName="tbl_MasterModel" ref="A5:U55" tableType="queryTable" totalsRowShown="0" headerRowDxfId="58">
  <autoFilter ref="A5:U55" xr:uid="{C41C6415-C725-4BF9-8BF2-7297AD5AD6DC}"/>
  <sortState xmlns:xlrd2="http://schemas.microsoft.com/office/spreadsheetml/2017/richdata2" ref="A6:U55">
    <sortCondition ref="A7:A55"/>
  </sortState>
  <tableColumns count="21">
    <tableColumn id="14" xr3:uid="{82CDA8B7-2BE4-4A84-B512-25854450F89A}" uniqueName="14" name="Sl No" queryTableFieldId="14"/>
    <tableColumn id="2" xr3:uid="{D62ACB5A-EC5C-495B-9719-516FE84DB541}" uniqueName="2" name="Districts/City" queryTableFieldId="2" dataDxfId="57"/>
    <tableColumn id="3" xr3:uid="{8CE88429-345C-432A-B728-50AC69A49912}" uniqueName="3" name="total - 2023" queryTableFieldId="3"/>
    <tableColumn id="4" xr3:uid="{C97CB6E0-5FEF-45D8-B89A-5A03B4D2A8EC}" uniqueName="4" name="Women_score" queryTableFieldId="4"/>
    <tableColumn id="5" xr3:uid="{5B3C9660-1DD6-4BC7-9F05-1BD8E1676F5A}" uniqueName="5" name="Murder _cases" queryTableFieldId="5"/>
    <tableColumn id="6" xr3:uid="{37FD5E85-96E0-467C-8E25-085E4A53393E}" uniqueName="6" name="Road Accidents - Incidence" queryTableFieldId="6"/>
    <tableColumn id="10" xr3:uid="{F5B075B1-8DC4-48E5-9FFF-F1E4B2D7C013}" uniqueName="10" name="crime_rank" queryTableFieldId="10" dataDxfId="56"/>
    <tableColumn id="11" xr3:uid="{340CBB90-E32A-45B8-A330-93DA92D580FC}" uniqueName="11" name="Women_rank" queryTableFieldId="11" dataDxfId="55"/>
    <tableColumn id="12" xr3:uid="{4B046E89-D7EE-4A2C-94C5-D1F0EFCDD9DF}" uniqueName="12" name="murder_rank" queryTableFieldId="12" dataDxfId="54"/>
    <tableColumn id="13" xr3:uid="{202C5414-2294-4D4D-AE9C-CEA37F133CD0}" uniqueName="13" name="accident_rank" queryTableFieldId="13" dataDxfId="53"/>
    <tableColumn id="7" xr3:uid="{B35B66CA-475B-4F68-AD3E-C6B7E62CE8E3}" uniqueName="7" name="Risk_Score" queryTableFieldId="7" dataDxfId="52"/>
    <tableColumn id="8" xr3:uid="{383BBA7E-8DD1-46C9-BB0B-EB996616487A}" uniqueName="8" name="Risk_Category " queryTableFieldId="8" dataDxfId="51"/>
    <tableColumn id="9" xr3:uid="{D91B0C6D-2BED-4DF1-B919-D24EACD35153}" uniqueName="9" name="District_Rank" queryTableFieldId="9" dataDxfId="50"/>
    <tableColumn id="1" xr3:uid="{3CE9BD30-6860-4F0F-A04B-11AB184D7C4A}" uniqueName="1" name="Women Safety Ratio" queryTableFieldId="16" dataDxfId="49" dataCellStyle="Percent"/>
    <tableColumn id="15" xr3:uid="{97B23BE4-1B33-4147-82FF-CC6972B9CB74}" uniqueName="15" name="Murder Rate" queryTableFieldId="17" dataDxfId="48"/>
    <tableColumn id="16" xr3:uid="{E08D1F60-4043-47B9-8658-642D872A2095}" uniqueName="16" name="Accident Rate" queryTableFieldId="18" dataDxfId="47"/>
    <tableColumn id="17" xr3:uid="{A0BA0B5F-587E-4C11-96DD-44D649F7C74B}" uniqueName="17" name="Severity Index" queryTableFieldId="19" dataDxfId="46"/>
    <tableColumn id="18" xr3:uid="{7DAE8124-295F-4D2A-B8EF-392B2B9B3657}" uniqueName="18" name="Public Safety Index" queryTableFieldId="20" dataDxfId="45"/>
    <tableColumn id="19" xr3:uid="{8B8835EB-84E4-4B72-8541-EE777F121C95}" uniqueName="19" name="Crime Contribution %" queryTableFieldId="21" dataDxfId="44"/>
    <tableColumn id="20" xr3:uid="{13BEA19C-39FA-476E-8990-E5BEC72C2B8C}" uniqueName="20" name="Crime Level" queryTableFieldId="22" dataDxfId="43"/>
    <tableColumn id="21" xr3:uid="{10B48DE3-6478-4412-862F-DD081C3236AA}" uniqueName="21" name="Priority Level" queryTableFieldId="23" dataDxfId="42"/>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D9BFE2-2338-40E5-8826-78E250262B99}" name="tbl_MasterModel7" displayName="tbl_MasterModel7" ref="A106:U157" tableType="queryTable" totalsRowShown="0" headerRowDxfId="41">
  <autoFilter ref="A106:U157" xr:uid="{60D9BFE2-2338-40E5-8826-78E250262B99}"/>
  <tableColumns count="21">
    <tableColumn id="14" xr3:uid="{EF218685-1B7D-41A4-83D9-C2B1389ECC5C}" uniqueName="14" name="Sl No" queryTableFieldId="14"/>
    <tableColumn id="2" xr3:uid="{8476DE31-B4BF-4573-BC21-40A0F318A83B}" uniqueName="2" name="Districts/City" queryTableFieldId="2" dataDxfId="40"/>
    <tableColumn id="3" xr3:uid="{3C6AB318-9336-4FCF-A056-0CAC60FE4EE9}" uniqueName="3" name="total - 2023" queryTableFieldId="3"/>
    <tableColumn id="4" xr3:uid="{A2D6F6F8-2E99-4D18-9AE9-3CD5EA07ED8D}" uniqueName="4" name="Women_score" queryTableFieldId="4"/>
    <tableColumn id="5" xr3:uid="{6E5F3225-D44C-408B-B7B7-61D0B0E94F0F}" uniqueName="5" name="Murder _cases" queryTableFieldId="5"/>
    <tableColumn id="6" xr3:uid="{3CD32C51-22AF-442D-BD90-B56204291ADD}" uniqueName="6" name="Road Accidents - Incidence" queryTableFieldId="6"/>
    <tableColumn id="10" xr3:uid="{2F6F0753-35A7-42EC-88B4-D03E1CA4E31E}" uniqueName="10" name="crime_rank" queryTableFieldId="10" dataDxfId="39"/>
    <tableColumn id="11" xr3:uid="{09C109AF-29A4-4F43-913E-F7D878D82D72}" uniqueName="11" name="Women_rank" queryTableFieldId="11" dataDxfId="38"/>
    <tableColumn id="12" xr3:uid="{BC535DF8-0307-4DC2-A332-3919F60FEE2E}" uniqueName="12" name="murder_rank" queryTableFieldId="12" dataDxfId="37"/>
    <tableColumn id="13" xr3:uid="{E684C321-D7DE-48C6-89AD-2DC897358400}" uniqueName="13" name="accident_rank" queryTableFieldId="13" dataDxfId="36"/>
    <tableColumn id="7" xr3:uid="{1E7A882E-A01C-408C-8D00-BB5D7B9B0B94}" uniqueName="7" name="Risk_Score" queryTableFieldId="7" dataDxfId="35"/>
    <tableColumn id="8" xr3:uid="{1813269F-304D-4582-BDE4-95E713277CCE}" uniqueName="8" name=" Risk_Category " queryTableFieldId="8" dataDxfId="34"/>
    <tableColumn id="9" xr3:uid="{2405D098-4E7D-4CC2-879A-A336A06EA647}" uniqueName="9" name="District_Rank" queryTableFieldId="9" dataDxfId="33"/>
    <tableColumn id="1" xr3:uid="{07F5FB27-8EAF-444B-8E13-7FCC4FA95530}" uniqueName="1" name="Women Safety Ratio" queryTableFieldId="16" dataDxfId="32" dataCellStyle="Percent"/>
    <tableColumn id="15" xr3:uid="{528072B1-7B67-4354-8857-C81153201CC5}" uniqueName="15" name="Murder Rate" queryTableFieldId="17" dataDxfId="31"/>
    <tableColumn id="16" xr3:uid="{533F8132-DA82-42E5-8FE2-F3BC55CA26EB}" uniqueName="16" name="Accident Rate" queryTableFieldId="18" dataDxfId="30"/>
    <tableColumn id="17" xr3:uid="{2B40F3F9-1F8E-4398-ACBE-519EB36296BB}" uniqueName="17" name="Severity Index" queryTableFieldId="19" dataDxfId="29"/>
    <tableColumn id="18" xr3:uid="{E6DADBEE-693E-4AC8-8319-6E6DDFB52339}" uniqueName="18" name="Public Safety Index" queryTableFieldId="20" dataDxfId="28"/>
    <tableColumn id="19" xr3:uid="{080169E0-48C1-47F4-AECD-AA24214FED4C}" uniqueName="19" name="Crime Contribution %" queryTableFieldId="21" dataDxfId="27"/>
    <tableColumn id="20" xr3:uid="{4F002917-332B-4DB3-9063-3BAC3F2AEB59}" uniqueName="20" name="Crime Level" queryTableFieldId="22" dataDxfId="26"/>
    <tableColumn id="21" xr3:uid="{1A034509-3BC9-4B05-BD39-B1B10309235F}" uniqueName="21" name="Priority Level" queryTableFieldId="23" dataDxfId="25"/>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9EF95C-8FAF-4F08-BB29-A7A72BED39C5}" name="Merge1" displayName="Merge1" ref="B5:G56" tableType="queryTable" totalsRowShown="0">
  <autoFilter ref="B5:G56" xr:uid="{209EF95C-8FAF-4F08-BB29-A7A72BED39C5}"/>
  <tableColumns count="6">
    <tableColumn id="1" xr3:uid="{EF197974-06C9-4CA5-9262-D9ED4CE14E4F}" uniqueName="1" name="Sl No" queryTableFieldId="1"/>
    <tableColumn id="2" xr3:uid="{5D17615B-EFE3-420C-A9AB-ABB0B50EFD8E}" uniqueName="2" name="Districts/City" queryTableFieldId="2" dataDxfId="63"/>
    <tableColumn id="3" xr3:uid="{1A523F93-ABA5-4CE7-86F0-F49B4423FB0C}" uniqueName="3" name="total - 2023" queryTableFieldId="3"/>
    <tableColumn id="4" xr3:uid="{96B77F1A-F600-41A8-B78A-E81B4453082D}" uniqueName="4" name="Women_score" queryTableFieldId="4"/>
    <tableColumn id="5" xr3:uid="{1CD69E21-B345-413C-8364-1903C2112ADA}" uniqueName="5" name="Murder _cases" queryTableFieldId="5"/>
    <tableColumn id="6" xr3:uid="{436FF01A-7564-4AA9-B893-0526C212F7C0}" uniqueName="6" name="Road Accidents - Incidence"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92C66D2-1D6D-4223-B381-A915A5AD76DA}" name="IPC_MASTER13" displayName="IPC_MASTER13" ref="J5:L56" totalsRowShown="0">
  <autoFilter ref="J5:L56" xr:uid="{C92C66D2-1D6D-4223-B381-A915A5AD76DA}"/>
  <tableColumns count="3">
    <tableColumn id="1" xr3:uid="{CCF34747-3DF4-4ADE-AA58-05694F2FE958}" name="Sl No"/>
    <tableColumn id="2" xr3:uid="{3CB549C3-73D6-44C3-89E1-009E6B3AA855}" name="Districts/City" dataDxfId="62"/>
    <tableColumn id="21" xr3:uid="{82E02DE4-75EF-421C-9AA2-03FE4633100B}" name="total - 202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663823F-7F64-4441-AE7D-08FA05E8E33E}" name="MURDER_MASTER14" displayName="MURDER_MASTER14" ref="T5:V56" totalsRowShown="0">
  <autoFilter ref="T5:V56" xr:uid="{A663823F-7F64-4441-AE7D-08FA05E8E33E}"/>
  <tableColumns count="3">
    <tableColumn id="1" xr3:uid="{9BC98B8C-6CD0-4280-A19E-08316A09E781}" name="Sl No"/>
    <tableColumn id="12" xr3:uid="{832DED90-F721-423A-B6B4-6082E0DDCCA5}" name="Districts" dataDxfId="61"/>
    <tableColumn id="13" xr3:uid="{14736677-6B36-49AA-8E05-EA0460BD7F22}" name="Murder _cases"/>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8BDBF73-2D83-465D-A25E-8D216335F1DB}" name="ACCIDENT_MASTER__216" displayName="ACCIDENT_MASTER__216" ref="Y5:AA56" tableType="queryTable" totalsRowShown="0">
  <autoFilter ref="Y5:AA56" xr:uid="{38BDBF73-2D83-465D-A25E-8D216335F1DB}"/>
  <tableColumns count="3">
    <tableColumn id="1" xr3:uid="{83CEC080-11BF-4EFD-AFB7-C4E1E616DB7E}" uniqueName="1" name="Sl No" queryTableFieldId="1"/>
    <tableColumn id="2" xr3:uid="{207C2665-973F-4788-9928-EA25B316675F}" uniqueName="2" name="Districts/City" queryTableFieldId="2" dataDxfId="60"/>
    <tableColumn id="3" xr3:uid="{50A9CBA5-DAC5-4D8F-A232-4158EFA1BD0E}" uniqueName="3" name="Road Accidents - Incidenc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02D9D8-60B1-4A5A-8F82-A9392E467A73}" name="tbl_DataRegister" displayName="tbl_DataRegister" ref="C6:F10" totalsRowShown="0" headerRowDxfId="24" headerRowBorderDxfId="23" tableBorderDxfId="22" totalsRowBorderDxfId="21">
  <autoFilter ref="C6:F10" xr:uid="{3A02D9D8-60B1-4A5A-8F82-A9392E467A73}"/>
  <tableColumns count="4">
    <tableColumn id="1" xr3:uid="{BC27BFA3-44AC-4762-BB88-0A8B3C0E00B6}" name="Dataset ID" dataDxfId="20"/>
    <tableColumn id="2" xr3:uid="{5139B0DF-1085-4055-816B-A9A0973BE391}" name="Dataset Name" dataDxfId="19"/>
    <tableColumn id="3" xr3:uid="{C6326A7B-E66B-4721-9F6C-B602130A4B9D}" name="Source" dataDxfId="18"/>
    <tableColumn id="4" xr3:uid="{A1D739FE-D366-42CB-A882-9032F629BD65}" name="Status" dataDxfId="1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48C0BD-A081-4A52-9DB3-6E5776EBEF7A}" name="tbl_IPC" displayName="tbl_IPC" ref="C17:V68" totalsRowShown="0">
  <autoFilter ref="C17:V68" xr:uid="{4C48C0BD-A081-4A52-9DB3-6E5776EBEF7A}"/>
  <tableColumns count="20">
    <tableColumn id="1" xr3:uid="{C8DCD131-E7FC-4875-8A32-20B6AB935C87}" name="Sl No"/>
    <tableColumn id="2" xr3:uid="{9E021788-A2A1-4B4E-AAF3-33D1C08A2E79}" name="Districts/City"/>
    <tableColumn id="3" xr3:uid="{CFDD2F89-D792-4725-833D-311793AC4ACF}" name="IPC 2021"/>
    <tableColumn id="4" xr3:uid="{A5501660-9612-496D-A163-6A9273400283}" name="IPC 2022"/>
    <tableColumn id="5" xr3:uid="{AA407387-40EE-43E5-A4CA-9A3150AD78FF}" name="IPC 2023"/>
    <tableColumn id="6" xr3:uid="{AB605A8A-8F33-4151-AF0D-C9E8AC2D2665}" name="Share of districts in percentage (2023)"/>
    <tableColumn id="7" xr3:uid="{0CEAC919-2DA8-487D-B25D-8F9626E7637B}" name="Mid-year Projected Population (in Lakhs) (2023)"/>
    <tableColumn id="8" xr3:uid="{BB68E191-4424-4C48-9E1E-4B521F7C17B2}" name="Rate of Total Cognizable Crime (IPC) (2023)"/>
    <tableColumn id="9" xr3:uid="{BEEA1EEA-D2C4-4EBE-A40F-7072E60CBC03}" name="SLL 2021"/>
    <tableColumn id="10" xr3:uid="{DD5FEB7F-93CC-47F7-8705-22C24E8BD931}" name="SLL 2022"/>
    <tableColumn id="11" xr3:uid="{E8A7A483-DADF-47CF-94BF-8FD37C95EEB8}" name="SLL 2023"/>
    <tableColumn id="12" xr3:uid="{259669BE-92D2-454F-A56B-0A73ACD26894}" name="Share of districts in percentage (2023)2"/>
    <tableColumn id="13" xr3:uid="{F42FEFFF-F0DF-4F3F-ACE0-DBA18DE04E74}" name="Mid-year Projected Population (in Lakhs) (2023)3"/>
    <tableColumn id="14" xr3:uid="{F9677B36-3C42-4645-8CC3-40CA3E9AB9D9}" name="Rate of Total Cognizable Crime (SLL) (2023)"/>
    <tableColumn id="15" xr3:uid="{776F8EF7-B1BE-4F1D-8A6B-DDF4DBF41D93}" name="Total - 2021"/>
    <tableColumn id="16" xr3:uid="{4260E197-ADC1-4A13-89A1-225C075BB7D8}" name="Total - 2022"/>
    <tableColumn id="17" xr3:uid="{6EB295A8-6C1F-4A7E-8430-896A5953B712}" name="Share of districts in percentage (2023)4"/>
    <tableColumn id="18" xr3:uid="{147284BC-7CB8-4CAA-88C5-12E1C7895259}" name="Mid-year Projected Population (in Lakhs) (2023)5"/>
    <tableColumn id="19" xr3:uid="{A378C7EC-B7DC-45EE-9A03-8BC4B179DACB}" name="Rate of Total Cognizable Crime (IPC+SLL) (2023)"/>
    <tableColumn id="20" xr3:uid="{B7E14876-730B-44BC-9356-0A249C876ABF}" name="Column6"/>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258F49-F671-4DBA-A66C-B06209F37EFA}" name="tbl_Women" displayName="tbl_Women" ref="C75:AN126" totalsRowShown="0">
  <autoFilter ref="C75:AN126" xr:uid="{16258F49-F671-4DBA-A66C-B06209F37EFA}"/>
  <tableColumns count="38">
    <tableColumn id="1" xr3:uid="{83786D82-EB39-4CE6-8287-9D998C404E79}" name="Sl No"/>
    <tableColumn id="2" xr3:uid="{A3295A6B-6194-4BEA-84DD-9567BEF7A6DD}" name="Districts/City"/>
    <tableColumn id="3" xr3:uid="{BADB4EA3-1450-4CDC-8A2D-91C65577E671}" name="Assault on Women with Intent to Outrage her Modesty - Incidents (I)"/>
    <tableColumn id="4" xr3:uid="{F163C1C1-4943-47C6-A498-814B63885E98}" name="Assault on Women with Intent to Outrage her Modesty - Victims (V)"/>
    <tableColumn id="5" xr3:uid="{F2562C61-26B5-4539-B462-8F975477D5F8}" name="Assault on Women with Intent to Outrage her Modesty - R (Crime Rate)"/>
    <tableColumn id="6" xr3:uid="{F1BF859F-61DE-401A-A606-42D1C2629493}" name="Assault on Women - I"/>
    <tableColumn id="7" xr3:uid="{82AFE5F7-8CA2-4D4B-9585-732E4BD09AFA}" name="Assault on Women - V"/>
    <tableColumn id="8" xr3:uid="{54E85DBB-8CDD-4626-A7EA-FB6EC1C01800}" name="Assault on Women - R"/>
    <tableColumn id="9" xr3:uid="{3CFDD2EE-ECE2-4384-A032-B5EB2BAD9A1C}" name="Sexual Harrassment Total - I"/>
    <tableColumn id="10" xr3:uid="{61BB1CE2-58B5-40CA-BF20-53914A5F0E3F}" name="Sexual Harrassment Total - V"/>
    <tableColumn id="11" xr3:uid="{9CF016FE-BBF1-4F60-ABA7-F5C6D8B52152}" name="Sexual Harrassment Total - R"/>
    <tableColumn id="12" xr3:uid="{D527BFD1-CCBE-4273-92C7-E8FF2744FF7C}" name="SH At work/premises - I"/>
    <tableColumn id="13" xr3:uid="{52368CE0-283B-447B-841D-C3D871689665}" name="SH At work/premises - V"/>
    <tableColumn id="14" xr3:uid="{858C99B0-2B60-4E48-B267-FE75CA12D824}" name="SH At work/premises - R"/>
    <tableColumn id="15" xr3:uid="{CE5C125A-C41E-453B-A947-8AAF062F8006}" name="SH in Public transport - I"/>
    <tableColumn id="16" xr3:uid="{2D56747C-D6B5-4E04-B05F-CF7A5595EADC}" name="SH in Public transport - V"/>
    <tableColumn id="17" xr3:uid="{444A5CF4-1683-4F7D-9C83-46A3D6249A04}" name="SH in Public transport - R"/>
    <tableColumn id="18" xr3:uid="{5614C43B-B2F5-4016-AC7C-F5F14847084E}" name="SH in shelter homes for women and children - I"/>
    <tableColumn id="19" xr3:uid="{8662F45E-75B4-4FF9-9955-207FB1A7FA9C}" name="SH in shelter homes for women and children - V"/>
    <tableColumn id="20" xr3:uid="{66AD6171-4BD3-4C94-A2D1-D50A17B9E4A4}" name="SH in shelter homes for women and children - R"/>
    <tableColumn id="21" xr3:uid="{65E685B1-2D6D-49EF-9FE4-E5E7582A0707}" name="SH in Other places - I"/>
    <tableColumn id="22" xr3:uid="{0DB61092-3C31-481D-9D40-0D9462069FDD}" name="SH in Other places - V"/>
    <tableColumn id="23" xr3:uid="{018211E9-D586-4C69-A2E7-815597071402}" name="SH in Other places - R"/>
    <tableColumn id="24" xr3:uid="{67B50168-3101-4079-B0D6-B5C1A081D02C}" name="Assault or use of Criminal_x000a_Force on women with intent_x000a_to Disrobe (Sec.354B IPC) - I"/>
    <tableColumn id="25" xr3:uid="{266E75D8-5EE3-4581-9F6B-F62A8D13E4B4}" name="Assault or use of Criminal_x000a_Force on women with intent_x000a_to Disrobe (Sec.354B IPC) - V"/>
    <tableColumn id="26" xr3:uid="{4972FE80-E1C6-42C1-8338-860027D53EEF}" name="Assault or use of Criminal_x000a_Force on women with intent_x000a_to Disrobe (Sec.354B IPC) - R"/>
    <tableColumn id="27" xr3:uid="{7DAA29E9-FA8A-4C47-9106-35E1113B2FEC}" name="Voyeurism - I"/>
    <tableColumn id="28" xr3:uid="{C0B71C78-E5E6-4E62-AB27-35E277518440}" name="Voyeurism - V"/>
    <tableColumn id="29" xr3:uid="{F36677C4-4B9A-4DE4-92D7-64E6076D068E}" name="Voyeurism - R"/>
    <tableColumn id="30" xr3:uid="{74104044-0BF9-467C-AA57-5CCF04E34C16}" name="Stalking - I"/>
    <tableColumn id="31" xr3:uid="{C1818DD3-FE61-452E-9621-8A5406D7DBC4}" name="Stalking - V"/>
    <tableColumn id="32" xr3:uid="{1D6AC6D8-5309-4126-99AE-69DD1FB3B06F}" name="Stalking - R"/>
    <tableColumn id="33" xr3:uid="{C3C74F4E-6DC4-45B1-8034-B0CADF35F163}" name="Rape (Sec 376) - I"/>
    <tableColumn id="34" xr3:uid="{23D19A83-569C-443F-9155-D86B8B203D41}" name="Rape - V"/>
    <tableColumn id="35" xr3:uid="{5663D87B-3B9C-4F84-B190-DAE2C513F671}" name="Rape - R"/>
    <tableColumn id="36" xr3:uid="{D2F518FC-5EAD-46A0-9645-6517C0195637}" name="Attempt to Commit Rape (Sec.376/511) - I"/>
    <tableColumn id="37" xr3:uid="{2C835E7A-B293-47C3-BD54-7687F4D8C2AA}" name="Attempt to Commit Rape - V"/>
    <tableColumn id="38" xr3:uid="{7CC701DB-69D8-4241-A9F0-5C5DC18730A3}" name="Attempt to Commit Rape - R"/>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25848E3-D289-416A-9DD0-00896513E03C}" name="tbl_murder" displayName="tbl_murder" ref="C133:M184" totalsRowShown="0">
  <autoFilter ref="C133:M184" xr:uid="{B25848E3-D289-416A-9DD0-00896513E03C}"/>
  <tableColumns count="11">
    <tableColumn id="1" xr3:uid="{FA497412-5B56-4B40-A6F1-DF912BF00F69}" name="Sl No"/>
    <tableColumn id="2" xr3:uid="{1B90EA0F-3BAD-465B-B244-4A2854B28DE0}" name="Districts/City"/>
    <tableColumn id="3" xr3:uid="{CB09ADAC-8033-44B4-8619-87CB2E26EF43}" name="Murder - Incidence"/>
    <tableColumn id="4" xr3:uid="{ED699B3D-6BEF-40D0-9B3F-09C155D38272}" name="Murder - Victims"/>
    <tableColumn id="5" xr3:uid="{B9155806-EE73-461D-AF48-43864D0A2CF1}" name="Murder - Rate"/>
    <tableColumn id="6" xr3:uid="{9F06F87F-1DA9-41EE-A542-72D500F3519E}" name="Culpable homicide - Incidence"/>
    <tableColumn id="7" xr3:uid="{4AA31D61-FA3A-4BEB-B733-33857C4D43A8}" name="Culpable Homicide - Victims"/>
    <tableColumn id="8" xr3:uid="{59F16B00-5669-44A0-9C37-A78700D0E151}" name="Culpable Homicides - Rate"/>
    <tableColumn id="9" xr3:uid="{BF746E41-CCE9-49E2-AE7D-29C52D6704BD}" name="Causing Death by Negligence - Incidence"/>
    <tableColumn id="10" xr3:uid="{709ED9BA-7EDD-4FBC-8272-56435AE8AE50}" name="Causing Death by Negligence - Victims"/>
    <tableColumn id="11" xr3:uid="{710B3585-2B98-4046-A0A5-3FEA2485F895}" name="Causing Death by Negligence - Rate"/>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9362CD-453B-4377-BF21-FB794A2327B9}" name="tbl_accidents" displayName="tbl_accidents" ref="C191:M242" totalsRowShown="0">
  <autoFilter ref="C191:M242" xr:uid="{C79362CD-453B-4377-BF21-FB794A2327B9}"/>
  <tableColumns count="11">
    <tableColumn id="1" xr3:uid="{1303F58A-0D39-4581-91BC-6523EBD374D7}" name="Sl No"/>
    <tableColumn id="2" xr3:uid="{6BE88226-31A0-4C47-B24F-B795A4EF677B}" name="Districts/City"/>
    <tableColumn id="3" xr3:uid="{47B01A69-0BE0-41DA-89F6-0CE1AA70DCDF}" name="Road Accidents - Incidence"/>
    <tableColumn id="4" xr3:uid="{1B8990F9-2931-4B95-A9B5-69CED97D5235}" name="Road Accidents - Victims"/>
    <tableColumn id="5" xr3:uid="{4C647869-F6DE-4FA5-93DF-22B67604F771}" name="Road Accidents - Rate"/>
    <tableColumn id="6" xr3:uid="{CBEDE7C3-5171-4364-A8FD-400B6B2FD026}" name="Hit and Run - Incidence"/>
    <tableColumn id="7" xr3:uid="{543C464E-9AB0-4B78-B7C5-C478F7796BF4}" name="Hit and Run - Victims"/>
    <tableColumn id="8" xr3:uid="{6EA5BF5B-D864-4644-8C9A-D1E290EE719F}" name="Hit and Runs - Rate"/>
    <tableColumn id="9" xr3:uid="{83E2BF91-F88F-42E6-A75B-BC968E33E22A}" name="Other Accidents - Incidence"/>
    <tableColumn id="10" xr3:uid="{3B6E114F-C69D-4435-818F-5C2CDC07BCBA}" name="Other Accidents - Victims"/>
    <tableColumn id="11" xr3:uid="{5946DA16-D0E4-4ACF-AA55-28C0B72C193E}" name="Other Accidents - Rate"/>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4B0F0F-8F50-4379-8750-B2301180110C}" name="helpertablepivot" displayName="helpertablepivot" ref="AM7:AP58" totalsRowCount="1" headerRowBorderDxfId="15" tableBorderDxfId="14" totalsRowBorderDxfId="13">
  <autoFilter ref="AM7:AP57" xr:uid="{564B0F0F-8F50-4379-8750-B2301180110C}"/>
  <tableColumns count="4">
    <tableColumn id="1" xr3:uid="{BE2B432B-42B4-4A09-9A85-7C8EB5FEDB53}" name="Sl No" dataDxfId="12" totalsRowDxfId="11"/>
    <tableColumn id="2" xr3:uid="{D456E1D4-33D4-4BD6-B7C1-583F4E2DEF86}" name="Districts/City" dataDxfId="10" totalsRowDxfId="9"/>
    <tableColumn id="3" xr3:uid="{867C82F8-1DFF-49CE-B61F-96225900E3D0}" name="total - 2023" dataDxfId="8" totalsRowDxfId="7"/>
    <tableColumn id="4" xr3:uid="{F311BC9F-7A04-4C8F-AAA7-F06EB1A598B9}" name="Risk_Score" totalsRowFunction="custom" dataDxfId="6" totalsRowDxfId="5">
      <totalsRowFormula>AVERAGE(helpertablepivot[Risk_Score])</totalsRow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5501A1-1EF1-4150-8BB7-257C4C5FC4AA}" name="districts" displayName="districts" ref="AR7:AS57" totalsRowShown="0" headerRowBorderDxfId="4" tableBorderDxfId="3" totalsRowBorderDxfId="2">
  <autoFilter ref="AR7:AS57" xr:uid="{195501A1-1EF1-4150-8BB7-257C4C5FC4AA}"/>
  <tableColumns count="2">
    <tableColumn id="1" xr3:uid="{A19EE4A8-04C6-489D-A6F8-4E5D3F98353B}" name="Sl No" dataDxfId="1"/>
    <tableColumn id="2" xr3:uid="{14DAAB83-B639-4615-AA0A-96933A91275F}" name="Districts/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2">
      <a:dk1>
        <a:srgbClr val="0E2841"/>
      </a:dk1>
      <a:lt1>
        <a:sysClr val="window" lastClr="FFFFFF"/>
      </a:lt1>
      <a:dk2>
        <a:srgbClr val="0E2841"/>
      </a:dk2>
      <a:lt2>
        <a:srgbClr val="E8E8E8"/>
      </a:lt2>
      <a:accent1>
        <a:srgbClr val="153D64"/>
      </a:accent1>
      <a:accent2>
        <a:srgbClr val="215E99"/>
      </a:accent2>
      <a:accent3>
        <a:srgbClr val="4D94D8"/>
      </a:accent3>
      <a:accent4>
        <a:srgbClr val="A6C9EB"/>
      </a:accent4>
      <a:accent5>
        <a:srgbClr val="DBE9F7"/>
      </a:accent5>
      <a:accent6>
        <a:srgbClr val="92D050"/>
      </a:accent6>
      <a:hlink>
        <a:srgbClr val="3A7D22"/>
      </a:hlink>
      <a:folHlink>
        <a:srgbClr val="B3E5A1"/>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 Id="rId5" Type="http://schemas.openxmlformats.org/officeDocument/2006/relationships/table" Target="../tables/table11.xml"/><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13.xml"/><Relationship Id="rId4" Type="http://schemas.openxmlformats.org/officeDocument/2006/relationships/pivotTable" Target="../pivotTables/pivotTable4.xml"/><Relationship Id="rId9"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77F77-1420-4DFF-A358-A5C700F2E7B5}">
  <sheetPr codeName="Sheet1">
    <pageSetUpPr autoPageBreaks="0"/>
  </sheetPr>
  <dimension ref="A1:AD5"/>
  <sheetViews>
    <sheetView zoomScale="80" zoomScaleNormal="80" workbookViewId="0"/>
  </sheetViews>
  <sheetFormatPr defaultRowHeight="14.4" x14ac:dyDescent="0.3"/>
  <sheetData>
    <row r="1" spans="1:30" x14ac:dyDescent="0.3">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row>
    <row r="2" spans="1:30" x14ac:dyDescent="0.3">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row>
    <row r="3" spans="1:30" x14ac:dyDescent="0.3">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row>
    <row r="4" spans="1:30" x14ac:dyDescent="0.3">
      <c r="A4" s="59"/>
      <c r="B4" s="59"/>
      <c r="C4" s="59"/>
      <c r="D4" s="59"/>
      <c r="E4" s="59"/>
      <c r="F4" s="59"/>
      <c r="G4" s="59"/>
      <c r="H4" s="59"/>
      <c r="I4" s="59"/>
      <c r="J4" s="59"/>
      <c r="K4" s="59"/>
      <c r="L4" s="59"/>
      <c r="M4" s="59"/>
      <c r="N4" s="59"/>
      <c r="O4" s="59"/>
      <c r="P4" s="59"/>
      <c r="Q4" s="59"/>
      <c r="R4" s="59"/>
      <c r="S4" s="59"/>
      <c r="T4" s="59"/>
      <c r="U4" s="59"/>
      <c r="V4" s="59"/>
      <c r="W4" s="59"/>
      <c r="X4" s="59"/>
      <c r="Y4" s="59"/>
      <c r="Z4" s="59"/>
      <c r="AA4" s="59"/>
      <c r="AB4" s="59"/>
      <c r="AC4" s="59"/>
      <c r="AD4" s="59"/>
    </row>
    <row r="5" spans="1:30" x14ac:dyDescent="0.3">
      <c r="A5" s="59"/>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F2590-7A07-4603-9B8D-1C97DE8B293B}">
  <sheetPr codeName="Sheet7">
    <pageSetUpPr autoPageBreaks="0"/>
  </sheetPr>
  <dimension ref="A1:AE208"/>
  <sheetViews>
    <sheetView showGridLines="0" tabSelected="1" zoomScale="80" zoomScaleNormal="80" workbookViewId="0"/>
  </sheetViews>
  <sheetFormatPr defaultRowHeight="14.4" x14ac:dyDescent="0.3"/>
  <cols>
    <col min="1" max="2" width="3.77734375" style="51" customWidth="1"/>
    <col min="3" max="26" width="12.77734375" style="51" customWidth="1"/>
    <col min="27" max="16384" width="8.88671875" style="51"/>
  </cols>
  <sheetData>
    <row r="1" spans="1:31" ht="40.049999999999997" customHeight="1" x14ac:dyDescent="0.3">
      <c r="A1" s="49"/>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50"/>
    </row>
    <row r="2" spans="1:31" ht="25.05" customHeight="1" x14ac:dyDescent="0.3">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50"/>
    </row>
    <row r="3" spans="1:31" ht="25.05" customHeight="1" x14ac:dyDescent="0.3">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50"/>
    </row>
    <row r="4" spans="1:31" ht="25.05" customHeight="1" x14ac:dyDescent="0.3">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50"/>
    </row>
    <row r="5" spans="1:31" ht="22.05" customHeight="1" x14ac:dyDescent="0.3">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50"/>
    </row>
    <row r="6" spans="1:31" ht="22.05" customHeight="1" x14ac:dyDescent="0.3">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50"/>
    </row>
    <row r="7" spans="1:31" ht="22.05" customHeight="1" x14ac:dyDescent="0.3">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50"/>
    </row>
    <row r="8" spans="1:31" ht="22.05" customHeight="1" x14ac:dyDescent="0.3">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50"/>
    </row>
    <row r="9" spans="1:31" ht="22.05" customHeight="1" x14ac:dyDescent="0.3">
      <c r="A9" s="49"/>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50"/>
    </row>
    <row r="10" spans="1:31" ht="22.05" customHeight="1" x14ac:dyDescent="0.3">
      <c r="A10" s="49"/>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50"/>
    </row>
    <row r="11" spans="1:31" ht="22.05" customHeight="1" x14ac:dyDescent="0.3">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50"/>
    </row>
    <row r="12" spans="1:31" ht="22.05" customHeight="1" x14ac:dyDescent="0.3">
      <c r="A12" s="49"/>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50"/>
    </row>
    <row r="13" spans="1:31" ht="22.05" customHeight="1" x14ac:dyDescent="0.3">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50"/>
    </row>
    <row r="14" spans="1:31" ht="22.05" customHeight="1" x14ac:dyDescent="0.3">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50"/>
    </row>
    <row r="15" spans="1:31" ht="22.05" customHeight="1" x14ac:dyDescent="0.3">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50"/>
    </row>
    <row r="16" spans="1:31" ht="22.05" customHeight="1" x14ac:dyDescent="0.3">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50"/>
    </row>
    <row r="17" spans="1:31" ht="22.05" customHeight="1" x14ac:dyDescent="0.3">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50"/>
    </row>
    <row r="18" spans="1:31" ht="22.05" customHeight="1" x14ac:dyDescent="0.3">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50"/>
    </row>
    <row r="19" spans="1:31" ht="22.05" customHeight="1" x14ac:dyDescent="0.3">
      <c r="A19" s="49"/>
      <c r="B19" s="49"/>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50"/>
    </row>
    <row r="20" spans="1:31" ht="22.05" customHeight="1" x14ac:dyDescent="0.3">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50"/>
    </row>
    <row r="21" spans="1:31" ht="22.05" customHeight="1" x14ac:dyDescent="0.3">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50"/>
    </row>
    <row r="22" spans="1:31" ht="22.05" customHeight="1" x14ac:dyDescent="0.3">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50"/>
    </row>
    <row r="23" spans="1:31" ht="22.05" customHeight="1" x14ac:dyDescent="0.3">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50"/>
    </row>
    <row r="24" spans="1:31" ht="22.05" customHeight="1" x14ac:dyDescent="0.3">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50"/>
    </row>
    <row r="25" spans="1:31" ht="22.05" customHeight="1" x14ac:dyDescent="0.3">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50"/>
    </row>
    <row r="26" spans="1:31" ht="22.05" customHeight="1" x14ac:dyDescent="0.3">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50"/>
    </row>
    <row r="27" spans="1:31" ht="22.05" customHeight="1" x14ac:dyDescent="0.3">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50"/>
    </row>
    <row r="28" spans="1:31" ht="22.05" customHeight="1" x14ac:dyDescent="0.3">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50"/>
    </row>
    <row r="29" spans="1:31" ht="22.05" customHeight="1" x14ac:dyDescent="0.3">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50"/>
    </row>
    <row r="30" spans="1:31" ht="22.05" customHeight="1" x14ac:dyDescent="0.3">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50"/>
    </row>
    <row r="31" spans="1:31" ht="22.05" customHeight="1" x14ac:dyDescent="0.3">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50"/>
    </row>
    <row r="32" spans="1:31" ht="22.05" customHeight="1" x14ac:dyDescent="0.3">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50"/>
    </row>
    <row r="33" spans="1:31" ht="22.05" customHeight="1" x14ac:dyDescent="0.3">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50"/>
    </row>
    <row r="34" spans="1:31" ht="22.05" customHeight="1" x14ac:dyDescent="0.3">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50"/>
    </row>
    <row r="35" spans="1:31" ht="22.05" customHeight="1" x14ac:dyDescent="0.3">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50"/>
    </row>
    <row r="36" spans="1:31" x14ac:dyDescent="0.3">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50"/>
    </row>
    <row r="37" spans="1:31" x14ac:dyDescent="0.3">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50"/>
    </row>
    <row r="38" spans="1:31" x14ac:dyDescent="0.3">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50"/>
    </row>
    <row r="39" spans="1:31" x14ac:dyDescent="0.3">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50"/>
    </row>
    <row r="40" spans="1:31" x14ac:dyDescent="0.3">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50"/>
    </row>
    <row r="41" spans="1:31" x14ac:dyDescent="0.3">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50"/>
    </row>
    <row r="42" spans="1:31" x14ac:dyDescent="0.3">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50"/>
    </row>
    <row r="43" spans="1:31" x14ac:dyDescent="0.3">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50"/>
    </row>
    <row r="44" spans="1:31" x14ac:dyDescent="0.3">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50"/>
    </row>
    <row r="45" spans="1:31" x14ac:dyDescent="0.3">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50"/>
    </row>
    <row r="46" spans="1:31" x14ac:dyDescent="0.3">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50"/>
    </row>
    <row r="47" spans="1:31" x14ac:dyDescent="0.3">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50"/>
    </row>
    <row r="48" spans="1:31" x14ac:dyDescent="0.3">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50"/>
    </row>
    <row r="49" spans="1:31" x14ac:dyDescent="0.3">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50"/>
    </row>
    <row r="50" spans="1:31" x14ac:dyDescent="0.3">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50"/>
    </row>
    <row r="51" spans="1:31" x14ac:dyDescent="0.3">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50"/>
    </row>
    <row r="52" spans="1:31" x14ac:dyDescent="0.3">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50"/>
    </row>
    <row r="53" spans="1:31" x14ac:dyDescent="0.3">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50"/>
    </row>
    <row r="54" spans="1:31" x14ac:dyDescent="0.3">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50"/>
    </row>
    <row r="55" spans="1:31" x14ac:dyDescent="0.3">
      <c r="A55" s="52"/>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50"/>
    </row>
    <row r="56" spans="1:31" x14ac:dyDescent="0.3">
      <c r="A56" s="53"/>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50"/>
    </row>
    <row r="57" spans="1:31" x14ac:dyDescent="0.3">
      <c r="A57" s="53"/>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50"/>
    </row>
    <row r="58" spans="1:31" x14ac:dyDescent="0.3">
      <c r="A58" s="53"/>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50"/>
    </row>
    <row r="59" spans="1:31" x14ac:dyDescent="0.3">
      <c r="A59" s="53"/>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50"/>
    </row>
    <row r="60" spans="1:31" x14ac:dyDescent="0.3">
      <c r="A60" s="53"/>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50"/>
    </row>
    <row r="61" spans="1:31" x14ac:dyDescent="0.3">
      <c r="A61" s="53"/>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50"/>
    </row>
    <row r="62" spans="1:31" x14ac:dyDescent="0.3">
      <c r="A62" s="53"/>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50"/>
    </row>
    <row r="63" spans="1:31" x14ac:dyDescent="0.3">
      <c r="A63" s="53"/>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c r="AE63" s="50"/>
    </row>
    <row r="64" spans="1:31" x14ac:dyDescent="0.3">
      <c r="A64" s="53"/>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50"/>
    </row>
    <row r="65" spans="1:31" x14ac:dyDescent="0.3">
      <c r="A65" s="53"/>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c r="AE65" s="50"/>
    </row>
    <row r="66" spans="1:31" x14ac:dyDescent="0.3">
      <c r="A66" s="53"/>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50"/>
    </row>
    <row r="67" spans="1:31" x14ac:dyDescent="0.3">
      <c r="A67" s="53"/>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50"/>
    </row>
    <row r="68" spans="1:31" x14ac:dyDescent="0.3">
      <c r="A68" s="53"/>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50"/>
    </row>
    <row r="69" spans="1:31" x14ac:dyDescent="0.3">
      <c r="A69" s="53"/>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50"/>
    </row>
    <row r="70" spans="1:31" x14ac:dyDescent="0.3">
      <c r="A70" s="53"/>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50"/>
    </row>
    <row r="71" spans="1:31" x14ac:dyDescent="0.3">
      <c r="A71" s="53"/>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50"/>
    </row>
    <row r="72" spans="1:31" x14ac:dyDescent="0.3">
      <c r="A72" s="53"/>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50"/>
    </row>
    <row r="73" spans="1:31" x14ac:dyDescent="0.3">
      <c r="A73" s="53"/>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50"/>
    </row>
    <row r="74" spans="1:31" x14ac:dyDescent="0.3">
      <c r="A74" s="53"/>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50"/>
    </row>
    <row r="75" spans="1:31" x14ac:dyDescent="0.3">
      <c r="A75" s="53"/>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50"/>
    </row>
    <row r="76" spans="1:31" x14ac:dyDescent="0.3">
      <c r="A76" s="53"/>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50"/>
    </row>
    <row r="77" spans="1:31" x14ac:dyDescent="0.3">
      <c r="A77" s="53"/>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50"/>
    </row>
    <row r="78" spans="1:31" x14ac:dyDescent="0.3">
      <c r="A78" s="53"/>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50"/>
    </row>
    <row r="79" spans="1:31" x14ac:dyDescent="0.3">
      <c r="A79" s="53"/>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50"/>
    </row>
    <row r="80" spans="1:31" x14ac:dyDescent="0.3">
      <c r="A80" s="53"/>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50"/>
    </row>
    <row r="81" spans="1:31" x14ac:dyDescent="0.3">
      <c r="A81" s="53"/>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50"/>
    </row>
    <row r="82" spans="1:31" x14ac:dyDescent="0.3">
      <c r="A82" s="53"/>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50"/>
    </row>
    <row r="83" spans="1:31" x14ac:dyDescent="0.3">
      <c r="A83" s="53"/>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50"/>
    </row>
    <row r="84" spans="1:31" x14ac:dyDescent="0.3">
      <c r="A84" s="53"/>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50"/>
    </row>
    <row r="85" spans="1:31" x14ac:dyDescent="0.3">
      <c r="A85" s="53"/>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50"/>
    </row>
    <row r="86" spans="1:31" x14ac:dyDescent="0.3">
      <c r="A86" s="53"/>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50"/>
    </row>
    <row r="87" spans="1:31" x14ac:dyDescent="0.3">
      <c r="A87" s="53"/>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50"/>
    </row>
    <row r="88" spans="1:31" x14ac:dyDescent="0.3">
      <c r="A88" s="53"/>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50"/>
    </row>
    <row r="89" spans="1:31" x14ac:dyDescent="0.3">
      <c r="A89" s="53"/>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50"/>
    </row>
    <row r="90" spans="1:31" x14ac:dyDescent="0.3">
      <c r="A90" s="53"/>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50"/>
    </row>
    <row r="91" spans="1:31" x14ac:dyDescent="0.3">
      <c r="A91" s="53"/>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50"/>
    </row>
    <row r="92" spans="1:31" x14ac:dyDescent="0.3">
      <c r="A92" s="53"/>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50"/>
    </row>
    <row r="93" spans="1:31" x14ac:dyDescent="0.3">
      <c r="A93" s="53"/>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50"/>
    </row>
    <row r="94" spans="1:31" x14ac:dyDescent="0.3">
      <c r="A94" s="53"/>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50"/>
    </row>
    <row r="95" spans="1:31" x14ac:dyDescent="0.3">
      <c r="A95" s="53"/>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50"/>
    </row>
    <row r="96" spans="1:31" x14ac:dyDescent="0.3">
      <c r="A96" s="53"/>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50"/>
    </row>
    <row r="97" spans="1:31" x14ac:dyDescent="0.3">
      <c r="A97" s="53"/>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50"/>
    </row>
    <row r="98" spans="1:31" x14ac:dyDescent="0.3">
      <c r="A98" s="53"/>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50"/>
    </row>
    <row r="99" spans="1:31" x14ac:dyDescent="0.3">
      <c r="A99" s="53"/>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50"/>
    </row>
    <row r="100" spans="1:31" x14ac:dyDescent="0.3">
      <c r="A100" s="53"/>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50"/>
    </row>
    <row r="101" spans="1:31" x14ac:dyDescent="0.3">
      <c r="A101" s="53"/>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50"/>
    </row>
    <row r="102" spans="1:31" x14ac:dyDescent="0.3">
      <c r="A102" s="53"/>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50"/>
    </row>
    <row r="103" spans="1:31" x14ac:dyDescent="0.3">
      <c r="A103" s="53"/>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50"/>
    </row>
    <row r="104" spans="1:31" x14ac:dyDescent="0.3">
      <c r="A104" s="53"/>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50"/>
    </row>
    <row r="105" spans="1:31" x14ac:dyDescent="0.3">
      <c r="A105" s="53"/>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50"/>
    </row>
    <row r="106" spans="1:31" x14ac:dyDescent="0.3">
      <c r="A106" s="53"/>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50"/>
    </row>
    <row r="107" spans="1:31" x14ac:dyDescent="0.3">
      <c r="A107" s="53"/>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50"/>
    </row>
    <row r="108" spans="1:31" x14ac:dyDescent="0.3">
      <c r="A108" s="53"/>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50"/>
    </row>
    <row r="109" spans="1:31" x14ac:dyDescent="0.3">
      <c r="A109" s="53"/>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50"/>
    </row>
    <row r="110" spans="1:31" x14ac:dyDescent="0.3">
      <c r="A110" s="53"/>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50"/>
    </row>
    <row r="111" spans="1:31" x14ac:dyDescent="0.3">
      <c r="A111" s="53"/>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50"/>
    </row>
    <row r="112" spans="1:31" x14ac:dyDescent="0.3">
      <c r="A112" s="53"/>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50"/>
    </row>
    <row r="113" spans="1:31" x14ac:dyDescent="0.3">
      <c r="A113" s="53"/>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50"/>
    </row>
    <row r="114" spans="1:31" x14ac:dyDescent="0.3">
      <c r="A114" s="53"/>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50"/>
    </row>
    <row r="115" spans="1:31" x14ac:dyDescent="0.3">
      <c r="A115" s="53"/>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50"/>
    </row>
    <row r="116" spans="1:31" x14ac:dyDescent="0.3">
      <c r="A116" s="53"/>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50"/>
    </row>
    <row r="117" spans="1:31" x14ac:dyDescent="0.3">
      <c r="A117" s="53"/>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50"/>
    </row>
    <row r="118" spans="1:31" x14ac:dyDescent="0.3">
      <c r="A118" s="53"/>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50"/>
    </row>
    <row r="119" spans="1:31" x14ac:dyDescent="0.3">
      <c r="A119" s="53"/>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50"/>
    </row>
    <row r="120" spans="1:31" x14ac:dyDescent="0.3">
      <c r="A120" s="53"/>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50"/>
    </row>
    <row r="121" spans="1:31" x14ac:dyDescent="0.3">
      <c r="A121" s="53"/>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50"/>
    </row>
    <row r="122" spans="1:31" x14ac:dyDescent="0.3">
      <c r="A122" s="53"/>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50"/>
    </row>
    <row r="123" spans="1:31" x14ac:dyDescent="0.3">
      <c r="A123" s="53"/>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50"/>
    </row>
    <row r="124" spans="1:31" x14ac:dyDescent="0.3">
      <c r="A124" s="53"/>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50"/>
    </row>
    <row r="125" spans="1:31" x14ac:dyDescent="0.3">
      <c r="A125" s="53"/>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50"/>
    </row>
    <row r="126" spans="1:31" x14ac:dyDescent="0.3">
      <c r="A126" s="53"/>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50"/>
    </row>
    <row r="127" spans="1:31" x14ac:dyDescent="0.3">
      <c r="A127" s="53"/>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50"/>
    </row>
    <row r="128" spans="1:31" x14ac:dyDescent="0.3">
      <c r="A128" s="53"/>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50"/>
    </row>
    <row r="129" spans="1:31" x14ac:dyDescent="0.3">
      <c r="A129" s="53"/>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50"/>
    </row>
    <row r="130" spans="1:31" x14ac:dyDescent="0.3">
      <c r="A130" s="53"/>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50"/>
    </row>
    <row r="131" spans="1:31" x14ac:dyDescent="0.3">
      <c r="A131" s="53"/>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50"/>
    </row>
    <row r="132" spans="1:31" x14ac:dyDescent="0.3">
      <c r="A132" s="53"/>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50"/>
    </row>
    <row r="133" spans="1:31" x14ac:dyDescent="0.3">
      <c r="A133" s="53"/>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50"/>
    </row>
    <row r="134" spans="1:31" x14ac:dyDescent="0.3">
      <c r="A134" s="53"/>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50"/>
    </row>
    <row r="135" spans="1:31" x14ac:dyDescent="0.3">
      <c r="A135" s="53"/>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50"/>
    </row>
    <row r="136" spans="1:31" x14ac:dyDescent="0.3">
      <c r="A136" s="53"/>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50"/>
    </row>
    <row r="137" spans="1:31" x14ac:dyDescent="0.3">
      <c r="A137" s="53"/>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50"/>
    </row>
    <row r="138" spans="1:31" x14ac:dyDescent="0.3">
      <c r="A138" s="53"/>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50"/>
    </row>
    <row r="139" spans="1:31" x14ac:dyDescent="0.3">
      <c r="A139" s="53"/>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50"/>
    </row>
    <row r="140" spans="1:31" x14ac:dyDescent="0.3">
      <c r="A140" s="53"/>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50"/>
    </row>
    <row r="141" spans="1:31" x14ac:dyDescent="0.3">
      <c r="A141" s="53"/>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50"/>
    </row>
    <row r="142" spans="1:31" x14ac:dyDescent="0.3">
      <c r="A142" s="53"/>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50"/>
    </row>
    <row r="143" spans="1:31" x14ac:dyDescent="0.3">
      <c r="A143" s="53"/>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50"/>
    </row>
    <row r="144" spans="1:31" x14ac:dyDescent="0.3">
      <c r="A144" s="53"/>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50"/>
    </row>
    <row r="145" spans="1:31" x14ac:dyDescent="0.3">
      <c r="A145" s="53"/>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50"/>
    </row>
    <row r="146" spans="1:31" x14ac:dyDescent="0.3">
      <c r="A146" s="53"/>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50"/>
    </row>
    <row r="147" spans="1:31" x14ac:dyDescent="0.3">
      <c r="A147" s="53"/>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50"/>
    </row>
    <row r="148" spans="1:31" x14ac:dyDescent="0.3">
      <c r="A148" s="53"/>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50"/>
    </row>
    <row r="149" spans="1:31" x14ac:dyDescent="0.3">
      <c r="A149" s="53"/>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50"/>
    </row>
    <row r="150" spans="1:31" x14ac:dyDescent="0.3">
      <c r="A150" s="53"/>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50"/>
    </row>
    <row r="151" spans="1:31" x14ac:dyDescent="0.3">
      <c r="A151" s="53"/>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50"/>
    </row>
    <row r="152" spans="1:31" x14ac:dyDescent="0.3">
      <c r="A152" s="53"/>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50"/>
    </row>
    <row r="153" spans="1:31" x14ac:dyDescent="0.3">
      <c r="A153" s="53"/>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50"/>
    </row>
    <row r="154" spans="1:31" x14ac:dyDescent="0.3">
      <c r="A154" s="53"/>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50"/>
    </row>
    <row r="155" spans="1:31" x14ac:dyDescent="0.3">
      <c r="A155" s="53"/>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50"/>
    </row>
    <row r="156" spans="1:31" x14ac:dyDescent="0.3">
      <c r="A156" s="53"/>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50"/>
    </row>
    <row r="157" spans="1:31" x14ac:dyDescent="0.3">
      <c r="A157" s="53"/>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50"/>
    </row>
    <row r="158" spans="1:31" x14ac:dyDescent="0.3">
      <c r="A158" s="53"/>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50"/>
    </row>
    <row r="159" spans="1:31" x14ac:dyDescent="0.3">
      <c r="A159" s="53"/>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50"/>
    </row>
    <row r="160" spans="1:31" x14ac:dyDescent="0.3">
      <c r="A160" s="53"/>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50"/>
    </row>
    <row r="161" spans="1:31" x14ac:dyDescent="0.3">
      <c r="A161" s="53"/>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50"/>
    </row>
    <row r="162" spans="1:31" x14ac:dyDescent="0.3">
      <c r="A162" s="53"/>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50"/>
    </row>
    <row r="163" spans="1:31" x14ac:dyDescent="0.3">
      <c r="A163" s="53"/>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50"/>
    </row>
    <row r="164" spans="1:31" x14ac:dyDescent="0.3">
      <c r="A164" s="53"/>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50"/>
    </row>
    <row r="165" spans="1:31" x14ac:dyDescent="0.3">
      <c r="A165" s="53"/>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50"/>
    </row>
    <row r="166" spans="1:31" x14ac:dyDescent="0.3">
      <c r="A166" s="53"/>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50"/>
    </row>
    <row r="167" spans="1:31" x14ac:dyDescent="0.3">
      <c r="A167" s="53"/>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50"/>
    </row>
    <row r="168" spans="1:31" x14ac:dyDescent="0.3">
      <c r="A168" s="53"/>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50"/>
    </row>
    <row r="169" spans="1:31" x14ac:dyDescent="0.3">
      <c r="A169" s="53"/>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50"/>
    </row>
    <row r="170" spans="1:31" x14ac:dyDescent="0.3">
      <c r="A170" s="53"/>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50"/>
    </row>
    <row r="171" spans="1:31" x14ac:dyDescent="0.3">
      <c r="A171" s="53"/>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50"/>
    </row>
    <row r="172" spans="1:31" x14ac:dyDescent="0.3">
      <c r="A172" s="53"/>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50"/>
    </row>
    <row r="173" spans="1:31" x14ac:dyDescent="0.3">
      <c r="A173" s="53"/>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50"/>
    </row>
    <row r="174" spans="1:31" x14ac:dyDescent="0.3">
      <c r="A174" s="53"/>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50"/>
    </row>
    <row r="175" spans="1:31" x14ac:dyDescent="0.3">
      <c r="A175" s="53"/>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50"/>
    </row>
    <row r="176" spans="1:31" x14ac:dyDescent="0.3">
      <c r="A176" s="53"/>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50"/>
    </row>
    <row r="177" spans="1:31" x14ac:dyDescent="0.3">
      <c r="A177" s="53"/>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50"/>
    </row>
    <row r="178" spans="1:31" x14ac:dyDescent="0.3">
      <c r="A178" s="53"/>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50"/>
    </row>
    <row r="179" spans="1:31" x14ac:dyDescent="0.3">
      <c r="A179" s="53"/>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50"/>
    </row>
    <row r="180" spans="1:31" x14ac:dyDescent="0.3">
      <c r="A180" s="53"/>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50"/>
    </row>
    <row r="181" spans="1:31" x14ac:dyDescent="0.3">
      <c r="A181" s="53"/>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50"/>
    </row>
    <row r="182" spans="1:31" x14ac:dyDescent="0.3">
      <c r="A182" s="53"/>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50"/>
    </row>
    <row r="183" spans="1:31" x14ac:dyDescent="0.3">
      <c r="A183" s="53"/>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50"/>
    </row>
    <row r="184" spans="1:31" x14ac:dyDescent="0.3">
      <c r="A184" s="53"/>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50"/>
    </row>
    <row r="185" spans="1:31" x14ac:dyDescent="0.3">
      <c r="A185" s="53"/>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50"/>
    </row>
    <row r="186" spans="1:31" x14ac:dyDescent="0.3">
      <c r="A186" s="53"/>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50"/>
    </row>
    <row r="187" spans="1:31" x14ac:dyDescent="0.3">
      <c r="A187" s="53"/>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50"/>
    </row>
    <row r="188" spans="1:31" x14ac:dyDescent="0.3">
      <c r="A188" s="53"/>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50"/>
    </row>
    <row r="189" spans="1:31" x14ac:dyDescent="0.3">
      <c r="A189" s="53"/>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50"/>
    </row>
    <row r="190" spans="1:31" x14ac:dyDescent="0.3">
      <c r="A190" s="53"/>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50"/>
    </row>
    <row r="191" spans="1:31" x14ac:dyDescent="0.3">
      <c r="A191" s="53"/>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50"/>
    </row>
    <row r="192" spans="1:31" x14ac:dyDescent="0.3">
      <c r="A192" s="53"/>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50"/>
    </row>
    <row r="193" spans="1:31" x14ac:dyDescent="0.3">
      <c r="A193" s="53"/>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50"/>
    </row>
    <row r="194" spans="1:31" x14ac:dyDescent="0.3">
      <c r="A194" s="53"/>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50"/>
    </row>
    <row r="195" spans="1:31" x14ac:dyDescent="0.3">
      <c r="A195" s="53"/>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50"/>
    </row>
    <row r="196" spans="1:31" x14ac:dyDescent="0.3">
      <c r="A196" s="53"/>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50"/>
    </row>
    <row r="197" spans="1:31" x14ac:dyDescent="0.3">
      <c r="A197" s="53"/>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50"/>
    </row>
    <row r="198" spans="1:31" x14ac:dyDescent="0.3">
      <c r="A198" s="53"/>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50"/>
    </row>
    <row r="199" spans="1:31" x14ac:dyDescent="0.3">
      <c r="A199" s="53"/>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50"/>
    </row>
    <row r="200" spans="1:31" x14ac:dyDescent="0.3">
      <c r="A200" s="53"/>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50"/>
    </row>
    <row r="201" spans="1:31" x14ac:dyDescent="0.3">
      <c r="A201" s="53"/>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50"/>
    </row>
    <row r="202" spans="1:31" x14ac:dyDescent="0.3">
      <c r="A202" s="53"/>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50"/>
    </row>
    <row r="203" spans="1:31" x14ac:dyDescent="0.3">
      <c r="A203" s="53"/>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50"/>
    </row>
    <row r="204" spans="1:31" x14ac:dyDescent="0.3">
      <c r="A204" s="53"/>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50"/>
    </row>
    <row r="205" spans="1:31" x14ac:dyDescent="0.3">
      <c r="A205" s="53"/>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50"/>
    </row>
    <row r="206" spans="1:31" x14ac:dyDescent="0.3">
      <c r="A206" s="53"/>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50"/>
    </row>
    <row r="207" spans="1:31" x14ac:dyDescent="0.3">
      <c r="A207" s="53"/>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50"/>
    </row>
    <row r="208" spans="1:31" x14ac:dyDescent="0.3">
      <c r="B208" s="54"/>
      <c r="C208" s="54"/>
      <c r="D208" s="54"/>
      <c r="E208" s="54"/>
      <c r="F208" s="54"/>
      <c r="G208" s="54"/>
      <c r="H208" s="54"/>
      <c r="I208" s="54"/>
      <c r="J208" s="54"/>
      <c r="K208" s="54"/>
      <c r="L208" s="54"/>
      <c r="M208" s="54"/>
      <c r="N208" s="54"/>
      <c r="O208" s="54"/>
      <c r="P208" s="54"/>
      <c r="Q208" s="54"/>
      <c r="R208" s="54"/>
      <c r="S208" s="54"/>
      <c r="T208" s="54"/>
      <c r="U208" s="54"/>
      <c r="V208" s="54"/>
      <c r="W208" s="54"/>
      <c r="X208" s="54"/>
      <c r="Y208" s="54"/>
      <c r="Z208" s="54"/>
      <c r="AA208" s="54"/>
      <c r="AB208" s="54"/>
      <c r="AC208" s="54"/>
      <c r="AD208" s="54"/>
    </row>
  </sheetData>
  <sheetProtection algorithmName="SHA-512" hashValue="L2x3/fyzE3D3ZoNKOEOCf9nPXKoc7+V/kCY+1AvxtEjEEMQvHT5ZKLrRvEP/gahjtCULwGCFiO7JiwwWLAg1Tw==" saltValue="cCKCYA75f1XQZxsmwEyEUQ==" spinCount="100000" sheet="1" objects="1" scenarios="1" pivotTables="0"/>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1F21D-2AA6-4B85-97FE-5B4E792EF699}">
  <sheetPr codeName="Sheet8"/>
  <dimension ref="A2:AX62"/>
  <sheetViews>
    <sheetView showGridLines="0" zoomScale="80" zoomScaleNormal="80" workbookViewId="0">
      <selection activeCell="A4" sqref="A4:D4"/>
    </sheetView>
  </sheetViews>
  <sheetFormatPr defaultRowHeight="14.4" x14ac:dyDescent="0.3"/>
  <cols>
    <col min="1" max="3" width="8.88671875" style="49"/>
    <col min="4" max="4" width="4.109375" style="49" customWidth="1"/>
    <col min="5" max="15" width="8.88671875" style="49"/>
    <col min="16" max="16" width="18.109375" style="49" customWidth="1"/>
    <col min="17" max="16384" width="8.88671875" style="49"/>
  </cols>
  <sheetData>
    <row r="2" spans="1:50" ht="15" thickBot="1" x14ac:dyDescent="0.35"/>
    <row r="3" spans="1:50" x14ac:dyDescent="0.3">
      <c r="AO3" s="49" t="s">
        <v>247</v>
      </c>
      <c r="AP3" s="138" t="str">
        <f>_xlfn.XLOOKUP($A$4,tbl_MasterModel[Districts/City],tbl_MasterModel[District_Rank])&amp;" / 50"</f>
        <v>5 / 50</v>
      </c>
      <c r="AQ3" s="139"/>
      <c r="AR3" s="139"/>
      <c r="AS3" s="139"/>
      <c r="AT3" s="139"/>
      <c r="AU3" s="139"/>
      <c r="AV3" s="139"/>
      <c r="AW3" s="139"/>
      <c r="AX3" s="140"/>
    </row>
    <row r="4" spans="1:50" ht="15" thickBot="1" x14ac:dyDescent="0.35">
      <c r="A4" s="141" t="s">
        <v>53</v>
      </c>
      <c r="B4" s="141"/>
      <c r="C4" s="141"/>
      <c r="D4" s="141"/>
      <c r="E4" s="49" t="s">
        <v>258</v>
      </c>
      <c r="AP4" s="142"/>
      <c r="AQ4" s="143"/>
      <c r="AR4" s="143"/>
      <c r="AS4" s="143"/>
      <c r="AT4" s="143"/>
      <c r="AU4" s="143"/>
      <c r="AV4" s="143"/>
      <c r="AW4" s="143"/>
      <c r="AX4" s="144"/>
    </row>
    <row r="5" spans="1:50" x14ac:dyDescent="0.3">
      <c r="AO5" s="49" t="s">
        <v>249</v>
      </c>
      <c r="AP5" s="138" t="str">
        <f>_xlfn.XLOOKUP($A$4,tbl_MasterModel[Districts/City],tbl_MasterModel[Crime Level])</f>
        <v>High</v>
      </c>
      <c r="AQ5" s="139"/>
      <c r="AR5" s="139"/>
      <c r="AS5" s="139"/>
      <c r="AT5" s="139"/>
      <c r="AU5" s="139"/>
      <c r="AV5" s="139"/>
      <c r="AW5" s="139"/>
      <c r="AX5" s="140"/>
    </row>
    <row r="6" spans="1:50" ht="15" thickBot="1" x14ac:dyDescent="0.35">
      <c r="AP6" s="142"/>
      <c r="AQ6" s="143"/>
      <c r="AR6" s="143"/>
      <c r="AS6" s="143"/>
      <c r="AT6" s="143"/>
      <c r="AU6" s="143"/>
      <c r="AV6" s="143"/>
      <c r="AW6" s="143"/>
      <c r="AX6" s="144"/>
    </row>
    <row r="7" spans="1:50" x14ac:dyDescent="0.3">
      <c r="AO7" s="49" t="s">
        <v>248</v>
      </c>
      <c r="AP7" s="138" t="str">
        <f>_xlfn.XLOOKUP($A$4,tbl_MasterModel[Districts/City],DATA_MODEL!L6:L55 )</f>
        <v>High</v>
      </c>
      <c r="AQ7" s="139"/>
      <c r="AR7" s="139"/>
      <c r="AS7" s="139"/>
      <c r="AT7" s="139"/>
      <c r="AU7" s="139"/>
      <c r="AV7" s="139"/>
      <c r="AW7" s="139"/>
      <c r="AX7" s="140"/>
    </row>
    <row r="8" spans="1:50" ht="15" thickBot="1" x14ac:dyDescent="0.35">
      <c r="AP8" s="142"/>
      <c r="AQ8" s="143"/>
      <c r="AR8" s="143"/>
      <c r="AS8" s="143"/>
      <c r="AT8" s="143"/>
      <c r="AU8" s="143"/>
      <c r="AV8" s="143"/>
      <c r="AW8" s="143"/>
      <c r="AX8" s="144"/>
    </row>
    <row r="9" spans="1:50" x14ac:dyDescent="0.3">
      <c r="AP9" s="138" t="str">
        <f>_xlfn.XLOOKUP($A$4,tbl_MasterModel[Districts/City],tbl_MasterModel[Priority Level])</f>
        <v>High Priority</v>
      </c>
      <c r="AQ9" s="139"/>
      <c r="AR9" s="139"/>
      <c r="AS9" s="139"/>
      <c r="AT9" s="139"/>
      <c r="AU9" s="139"/>
      <c r="AV9" s="139"/>
      <c r="AW9" s="139"/>
      <c r="AX9" s="140"/>
    </row>
    <row r="10" spans="1:50" ht="15" thickBot="1" x14ac:dyDescent="0.35">
      <c r="AO10" s="49" t="s">
        <v>250</v>
      </c>
      <c r="AP10" s="142"/>
      <c r="AQ10" s="143"/>
      <c r="AR10" s="143"/>
      <c r="AS10" s="143"/>
      <c r="AT10" s="143"/>
      <c r="AU10" s="143"/>
      <c r="AV10" s="143"/>
      <c r="AW10" s="143"/>
      <c r="AX10" s="144"/>
    </row>
    <row r="11" spans="1:50" x14ac:dyDescent="0.3">
      <c r="AP11" s="138" t="str">
        <f>IF(_xlfn.XLOOKUP($A$4,tbl_MasterModel[Districts/City],tbl_MasterModel[Public Safety Index])&gt;=80,"Excellent",IF(_xlfn.XLOOKUP($A$4,tbl_MasterModel[Districts/City],tbl_MasterModel[Public Safety Index])&gt;=60,"Good",IF(_xlfn.XLOOKUP($A$4,tbl_MasterModel[Districts/City],tbl_MasterModel[Public Safety Index])&gt;=40,"Moderate","Poor")))</f>
        <v>Poor</v>
      </c>
      <c r="AQ11" s="139"/>
      <c r="AR11" s="139"/>
      <c r="AS11" s="139"/>
      <c r="AT11" s="139"/>
      <c r="AU11" s="139"/>
      <c r="AV11" s="139"/>
      <c r="AW11" s="139"/>
      <c r="AX11" s="140"/>
    </row>
    <row r="12" spans="1:50" ht="15" thickBot="1" x14ac:dyDescent="0.35">
      <c r="AO12" s="49" t="s">
        <v>251</v>
      </c>
      <c r="AP12" s="142"/>
      <c r="AQ12" s="143"/>
      <c r="AR12" s="143"/>
      <c r="AS12" s="143"/>
      <c r="AT12" s="143"/>
      <c r="AU12" s="143"/>
      <c r="AV12" s="143"/>
      <c r="AW12" s="143"/>
      <c r="AX12" s="144"/>
    </row>
    <row r="15" spans="1:50" x14ac:dyDescent="0.3">
      <c r="AO15" s="145" t="s">
        <v>252</v>
      </c>
      <c r="AP15" s="146"/>
      <c r="AQ15" s="146"/>
    </row>
    <row r="16" spans="1:50" x14ac:dyDescent="0.3">
      <c r="AO16" s="146"/>
      <c r="AP16" s="146"/>
      <c r="AQ16" s="146"/>
    </row>
    <row r="17" spans="41:50" ht="15" thickBot="1" x14ac:dyDescent="0.35"/>
    <row r="18" spans="41:50" x14ac:dyDescent="0.3">
      <c r="AO18" s="49" t="s">
        <v>253</v>
      </c>
      <c r="AP18" s="147">
        <f>_xlfn.XLOOKUP($A$4,tbl_MasterModel[Districts/City],tbl_MasterModel[total - 2023])</f>
        <v>14523</v>
      </c>
      <c r="AQ18" s="148"/>
      <c r="AR18" s="148"/>
      <c r="AS18" s="148"/>
      <c r="AT18" s="148"/>
      <c r="AU18" s="148"/>
      <c r="AV18" s="148"/>
      <c r="AW18" s="148"/>
      <c r="AX18" s="149"/>
    </row>
    <row r="19" spans="41:50" ht="15" thickBot="1" x14ac:dyDescent="0.35">
      <c r="AP19" s="150"/>
      <c r="AQ19" s="151"/>
      <c r="AR19" s="151"/>
      <c r="AS19" s="151"/>
      <c r="AT19" s="151"/>
      <c r="AU19" s="151"/>
      <c r="AV19" s="151"/>
      <c r="AW19" s="151"/>
      <c r="AX19" s="152"/>
    </row>
    <row r="20" spans="41:50" x14ac:dyDescent="0.3">
      <c r="AO20" s="49" t="s">
        <v>254</v>
      </c>
      <c r="AP20" s="153">
        <f>_xlfn.XLOOKUP($A$4,tbl_MasterModel[Districts/City],tbl_MasterModel[Risk_Score])</f>
        <v>78.265306122448976</v>
      </c>
      <c r="AQ20" s="154"/>
      <c r="AR20" s="154"/>
      <c r="AS20" s="154"/>
      <c r="AT20" s="154"/>
      <c r="AU20" s="154"/>
      <c r="AV20" s="154"/>
      <c r="AW20" s="154"/>
      <c r="AX20" s="155"/>
    </row>
    <row r="21" spans="41:50" ht="15" thickBot="1" x14ac:dyDescent="0.35">
      <c r="AP21" s="156"/>
      <c r="AQ21" s="157"/>
      <c r="AR21" s="157"/>
      <c r="AS21" s="157"/>
      <c r="AT21" s="157"/>
      <c r="AU21" s="157"/>
      <c r="AV21" s="157"/>
      <c r="AW21" s="157"/>
      <c r="AX21" s="158"/>
    </row>
    <row r="22" spans="41:50" x14ac:dyDescent="0.3">
      <c r="AO22" s="49" t="s">
        <v>255</v>
      </c>
      <c r="AP22" s="153">
        <f>_xlfn.XLOOKUP($A$4,tbl_MasterModel[Districts/City],tbl_MasterModel[Severity Index])</f>
        <v>1.13957171383323</v>
      </c>
      <c r="AQ22" s="154"/>
      <c r="AR22" s="154"/>
      <c r="AS22" s="154"/>
      <c r="AT22" s="154"/>
      <c r="AU22" s="154"/>
      <c r="AV22" s="154"/>
      <c r="AW22" s="154"/>
      <c r="AX22" s="155"/>
    </row>
    <row r="23" spans="41:50" ht="15" thickBot="1" x14ac:dyDescent="0.35">
      <c r="AP23" s="156"/>
      <c r="AQ23" s="157"/>
      <c r="AR23" s="157"/>
      <c r="AS23" s="157"/>
      <c r="AT23" s="157"/>
      <c r="AU23" s="157"/>
      <c r="AV23" s="157"/>
      <c r="AW23" s="157"/>
      <c r="AX23" s="158"/>
    </row>
    <row r="24" spans="41:50" x14ac:dyDescent="0.3">
      <c r="AO24" s="49" t="s">
        <v>256</v>
      </c>
      <c r="AP24" s="153">
        <f>_xlfn.XLOOKUP($A$4,tbl_MasterModel[Districts/City],tbl_MasterModel[Public Safety Index])</f>
        <v>21.734693877551024</v>
      </c>
      <c r="AQ24" s="154"/>
      <c r="AR24" s="154"/>
      <c r="AS24" s="154"/>
      <c r="AT24" s="154"/>
      <c r="AU24" s="154"/>
      <c r="AV24" s="154"/>
      <c r="AW24" s="154"/>
      <c r="AX24" s="155"/>
    </row>
    <row r="25" spans="41:50" ht="15" thickBot="1" x14ac:dyDescent="0.35">
      <c r="AP25" s="156"/>
      <c r="AQ25" s="157"/>
      <c r="AR25" s="157"/>
      <c r="AS25" s="157"/>
      <c r="AT25" s="157"/>
      <c r="AU25" s="157"/>
      <c r="AV25" s="157"/>
      <c r="AW25" s="157"/>
      <c r="AX25" s="158"/>
    </row>
    <row r="26" spans="41:50" x14ac:dyDescent="0.3">
      <c r="AO26" s="49" t="s">
        <v>257</v>
      </c>
      <c r="AP26" s="147" t="str">
        <f>_xlfn.XLOOKUP($A$4,tbl_MasterModel[Districts/City],tbl_MasterModel[Priority Level])</f>
        <v>High Priority</v>
      </c>
      <c r="AQ26" s="148"/>
      <c r="AR26" s="148"/>
      <c r="AS26" s="148"/>
      <c r="AT26" s="148"/>
      <c r="AU26" s="148"/>
      <c r="AV26" s="148"/>
      <c r="AW26" s="148"/>
      <c r="AX26" s="149"/>
    </row>
    <row r="27" spans="41:50" ht="15" thickBot="1" x14ac:dyDescent="0.35">
      <c r="AP27" s="150"/>
      <c r="AQ27" s="151"/>
      <c r="AR27" s="151"/>
      <c r="AS27" s="151"/>
      <c r="AT27" s="151"/>
      <c r="AU27" s="151"/>
      <c r="AV27" s="151"/>
      <c r="AW27" s="151"/>
      <c r="AX27" s="152"/>
    </row>
    <row r="56" spans="2:16" x14ac:dyDescent="0.3">
      <c r="B56" s="159" t="s">
        <v>259</v>
      </c>
      <c r="C56" s="159"/>
      <c r="D56" s="159"/>
      <c r="F56" s="160" t="s">
        <v>260</v>
      </c>
      <c r="G56" s="160"/>
      <c r="I56" s="161" t="s">
        <v>261</v>
      </c>
      <c r="J56" s="161"/>
      <c r="K56" s="161" t="s">
        <v>262</v>
      </c>
      <c r="L56" s="161"/>
      <c r="N56" s="160" t="s">
        <v>263</v>
      </c>
      <c r="O56" s="160"/>
      <c r="P56" s="160"/>
    </row>
    <row r="57" spans="2:16" ht="21.6" x14ac:dyDescent="0.4">
      <c r="B57" s="162" t="str">
        <f>_xlfn.XLOOKUP($A$4,tbl_MasterModel[Districts/City],tbl_MasterModel[Districts/City])</f>
        <v>Salem</v>
      </c>
      <c r="C57" s="163"/>
      <c r="D57" s="164"/>
      <c r="F57" s="165" t="str">
        <f>AP7</f>
        <v>High</v>
      </c>
      <c r="G57" s="165"/>
      <c r="I57" s="162">
        <f>_xlfn.XLOOKUP($A$4,tbl_MasterModel[Districts/City],tbl_MasterModel[total - 2023])</f>
        <v>14523</v>
      </c>
      <c r="J57" s="164"/>
      <c r="K57" s="162">
        <f>AVERAGE(tbl_MasterModel[total - 2023])</f>
        <v>10793.02</v>
      </c>
      <c r="L57" s="164"/>
      <c r="N57" s="165" t="str">
        <f>_xlfn.XLOOKUP($A$4,tbl_MasterModel[Districts/City],DATA_MODEL!L6:L55  )</f>
        <v>High</v>
      </c>
      <c r="O57" s="165"/>
      <c r="P57" s="165"/>
    </row>
    <row r="58" spans="2:16" ht="21.6" x14ac:dyDescent="0.4">
      <c r="B58" s="162">
        <f>_xlfn.XLOOKUP($A$4,tbl_MasterModel[Districts/City],tbl_MasterModel[Women_score])</f>
        <v>49</v>
      </c>
      <c r="C58" s="163"/>
      <c r="D58" s="164"/>
      <c r="F58" s="166">
        <f>_xlfn.XLOOKUP($A$4,tbl_MasterModel[Districts/City],tbl_MasterModel[Risk_Score])</f>
        <v>78.265306122448976</v>
      </c>
      <c r="G58" s="166"/>
      <c r="I58" s="167">
        <f>_xlfn.XLOOKUP($A$4,tbl_MasterModel[Districts/City],tbl_MasterModel[Risk_Score])</f>
        <v>78.265306122448976</v>
      </c>
      <c r="J58" s="168"/>
      <c r="K58" s="167">
        <f>AVERAGE(tbl_MasterModel[Risk_Score])</f>
        <v>50.334693877551032</v>
      </c>
      <c r="L58" s="168"/>
      <c r="N58" s="165" t="str">
        <f>_xlfn.XLOOKUP($A$4,tbl_MasterModel[Districts/City],tbl_MasterModel[Priority Level])</f>
        <v>High Priority</v>
      </c>
      <c r="O58" s="165"/>
      <c r="P58" s="165"/>
    </row>
    <row r="59" spans="2:16" ht="21.6" x14ac:dyDescent="0.4">
      <c r="B59" s="162">
        <f>_xlfn.XLOOKUP($A$4,tbl_MasterModel[Districts/City],tbl_MasterModel[Murder _cases])</f>
        <v>46</v>
      </c>
      <c r="C59" s="163"/>
      <c r="D59" s="164"/>
      <c r="F59" s="166">
        <f>_xlfn.XLOOKUP($A$4,tbl_MasterModel[Districts/City],tbl_MasterModel[Severity Index])</f>
        <v>1.13957171383323</v>
      </c>
      <c r="G59" s="166"/>
      <c r="I59" s="167">
        <f>_xlfn.XLOOKUP($A$4,tbl_MasterModel[Districts/City],tbl_MasterModel[Severity Index])</f>
        <v>1.13957171383323</v>
      </c>
      <c r="J59" s="168"/>
      <c r="K59" s="167">
        <f>AVERAGE(tbl_MasterModel[Severity Index])</f>
        <v>1.1742532710464124</v>
      </c>
      <c r="L59" s="168"/>
      <c r="N59" s="165" t="str" cm="1">
        <f t="array" ref="N59">_xlfn.SINGLE(IF(_xlfn.XLOOKUP($A$4,tbl_MasterModel[Districts/City],DATA_MODEL!L6:L55  )="Critical",
"Increase police patrolling",
IF(_xlfn.XLOOKUP($A$4,tbl_MasterModel[Districts/City],DATA_MODEL!L6:L55  )="High",
"Strengthen surveillance",
"Continue routine monitoring")))</f>
        <v>Strengthen surveillance</v>
      </c>
      <c r="O59" s="165"/>
      <c r="P59" s="165"/>
    </row>
    <row r="60" spans="2:16" ht="21.6" x14ac:dyDescent="0.4">
      <c r="B60" s="162">
        <f>_xlfn.XLOOKUP($A$4,tbl_MasterModel[Districts/City],tbl_MasterModel[Road Accidents - Incidence])</f>
        <v>538</v>
      </c>
      <c r="C60" s="163"/>
      <c r="D60" s="164"/>
      <c r="F60" s="166">
        <f>_xlfn.XLOOKUP($A$4,tbl_MasterModel[Districts/City],tbl_MasterModel[Public Safety Index])</f>
        <v>21.734693877551024</v>
      </c>
      <c r="G60" s="166"/>
      <c r="I60" s="167">
        <f>_xlfn.XLOOKUP($A$4,tbl_MasterModel[Districts/City],tbl_MasterModel[Public Safety Index])</f>
        <v>21.734693877551024</v>
      </c>
      <c r="J60" s="168"/>
      <c r="K60" s="167">
        <f>AVERAGE(tbl_MasterModel[Public Safety Index])</f>
        <v>49.665306122448968</v>
      </c>
      <c r="L60" s="168"/>
      <c r="N60" s="165" t="str">
        <f>IF(_xlfn.XLOOKUP($A$4,tbl_MasterModel[Districts/City],tbl_MasterModel[Women Safety Ratio])&gt;0.005,
"Strengthen women safety initiatives",
"Maintain women safety programs")</f>
        <v>Maintain women safety programs</v>
      </c>
      <c r="O60" s="165"/>
      <c r="P60" s="165"/>
    </row>
    <row r="61" spans="2:16" ht="21.6" x14ac:dyDescent="0.4">
      <c r="B61" s="169">
        <f>_xlfn.XLOOKUP($A$4,tbl_MasterModel[Districts/City],tbl_MasterModel[Crime Contribution %])</f>
        <v>2.6911837465324811E-2</v>
      </c>
      <c r="C61" s="170"/>
      <c r="D61" s="171"/>
      <c r="F61" s="165" t="str">
        <f>IF(_xlfn.XLOOKUP($A$4,tbl_MasterModel[Districts/City],tbl_MasterModel[Risk_Score])&gt;=75,"HIGH RISK",
IF(_xlfn.XLOOKUP($A$4,tbl_MasterModel[Districts/City],tbl_MasterModel[Risk_Score])&gt;=50,"MODERATE RISK","LOW RISK"))</f>
        <v>HIGH RISK</v>
      </c>
      <c r="G61" s="165"/>
      <c r="I61" s="162"/>
      <c r="J61" s="164"/>
      <c r="K61" s="172"/>
      <c r="L61" s="173"/>
      <c r="N61" s="165" t="str">
        <f>IF(_xlfn.XLOOKUP($A$4,tbl_MasterModel[Districts/City],tbl_MasterModel[Priority Level])="Immediate Action",
"HIGH",
IF(_xlfn.XLOOKUP($A$4,tbl_MasterModel[Districts/City],tbl_MasterModel[Priority Level])="High Priority",
"MEDIUM",
"STANDARD"))</f>
        <v>MEDIUM</v>
      </c>
      <c r="O61" s="165"/>
      <c r="P61" s="165"/>
    </row>
    <row r="62" spans="2:16" ht="21.6" x14ac:dyDescent="0.4">
      <c r="B62" s="169">
        <f>_xlfn.XLOOKUP($A$4,tbl_MasterModel[Districts/City],tbl_MasterModel[Women Safety Ratio])</f>
        <v>3.3739585485092613E-3</v>
      </c>
      <c r="C62" s="170"/>
      <c r="D62" s="171"/>
      <c r="F62" s="165"/>
      <c r="G62" s="165"/>
      <c r="I62" s="162"/>
      <c r="J62" s="164"/>
      <c r="K62" s="172"/>
      <c r="L62" s="173"/>
      <c r="N62" s="165" t="str">
        <f>IF(_xlfn.XLOOKUP($A$4,tbl_MasterModel[Districts/City],tbl_MasterModel[Accident Rate])&gt;5,
"Deploy traffic enforcement teams",
"Maintain road safety monitoring")</f>
        <v>Maintain road safety monitoring</v>
      </c>
      <c r="O62" s="165"/>
      <c r="P62" s="165"/>
    </row>
  </sheetData>
  <sheetProtection selectLockedCells="1" pivotTables="0"/>
  <mergeCells count="47">
    <mergeCell ref="K61:L61"/>
    <mergeCell ref="K62:L62"/>
    <mergeCell ref="I60:J60"/>
    <mergeCell ref="N62:P62"/>
    <mergeCell ref="N56:P56"/>
    <mergeCell ref="N57:P57"/>
    <mergeCell ref="N58:P58"/>
    <mergeCell ref="N59:P59"/>
    <mergeCell ref="N60:P60"/>
    <mergeCell ref="N61:P61"/>
    <mergeCell ref="B56:D56"/>
    <mergeCell ref="F56:G56"/>
    <mergeCell ref="F57:G57"/>
    <mergeCell ref="F58:G58"/>
    <mergeCell ref="F59:G59"/>
    <mergeCell ref="F60:G60"/>
    <mergeCell ref="F61:G61"/>
    <mergeCell ref="F62:G62"/>
    <mergeCell ref="AP24:AX25"/>
    <mergeCell ref="AP26:AX27"/>
    <mergeCell ref="I56:J56"/>
    <mergeCell ref="K56:L56"/>
    <mergeCell ref="I57:J57"/>
    <mergeCell ref="I58:J58"/>
    <mergeCell ref="I59:J59"/>
    <mergeCell ref="I61:J61"/>
    <mergeCell ref="I62:J62"/>
    <mergeCell ref="K57:L57"/>
    <mergeCell ref="K58:L58"/>
    <mergeCell ref="K59:L59"/>
    <mergeCell ref="K60:L60"/>
    <mergeCell ref="AP3:AX4"/>
    <mergeCell ref="AP5:AX6"/>
    <mergeCell ref="AP7:AX8"/>
    <mergeCell ref="B61:D61"/>
    <mergeCell ref="B62:D62"/>
    <mergeCell ref="AP9:AX10"/>
    <mergeCell ref="AP11:AX12"/>
    <mergeCell ref="AO15:AQ16"/>
    <mergeCell ref="AP18:AX19"/>
    <mergeCell ref="AP20:AX21"/>
    <mergeCell ref="AP22:AX23"/>
    <mergeCell ref="A4:D4"/>
    <mergeCell ref="B57:D57"/>
    <mergeCell ref="B58:D58"/>
    <mergeCell ref="B59:D59"/>
    <mergeCell ref="B60:D6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29E367AF-537E-444A-AC57-6A17B6CEB8DA}">
          <x14:formula1>
            <xm:f>PIVOT_ANALYSIS!$AS$7:$AS$57</xm:f>
          </x14:formula1>
          <xm:sqref>A1:D1 A2:C2 A3:A4 B3:D3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B33B2-95BD-4297-9273-6E6EB2D62099}">
  <sheetPr codeName="Sheet6"/>
  <dimension ref="C1:X71"/>
  <sheetViews>
    <sheetView showGridLines="0" zoomScale="90" zoomScaleNormal="90" workbookViewId="0"/>
  </sheetViews>
  <sheetFormatPr defaultRowHeight="14.4" x14ac:dyDescent="0.3"/>
  <cols>
    <col min="1" max="1" width="3.21875" style="46" customWidth="1"/>
    <col min="2" max="16384" width="8.88671875" style="46"/>
  </cols>
  <sheetData>
    <row r="1" spans="3:24" x14ac:dyDescent="0.3">
      <c r="I1" s="61" t="s">
        <v>224</v>
      </c>
      <c r="J1" s="61"/>
      <c r="K1" s="61"/>
    </row>
    <row r="2" spans="3:24" ht="15" thickBot="1" x14ac:dyDescent="0.35"/>
    <row r="3" spans="3:24" ht="14.4" customHeight="1" thickTop="1" x14ac:dyDescent="0.3">
      <c r="C3" s="62" t="s">
        <v>208</v>
      </c>
      <c r="D3" s="63"/>
      <c r="E3" s="63"/>
      <c r="F3" s="63"/>
      <c r="G3" s="63"/>
      <c r="H3" s="64"/>
      <c r="L3" s="62" t="s">
        <v>209</v>
      </c>
      <c r="M3" s="63"/>
      <c r="N3" s="63"/>
      <c r="O3" s="63"/>
      <c r="P3" s="63"/>
      <c r="Q3" s="63"/>
      <c r="R3" s="64"/>
      <c r="T3" s="68" t="s">
        <v>216</v>
      </c>
      <c r="U3" s="69"/>
      <c r="V3" s="69"/>
      <c r="W3" s="69"/>
      <c r="X3" s="70"/>
    </row>
    <row r="4" spans="3:24" ht="15" customHeight="1" thickBot="1" x14ac:dyDescent="0.35">
      <c r="C4" s="65"/>
      <c r="D4" s="66"/>
      <c r="E4" s="66"/>
      <c r="F4" s="66"/>
      <c r="G4" s="66"/>
      <c r="H4" s="67"/>
      <c r="L4" s="65"/>
      <c r="M4" s="66"/>
      <c r="N4" s="66"/>
      <c r="O4" s="66"/>
      <c r="P4" s="66"/>
      <c r="Q4" s="66"/>
      <c r="R4" s="67"/>
      <c r="T4" s="71"/>
      <c r="U4" s="72"/>
      <c r="V4" s="72"/>
      <c r="W4" s="72"/>
      <c r="X4" s="73"/>
    </row>
    <row r="5" spans="3:24" ht="15" thickBot="1" x14ac:dyDescent="0.35"/>
    <row r="6" spans="3:24" ht="15" thickTop="1" x14ac:dyDescent="0.3">
      <c r="T6" s="68" t="s">
        <v>217</v>
      </c>
      <c r="U6" s="69"/>
      <c r="V6" s="69"/>
      <c r="W6" s="69"/>
      <c r="X6" s="70"/>
    </row>
    <row r="7" spans="3:24" ht="15" thickBot="1" x14ac:dyDescent="0.35">
      <c r="T7" s="71"/>
      <c r="U7" s="72"/>
      <c r="V7" s="72"/>
      <c r="W7" s="72"/>
      <c r="X7" s="73"/>
    </row>
    <row r="8" spans="3:24" ht="15.6" thickTop="1" thickBot="1" x14ac:dyDescent="0.35"/>
    <row r="9" spans="3:24" ht="15" thickTop="1" x14ac:dyDescent="0.3">
      <c r="T9" s="68" t="s">
        <v>218</v>
      </c>
      <c r="U9" s="69"/>
      <c r="V9" s="69"/>
      <c r="W9" s="69"/>
      <c r="X9" s="70"/>
    </row>
    <row r="10" spans="3:24" ht="15" thickBot="1" x14ac:dyDescent="0.35">
      <c r="T10" s="71"/>
      <c r="U10" s="72"/>
      <c r="V10" s="72"/>
      <c r="W10" s="72"/>
      <c r="X10" s="73"/>
    </row>
    <row r="11" spans="3:24" ht="15.6" thickTop="1" thickBot="1" x14ac:dyDescent="0.35"/>
    <row r="12" spans="3:24" ht="15" thickTop="1" x14ac:dyDescent="0.3">
      <c r="T12" s="68" t="s">
        <v>219</v>
      </c>
      <c r="U12" s="69"/>
      <c r="V12" s="69"/>
      <c r="W12" s="69"/>
      <c r="X12" s="70"/>
    </row>
    <row r="13" spans="3:24" ht="15" thickBot="1" x14ac:dyDescent="0.35">
      <c r="T13" s="71"/>
      <c r="U13" s="72"/>
      <c r="V13" s="72"/>
      <c r="W13" s="72"/>
      <c r="X13" s="73"/>
    </row>
    <row r="14" spans="3:24" ht="15.6" thickTop="1" thickBot="1" x14ac:dyDescent="0.35"/>
    <row r="15" spans="3:24" ht="15" thickTop="1" x14ac:dyDescent="0.3">
      <c r="T15" s="68" t="s">
        <v>220</v>
      </c>
      <c r="U15" s="69"/>
      <c r="V15" s="69"/>
      <c r="W15" s="69"/>
      <c r="X15" s="70"/>
    </row>
    <row r="16" spans="3:24" ht="15" thickBot="1" x14ac:dyDescent="0.35">
      <c r="T16" s="71"/>
      <c r="U16" s="72"/>
      <c r="V16" s="72"/>
      <c r="W16" s="72"/>
      <c r="X16" s="73"/>
    </row>
    <row r="17" spans="3:24" ht="15.6" thickTop="1" thickBot="1" x14ac:dyDescent="0.35"/>
    <row r="18" spans="3:24" ht="15" thickTop="1" x14ac:dyDescent="0.3">
      <c r="T18" s="68" t="s">
        <v>221</v>
      </c>
      <c r="U18" s="69"/>
      <c r="V18" s="69"/>
      <c r="W18" s="69"/>
      <c r="X18" s="70"/>
    </row>
    <row r="19" spans="3:24" ht="15" thickBot="1" x14ac:dyDescent="0.35">
      <c r="T19" s="71"/>
      <c r="U19" s="72"/>
      <c r="V19" s="72"/>
      <c r="W19" s="72"/>
      <c r="X19" s="73"/>
    </row>
    <row r="20" spans="3:24" ht="15.6" thickTop="1" thickBot="1" x14ac:dyDescent="0.35"/>
    <row r="21" spans="3:24" ht="15" thickTop="1" x14ac:dyDescent="0.3">
      <c r="T21" s="68" t="s">
        <v>222</v>
      </c>
      <c r="U21" s="69"/>
      <c r="V21" s="69"/>
      <c r="W21" s="69"/>
      <c r="X21" s="70"/>
    </row>
    <row r="22" spans="3:24" ht="15" thickBot="1" x14ac:dyDescent="0.35">
      <c r="T22" s="71"/>
      <c r="U22" s="72"/>
      <c r="V22" s="72"/>
      <c r="W22" s="72"/>
      <c r="X22" s="73"/>
    </row>
    <row r="23" spans="3:24" ht="15.6" thickTop="1" thickBot="1" x14ac:dyDescent="0.35"/>
    <row r="24" spans="3:24" ht="14.4" customHeight="1" thickTop="1" x14ac:dyDescent="0.3">
      <c r="C24" s="62" t="s">
        <v>210</v>
      </c>
      <c r="D24" s="63"/>
      <c r="E24" s="63"/>
      <c r="F24" s="63"/>
      <c r="G24" s="63"/>
      <c r="H24" s="63"/>
      <c r="I24" s="64"/>
      <c r="L24" s="62" t="s">
        <v>211</v>
      </c>
      <c r="M24" s="63"/>
      <c r="N24" s="63"/>
      <c r="O24" s="63"/>
      <c r="P24" s="63"/>
      <c r="Q24" s="63"/>
      <c r="R24" s="64"/>
      <c r="T24" s="68" t="s">
        <v>223</v>
      </c>
      <c r="U24" s="69"/>
      <c r="V24" s="69"/>
      <c r="W24" s="69"/>
      <c r="X24" s="70"/>
    </row>
    <row r="25" spans="3:24" ht="15" customHeight="1" thickBot="1" x14ac:dyDescent="0.35">
      <c r="C25" s="65"/>
      <c r="D25" s="66"/>
      <c r="E25" s="66"/>
      <c r="F25" s="66"/>
      <c r="G25" s="66"/>
      <c r="H25" s="66"/>
      <c r="I25" s="67"/>
      <c r="L25" s="65"/>
      <c r="M25" s="66"/>
      <c r="N25" s="66"/>
      <c r="O25" s="66"/>
      <c r="P25" s="66"/>
      <c r="Q25" s="66"/>
      <c r="R25" s="67"/>
      <c r="T25" s="71"/>
      <c r="U25" s="72"/>
      <c r="V25" s="72"/>
      <c r="W25" s="72"/>
      <c r="X25" s="73"/>
    </row>
    <row r="46" spans="3:18" ht="15" thickBot="1" x14ac:dyDescent="0.35"/>
    <row r="47" spans="3:18" x14ac:dyDescent="0.3">
      <c r="C47" s="62" t="s">
        <v>212</v>
      </c>
      <c r="D47" s="63"/>
      <c r="E47" s="63"/>
      <c r="F47" s="63"/>
      <c r="G47" s="63"/>
      <c r="H47" s="63"/>
      <c r="I47" s="64"/>
      <c r="L47" s="62" t="s">
        <v>213</v>
      </c>
      <c r="M47" s="63"/>
      <c r="N47" s="63"/>
      <c r="O47" s="63"/>
      <c r="P47" s="63"/>
      <c r="Q47" s="63"/>
      <c r="R47" s="64"/>
    </row>
    <row r="48" spans="3:18" ht="15" thickBot="1" x14ac:dyDescent="0.35">
      <c r="C48" s="65"/>
      <c r="D48" s="66"/>
      <c r="E48" s="66"/>
      <c r="F48" s="66"/>
      <c r="G48" s="66"/>
      <c r="H48" s="66"/>
      <c r="I48" s="67"/>
      <c r="L48" s="65"/>
      <c r="M48" s="66"/>
      <c r="N48" s="66"/>
      <c r="O48" s="66"/>
      <c r="P48" s="66"/>
      <c r="Q48" s="66"/>
      <c r="R48" s="67"/>
    </row>
    <row r="69" spans="3:18" ht="15" thickBot="1" x14ac:dyDescent="0.35"/>
    <row r="70" spans="3:18" x14ac:dyDescent="0.3">
      <c r="C70" s="62" t="s">
        <v>214</v>
      </c>
      <c r="D70" s="63"/>
      <c r="E70" s="63"/>
      <c r="F70" s="63"/>
      <c r="G70" s="63"/>
      <c r="H70" s="63"/>
      <c r="I70" s="64"/>
      <c r="L70" s="62" t="s">
        <v>215</v>
      </c>
      <c r="M70" s="63"/>
      <c r="N70" s="63"/>
      <c r="O70" s="63"/>
      <c r="P70" s="63"/>
      <c r="Q70" s="63"/>
      <c r="R70" s="64"/>
    </row>
    <row r="71" spans="3:18" ht="15" thickBot="1" x14ac:dyDescent="0.35">
      <c r="C71" s="65"/>
      <c r="D71" s="66"/>
      <c r="E71" s="66"/>
      <c r="F71" s="66"/>
      <c r="G71" s="66"/>
      <c r="H71" s="66"/>
      <c r="I71" s="67"/>
      <c r="L71" s="65"/>
      <c r="M71" s="66"/>
      <c r="N71" s="66"/>
      <c r="O71" s="66"/>
      <c r="P71" s="66"/>
      <c r="Q71" s="66"/>
      <c r="R71" s="67"/>
    </row>
  </sheetData>
  <mergeCells count="17">
    <mergeCell ref="T18:X19"/>
    <mergeCell ref="C3:H4"/>
    <mergeCell ref="L3:R4"/>
    <mergeCell ref="C24:I25"/>
    <mergeCell ref="L24:R25"/>
    <mergeCell ref="T21:X22"/>
    <mergeCell ref="T24:X25"/>
    <mergeCell ref="T3:X4"/>
    <mergeCell ref="T6:X7"/>
    <mergeCell ref="T9:X10"/>
    <mergeCell ref="T12:X13"/>
    <mergeCell ref="T15:X16"/>
    <mergeCell ref="I1:K1"/>
    <mergeCell ref="C47:I48"/>
    <mergeCell ref="L47:R48"/>
    <mergeCell ref="C70:I71"/>
    <mergeCell ref="L70:R7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E019C-8712-4C57-A522-E1B772C17B20}">
  <sheetPr codeName="Sheet4"/>
  <dimension ref="A1:AF157"/>
  <sheetViews>
    <sheetView showGridLines="0" zoomScale="96" zoomScaleNormal="96" workbookViewId="0">
      <selection sqref="A1:D2"/>
    </sheetView>
  </sheetViews>
  <sheetFormatPr defaultRowHeight="14.4" x14ac:dyDescent="0.3"/>
  <cols>
    <col min="1" max="1" width="8.33203125" bestFit="1" customWidth="1"/>
    <col min="2" max="2" width="21.5546875" bestFit="1" customWidth="1"/>
    <col min="3" max="3" width="19.109375" bestFit="1" customWidth="1"/>
    <col min="4" max="5" width="22.77734375" bestFit="1" customWidth="1"/>
    <col min="6" max="6" width="36.88671875" bestFit="1" customWidth="1"/>
    <col min="7" max="7" width="19" bestFit="1" customWidth="1"/>
    <col min="8" max="8" width="21.21875" bestFit="1" customWidth="1"/>
    <col min="9" max="9" width="20.6640625" bestFit="1" customWidth="1"/>
    <col min="10" max="10" width="22.21875" bestFit="1" customWidth="1"/>
    <col min="11" max="11" width="19" bestFit="1" customWidth="1"/>
    <col min="12" max="12" width="23" style="1" bestFit="1" customWidth="1"/>
    <col min="13" max="13" width="21.5546875" bestFit="1" customWidth="1"/>
    <col min="14" max="14" width="29" bestFit="1" customWidth="1"/>
    <col min="15" max="15" width="20.109375" bestFit="1" customWidth="1"/>
    <col min="16" max="17" width="22.109375" bestFit="1" customWidth="1"/>
    <col min="18" max="18" width="27.6640625" bestFit="1" customWidth="1"/>
    <col min="19" max="19" width="30.6640625" bestFit="1" customWidth="1"/>
    <col min="20" max="20" width="19.88671875" bestFit="1" customWidth="1"/>
    <col min="21" max="21" width="21" bestFit="1" customWidth="1"/>
    <col min="22" max="22" width="12.21875" customWidth="1"/>
  </cols>
  <sheetData>
    <row r="1" spans="1:32" ht="18" x14ac:dyDescent="0.3">
      <c r="A1" s="78" t="s">
        <v>146</v>
      </c>
      <c r="B1" s="78"/>
      <c r="C1" s="78"/>
      <c r="D1" s="78"/>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row>
    <row r="2" spans="1:32" ht="18.600000000000001" thickBot="1" x14ac:dyDescent="0.35">
      <c r="A2" s="78"/>
      <c r="B2" s="78"/>
      <c r="C2" s="78"/>
      <c r="D2" s="78"/>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row>
    <row r="3" spans="1:32" ht="18" customHeight="1" x14ac:dyDescent="0.3">
      <c r="A3" s="74" t="s">
        <v>178</v>
      </c>
      <c r="B3" s="79"/>
      <c r="C3" s="79"/>
      <c r="D3" s="79"/>
      <c r="E3" s="79"/>
      <c r="F3" s="80"/>
      <c r="G3" s="74" t="s">
        <v>179</v>
      </c>
      <c r="H3" s="84"/>
      <c r="I3" s="84"/>
      <c r="J3" s="85"/>
      <c r="K3" s="74" t="s">
        <v>180</v>
      </c>
      <c r="L3" s="89"/>
      <c r="M3" s="75"/>
      <c r="N3" s="74" t="s">
        <v>181</v>
      </c>
      <c r="O3" s="89"/>
      <c r="P3" s="89"/>
      <c r="Q3" s="89"/>
      <c r="R3" s="89"/>
      <c r="S3" s="75"/>
      <c r="T3" s="74" t="s">
        <v>182</v>
      </c>
      <c r="U3" s="75"/>
    </row>
    <row r="4" spans="1:32" ht="18.600000000000001" customHeight="1" thickBot="1" x14ac:dyDescent="0.35">
      <c r="A4" s="81"/>
      <c r="B4" s="82"/>
      <c r="C4" s="82"/>
      <c r="D4" s="82"/>
      <c r="E4" s="82"/>
      <c r="F4" s="83"/>
      <c r="G4" s="86"/>
      <c r="H4" s="87"/>
      <c r="I4" s="87"/>
      <c r="J4" s="88"/>
      <c r="K4" s="76"/>
      <c r="L4" s="90"/>
      <c r="M4" s="77"/>
      <c r="N4" s="76"/>
      <c r="O4" s="90"/>
      <c r="P4" s="90"/>
      <c r="Q4" s="90"/>
      <c r="R4" s="90"/>
      <c r="S4" s="77"/>
      <c r="T4" s="76"/>
      <c r="U4" s="77"/>
    </row>
    <row r="5" spans="1:32" ht="18" x14ac:dyDescent="0.3">
      <c r="A5" t="s">
        <v>15</v>
      </c>
      <c r="B5" s="21" t="s">
        <v>16</v>
      </c>
      <c r="C5" s="21" t="s">
        <v>147</v>
      </c>
      <c r="D5" s="21" t="s">
        <v>148</v>
      </c>
      <c r="E5" s="21" t="s">
        <v>150</v>
      </c>
      <c r="F5" s="21" t="s">
        <v>136</v>
      </c>
      <c r="G5" s="21" t="s">
        <v>157</v>
      </c>
      <c r="H5" s="21" t="s">
        <v>156</v>
      </c>
      <c r="I5" s="21" t="s">
        <v>155</v>
      </c>
      <c r="J5" s="21" t="s">
        <v>154</v>
      </c>
      <c r="K5" s="19" t="s">
        <v>151</v>
      </c>
      <c r="L5" s="20" t="s">
        <v>292</v>
      </c>
      <c r="M5" s="19" t="s">
        <v>153</v>
      </c>
      <c r="N5" s="30" t="s">
        <v>170</v>
      </c>
      <c r="O5" s="30" t="s">
        <v>171</v>
      </c>
      <c r="P5" s="30" t="s">
        <v>172</v>
      </c>
      <c r="Q5" s="30" t="s">
        <v>173</v>
      </c>
      <c r="R5" s="30" t="s">
        <v>174</v>
      </c>
      <c r="S5" s="30" t="s">
        <v>175</v>
      </c>
      <c r="T5" s="30" t="s">
        <v>176</v>
      </c>
      <c r="U5" s="30" t="s">
        <v>177</v>
      </c>
    </row>
    <row r="6" spans="1:32" x14ac:dyDescent="0.3">
      <c r="A6">
        <v>1</v>
      </c>
      <c r="B6" t="s">
        <v>30</v>
      </c>
      <c r="C6">
        <v>4375</v>
      </c>
      <c r="D6">
        <v>15</v>
      </c>
      <c r="E6">
        <v>16</v>
      </c>
      <c r="F6">
        <v>183</v>
      </c>
      <c r="G6">
        <v>45</v>
      </c>
      <c r="H6">
        <v>38</v>
      </c>
      <c r="I6">
        <v>42</v>
      </c>
      <c r="J6">
        <v>39</v>
      </c>
      <c r="K6" s="22">
        <v>17.551020408163268</v>
      </c>
      <c r="L6" s="1" t="s">
        <v>160</v>
      </c>
      <c r="M6">
        <v>45</v>
      </c>
      <c r="N6" s="32">
        <v>3.4285714285714284E-3</v>
      </c>
      <c r="O6" s="33">
        <v>3.6571428571428571E-3</v>
      </c>
      <c r="P6" s="33">
        <v>4.182857142857143E-2</v>
      </c>
      <c r="Q6" s="34">
        <v>1.2457142857142858</v>
      </c>
      <c r="R6" s="22">
        <v>82.448979591836732</v>
      </c>
      <c r="S6" s="33">
        <v>8.1070914350200411E-3</v>
      </c>
      <c r="T6" s="1" t="s">
        <v>160</v>
      </c>
      <c r="U6" t="s">
        <v>189</v>
      </c>
    </row>
    <row r="7" spans="1:32" x14ac:dyDescent="0.3">
      <c r="A7">
        <v>2</v>
      </c>
      <c r="B7" t="s">
        <v>31</v>
      </c>
      <c r="C7">
        <v>36502</v>
      </c>
      <c r="D7">
        <v>181</v>
      </c>
      <c r="E7">
        <v>105</v>
      </c>
      <c r="F7">
        <v>499</v>
      </c>
      <c r="G7">
        <v>1</v>
      </c>
      <c r="H7">
        <v>1</v>
      </c>
      <c r="I7">
        <v>1</v>
      </c>
      <c r="J7">
        <v>14</v>
      </c>
      <c r="K7" s="22">
        <v>96.020408163265301</v>
      </c>
      <c r="L7" s="1" t="s">
        <v>158</v>
      </c>
      <c r="M7">
        <v>1</v>
      </c>
      <c r="N7" s="32">
        <v>4.9586324037039064E-3</v>
      </c>
      <c r="O7" s="33">
        <v>2.8765547093309958E-3</v>
      </c>
      <c r="P7" s="33">
        <v>1.367048380910635E-2</v>
      </c>
      <c r="Q7" s="34">
        <v>1.319105802421785</v>
      </c>
      <c r="R7" s="22">
        <v>3.9795918367346985</v>
      </c>
      <c r="S7" s="33">
        <v>6.7640011785394638E-2</v>
      </c>
      <c r="T7" s="1" t="s">
        <v>159</v>
      </c>
      <c r="U7" t="s">
        <v>190</v>
      </c>
    </row>
    <row r="8" spans="1:32" x14ac:dyDescent="0.3">
      <c r="A8">
        <v>3</v>
      </c>
      <c r="B8" t="s">
        <v>32</v>
      </c>
      <c r="C8">
        <v>13791</v>
      </c>
      <c r="D8">
        <v>18</v>
      </c>
      <c r="E8">
        <v>52</v>
      </c>
      <c r="F8">
        <v>711</v>
      </c>
      <c r="G8">
        <v>12</v>
      </c>
      <c r="H8">
        <v>36</v>
      </c>
      <c r="I8">
        <v>8</v>
      </c>
      <c r="J8">
        <v>2</v>
      </c>
      <c r="K8" s="22">
        <v>67.551020408163268</v>
      </c>
      <c r="L8" s="1" t="s">
        <v>159</v>
      </c>
      <c r="M8">
        <v>17</v>
      </c>
      <c r="N8" s="32">
        <v>1.3051990428540352E-3</v>
      </c>
      <c r="O8" s="33">
        <v>3.770575012689435E-3</v>
      </c>
      <c r="P8" s="33">
        <v>5.1555362192734391E-2</v>
      </c>
      <c r="Q8" s="34">
        <v>0.94989485896599235</v>
      </c>
      <c r="R8" s="22">
        <v>32.448979591836732</v>
      </c>
      <c r="S8" s="33">
        <v>2.5555405252654029E-2</v>
      </c>
      <c r="T8" s="1" t="s">
        <v>159</v>
      </c>
      <c r="U8" t="s">
        <v>191</v>
      </c>
    </row>
    <row r="9" spans="1:32" x14ac:dyDescent="0.3">
      <c r="A9">
        <v>4</v>
      </c>
      <c r="B9" t="s">
        <v>33</v>
      </c>
      <c r="C9">
        <v>8812</v>
      </c>
      <c r="D9">
        <v>29</v>
      </c>
      <c r="E9">
        <v>22</v>
      </c>
      <c r="F9">
        <v>298</v>
      </c>
      <c r="G9">
        <v>32</v>
      </c>
      <c r="H9">
        <v>28</v>
      </c>
      <c r="I9">
        <v>35</v>
      </c>
      <c r="J9">
        <v>29</v>
      </c>
      <c r="K9" s="22">
        <v>38.877551020408163</v>
      </c>
      <c r="L9" s="1" t="s">
        <v>160</v>
      </c>
      <c r="M9">
        <v>35</v>
      </c>
      <c r="N9" s="32">
        <v>3.2909668633681346E-3</v>
      </c>
      <c r="O9" s="33">
        <v>2.4965955515206537E-3</v>
      </c>
      <c r="P9" s="33">
        <v>3.3817521561507038E-2</v>
      </c>
      <c r="Q9" s="34">
        <v>0.99296413980935094</v>
      </c>
      <c r="R9" s="22">
        <v>61.122448979591837</v>
      </c>
      <c r="S9" s="33">
        <v>1.6329071937233507E-2</v>
      </c>
      <c r="T9" s="1" t="s">
        <v>160</v>
      </c>
      <c r="U9" t="s">
        <v>189</v>
      </c>
    </row>
    <row r="10" spans="1:32" x14ac:dyDescent="0.3">
      <c r="A10">
        <v>5</v>
      </c>
      <c r="B10" t="s">
        <v>34</v>
      </c>
      <c r="C10">
        <v>18923</v>
      </c>
      <c r="D10">
        <v>51</v>
      </c>
      <c r="E10">
        <v>52</v>
      </c>
      <c r="F10">
        <v>541</v>
      </c>
      <c r="G10">
        <v>4</v>
      </c>
      <c r="H10">
        <v>12</v>
      </c>
      <c r="I10">
        <v>8</v>
      </c>
      <c r="J10">
        <v>10</v>
      </c>
      <c r="K10" s="22">
        <v>85.510204081632651</v>
      </c>
      <c r="L10" s="1" t="s">
        <v>158</v>
      </c>
      <c r="M10">
        <v>3</v>
      </c>
      <c r="N10" s="32">
        <v>2.6951329070443375E-3</v>
      </c>
      <c r="O10" s="33">
        <v>2.7479786503197168E-3</v>
      </c>
      <c r="P10" s="33">
        <v>2.858954711198013E-2</v>
      </c>
      <c r="Q10" s="34">
        <v>0.95386566612059398</v>
      </c>
      <c r="R10" s="22">
        <v>14.489795918367349</v>
      </c>
      <c r="S10" s="33">
        <v>3.5065255137116398E-2</v>
      </c>
      <c r="T10" s="1" t="s">
        <v>159</v>
      </c>
      <c r="U10" t="s">
        <v>190</v>
      </c>
    </row>
    <row r="11" spans="1:32" x14ac:dyDescent="0.3">
      <c r="A11">
        <v>6</v>
      </c>
      <c r="B11" t="s">
        <v>35</v>
      </c>
      <c r="C11">
        <v>8513</v>
      </c>
      <c r="D11">
        <v>35</v>
      </c>
      <c r="E11">
        <v>23</v>
      </c>
      <c r="F11">
        <v>341</v>
      </c>
      <c r="G11">
        <v>34</v>
      </c>
      <c r="H11">
        <v>25</v>
      </c>
      <c r="I11">
        <v>33</v>
      </c>
      <c r="J11">
        <v>24</v>
      </c>
      <c r="K11" s="22">
        <v>41.632653061224488</v>
      </c>
      <c r="L11" s="1" t="s">
        <v>161</v>
      </c>
      <c r="M11">
        <v>33</v>
      </c>
      <c r="N11" s="32">
        <v>4.1113590978503469E-3</v>
      </c>
      <c r="O11" s="33">
        <v>2.7017502643016562E-3</v>
      </c>
      <c r="P11" s="33">
        <v>4.0056384353341946E-2</v>
      </c>
      <c r="Q11" s="34">
        <v>1.1570539175378833</v>
      </c>
      <c r="R11" s="22">
        <v>58.367346938775512</v>
      </c>
      <c r="S11" s="33">
        <v>1.5775010145445852E-2</v>
      </c>
      <c r="T11" s="1" t="s">
        <v>160</v>
      </c>
      <c r="U11" t="s">
        <v>189</v>
      </c>
    </row>
    <row r="12" spans="1:32" x14ac:dyDescent="0.3">
      <c r="A12">
        <v>7</v>
      </c>
      <c r="B12" t="s">
        <v>36</v>
      </c>
      <c r="C12">
        <v>11472</v>
      </c>
      <c r="D12">
        <v>42</v>
      </c>
      <c r="E12">
        <v>62</v>
      </c>
      <c r="F12">
        <v>730</v>
      </c>
      <c r="G12">
        <v>19</v>
      </c>
      <c r="H12">
        <v>19</v>
      </c>
      <c r="I12">
        <v>4</v>
      </c>
      <c r="J12">
        <v>1</v>
      </c>
      <c r="K12" s="22">
        <v>74.897959183673464</v>
      </c>
      <c r="L12" s="1" t="s">
        <v>159</v>
      </c>
      <c r="M12">
        <v>9</v>
      </c>
      <c r="N12" s="32">
        <v>3.6610878661087866E-3</v>
      </c>
      <c r="O12" s="33">
        <v>5.4044630404463043E-3</v>
      </c>
      <c r="P12" s="33">
        <v>6.3633193863319393E-2</v>
      </c>
      <c r="Q12" s="34">
        <v>1.6300557880055788</v>
      </c>
      <c r="R12" s="22">
        <v>25.102040816326536</v>
      </c>
      <c r="S12" s="33">
        <v>2.1258183529725694E-2</v>
      </c>
      <c r="T12" s="1" t="s">
        <v>192</v>
      </c>
      <c r="U12" t="s">
        <v>189</v>
      </c>
    </row>
    <row r="13" spans="1:32" x14ac:dyDescent="0.3">
      <c r="A13">
        <v>8</v>
      </c>
      <c r="B13" t="s">
        <v>37</v>
      </c>
      <c r="C13">
        <v>9925</v>
      </c>
      <c r="D13">
        <v>25</v>
      </c>
      <c r="E13">
        <v>37</v>
      </c>
      <c r="F13">
        <v>659</v>
      </c>
      <c r="G13">
        <v>30</v>
      </c>
      <c r="H13">
        <v>30</v>
      </c>
      <c r="I13">
        <v>18</v>
      </c>
      <c r="J13">
        <v>5</v>
      </c>
      <c r="K13" s="22">
        <v>53.367346938775512</v>
      </c>
      <c r="L13" s="1" t="s">
        <v>161</v>
      </c>
      <c r="M13">
        <v>24</v>
      </c>
      <c r="N13" s="32">
        <v>2.5188916876574307E-3</v>
      </c>
      <c r="O13" s="33">
        <v>3.7279596977329976E-3</v>
      </c>
      <c r="P13" s="33">
        <v>6.6397984886649872E-2</v>
      </c>
      <c r="Q13" s="34">
        <v>1.1234256926952142</v>
      </c>
      <c r="R13" s="22">
        <v>46.632653061224488</v>
      </c>
      <c r="S13" s="33">
        <v>1.8391515998302608E-2</v>
      </c>
      <c r="T13" s="1" t="s">
        <v>160</v>
      </c>
      <c r="U13" t="s">
        <v>189</v>
      </c>
    </row>
    <row r="14" spans="1:32" x14ac:dyDescent="0.3">
      <c r="A14">
        <v>9</v>
      </c>
      <c r="B14" t="s">
        <v>38</v>
      </c>
      <c r="C14">
        <v>10782</v>
      </c>
      <c r="D14">
        <v>15</v>
      </c>
      <c r="E14">
        <v>36</v>
      </c>
      <c r="F14">
        <v>288</v>
      </c>
      <c r="G14">
        <v>24</v>
      </c>
      <c r="H14">
        <v>38</v>
      </c>
      <c r="I14">
        <v>20</v>
      </c>
      <c r="J14">
        <v>30</v>
      </c>
      <c r="K14" s="22">
        <v>44.285714285714285</v>
      </c>
      <c r="L14" s="1" t="s">
        <v>161</v>
      </c>
      <c r="M14">
        <v>32</v>
      </c>
      <c r="N14" s="32">
        <v>1.3912075681691708E-3</v>
      </c>
      <c r="O14" s="33">
        <v>3.3388981636060101E-3</v>
      </c>
      <c r="P14" s="33">
        <v>2.6711185308848081E-2</v>
      </c>
      <c r="Q14" s="34">
        <v>0.87646076794657757</v>
      </c>
      <c r="R14" s="22">
        <v>55.714285714285715</v>
      </c>
      <c r="S14" s="33">
        <v>1.9979579394831103E-2</v>
      </c>
      <c r="T14" s="1" t="s">
        <v>192</v>
      </c>
      <c r="U14" t="s">
        <v>193</v>
      </c>
    </row>
    <row r="15" spans="1:32" x14ac:dyDescent="0.3">
      <c r="A15">
        <v>10</v>
      </c>
      <c r="B15" t="s">
        <v>39</v>
      </c>
      <c r="C15">
        <v>7857</v>
      </c>
      <c r="D15">
        <v>14</v>
      </c>
      <c r="E15">
        <v>31</v>
      </c>
      <c r="F15">
        <v>328</v>
      </c>
      <c r="G15">
        <v>37</v>
      </c>
      <c r="H15">
        <v>41</v>
      </c>
      <c r="I15">
        <v>25</v>
      </c>
      <c r="J15">
        <v>25</v>
      </c>
      <c r="K15" s="22">
        <v>32.653061224489797</v>
      </c>
      <c r="L15" s="1" t="s">
        <v>160</v>
      </c>
      <c r="M15">
        <v>38</v>
      </c>
      <c r="N15" s="32">
        <v>1.7818505791014382E-3</v>
      </c>
      <c r="O15" s="33">
        <v>3.945526282296042E-3</v>
      </c>
      <c r="P15" s="33">
        <v>4.1746213567519411E-2</v>
      </c>
      <c r="Q15" s="34">
        <v>1.0563828433244242</v>
      </c>
      <c r="R15" s="22">
        <v>67.34693877551021</v>
      </c>
      <c r="S15" s="33">
        <v>1.4559409692560562E-2</v>
      </c>
      <c r="T15" s="1" t="s">
        <v>160</v>
      </c>
      <c r="U15" t="s">
        <v>189</v>
      </c>
    </row>
    <row r="16" spans="1:32" x14ac:dyDescent="0.3">
      <c r="A16">
        <v>11</v>
      </c>
      <c r="B16" t="s">
        <v>40</v>
      </c>
      <c r="C16">
        <v>7752</v>
      </c>
      <c r="D16">
        <v>9</v>
      </c>
      <c r="E16">
        <v>18</v>
      </c>
      <c r="F16">
        <v>348</v>
      </c>
      <c r="G16">
        <v>39</v>
      </c>
      <c r="H16">
        <v>44</v>
      </c>
      <c r="I16">
        <v>39</v>
      </c>
      <c r="J16">
        <v>23</v>
      </c>
      <c r="K16" s="22">
        <v>24.285714285714288</v>
      </c>
      <c r="L16" s="1" t="s">
        <v>160</v>
      </c>
      <c r="M16">
        <v>42</v>
      </c>
      <c r="N16" s="32">
        <v>1.1609907120743034E-3</v>
      </c>
      <c r="O16" s="33">
        <v>2.3219814241486067E-3</v>
      </c>
      <c r="P16" s="33">
        <v>4.4891640866873063E-2</v>
      </c>
      <c r="Q16" s="34">
        <v>0.63854489164086692</v>
      </c>
      <c r="R16" s="22">
        <v>75.714285714285708</v>
      </c>
      <c r="S16" s="33">
        <v>1.4364839498120081E-2</v>
      </c>
      <c r="T16" s="1" t="s">
        <v>160</v>
      </c>
      <c r="U16" t="s">
        <v>189</v>
      </c>
    </row>
    <row r="17" spans="1:21" x14ac:dyDescent="0.3">
      <c r="A17">
        <v>12</v>
      </c>
      <c r="B17" t="s">
        <v>41</v>
      </c>
      <c r="C17">
        <v>14392</v>
      </c>
      <c r="D17">
        <v>37</v>
      </c>
      <c r="E17">
        <v>59</v>
      </c>
      <c r="F17">
        <v>707</v>
      </c>
      <c r="G17">
        <v>11</v>
      </c>
      <c r="H17">
        <v>23</v>
      </c>
      <c r="I17">
        <v>6</v>
      </c>
      <c r="J17">
        <v>4</v>
      </c>
      <c r="K17" s="22">
        <v>76.428571428571416</v>
      </c>
      <c r="L17" s="1" t="s">
        <v>159</v>
      </c>
      <c r="M17">
        <v>6</v>
      </c>
      <c r="N17" s="32">
        <v>2.5708727070594775E-3</v>
      </c>
      <c r="O17" s="33">
        <v>4.0994997220678156E-3</v>
      </c>
      <c r="P17" s="33">
        <v>4.9124513618677042E-2</v>
      </c>
      <c r="Q17" s="34">
        <v>1.2055308504724849</v>
      </c>
      <c r="R17" s="22">
        <v>23.571428571428584</v>
      </c>
      <c r="S17" s="33">
        <v>2.6669087984641925E-2</v>
      </c>
      <c r="T17" s="1" t="s">
        <v>159</v>
      </c>
      <c r="U17" t="s">
        <v>191</v>
      </c>
    </row>
    <row r="18" spans="1:21" x14ac:dyDescent="0.3">
      <c r="A18">
        <v>13</v>
      </c>
      <c r="B18" t="s">
        <v>42</v>
      </c>
      <c r="C18">
        <v>12438</v>
      </c>
      <c r="D18">
        <v>69</v>
      </c>
      <c r="E18">
        <v>63</v>
      </c>
      <c r="F18">
        <v>575</v>
      </c>
      <c r="G18">
        <v>16</v>
      </c>
      <c r="H18">
        <v>9</v>
      </c>
      <c r="I18">
        <v>3</v>
      </c>
      <c r="J18">
        <v>8</v>
      </c>
      <c r="K18" s="22">
        <v>81.428571428571431</v>
      </c>
      <c r="L18" s="1" t="s">
        <v>158</v>
      </c>
      <c r="M18">
        <v>4</v>
      </c>
      <c r="N18" s="32">
        <v>5.5475156777616977E-3</v>
      </c>
      <c r="O18" s="33">
        <v>5.065123010130246E-3</v>
      </c>
      <c r="P18" s="33">
        <v>4.6229297314680819E-2</v>
      </c>
      <c r="Q18" s="34">
        <v>1.8451519536903038</v>
      </c>
      <c r="R18" s="22">
        <v>18.571428571428569</v>
      </c>
      <c r="S18" s="33">
        <v>2.3048229318578119E-2</v>
      </c>
      <c r="T18" s="1" t="s">
        <v>192</v>
      </c>
      <c r="U18" t="s">
        <v>189</v>
      </c>
    </row>
    <row r="19" spans="1:21" x14ac:dyDescent="0.3">
      <c r="A19">
        <v>14</v>
      </c>
      <c r="B19" t="s">
        <v>43</v>
      </c>
      <c r="C19">
        <v>15024</v>
      </c>
      <c r="D19">
        <v>58</v>
      </c>
      <c r="E19">
        <v>37</v>
      </c>
      <c r="F19">
        <v>253</v>
      </c>
      <c r="G19">
        <v>8</v>
      </c>
      <c r="H19">
        <v>11</v>
      </c>
      <c r="I19">
        <v>18</v>
      </c>
      <c r="J19">
        <v>34</v>
      </c>
      <c r="K19" s="22">
        <v>71.836734693877546</v>
      </c>
      <c r="L19" s="1" t="s">
        <v>159</v>
      </c>
      <c r="M19">
        <v>12</v>
      </c>
      <c r="N19" s="32">
        <v>3.8604898828541001E-3</v>
      </c>
      <c r="O19" s="33">
        <v>2.4627263045793398E-3</v>
      </c>
      <c r="P19" s="33">
        <v>1.683972310969116E-2</v>
      </c>
      <c r="Q19" s="34">
        <v>1.071618743343983</v>
      </c>
      <c r="R19" s="22">
        <v>28.163265306122454</v>
      </c>
      <c r="S19" s="33">
        <v>2.7840215250226535E-2</v>
      </c>
      <c r="T19" s="1" t="s">
        <v>159</v>
      </c>
      <c r="U19" t="s">
        <v>191</v>
      </c>
    </row>
    <row r="20" spans="1:21" x14ac:dyDescent="0.3">
      <c r="A20">
        <v>15</v>
      </c>
      <c r="B20" t="s">
        <v>44</v>
      </c>
      <c r="C20">
        <v>6250</v>
      </c>
      <c r="D20">
        <v>31</v>
      </c>
      <c r="E20">
        <v>15</v>
      </c>
      <c r="F20">
        <v>128</v>
      </c>
      <c r="G20">
        <v>43</v>
      </c>
      <c r="H20">
        <v>26</v>
      </c>
      <c r="I20">
        <v>43</v>
      </c>
      <c r="J20">
        <v>44</v>
      </c>
      <c r="K20" s="22">
        <v>24.387755102040821</v>
      </c>
      <c r="L20" s="1" t="s">
        <v>160</v>
      </c>
      <c r="M20">
        <v>41</v>
      </c>
      <c r="N20" s="32">
        <v>4.96E-3</v>
      </c>
      <c r="O20" s="33">
        <v>2.3999999999999998E-3</v>
      </c>
      <c r="P20" s="33">
        <v>2.0480000000000002E-2</v>
      </c>
      <c r="Q20" s="34">
        <v>1.224</v>
      </c>
      <c r="R20" s="22">
        <v>75.612244897959187</v>
      </c>
      <c r="S20" s="33">
        <v>1.1581559192885773E-2</v>
      </c>
      <c r="T20" s="1" t="s">
        <v>160</v>
      </c>
      <c r="U20" t="s">
        <v>189</v>
      </c>
    </row>
    <row r="21" spans="1:21" x14ac:dyDescent="0.3">
      <c r="A21">
        <v>16</v>
      </c>
      <c r="B21" t="s">
        <v>45</v>
      </c>
      <c r="C21">
        <v>8603</v>
      </c>
      <c r="D21">
        <v>36</v>
      </c>
      <c r="E21">
        <v>35</v>
      </c>
      <c r="F21">
        <v>552</v>
      </c>
      <c r="G21">
        <v>33</v>
      </c>
      <c r="H21">
        <v>24</v>
      </c>
      <c r="I21">
        <v>22</v>
      </c>
      <c r="J21">
        <v>9</v>
      </c>
      <c r="K21" s="22">
        <v>52.040816326530617</v>
      </c>
      <c r="L21" s="1" t="s">
        <v>161</v>
      </c>
      <c r="M21">
        <v>26</v>
      </c>
      <c r="N21" s="32">
        <v>4.1845867720562598E-3</v>
      </c>
      <c r="O21" s="33">
        <v>4.0683482506102524E-3</v>
      </c>
      <c r="P21" s="33">
        <v>6.4163663838195981E-2</v>
      </c>
      <c r="Q21" s="34">
        <v>1.4413576659304892</v>
      </c>
      <c r="R21" s="22">
        <v>47.959183673469383</v>
      </c>
      <c r="S21" s="33">
        <v>1.5941784597823409E-2</v>
      </c>
      <c r="T21" s="1" t="s">
        <v>160</v>
      </c>
      <c r="U21" t="s">
        <v>189</v>
      </c>
    </row>
    <row r="22" spans="1:21" x14ac:dyDescent="0.3">
      <c r="A22">
        <v>17</v>
      </c>
      <c r="B22" t="s">
        <v>46</v>
      </c>
      <c r="C22">
        <v>4522</v>
      </c>
      <c r="D22">
        <v>9</v>
      </c>
      <c r="E22">
        <v>10</v>
      </c>
      <c r="F22">
        <v>61</v>
      </c>
      <c r="G22">
        <v>44</v>
      </c>
      <c r="H22">
        <v>44</v>
      </c>
      <c r="I22">
        <v>45</v>
      </c>
      <c r="J22">
        <v>46</v>
      </c>
      <c r="K22" s="22">
        <v>11.22448979591837</v>
      </c>
      <c r="L22" s="1" t="s">
        <v>160</v>
      </c>
      <c r="M22">
        <v>46</v>
      </c>
      <c r="N22" s="32">
        <v>1.9902697921273774E-3</v>
      </c>
      <c r="O22" s="33">
        <v>2.2114108801415304E-3</v>
      </c>
      <c r="P22" s="33">
        <v>1.3489606368863335E-2</v>
      </c>
      <c r="Q22" s="34">
        <v>0.74082264484741267</v>
      </c>
      <c r="R22" s="22">
        <v>88.775510204081627</v>
      </c>
      <c r="S22" s="33">
        <v>8.379489707236714E-3</v>
      </c>
      <c r="T22" s="1" t="s">
        <v>160</v>
      </c>
      <c r="U22" t="s">
        <v>189</v>
      </c>
    </row>
    <row r="23" spans="1:21" x14ac:dyDescent="0.3">
      <c r="A23">
        <v>18</v>
      </c>
      <c r="B23" t="s">
        <v>47</v>
      </c>
      <c r="C23">
        <v>4054</v>
      </c>
      <c r="D23">
        <v>80</v>
      </c>
      <c r="E23">
        <v>12</v>
      </c>
      <c r="F23">
        <v>168</v>
      </c>
      <c r="G23">
        <v>46</v>
      </c>
      <c r="H23">
        <v>5</v>
      </c>
      <c r="I23">
        <v>44</v>
      </c>
      <c r="J23">
        <v>40</v>
      </c>
      <c r="K23" s="22">
        <v>35.918367346938773</v>
      </c>
      <c r="L23" s="1" t="s">
        <v>160</v>
      </c>
      <c r="M23">
        <v>37</v>
      </c>
      <c r="N23" s="32">
        <v>1.9733596447952639E-2</v>
      </c>
      <c r="O23" s="33">
        <v>2.9600394671928957E-3</v>
      </c>
      <c r="P23" s="33">
        <v>4.1440552540700545E-2</v>
      </c>
      <c r="Q23" s="34">
        <v>3.5520473606314753</v>
      </c>
      <c r="R23" s="22">
        <v>64.081632653061234</v>
      </c>
      <c r="S23" s="33">
        <v>7.5122625548734272E-3</v>
      </c>
      <c r="T23" s="1" t="s">
        <v>160</v>
      </c>
      <c r="U23" t="s">
        <v>189</v>
      </c>
    </row>
    <row r="24" spans="1:21" x14ac:dyDescent="0.3">
      <c r="A24">
        <v>19</v>
      </c>
      <c r="B24" t="s">
        <v>48</v>
      </c>
      <c r="C24">
        <v>10509</v>
      </c>
      <c r="D24">
        <v>44</v>
      </c>
      <c r="E24">
        <v>29</v>
      </c>
      <c r="F24">
        <v>423</v>
      </c>
      <c r="G24">
        <v>27</v>
      </c>
      <c r="H24">
        <v>17</v>
      </c>
      <c r="I24">
        <v>29</v>
      </c>
      <c r="J24">
        <v>18</v>
      </c>
      <c r="K24" s="22">
        <v>55</v>
      </c>
      <c r="L24" s="1" t="s">
        <v>161</v>
      </c>
      <c r="M24">
        <v>23</v>
      </c>
      <c r="N24" s="32">
        <v>4.1868874298220575E-3</v>
      </c>
      <c r="O24" s="33">
        <v>2.7595394423827195E-3</v>
      </c>
      <c r="P24" s="33">
        <v>4.025121324578932E-2</v>
      </c>
      <c r="Q24" s="34">
        <v>1.1799410029498525</v>
      </c>
      <c r="R24" s="22">
        <v>45</v>
      </c>
      <c r="S24" s="33">
        <v>1.9473696889285852E-2</v>
      </c>
      <c r="T24" s="1" t="s">
        <v>160</v>
      </c>
      <c r="U24" t="s">
        <v>189</v>
      </c>
    </row>
    <row r="25" spans="1:21" x14ac:dyDescent="0.3">
      <c r="A25">
        <v>20</v>
      </c>
      <c r="B25" t="s">
        <v>49</v>
      </c>
      <c r="C25">
        <v>10010</v>
      </c>
      <c r="D25">
        <v>31</v>
      </c>
      <c r="E25">
        <v>36</v>
      </c>
      <c r="F25">
        <v>402</v>
      </c>
      <c r="G25">
        <v>29</v>
      </c>
      <c r="H25">
        <v>26</v>
      </c>
      <c r="I25">
        <v>20</v>
      </c>
      <c r="J25">
        <v>20</v>
      </c>
      <c r="K25" s="22">
        <v>51.122448979591837</v>
      </c>
      <c r="L25" s="1" t="s">
        <v>161</v>
      </c>
      <c r="M25">
        <v>28</v>
      </c>
      <c r="N25" s="32">
        <v>3.0969030969030969E-3</v>
      </c>
      <c r="O25" s="33">
        <v>3.5964035964035964E-3</v>
      </c>
      <c r="P25" s="33">
        <v>4.0159840159840157E-2</v>
      </c>
      <c r="Q25" s="34">
        <v>1.1838161838161838</v>
      </c>
      <c r="R25" s="22">
        <v>48.877551020408163</v>
      </c>
      <c r="S25" s="33">
        <v>1.8549025203325853E-2</v>
      </c>
      <c r="T25" s="1" t="s">
        <v>160</v>
      </c>
      <c r="U25" t="s">
        <v>189</v>
      </c>
    </row>
    <row r="26" spans="1:21" x14ac:dyDescent="0.3">
      <c r="A26">
        <v>21</v>
      </c>
      <c r="B26" t="s">
        <v>50</v>
      </c>
      <c r="C26">
        <v>1412</v>
      </c>
      <c r="D26">
        <v>5</v>
      </c>
      <c r="E26">
        <v>8</v>
      </c>
      <c r="F26">
        <v>1</v>
      </c>
      <c r="G26">
        <v>47</v>
      </c>
      <c r="H26">
        <v>47</v>
      </c>
      <c r="I26">
        <v>47</v>
      </c>
      <c r="J26">
        <v>47</v>
      </c>
      <c r="K26" s="22">
        <v>6.122448979591832</v>
      </c>
      <c r="L26" s="1" t="s">
        <v>160</v>
      </c>
      <c r="M26">
        <v>47</v>
      </c>
      <c r="N26" s="32">
        <v>3.5410764872521247E-3</v>
      </c>
      <c r="O26" s="33">
        <v>5.6657223796033997E-3</v>
      </c>
      <c r="P26" s="33">
        <v>7.0821529745042496E-4</v>
      </c>
      <c r="Q26" s="34">
        <v>1.6643059490084984</v>
      </c>
      <c r="R26" s="22">
        <v>93.877551020408163</v>
      </c>
      <c r="S26" s="33">
        <v>2.6165058528567538E-3</v>
      </c>
      <c r="T26" s="1" t="s">
        <v>160</v>
      </c>
      <c r="U26" t="s">
        <v>189</v>
      </c>
    </row>
    <row r="27" spans="1:21" x14ac:dyDescent="0.3">
      <c r="A27">
        <v>22</v>
      </c>
      <c r="B27" t="s">
        <v>52</v>
      </c>
      <c r="C27">
        <v>644</v>
      </c>
      <c r="D27">
        <v>1</v>
      </c>
      <c r="E27">
        <v>1</v>
      </c>
      <c r="F27">
        <v>0</v>
      </c>
      <c r="G27">
        <v>48</v>
      </c>
      <c r="H27">
        <v>48</v>
      </c>
      <c r="I27">
        <v>48</v>
      </c>
      <c r="J27">
        <v>48</v>
      </c>
      <c r="K27" s="22">
        <v>4.081632653061229</v>
      </c>
      <c r="L27" s="1" t="s">
        <v>160</v>
      </c>
      <c r="M27">
        <v>48</v>
      </c>
      <c r="N27" s="32">
        <v>1.5527950310559005E-3</v>
      </c>
      <c r="O27" s="33">
        <v>1.5527950310559005E-3</v>
      </c>
      <c r="P27" s="33">
        <v>0</v>
      </c>
      <c r="Q27" s="34">
        <v>0.54347826086956519</v>
      </c>
      <c r="R27" s="22">
        <v>95.918367346938766</v>
      </c>
      <c r="S27" s="33">
        <v>1.1933638592349499E-3</v>
      </c>
      <c r="T27" s="1" t="s">
        <v>160</v>
      </c>
      <c r="U27" t="s">
        <v>189</v>
      </c>
    </row>
    <row r="28" spans="1:21" x14ac:dyDescent="0.3">
      <c r="A28">
        <v>23</v>
      </c>
      <c r="B28" t="s">
        <v>53</v>
      </c>
      <c r="C28">
        <v>14523</v>
      </c>
      <c r="D28">
        <v>49</v>
      </c>
      <c r="E28">
        <v>46</v>
      </c>
      <c r="F28">
        <v>538</v>
      </c>
      <c r="G28">
        <v>10</v>
      </c>
      <c r="H28">
        <v>13</v>
      </c>
      <c r="I28">
        <v>13</v>
      </c>
      <c r="J28">
        <v>11</v>
      </c>
      <c r="K28" s="22">
        <v>78.265306122448976</v>
      </c>
      <c r="L28" s="1" t="s">
        <v>159</v>
      </c>
      <c r="M28">
        <v>5</v>
      </c>
      <c r="N28" s="32">
        <v>3.3739585485092613E-3</v>
      </c>
      <c r="O28" s="33">
        <v>3.1673896577842043E-3</v>
      </c>
      <c r="P28" s="33">
        <v>3.7044687736693518E-2</v>
      </c>
      <c r="Q28" s="34">
        <v>1.13957171383323</v>
      </c>
      <c r="R28" s="22">
        <v>21.734693877551024</v>
      </c>
      <c r="S28" s="33">
        <v>2.6911837465324811E-2</v>
      </c>
      <c r="T28" s="1" t="s">
        <v>159</v>
      </c>
      <c r="U28" t="s">
        <v>191</v>
      </c>
    </row>
    <row r="29" spans="1:21" x14ac:dyDescent="0.3">
      <c r="A29">
        <v>24</v>
      </c>
      <c r="B29" t="s">
        <v>54</v>
      </c>
      <c r="C29">
        <v>16550</v>
      </c>
      <c r="D29">
        <v>24</v>
      </c>
      <c r="E29">
        <v>26</v>
      </c>
      <c r="F29">
        <v>217</v>
      </c>
      <c r="G29">
        <v>5</v>
      </c>
      <c r="H29">
        <v>31</v>
      </c>
      <c r="I29">
        <v>30</v>
      </c>
      <c r="J29">
        <v>37</v>
      </c>
      <c r="K29" s="22">
        <v>55.918367346938773</v>
      </c>
      <c r="L29" s="1" t="s">
        <v>161</v>
      </c>
      <c r="M29">
        <v>21</v>
      </c>
      <c r="N29" s="32">
        <v>1.4501510574018127E-3</v>
      </c>
      <c r="O29" s="33">
        <v>1.5709969788519637E-3</v>
      </c>
      <c r="P29" s="33">
        <v>1.3111782477341389E-2</v>
      </c>
      <c r="Q29" s="34">
        <v>0.53172205438066467</v>
      </c>
      <c r="R29" s="22">
        <v>44.081632653061227</v>
      </c>
      <c r="S29" s="33">
        <v>3.0667968742761526E-2</v>
      </c>
      <c r="T29" s="1" t="s">
        <v>159</v>
      </c>
      <c r="U29" t="s">
        <v>189</v>
      </c>
    </row>
    <row r="30" spans="1:21" x14ac:dyDescent="0.3">
      <c r="A30">
        <v>25</v>
      </c>
      <c r="B30" t="s">
        <v>55</v>
      </c>
      <c r="C30">
        <v>8935</v>
      </c>
      <c r="D30">
        <v>43</v>
      </c>
      <c r="E30">
        <v>42</v>
      </c>
      <c r="F30">
        <v>381</v>
      </c>
      <c r="G30">
        <v>31</v>
      </c>
      <c r="H30">
        <v>18</v>
      </c>
      <c r="I30">
        <v>16</v>
      </c>
      <c r="J30">
        <v>22</v>
      </c>
      <c r="K30" s="22">
        <v>55.612244897959179</v>
      </c>
      <c r="L30" s="1" t="s">
        <v>161</v>
      </c>
      <c r="M30">
        <v>22</v>
      </c>
      <c r="N30" s="32">
        <v>4.812534974818131E-3</v>
      </c>
      <c r="O30" s="33">
        <v>4.7006155567991042E-3</v>
      </c>
      <c r="P30" s="33">
        <v>4.2641298265249018E-2</v>
      </c>
      <c r="Q30" s="34">
        <v>1.6620033575825404</v>
      </c>
      <c r="R30" s="22">
        <v>44.387755102040821</v>
      </c>
      <c r="S30" s="33">
        <v>1.6556997022149501E-2</v>
      </c>
      <c r="T30" s="1" t="s">
        <v>160</v>
      </c>
      <c r="U30" t="s">
        <v>189</v>
      </c>
    </row>
    <row r="31" spans="1:21" x14ac:dyDescent="0.3">
      <c r="A31">
        <v>26</v>
      </c>
      <c r="B31" t="s">
        <v>56</v>
      </c>
      <c r="C31">
        <v>20366</v>
      </c>
      <c r="D31">
        <v>117</v>
      </c>
      <c r="E31">
        <v>51</v>
      </c>
      <c r="F31">
        <v>587</v>
      </c>
      <c r="G31">
        <v>3</v>
      </c>
      <c r="H31">
        <v>2</v>
      </c>
      <c r="I31">
        <v>10</v>
      </c>
      <c r="J31">
        <v>7</v>
      </c>
      <c r="K31" s="22">
        <v>92.448979591836732</v>
      </c>
      <c r="L31" s="1" t="s">
        <v>158</v>
      </c>
      <c r="M31">
        <v>2</v>
      </c>
      <c r="N31" s="32">
        <v>5.7448688991456349E-3</v>
      </c>
      <c r="O31" s="33">
        <v>2.5041736227045075E-3</v>
      </c>
      <c r="P31" s="33">
        <v>2.8822547382893058E-2</v>
      </c>
      <c r="Q31" s="34">
        <v>1.3625650594127467</v>
      </c>
      <c r="R31" s="22">
        <v>7.5510204081632679</v>
      </c>
      <c r="S31" s="33">
        <v>3.7739205523569866E-2</v>
      </c>
      <c r="T31" s="1" t="s">
        <v>159</v>
      </c>
      <c r="U31" t="s">
        <v>190</v>
      </c>
    </row>
    <row r="32" spans="1:21" x14ac:dyDescent="0.3">
      <c r="A32">
        <v>27</v>
      </c>
      <c r="B32" t="s">
        <v>57</v>
      </c>
      <c r="C32">
        <v>11745</v>
      </c>
      <c r="D32">
        <v>45</v>
      </c>
      <c r="E32">
        <v>46</v>
      </c>
      <c r="F32">
        <v>322</v>
      </c>
      <c r="G32">
        <v>18</v>
      </c>
      <c r="H32">
        <v>15</v>
      </c>
      <c r="I32">
        <v>13</v>
      </c>
      <c r="J32">
        <v>26</v>
      </c>
      <c r="K32" s="22">
        <v>66.734693877551024</v>
      </c>
      <c r="L32" s="1" t="s">
        <v>159</v>
      </c>
      <c r="M32">
        <v>18</v>
      </c>
      <c r="N32" s="32">
        <v>3.8314176245210726E-3</v>
      </c>
      <c r="O32" s="33">
        <v>3.9165602383993189E-3</v>
      </c>
      <c r="P32" s="33">
        <v>2.741592166879523E-2</v>
      </c>
      <c r="Q32" s="34">
        <v>1.3580246913580247</v>
      </c>
      <c r="R32" s="22">
        <v>33.265306122448976</v>
      </c>
      <c r="S32" s="33">
        <v>2.1764066035270944E-2</v>
      </c>
      <c r="T32" s="1" t="s">
        <v>192</v>
      </c>
      <c r="U32" t="s">
        <v>189</v>
      </c>
    </row>
    <row r="33" spans="1:21" x14ac:dyDescent="0.3">
      <c r="A33">
        <v>28</v>
      </c>
      <c r="B33" t="s">
        <v>58</v>
      </c>
      <c r="C33">
        <v>10878</v>
      </c>
      <c r="D33">
        <v>95</v>
      </c>
      <c r="E33">
        <v>47</v>
      </c>
      <c r="F33">
        <v>299</v>
      </c>
      <c r="G33">
        <v>22</v>
      </c>
      <c r="H33">
        <v>4</v>
      </c>
      <c r="I33">
        <v>12</v>
      </c>
      <c r="J33">
        <v>28</v>
      </c>
      <c r="K33" s="22">
        <v>70.408163265306129</v>
      </c>
      <c r="L33" s="1" t="s">
        <v>159</v>
      </c>
      <c r="M33">
        <v>13</v>
      </c>
      <c r="N33" s="32">
        <v>8.7332230189373049E-3</v>
      </c>
      <c r="O33" s="33">
        <v>4.3206471777900348E-3</v>
      </c>
      <c r="P33" s="33">
        <v>2.7486670343813201E-2</v>
      </c>
      <c r="Q33" s="34">
        <v>2.1741128883986027</v>
      </c>
      <c r="R33" s="22">
        <v>29.591836734693871</v>
      </c>
      <c r="S33" s="33">
        <v>2.0157472144033829E-2</v>
      </c>
      <c r="T33" s="1" t="s">
        <v>192</v>
      </c>
      <c r="U33" t="s">
        <v>189</v>
      </c>
    </row>
    <row r="34" spans="1:21" x14ac:dyDescent="0.3">
      <c r="A34">
        <v>29</v>
      </c>
      <c r="B34" t="s">
        <v>59</v>
      </c>
      <c r="C34">
        <v>6419</v>
      </c>
      <c r="D34">
        <v>21</v>
      </c>
      <c r="E34">
        <v>17</v>
      </c>
      <c r="F34">
        <v>95</v>
      </c>
      <c r="G34">
        <v>42</v>
      </c>
      <c r="H34">
        <v>33</v>
      </c>
      <c r="I34">
        <v>41</v>
      </c>
      <c r="J34">
        <v>45</v>
      </c>
      <c r="K34" s="22">
        <v>21.326530612244898</v>
      </c>
      <c r="L34" s="1" t="s">
        <v>160</v>
      </c>
      <c r="M34">
        <v>44</v>
      </c>
      <c r="N34" s="32">
        <v>3.2715376226826608E-3</v>
      </c>
      <c r="O34" s="33">
        <v>2.6483875993145349E-3</v>
      </c>
      <c r="P34" s="33">
        <v>1.479981305499299E-2</v>
      </c>
      <c r="Q34" s="34">
        <v>1.0204081632653061</v>
      </c>
      <c r="R34" s="22">
        <v>78.673469387755105</v>
      </c>
      <c r="S34" s="33">
        <v>1.1894724553461404E-2</v>
      </c>
      <c r="T34" s="1" t="s">
        <v>160</v>
      </c>
      <c r="U34" t="s">
        <v>189</v>
      </c>
    </row>
    <row r="35" spans="1:21" x14ac:dyDescent="0.3">
      <c r="A35">
        <v>30</v>
      </c>
      <c r="B35" t="s">
        <v>60</v>
      </c>
      <c r="C35">
        <v>12017</v>
      </c>
      <c r="D35">
        <v>29</v>
      </c>
      <c r="E35">
        <v>30</v>
      </c>
      <c r="F35">
        <v>286</v>
      </c>
      <c r="G35">
        <v>17</v>
      </c>
      <c r="H35">
        <v>28</v>
      </c>
      <c r="I35">
        <v>28</v>
      </c>
      <c r="J35">
        <v>31</v>
      </c>
      <c r="K35" s="22">
        <v>51.83673469387756</v>
      </c>
      <c r="L35" s="1" t="s">
        <v>161</v>
      </c>
      <c r="M35">
        <v>27</v>
      </c>
      <c r="N35" s="32">
        <v>2.4132478988100193E-3</v>
      </c>
      <c r="O35" s="33">
        <v>2.4964633435965713E-3</v>
      </c>
      <c r="P35" s="33">
        <v>2.3799617208953981E-2</v>
      </c>
      <c r="Q35" s="34">
        <v>0.86127985354081726</v>
      </c>
      <c r="R35" s="22">
        <v>48.16326530612244</v>
      </c>
      <c r="S35" s="33">
        <v>2.2268095491345334E-2</v>
      </c>
      <c r="T35" s="1" t="s">
        <v>192</v>
      </c>
      <c r="U35" t="s">
        <v>193</v>
      </c>
    </row>
    <row r="36" spans="1:21" x14ac:dyDescent="0.3">
      <c r="A36">
        <v>31</v>
      </c>
      <c r="B36" t="s">
        <v>61</v>
      </c>
      <c r="C36">
        <v>15705</v>
      </c>
      <c r="D36">
        <v>38</v>
      </c>
      <c r="E36">
        <v>35</v>
      </c>
      <c r="F36">
        <v>648</v>
      </c>
      <c r="G36">
        <v>7</v>
      </c>
      <c r="H36">
        <v>21</v>
      </c>
      <c r="I36">
        <v>22</v>
      </c>
      <c r="J36">
        <v>6</v>
      </c>
      <c r="K36" s="22">
        <v>73.367346938775512</v>
      </c>
      <c r="L36" s="1" t="s">
        <v>159</v>
      </c>
      <c r="M36">
        <v>11</v>
      </c>
      <c r="N36" s="32">
        <v>2.4196115886660299E-3</v>
      </c>
      <c r="O36" s="33">
        <v>2.2285896211397642E-3</v>
      </c>
      <c r="P36" s="33">
        <v>4.126074498567335E-2</v>
      </c>
      <c r="Q36" s="34">
        <v>0.80865966252785737</v>
      </c>
      <c r="R36" s="22">
        <v>26.632653061224488</v>
      </c>
      <c r="S36" s="33">
        <v>2.9102141939883371E-2</v>
      </c>
      <c r="T36" s="1" t="s">
        <v>159</v>
      </c>
      <c r="U36" t="s">
        <v>191</v>
      </c>
    </row>
    <row r="37" spans="1:21" x14ac:dyDescent="0.3">
      <c r="A37">
        <v>32</v>
      </c>
      <c r="B37" t="s">
        <v>62</v>
      </c>
      <c r="C37">
        <v>13536</v>
      </c>
      <c r="D37">
        <v>45</v>
      </c>
      <c r="E37">
        <v>18</v>
      </c>
      <c r="F37">
        <v>220</v>
      </c>
      <c r="G37">
        <v>13</v>
      </c>
      <c r="H37">
        <v>15</v>
      </c>
      <c r="I37">
        <v>39</v>
      </c>
      <c r="J37">
        <v>36</v>
      </c>
      <c r="K37" s="22">
        <v>56.632653061224495</v>
      </c>
      <c r="L37" s="1" t="s">
        <v>161</v>
      </c>
      <c r="M37">
        <v>20</v>
      </c>
      <c r="N37" s="32">
        <v>3.324468085106383E-3</v>
      </c>
      <c r="O37" s="33">
        <v>1.3297872340425532E-3</v>
      </c>
      <c r="P37" s="33">
        <v>1.6252955082742316E-2</v>
      </c>
      <c r="Q37" s="34">
        <v>0.7646276595744681</v>
      </c>
      <c r="R37" s="22">
        <v>43.367346938775505</v>
      </c>
      <c r="S37" s="33">
        <v>2.5082877637584291E-2</v>
      </c>
      <c r="T37" s="1" t="s">
        <v>159</v>
      </c>
      <c r="U37" t="s">
        <v>189</v>
      </c>
    </row>
    <row r="38" spans="1:21" x14ac:dyDescent="0.3">
      <c r="A38">
        <v>33</v>
      </c>
      <c r="B38" t="s">
        <v>63</v>
      </c>
      <c r="C38">
        <v>10622</v>
      </c>
      <c r="D38">
        <v>76</v>
      </c>
      <c r="E38">
        <v>74</v>
      </c>
      <c r="F38">
        <v>460</v>
      </c>
      <c r="G38">
        <v>25</v>
      </c>
      <c r="H38">
        <v>6</v>
      </c>
      <c r="I38">
        <v>2</v>
      </c>
      <c r="J38">
        <v>17</v>
      </c>
      <c r="K38" s="22">
        <v>74.489795918367349</v>
      </c>
      <c r="L38" s="1" t="s">
        <v>159</v>
      </c>
      <c r="M38">
        <v>10</v>
      </c>
      <c r="N38" s="32">
        <v>7.1549614008661272E-3</v>
      </c>
      <c r="O38" s="33">
        <v>6.966672942948597E-3</v>
      </c>
      <c r="P38" s="33">
        <v>4.3306345321031822E-2</v>
      </c>
      <c r="Q38" s="34">
        <v>2.4665787987196386</v>
      </c>
      <c r="R38" s="22">
        <v>25.510204081632651</v>
      </c>
      <c r="S38" s="33">
        <v>1.968309147949323E-2</v>
      </c>
      <c r="T38" s="1" t="s">
        <v>192</v>
      </c>
      <c r="U38" t="s">
        <v>189</v>
      </c>
    </row>
    <row r="39" spans="1:21" x14ac:dyDescent="0.3">
      <c r="A39">
        <v>34</v>
      </c>
      <c r="B39" t="s">
        <v>64</v>
      </c>
      <c r="C39">
        <v>10512</v>
      </c>
      <c r="D39">
        <v>15</v>
      </c>
      <c r="E39">
        <v>31</v>
      </c>
      <c r="F39">
        <v>710</v>
      </c>
      <c r="G39">
        <v>26</v>
      </c>
      <c r="H39">
        <v>38</v>
      </c>
      <c r="I39">
        <v>25</v>
      </c>
      <c r="J39">
        <v>3</v>
      </c>
      <c r="K39" s="22">
        <v>49.08163265306122</v>
      </c>
      <c r="L39" s="1" t="s">
        <v>161</v>
      </c>
      <c r="M39">
        <v>30</v>
      </c>
      <c r="N39" s="32">
        <v>1.4269406392694063E-3</v>
      </c>
      <c r="O39" s="33">
        <v>2.9490106544901064E-3</v>
      </c>
      <c r="P39" s="33">
        <v>6.7541856925418572E-2</v>
      </c>
      <c r="Q39" s="34">
        <v>0.80384322678843223</v>
      </c>
      <c r="R39" s="22">
        <v>50.91836734693878</v>
      </c>
      <c r="S39" s="33">
        <v>1.9479256037698438E-2</v>
      </c>
      <c r="T39" s="1" t="s">
        <v>160</v>
      </c>
      <c r="U39" t="s">
        <v>189</v>
      </c>
    </row>
    <row r="40" spans="1:21" x14ac:dyDescent="0.3">
      <c r="A40">
        <v>35</v>
      </c>
      <c r="B40" t="s">
        <v>65</v>
      </c>
      <c r="C40">
        <v>8048</v>
      </c>
      <c r="D40">
        <v>9</v>
      </c>
      <c r="E40">
        <v>24</v>
      </c>
      <c r="F40">
        <v>155</v>
      </c>
      <c r="G40">
        <v>35</v>
      </c>
      <c r="H40">
        <v>44</v>
      </c>
      <c r="I40">
        <v>31</v>
      </c>
      <c r="J40">
        <v>42</v>
      </c>
      <c r="K40" s="22">
        <v>24.591836734693878</v>
      </c>
      <c r="L40" s="1" t="s">
        <v>160</v>
      </c>
      <c r="M40">
        <v>39</v>
      </c>
      <c r="N40" s="32">
        <v>1.1182902584493041E-3</v>
      </c>
      <c r="O40" s="33">
        <v>2.982107355864811E-3</v>
      </c>
      <c r="P40" s="33">
        <v>1.9259443339960238E-2</v>
      </c>
      <c r="Q40" s="34">
        <v>0.76416500994035785</v>
      </c>
      <c r="R40" s="22">
        <v>75.408163265306115</v>
      </c>
      <c r="S40" s="33">
        <v>1.4913342141495152E-2</v>
      </c>
      <c r="T40" s="1" t="s">
        <v>160</v>
      </c>
      <c r="U40" t="s">
        <v>189</v>
      </c>
    </row>
    <row r="41" spans="1:21" x14ac:dyDescent="0.3">
      <c r="A41">
        <v>36</v>
      </c>
      <c r="B41" t="s">
        <v>66</v>
      </c>
      <c r="C41">
        <v>10861</v>
      </c>
      <c r="D41">
        <v>64</v>
      </c>
      <c r="E41">
        <v>45</v>
      </c>
      <c r="F41">
        <v>528</v>
      </c>
      <c r="G41">
        <v>23</v>
      </c>
      <c r="H41">
        <v>10</v>
      </c>
      <c r="I41">
        <v>15</v>
      </c>
      <c r="J41">
        <v>12</v>
      </c>
      <c r="K41" s="22">
        <v>69.693877551020407</v>
      </c>
      <c r="L41" s="1" t="s">
        <v>159</v>
      </c>
      <c r="M41">
        <v>16</v>
      </c>
      <c r="N41" s="32">
        <v>5.8926434030015656E-3</v>
      </c>
      <c r="O41" s="33">
        <v>4.1432648927354756E-3</v>
      </c>
      <c r="P41" s="33">
        <v>4.8614308074762913E-2</v>
      </c>
      <c r="Q41" s="34">
        <v>1.7125494889973298</v>
      </c>
      <c r="R41" s="22">
        <v>30.306122448979593</v>
      </c>
      <c r="S41" s="33">
        <v>2.0125970303029182E-2</v>
      </c>
      <c r="T41" s="1" t="s">
        <v>192</v>
      </c>
      <c r="U41" t="s">
        <v>189</v>
      </c>
    </row>
    <row r="42" spans="1:21" x14ac:dyDescent="0.3">
      <c r="A42">
        <v>37</v>
      </c>
      <c r="B42" t="s">
        <v>67</v>
      </c>
      <c r="C42">
        <v>14820</v>
      </c>
      <c r="D42">
        <v>17</v>
      </c>
      <c r="E42">
        <v>19</v>
      </c>
      <c r="F42">
        <v>158</v>
      </c>
      <c r="G42">
        <v>9</v>
      </c>
      <c r="H42">
        <v>37</v>
      </c>
      <c r="I42">
        <v>37</v>
      </c>
      <c r="J42">
        <v>41</v>
      </c>
      <c r="K42" s="22">
        <v>45.306122448979593</v>
      </c>
      <c r="L42" s="1" t="s">
        <v>161</v>
      </c>
      <c r="M42">
        <v>31</v>
      </c>
      <c r="N42" s="32">
        <v>1.147098515519568E-3</v>
      </c>
      <c r="O42" s="33">
        <v>1.2820512820512821E-3</v>
      </c>
      <c r="P42" s="33">
        <v>1.0661268556005398E-2</v>
      </c>
      <c r="Q42" s="34">
        <v>0.42847503373819162</v>
      </c>
      <c r="R42" s="22">
        <v>54.693877551020407</v>
      </c>
      <c r="S42" s="33">
        <v>2.7462193158170743E-2</v>
      </c>
      <c r="T42" s="1" t="s">
        <v>159</v>
      </c>
      <c r="U42" t="s">
        <v>189</v>
      </c>
    </row>
    <row r="43" spans="1:21" x14ac:dyDescent="0.3">
      <c r="A43">
        <v>38</v>
      </c>
      <c r="B43" t="s">
        <v>68</v>
      </c>
      <c r="C43">
        <v>10147</v>
      </c>
      <c r="D43">
        <v>19</v>
      </c>
      <c r="E43">
        <v>24</v>
      </c>
      <c r="F43">
        <v>312</v>
      </c>
      <c r="G43">
        <v>28</v>
      </c>
      <c r="H43">
        <v>35</v>
      </c>
      <c r="I43">
        <v>31</v>
      </c>
      <c r="J43">
        <v>27</v>
      </c>
      <c r="K43" s="22">
        <v>39.693877551020407</v>
      </c>
      <c r="L43" s="1" t="s">
        <v>160</v>
      </c>
      <c r="M43">
        <v>34</v>
      </c>
      <c r="N43" s="32">
        <v>1.8724746230412931E-3</v>
      </c>
      <c r="O43" s="33">
        <v>2.3652311027890015E-3</v>
      </c>
      <c r="P43" s="33">
        <v>3.0748004336257021E-2</v>
      </c>
      <c r="Q43" s="34">
        <v>0.75391741401399426</v>
      </c>
      <c r="R43" s="22">
        <v>60.306122448979593</v>
      </c>
      <c r="S43" s="33">
        <v>1.8802892980833909E-2</v>
      </c>
      <c r="T43" s="1" t="s">
        <v>160</v>
      </c>
      <c r="U43" t="s">
        <v>189</v>
      </c>
    </row>
    <row r="44" spans="1:21" x14ac:dyDescent="0.3">
      <c r="A44">
        <v>39</v>
      </c>
      <c r="B44" t="s">
        <v>69</v>
      </c>
      <c r="C44">
        <v>23152</v>
      </c>
      <c r="D44">
        <v>42</v>
      </c>
      <c r="E44">
        <v>35</v>
      </c>
      <c r="F44">
        <v>519</v>
      </c>
      <c r="G44">
        <v>2</v>
      </c>
      <c r="H44">
        <v>19</v>
      </c>
      <c r="I44">
        <v>22</v>
      </c>
      <c r="J44">
        <v>13</v>
      </c>
      <c r="K44" s="22">
        <v>76.020408163265301</v>
      </c>
      <c r="L44" s="1" t="s">
        <v>159</v>
      </c>
      <c r="M44">
        <v>7</v>
      </c>
      <c r="N44" s="32">
        <v>1.8140981340704907E-3</v>
      </c>
      <c r="O44" s="33">
        <v>1.5117484450587423E-3</v>
      </c>
      <c r="P44" s="33">
        <v>2.2417069799585351E-2</v>
      </c>
      <c r="Q44" s="34">
        <v>0.574464409122322</v>
      </c>
      <c r="R44" s="22">
        <v>23.979591836734699</v>
      </c>
      <c r="S44" s="33">
        <v>4.2901801349390624E-2</v>
      </c>
      <c r="T44" s="1" t="s">
        <v>159</v>
      </c>
      <c r="U44" t="s">
        <v>191</v>
      </c>
    </row>
    <row r="45" spans="1:21" x14ac:dyDescent="0.3">
      <c r="A45">
        <v>40</v>
      </c>
      <c r="B45" t="s">
        <v>70</v>
      </c>
      <c r="C45">
        <v>12586</v>
      </c>
      <c r="D45">
        <v>47</v>
      </c>
      <c r="E45">
        <v>61</v>
      </c>
      <c r="F45">
        <v>463</v>
      </c>
      <c r="G45">
        <v>15</v>
      </c>
      <c r="H45">
        <v>14</v>
      </c>
      <c r="I45">
        <v>5</v>
      </c>
      <c r="J45">
        <v>16</v>
      </c>
      <c r="K45" s="22">
        <v>75.81632653061223</v>
      </c>
      <c r="L45" s="1" t="s">
        <v>159</v>
      </c>
      <c r="M45">
        <v>8</v>
      </c>
      <c r="N45" s="32">
        <v>3.7343079612267597E-3</v>
      </c>
      <c r="O45" s="33">
        <v>4.8466550135070714E-3</v>
      </c>
      <c r="P45" s="33">
        <v>3.6786906086127447E-2</v>
      </c>
      <c r="Q45" s="34">
        <v>1.5294771968854282</v>
      </c>
      <c r="R45" s="22">
        <v>24.18367346938777</v>
      </c>
      <c r="S45" s="33">
        <v>2.3322480640265653E-2</v>
      </c>
      <c r="T45" s="1" t="s">
        <v>192</v>
      </c>
      <c r="U45" t="s">
        <v>189</v>
      </c>
    </row>
    <row r="46" spans="1:21" x14ac:dyDescent="0.3">
      <c r="A46">
        <v>41</v>
      </c>
      <c r="B46" t="s">
        <v>71</v>
      </c>
      <c r="C46">
        <v>1</v>
      </c>
      <c r="D46">
        <v>0</v>
      </c>
      <c r="E46">
        <v>0</v>
      </c>
      <c r="F46">
        <v>0</v>
      </c>
      <c r="G46">
        <v>50</v>
      </c>
      <c r="H46">
        <v>49</v>
      </c>
      <c r="I46">
        <v>49</v>
      </c>
      <c r="J46">
        <v>48</v>
      </c>
      <c r="K46" s="22">
        <v>1.6326530612244916</v>
      </c>
      <c r="L46" s="1" t="s">
        <v>160</v>
      </c>
      <c r="M46">
        <v>50</v>
      </c>
      <c r="N46" s="32">
        <v>0</v>
      </c>
      <c r="O46" s="33">
        <v>0</v>
      </c>
      <c r="P46" s="33">
        <v>0</v>
      </c>
      <c r="Q46" s="34">
        <v>0</v>
      </c>
      <c r="R46" s="22">
        <v>98.367346938775512</v>
      </c>
      <c r="S46" s="33">
        <v>1.8530494708617236E-6</v>
      </c>
      <c r="T46" s="1" t="s">
        <v>160</v>
      </c>
      <c r="U46" t="s">
        <v>189</v>
      </c>
    </row>
    <row r="47" spans="1:21" x14ac:dyDescent="0.3">
      <c r="A47">
        <v>42</v>
      </c>
      <c r="B47" t="s">
        <v>72</v>
      </c>
      <c r="C47">
        <v>381</v>
      </c>
      <c r="D47">
        <v>0</v>
      </c>
      <c r="E47">
        <v>0</v>
      </c>
      <c r="F47">
        <v>0</v>
      </c>
      <c r="G47">
        <v>49</v>
      </c>
      <c r="H47">
        <v>49</v>
      </c>
      <c r="I47">
        <v>49</v>
      </c>
      <c r="J47">
        <v>48</v>
      </c>
      <c r="K47" s="22">
        <v>2.3469387755102069</v>
      </c>
      <c r="L47" s="1" t="s">
        <v>160</v>
      </c>
      <c r="M47">
        <v>49</v>
      </c>
      <c r="N47" s="32">
        <v>0</v>
      </c>
      <c r="O47" s="33">
        <v>0</v>
      </c>
      <c r="P47" s="33">
        <v>0</v>
      </c>
      <c r="Q47" s="34">
        <v>0</v>
      </c>
      <c r="R47" s="22">
        <v>97.65306122448979</v>
      </c>
      <c r="S47" s="33">
        <v>7.0601184839831665E-4</v>
      </c>
      <c r="T47" s="1" t="s">
        <v>160</v>
      </c>
      <c r="U47" t="s">
        <v>189</v>
      </c>
    </row>
    <row r="48" spans="1:21" x14ac:dyDescent="0.3">
      <c r="A48">
        <v>43</v>
      </c>
      <c r="B48" t="s">
        <v>73</v>
      </c>
      <c r="C48">
        <v>11108</v>
      </c>
      <c r="D48">
        <v>20</v>
      </c>
      <c r="E48">
        <v>31</v>
      </c>
      <c r="F48">
        <v>392</v>
      </c>
      <c r="G48">
        <v>20</v>
      </c>
      <c r="H48">
        <v>34</v>
      </c>
      <c r="I48">
        <v>25</v>
      </c>
      <c r="J48">
        <v>21</v>
      </c>
      <c r="K48" s="22">
        <v>50.306122448979593</v>
      </c>
      <c r="L48" s="1" t="s">
        <v>161</v>
      </c>
      <c r="M48">
        <v>29</v>
      </c>
      <c r="N48" s="32">
        <v>1.8005041411595247E-3</v>
      </c>
      <c r="O48" s="33">
        <v>2.7907814187972634E-3</v>
      </c>
      <c r="P48" s="33">
        <v>3.5289881166726683E-2</v>
      </c>
      <c r="Q48" s="34">
        <v>0.82823190493338128</v>
      </c>
      <c r="R48" s="22">
        <v>49.693877551020407</v>
      </c>
      <c r="S48" s="33">
        <v>2.0583673522332025E-2</v>
      </c>
      <c r="T48" s="1" t="s">
        <v>192</v>
      </c>
      <c r="U48" t="s">
        <v>193</v>
      </c>
    </row>
    <row r="49" spans="1:21" x14ac:dyDescent="0.3">
      <c r="A49">
        <v>44</v>
      </c>
      <c r="B49" t="s">
        <v>74</v>
      </c>
      <c r="C49">
        <v>11047</v>
      </c>
      <c r="D49">
        <v>114</v>
      </c>
      <c r="E49">
        <v>23</v>
      </c>
      <c r="F49">
        <v>286</v>
      </c>
      <c r="G49">
        <v>21</v>
      </c>
      <c r="H49">
        <v>3</v>
      </c>
      <c r="I49">
        <v>33</v>
      </c>
      <c r="J49">
        <v>31</v>
      </c>
      <c r="K49" s="22">
        <v>62.244897959183675</v>
      </c>
      <c r="L49" s="1" t="s">
        <v>159</v>
      </c>
      <c r="M49">
        <v>19</v>
      </c>
      <c r="N49" s="32">
        <v>1.0319543767538698E-2</v>
      </c>
      <c r="O49" s="33">
        <v>2.0820132162578074E-3</v>
      </c>
      <c r="P49" s="33">
        <v>2.5889381732597087E-2</v>
      </c>
      <c r="Q49" s="34">
        <v>1.9643342083823661</v>
      </c>
      <c r="R49" s="22">
        <v>37.755102040816325</v>
      </c>
      <c r="S49" s="33">
        <v>2.0470637504609462E-2</v>
      </c>
      <c r="T49" s="1" t="s">
        <v>192</v>
      </c>
      <c r="U49" t="s">
        <v>189</v>
      </c>
    </row>
    <row r="50" spans="1:21" x14ac:dyDescent="0.3">
      <c r="A50">
        <v>45</v>
      </c>
      <c r="B50" t="s">
        <v>75</v>
      </c>
      <c r="C50">
        <v>7615</v>
      </c>
      <c r="D50">
        <v>12</v>
      </c>
      <c r="E50">
        <v>22</v>
      </c>
      <c r="F50">
        <v>263</v>
      </c>
      <c r="G50">
        <v>40</v>
      </c>
      <c r="H50">
        <v>43</v>
      </c>
      <c r="I50">
        <v>35</v>
      </c>
      <c r="J50">
        <v>33</v>
      </c>
      <c r="K50" s="22">
        <v>22.755102040816329</v>
      </c>
      <c r="L50" s="1" t="s">
        <v>160</v>
      </c>
      <c r="M50">
        <v>43</v>
      </c>
      <c r="N50" s="32">
        <v>1.5758371634931056E-3</v>
      </c>
      <c r="O50" s="33">
        <v>2.8890347997373605E-3</v>
      </c>
      <c r="P50" s="33">
        <v>3.4537097833223902E-2</v>
      </c>
      <c r="Q50" s="34">
        <v>0.81418253447143785</v>
      </c>
      <c r="R50" s="22">
        <v>77.244897959183675</v>
      </c>
      <c r="S50" s="33">
        <v>1.4110971720612025E-2</v>
      </c>
      <c r="T50" s="1" t="s">
        <v>160</v>
      </c>
      <c r="U50" t="s">
        <v>189</v>
      </c>
    </row>
    <row r="51" spans="1:21" x14ac:dyDescent="0.3">
      <c r="A51">
        <v>46</v>
      </c>
      <c r="B51" t="s">
        <v>76</v>
      </c>
      <c r="C51">
        <v>7928</v>
      </c>
      <c r="D51">
        <v>14</v>
      </c>
      <c r="E51">
        <v>19</v>
      </c>
      <c r="F51">
        <v>198</v>
      </c>
      <c r="G51">
        <v>36</v>
      </c>
      <c r="H51">
        <v>41</v>
      </c>
      <c r="I51">
        <v>37</v>
      </c>
      <c r="J51">
        <v>38</v>
      </c>
      <c r="K51" s="22">
        <v>24.489795918367346</v>
      </c>
      <c r="L51" s="1" t="s">
        <v>160</v>
      </c>
      <c r="M51">
        <v>40</v>
      </c>
      <c r="N51" s="32">
        <v>1.7658930373360242E-3</v>
      </c>
      <c r="O51" s="33">
        <v>2.3965691220988899E-3</v>
      </c>
      <c r="P51" s="33">
        <v>2.4974772956609485E-2</v>
      </c>
      <c r="Q51" s="34">
        <v>0.74419778002018155</v>
      </c>
      <c r="R51" s="22">
        <v>75.510204081632651</v>
      </c>
      <c r="S51" s="33">
        <v>1.4690976204991745E-2</v>
      </c>
      <c r="T51" s="1" t="s">
        <v>160</v>
      </c>
      <c r="U51" t="s">
        <v>189</v>
      </c>
    </row>
    <row r="52" spans="1:21" x14ac:dyDescent="0.3">
      <c r="A52">
        <v>47</v>
      </c>
      <c r="B52" t="s">
        <v>77</v>
      </c>
      <c r="C52">
        <v>7778</v>
      </c>
      <c r="D52">
        <v>74</v>
      </c>
      <c r="E52">
        <v>39</v>
      </c>
      <c r="F52">
        <v>232</v>
      </c>
      <c r="G52">
        <v>38</v>
      </c>
      <c r="H52">
        <v>7</v>
      </c>
      <c r="I52">
        <v>17</v>
      </c>
      <c r="J52">
        <v>35</v>
      </c>
      <c r="K52" s="22">
        <v>52.95918367346939</v>
      </c>
      <c r="L52" s="1" t="s">
        <v>161</v>
      </c>
      <c r="M52">
        <v>25</v>
      </c>
      <c r="N52" s="32">
        <v>9.5140138853175623E-3</v>
      </c>
      <c r="O52" s="33">
        <v>5.0141424530727695E-3</v>
      </c>
      <c r="P52" s="33">
        <v>2.9827719208022629E-2</v>
      </c>
      <c r="Q52" s="34">
        <v>2.4299305734121881</v>
      </c>
      <c r="R52" s="22">
        <v>47.04081632653061</v>
      </c>
      <c r="S52" s="33">
        <v>1.4413018784362486E-2</v>
      </c>
      <c r="T52" s="1" t="s">
        <v>160</v>
      </c>
      <c r="U52" t="s">
        <v>189</v>
      </c>
    </row>
    <row r="53" spans="1:21" x14ac:dyDescent="0.3">
      <c r="A53">
        <v>48</v>
      </c>
      <c r="B53" t="s">
        <v>78</v>
      </c>
      <c r="C53">
        <v>7315</v>
      </c>
      <c r="D53">
        <v>71</v>
      </c>
      <c r="E53">
        <v>10</v>
      </c>
      <c r="F53">
        <v>146</v>
      </c>
      <c r="G53">
        <v>41</v>
      </c>
      <c r="H53">
        <v>8</v>
      </c>
      <c r="I53">
        <v>45</v>
      </c>
      <c r="J53">
        <v>43</v>
      </c>
      <c r="K53" s="22">
        <v>36.326530612244902</v>
      </c>
      <c r="L53" s="1" t="s">
        <v>160</v>
      </c>
      <c r="M53">
        <v>36</v>
      </c>
      <c r="N53" s="32">
        <v>9.706083390293916E-3</v>
      </c>
      <c r="O53" s="33">
        <v>1.3670539986329461E-3</v>
      </c>
      <c r="P53" s="33">
        <v>1.9958988380041013E-2</v>
      </c>
      <c r="Q53" s="34">
        <v>1.7293233082706767</v>
      </c>
      <c r="R53" s="22">
        <v>63.673469387755098</v>
      </c>
      <c r="S53" s="33">
        <v>1.3555056879353508E-2</v>
      </c>
      <c r="T53" s="1" t="s">
        <v>160</v>
      </c>
      <c r="U53" t="s">
        <v>189</v>
      </c>
    </row>
    <row r="54" spans="1:21" x14ac:dyDescent="0.3">
      <c r="A54">
        <v>49</v>
      </c>
      <c r="B54" t="s">
        <v>80</v>
      </c>
      <c r="C54">
        <v>15869</v>
      </c>
      <c r="D54">
        <v>24</v>
      </c>
      <c r="E54">
        <v>57</v>
      </c>
      <c r="F54">
        <v>420</v>
      </c>
      <c r="G54">
        <v>6</v>
      </c>
      <c r="H54">
        <v>31</v>
      </c>
      <c r="I54">
        <v>7</v>
      </c>
      <c r="J54">
        <v>19</v>
      </c>
      <c r="K54" s="22">
        <v>70.102040816326536</v>
      </c>
      <c r="L54" s="1" t="s">
        <v>159</v>
      </c>
      <c r="M54">
        <v>14</v>
      </c>
      <c r="N54" s="32">
        <v>1.5123826328060999E-3</v>
      </c>
      <c r="O54" s="33">
        <v>3.5919087529144873E-3</v>
      </c>
      <c r="P54" s="33">
        <v>2.646669607410675E-2</v>
      </c>
      <c r="Q54" s="34">
        <v>0.94523914550381249</v>
      </c>
      <c r="R54" s="22">
        <v>29.897959183673464</v>
      </c>
      <c r="S54" s="33">
        <v>2.9406042053104691E-2</v>
      </c>
      <c r="T54" s="1" t="s">
        <v>159</v>
      </c>
      <c r="U54" t="s">
        <v>191</v>
      </c>
    </row>
    <row r="55" spans="1:21" x14ac:dyDescent="0.3">
      <c r="A55">
        <v>50</v>
      </c>
      <c r="B55" t="s">
        <v>81</v>
      </c>
      <c r="C55">
        <v>12625</v>
      </c>
      <c r="D55">
        <v>38</v>
      </c>
      <c r="E55">
        <v>50</v>
      </c>
      <c r="F55">
        <v>489</v>
      </c>
      <c r="G55">
        <v>6</v>
      </c>
      <c r="H55">
        <v>31</v>
      </c>
      <c r="I55">
        <v>7</v>
      </c>
      <c r="J55">
        <v>19</v>
      </c>
      <c r="K55" s="22">
        <v>70.102040816326536</v>
      </c>
      <c r="L55" s="1" t="s">
        <v>159</v>
      </c>
      <c r="M55">
        <v>14</v>
      </c>
      <c r="N55" s="32">
        <v>1.5123826328060999E-3</v>
      </c>
      <c r="O55" s="33">
        <v>3.5919087529144873E-3</v>
      </c>
      <c r="P55" s="33">
        <v>2.646669607410675E-2</v>
      </c>
      <c r="Q55" s="34">
        <v>0.94523914550381249</v>
      </c>
      <c r="R55" s="22">
        <v>29.897959183673464</v>
      </c>
      <c r="S55" s="33">
        <v>2.9406042053104691E-2</v>
      </c>
      <c r="T55" s="1" t="s">
        <v>159</v>
      </c>
      <c r="U55" t="s">
        <v>191</v>
      </c>
    </row>
    <row r="57" spans="1:21" x14ac:dyDescent="0.3">
      <c r="L57"/>
    </row>
    <row r="106" spans="1:21" ht="18" x14ac:dyDescent="0.3">
      <c r="A106" t="s">
        <v>15</v>
      </c>
      <c r="B106" s="21" t="s">
        <v>16</v>
      </c>
      <c r="C106" s="21" t="s">
        <v>147</v>
      </c>
      <c r="D106" s="21" t="s">
        <v>148</v>
      </c>
      <c r="E106" s="21" t="s">
        <v>150</v>
      </c>
      <c r="F106" s="21" t="s">
        <v>136</v>
      </c>
      <c r="G106" s="21" t="s">
        <v>157</v>
      </c>
      <c r="H106" s="21" t="s">
        <v>156</v>
      </c>
      <c r="I106" s="21" t="s">
        <v>155</v>
      </c>
      <c r="J106" s="21" t="s">
        <v>154</v>
      </c>
      <c r="K106" s="19" t="s">
        <v>151</v>
      </c>
      <c r="L106" s="20" t="s">
        <v>152</v>
      </c>
      <c r="M106" s="19" t="s">
        <v>153</v>
      </c>
      <c r="N106" s="30" t="s">
        <v>170</v>
      </c>
      <c r="O106" s="30" t="s">
        <v>171</v>
      </c>
      <c r="P106" s="30" t="s">
        <v>172</v>
      </c>
      <c r="Q106" s="30" t="s">
        <v>173</v>
      </c>
      <c r="R106" s="30" t="s">
        <v>174</v>
      </c>
      <c r="S106" s="30" t="s">
        <v>175</v>
      </c>
      <c r="T106" s="30" t="s">
        <v>176</v>
      </c>
      <c r="U106" s="30" t="s">
        <v>177</v>
      </c>
    </row>
    <row r="107" spans="1:21" x14ac:dyDescent="0.3">
      <c r="A107">
        <v>1</v>
      </c>
      <c r="B107" t="s">
        <v>30</v>
      </c>
      <c r="C107">
        <v>4375</v>
      </c>
      <c r="D107">
        <v>15</v>
      </c>
      <c r="E107">
        <v>16</v>
      </c>
      <c r="F107">
        <v>183</v>
      </c>
      <c r="G107">
        <v>45</v>
      </c>
      <c r="H107">
        <v>38</v>
      </c>
      <c r="I107">
        <v>42</v>
      </c>
      <c r="J107">
        <v>39</v>
      </c>
      <c r="K107" s="22">
        <v>17.551020408163268</v>
      </c>
      <c r="L107" s="1" t="s">
        <v>160</v>
      </c>
      <c r="M107">
        <v>45</v>
      </c>
      <c r="N107" s="32">
        <v>3.4285714285714284E-3</v>
      </c>
      <c r="O107" s="33">
        <v>3.6571428571428571E-3</v>
      </c>
      <c r="P107" s="33">
        <v>4.182857142857143E-2</v>
      </c>
      <c r="Q107" s="34">
        <v>1.2457142857142858</v>
      </c>
      <c r="R107" s="22">
        <v>82.448979591836732</v>
      </c>
      <c r="S107" s="33">
        <v>8.1070914350200411E-3</v>
      </c>
      <c r="T107" s="1" t="s">
        <v>160</v>
      </c>
      <c r="U107" t="s">
        <v>189</v>
      </c>
    </row>
    <row r="108" spans="1:21" x14ac:dyDescent="0.3">
      <c r="A108">
        <v>2</v>
      </c>
      <c r="B108" t="s">
        <v>31</v>
      </c>
      <c r="C108">
        <v>36502</v>
      </c>
      <c r="D108">
        <v>181</v>
      </c>
      <c r="E108">
        <v>105</v>
      </c>
      <c r="F108">
        <v>499</v>
      </c>
      <c r="G108">
        <v>1</v>
      </c>
      <c r="H108">
        <v>1</v>
      </c>
      <c r="I108">
        <v>1</v>
      </c>
      <c r="J108">
        <v>14</v>
      </c>
      <c r="K108" s="22">
        <v>96.020408163265301</v>
      </c>
      <c r="L108" s="1" t="s">
        <v>158</v>
      </c>
      <c r="M108">
        <v>1</v>
      </c>
      <c r="N108" s="32">
        <v>4.9586324037039064E-3</v>
      </c>
      <c r="O108" s="33">
        <v>2.8765547093309958E-3</v>
      </c>
      <c r="P108" s="33">
        <v>1.367048380910635E-2</v>
      </c>
      <c r="Q108" s="34">
        <v>1.319105802421785</v>
      </c>
      <c r="R108" s="22">
        <v>3.9795918367346985</v>
      </c>
      <c r="S108" s="33">
        <v>6.7640011785394638E-2</v>
      </c>
      <c r="T108" s="1" t="s">
        <v>159</v>
      </c>
      <c r="U108" t="s">
        <v>190</v>
      </c>
    </row>
    <row r="109" spans="1:21" x14ac:dyDescent="0.3">
      <c r="A109">
        <v>3</v>
      </c>
      <c r="B109" t="s">
        <v>32</v>
      </c>
      <c r="C109">
        <v>13791</v>
      </c>
      <c r="D109">
        <v>18</v>
      </c>
      <c r="E109">
        <v>52</v>
      </c>
      <c r="F109">
        <v>711</v>
      </c>
      <c r="G109">
        <v>12</v>
      </c>
      <c r="H109">
        <v>36</v>
      </c>
      <c r="I109">
        <v>8</v>
      </c>
      <c r="J109">
        <v>2</v>
      </c>
      <c r="K109" s="22">
        <v>67.551020408163268</v>
      </c>
      <c r="L109" s="1" t="s">
        <v>159</v>
      </c>
      <c r="M109">
        <v>17</v>
      </c>
      <c r="N109" s="32">
        <v>1.3051990428540352E-3</v>
      </c>
      <c r="O109" s="33">
        <v>3.770575012689435E-3</v>
      </c>
      <c r="P109" s="33">
        <v>5.1555362192734391E-2</v>
      </c>
      <c r="Q109" s="34">
        <v>0.94989485896599235</v>
      </c>
      <c r="R109" s="22">
        <v>32.448979591836732</v>
      </c>
      <c r="S109" s="33">
        <v>2.5555405252654029E-2</v>
      </c>
      <c r="T109" s="1" t="s">
        <v>159</v>
      </c>
      <c r="U109" t="s">
        <v>191</v>
      </c>
    </row>
    <row r="110" spans="1:21" x14ac:dyDescent="0.3">
      <c r="A110">
        <v>4</v>
      </c>
      <c r="B110" t="s">
        <v>33</v>
      </c>
      <c r="C110">
        <v>8812</v>
      </c>
      <c r="D110">
        <v>29</v>
      </c>
      <c r="E110">
        <v>22</v>
      </c>
      <c r="F110">
        <v>298</v>
      </c>
      <c r="G110">
        <v>32</v>
      </c>
      <c r="H110">
        <v>28</v>
      </c>
      <c r="I110">
        <v>35</v>
      </c>
      <c r="J110">
        <v>29</v>
      </c>
      <c r="K110" s="22">
        <v>38.877551020408163</v>
      </c>
      <c r="L110" s="1" t="s">
        <v>160</v>
      </c>
      <c r="M110">
        <v>35</v>
      </c>
      <c r="N110" s="32">
        <v>3.2909668633681346E-3</v>
      </c>
      <c r="O110" s="33">
        <v>2.4965955515206537E-3</v>
      </c>
      <c r="P110" s="33">
        <v>3.3817521561507038E-2</v>
      </c>
      <c r="Q110" s="34">
        <v>0.99296413980935094</v>
      </c>
      <c r="R110" s="22">
        <v>61.122448979591837</v>
      </c>
      <c r="S110" s="33">
        <v>1.6329071937233507E-2</v>
      </c>
      <c r="T110" s="1" t="s">
        <v>160</v>
      </c>
      <c r="U110" t="s">
        <v>189</v>
      </c>
    </row>
    <row r="111" spans="1:21" x14ac:dyDescent="0.3">
      <c r="A111">
        <v>5</v>
      </c>
      <c r="B111" t="s">
        <v>34</v>
      </c>
      <c r="C111">
        <v>18923</v>
      </c>
      <c r="D111">
        <v>51</v>
      </c>
      <c r="E111">
        <v>52</v>
      </c>
      <c r="F111">
        <v>541</v>
      </c>
      <c r="G111">
        <v>4</v>
      </c>
      <c r="H111">
        <v>12</v>
      </c>
      <c r="I111">
        <v>8</v>
      </c>
      <c r="J111">
        <v>10</v>
      </c>
      <c r="K111" s="22">
        <v>85.510204081632651</v>
      </c>
      <c r="L111" s="1" t="s">
        <v>158</v>
      </c>
      <c r="M111">
        <v>3</v>
      </c>
      <c r="N111" s="32">
        <v>2.6951329070443375E-3</v>
      </c>
      <c r="O111" s="33">
        <v>2.7479786503197168E-3</v>
      </c>
      <c r="P111" s="33">
        <v>2.858954711198013E-2</v>
      </c>
      <c r="Q111" s="34">
        <v>0.95386566612059398</v>
      </c>
      <c r="R111" s="22">
        <v>14.489795918367349</v>
      </c>
      <c r="S111" s="33">
        <v>3.5065255137116398E-2</v>
      </c>
      <c r="T111" s="1" t="s">
        <v>159</v>
      </c>
      <c r="U111" t="s">
        <v>190</v>
      </c>
    </row>
    <row r="112" spans="1:21" x14ac:dyDescent="0.3">
      <c r="A112">
        <v>6</v>
      </c>
      <c r="B112" t="s">
        <v>35</v>
      </c>
      <c r="C112">
        <v>8513</v>
      </c>
      <c r="D112">
        <v>35</v>
      </c>
      <c r="E112">
        <v>23</v>
      </c>
      <c r="F112">
        <v>341</v>
      </c>
      <c r="G112">
        <v>34</v>
      </c>
      <c r="H112">
        <v>25</v>
      </c>
      <c r="I112">
        <v>33</v>
      </c>
      <c r="J112">
        <v>24</v>
      </c>
      <c r="K112" s="22">
        <v>41.632653061224488</v>
      </c>
      <c r="L112" s="1" t="s">
        <v>161</v>
      </c>
      <c r="M112">
        <v>33</v>
      </c>
      <c r="N112" s="32">
        <v>4.1113590978503469E-3</v>
      </c>
      <c r="O112" s="33">
        <v>2.7017502643016562E-3</v>
      </c>
      <c r="P112" s="33">
        <v>4.0056384353341946E-2</v>
      </c>
      <c r="Q112" s="34">
        <v>1.1570539175378833</v>
      </c>
      <c r="R112" s="22">
        <v>58.367346938775512</v>
      </c>
      <c r="S112" s="33">
        <v>1.5775010145445852E-2</v>
      </c>
      <c r="T112" s="1" t="s">
        <v>160</v>
      </c>
      <c r="U112" t="s">
        <v>189</v>
      </c>
    </row>
    <row r="113" spans="1:21" x14ac:dyDescent="0.3">
      <c r="A113">
        <v>7</v>
      </c>
      <c r="B113" t="s">
        <v>36</v>
      </c>
      <c r="C113">
        <v>11472</v>
      </c>
      <c r="D113">
        <v>42</v>
      </c>
      <c r="E113">
        <v>62</v>
      </c>
      <c r="F113">
        <v>730</v>
      </c>
      <c r="G113">
        <v>19</v>
      </c>
      <c r="H113">
        <v>19</v>
      </c>
      <c r="I113">
        <v>4</v>
      </c>
      <c r="J113">
        <v>1</v>
      </c>
      <c r="K113" s="22">
        <v>74.897959183673464</v>
      </c>
      <c r="L113" s="1" t="s">
        <v>159</v>
      </c>
      <c r="M113">
        <v>9</v>
      </c>
      <c r="N113" s="32">
        <v>3.6610878661087866E-3</v>
      </c>
      <c r="O113" s="33">
        <v>5.4044630404463043E-3</v>
      </c>
      <c r="P113" s="33">
        <v>6.3633193863319393E-2</v>
      </c>
      <c r="Q113" s="34">
        <v>1.6300557880055788</v>
      </c>
      <c r="R113" s="22">
        <v>25.102040816326536</v>
      </c>
      <c r="S113" s="33">
        <v>2.1258183529725694E-2</v>
      </c>
      <c r="T113" s="1" t="s">
        <v>192</v>
      </c>
      <c r="U113" t="s">
        <v>189</v>
      </c>
    </row>
    <row r="114" spans="1:21" x14ac:dyDescent="0.3">
      <c r="A114">
        <v>8</v>
      </c>
      <c r="B114" t="s">
        <v>37</v>
      </c>
      <c r="C114">
        <v>9925</v>
      </c>
      <c r="D114">
        <v>25</v>
      </c>
      <c r="E114">
        <v>37</v>
      </c>
      <c r="F114">
        <v>659</v>
      </c>
      <c r="G114">
        <v>30</v>
      </c>
      <c r="H114">
        <v>30</v>
      </c>
      <c r="I114">
        <v>18</v>
      </c>
      <c r="J114">
        <v>5</v>
      </c>
      <c r="K114" s="22">
        <v>53.367346938775512</v>
      </c>
      <c r="L114" s="1" t="s">
        <v>161</v>
      </c>
      <c r="M114">
        <v>24</v>
      </c>
      <c r="N114" s="32">
        <v>2.5188916876574307E-3</v>
      </c>
      <c r="O114" s="33">
        <v>3.7279596977329976E-3</v>
      </c>
      <c r="P114" s="33">
        <v>6.6397984886649872E-2</v>
      </c>
      <c r="Q114" s="34">
        <v>1.1234256926952142</v>
      </c>
      <c r="R114" s="22">
        <v>46.632653061224488</v>
      </c>
      <c r="S114" s="33">
        <v>1.8391515998302608E-2</v>
      </c>
      <c r="T114" s="1" t="s">
        <v>160</v>
      </c>
      <c r="U114" t="s">
        <v>189</v>
      </c>
    </row>
    <row r="115" spans="1:21" x14ac:dyDescent="0.3">
      <c r="A115">
        <v>9</v>
      </c>
      <c r="B115" t="s">
        <v>38</v>
      </c>
      <c r="C115">
        <v>10782</v>
      </c>
      <c r="D115">
        <v>15</v>
      </c>
      <c r="E115">
        <v>36</v>
      </c>
      <c r="F115">
        <v>288</v>
      </c>
      <c r="G115">
        <v>24</v>
      </c>
      <c r="H115">
        <v>38</v>
      </c>
      <c r="I115">
        <v>20</v>
      </c>
      <c r="J115">
        <v>30</v>
      </c>
      <c r="K115" s="22">
        <v>44.285714285714285</v>
      </c>
      <c r="L115" s="1" t="s">
        <v>161</v>
      </c>
      <c r="M115">
        <v>32</v>
      </c>
      <c r="N115" s="32">
        <v>1.3912075681691708E-3</v>
      </c>
      <c r="O115" s="33">
        <v>3.3388981636060101E-3</v>
      </c>
      <c r="P115" s="33">
        <v>2.6711185308848081E-2</v>
      </c>
      <c r="Q115" s="34">
        <v>0.87646076794657757</v>
      </c>
      <c r="R115" s="22">
        <v>55.714285714285715</v>
      </c>
      <c r="S115" s="33">
        <v>1.9979579394831103E-2</v>
      </c>
      <c r="T115" s="1" t="s">
        <v>192</v>
      </c>
      <c r="U115" t="s">
        <v>193</v>
      </c>
    </row>
    <row r="116" spans="1:21" x14ac:dyDescent="0.3">
      <c r="A116">
        <v>10</v>
      </c>
      <c r="B116" t="s">
        <v>39</v>
      </c>
      <c r="C116">
        <v>7857</v>
      </c>
      <c r="D116">
        <v>14</v>
      </c>
      <c r="E116">
        <v>31</v>
      </c>
      <c r="F116">
        <v>328</v>
      </c>
      <c r="G116">
        <v>37</v>
      </c>
      <c r="H116">
        <v>41</v>
      </c>
      <c r="I116">
        <v>25</v>
      </c>
      <c r="J116">
        <v>25</v>
      </c>
      <c r="K116" s="22">
        <v>32.653061224489797</v>
      </c>
      <c r="L116" s="1" t="s">
        <v>160</v>
      </c>
      <c r="M116">
        <v>38</v>
      </c>
      <c r="N116" s="32">
        <v>1.7818505791014382E-3</v>
      </c>
      <c r="O116" s="33">
        <v>3.945526282296042E-3</v>
      </c>
      <c r="P116" s="33">
        <v>4.1746213567519411E-2</v>
      </c>
      <c r="Q116" s="34">
        <v>1.0563828433244242</v>
      </c>
      <c r="R116" s="22">
        <v>67.34693877551021</v>
      </c>
      <c r="S116" s="33">
        <v>1.4559409692560562E-2</v>
      </c>
      <c r="T116" s="1" t="s">
        <v>160</v>
      </c>
      <c r="U116" t="s">
        <v>189</v>
      </c>
    </row>
    <row r="117" spans="1:21" x14ac:dyDescent="0.3">
      <c r="A117">
        <v>11</v>
      </c>
      <c r="B117" t="s">
        <v>40</v>
      </c>
      <c r="C117">
        <v>7752</v>
      </c>
      <c r="D117">
        <v>9</v>
      </c>
      <c r="E117">
        <v>18</v>
      </c>
      <c r="F117">
        <v>348</v>
      </c>
      <c r="G117">
        <v>39</v>
      </c>
      <c r="H117">
        <v>44</v>
      </c>
      <c r="I117">
        <v>39</v>
      </c>
      <c r="J117">
        <v>23</v>
      </c>
      <c r="K117" s="22">
        <v>24.285714285714288</v>
      </c>
      <c r="L117" s="1" t="s">
        <v>160</v>
      </c>
      <c r="M117">
        <v>42</v>
      </c>
      <c r="N117" s="32">
        <v>1.1609907120743034E-3</v>
      </c>
      <c r="O117" s="33">
        <v>2.3219814241486067E-3</v>
      </c>
      <c r="P117" s="33">
        <v>4.4891640866873063E-2</v>
      </c>
      <c r="Q117" s="34">
        <v>0.63854489164086692</v>
      </c>
      <c r="R117" s="22">
        <v>75.714285714285708</v>
      </c>
      <c r="S117" s="33">
        <v>1.4364839498120081E-2</v>
      </c>
      <c r="T117" s="1" t="s">
        <v>160</v>
      </c>
      <c r="U117" t="s">
        <v>189</v>
      </c>
    </row>
    <row r="118" spans="1:21" x14ac:dyDescent="0.3">
      <c r="A118">
        <v>12</v>
      </c>
      <c r="B118" t="s">
        <v>41</v>
      </c>
      <c r="C118">
        <v>14392</v>
      </c>
      <c r="D118">
        <v>37</v>
      </c>
      <c r="E118">
        <v>59</v>
      </c>
      <c r="F118">
        <v>707</v>
      </c>
      <c r="G118">
        <v>11</v>
      </c>
      <c r="H118">
        <v>23</v>
      </c>
      <c r="I118">
        <v>6</v>
      </c>
      <c r="J118">
        <v>4</v>
      </c>
      <c r="K118" s="22">
        <v>76.428571428571416</v>
      </c>
      <c r="L118" s="1" t="s">
        <v>159</v>
      </c>
      <c r="M118">
        <v>6</v>
      </c>
      <c r="N118" s="32">
        <v>2.5708727070594775E-3</v>
      </c>
      <c r="O118" s="33">
        <v>4.0994997220678156E-3</v>
      </c>
      <c r="P118" s="33">
        <v>4.9124513618677042E-2</v>
      </c>
      <c r="Q118" s="34">
        <v>1.2055308504724849</v>
      </c>
      <c r="R118" s="22">
        <v>23.571428571428584</v>
      </c>
      <c r="S118" s="33">
        <v>2.6669087984641925E-2</v>
      </c>
      <c r="T118" s="1" t="s">
        <v>159</v>
      </c>
      <c r="U118" t="s">
        <v>191</v>
      </c>
    </row>
    <row r="119" spans="1:21" x14ac:dyDescent="0.3">
      <c r="A119">
        <v>13</v>
      </c>
      <c r="B119" t="s">
        <v>42</v>
      </c>
      <c r="C119">
        <v>12438</v>
      </c>
      <c r="D119">
        <v>69</v>
      </c>
      <c r="E119">
        <v>63</v>
      </c>
      <c r="F119">
        <v>575</v>
      </c>
      <c r="G119">
        <v>16</v>
      </c>
      <c r="H119">
        <v>9</v>
      </c>
      <c r="I119">
        <v>3</v>
      </c>
      <c r="J119">
        <v>8</v>
      </c>
      <c r="K119" s="22">
        <v>81.428571428571431</v>
      </c>
      <c r="L119" s="1" t="s">
        <v>158</v>
      </c>
      <c r="M119">
        <v>4</v>
      </c>
      <c r="N119" s="32">
        <v>5.5475156777616977E-3</v>
      </c>
      <c r="O119" s="33">
        <v>5.065123010130246E-3</v>
      </c>
      <c r="P119" s="33">
        <v>4.6229297314680819E-2</v>
      </c>
      <c r="Q119" s="34">
        <v>1.8451519536903038</v>
      </c>
      <c r="R119" s="22">
        <v>18.571428571428569</v>
      </c>
      <c r="S119" s="33">
        <v>2.3048229318578119E-2</v>
      </c>
      <c r="T119" s="1" t="s">
        <v>192</v>
      </c>
      <c r="U119" t="s">
        <v>189</v>
      </c>
    </row>
    <row r="120" spans="1:21" x14ac:dyDescent="0.3">
      <c r="A120">
        <v>14</v>
      </c>
      <c r="B120" t="s">
        <v>43</v>
      </c>
      <c r="C120">
        <v>15024</v>
      </c>
      <c r="D120">
        <v>58</v>
      </c>
      <c r="E120">
        <v>37</v>
      </c>
      <c r="F120">
        <v>253</v>
      </c>
      <c r="G120">
        <v>8</v>
      </c>
      <c r="H120">
        <v>11</v>
      </c>
      <c r="I120">
        <v>18</v>
      </c>
      <c r="J120">
        <v>34</v>
      </c>
      <c r="K120" s="22">
        <v>71.836734693877546</v>
      </c>
      <c r="L120" s="1" t="s">
        <v>159</v>
      </c>
      <c r="M120">
        <v>12</v>
      </c>
      <c r="N120" s="32">
        <v>3.8604898828541001E-3</v>
      </c>
      <c r="O120" s="33">
        <v>2.4627263045793398E-3</v>
      </c>
      <c r="P120" s="33">
        <v>1.683972310969116E-2</v>
      </c>
      <c r="Q120" s="34">
        <v>1.071618743343983</v>
      </c>
      <c r="R120" s="22">
        <v>28.163265306122454</v>
      </c>
      <c r="S120" s="33">
        <v>2.7840215250226535E-2</v>
      </c>
      <c r="T120" s="1" t="s">
        <v>159</v>
      </c>
      <c r="U120" t="s">
        <v>191</v>
      </c>
    </row>
    <row r="121" spans="1:21" x14ac:dyDescent="0.3">
      <c r="A121">
        <v>15</v>
      </c>
      <c r="B121" t="s">
        <v>44</v>
      </c>
      <c r="C121">
        <v>6250</v>
      </c>
      <c r="D121">
        <v>31</v>
      </c>
      <c r="E121">
        <v>15</v>
      </c>
      <c r="F121">
        <v>128</v>
      </c>
      <c r="G121">
        <v>43</v>
      </c>
      <c r="H121">
        <v>26</v>
      </c>
      <c r="I121">
        <v>43</v>
      </c>
      <c r="J121">
        <v>44</v>
      </c>
      <c r="K121" s="22">
        <v>24.387755102040821</v>
      </c>
      <c r="L121" s="1" t="s">
        <v>160</v>
      </c>
      <c r="M121">
        <v>41</v>
      </c>
      <c r="N121" s="32">
        <v>4.96E-3</v>
      </c>
      <c r="O121" s="33">
        <v>2.3999999999999998E-3</v>
      </c>
      <c r="P121" s="33">
        <v>2.0480000000000002E-2</v>
      </c>
      <c r="Q121" s="34">
        <v>1.224</v>
      </c>
      <c r="R121" s="22">
        <v>75.612244897959187</v>
      </c>
      <c r="S121" s="33">
        <v>1.1581559192885773E-2</v>
      </c>
      <c r="T121" s="1" t="s">
        <v>160</v>
      </c>
      <c r="U121" t="s">
        <v>189</v>
      </c>
    </row>
    <row r="122" spans="1:21" x14ac:dyDescent="0.3">
      <c r="A122">
        <v>16</v>
      </c>
      <c r="B122" t="s">
        <v>45</v>
      </c>
      <c r="C122">
        <v>8603</v>
      </c>
      <c r="D122">
        <v>36</v>
      </c>
      <c r="E122">
        <v>35</v>
      </c>
      <c r="F122">
        <v>552</v>
      </c>
      <c r="G122">
        <v>33</v>
      </c>
      <c r="H122">
        <v>24</v>
      </c>
      <c r="I122">
        <v>22</v>
      </c>
      <c r="J122">
        <v>9</v>
      </c>
      <c r="K122" s="22">
        <v>52.040816326530617</v>
      </c>
      <c r="L122" s="1" t="s">
        <v>161</v>
      </c>
      <c r="M122">
        <v>26</v>
      </c>
      <c r="N122" s="32">
        <v>4.1845867720562598E-3</v>
      </c>
      <c r="O122" s="33">
        <v>4.0683482506102524E-3</v>
      </c>
      <c r="P122" s="33">
        <v>6.4163663838195981E-2</v>
      </c>
      <c r="Q122" s="34">
        <v>1.4413576659304892</v>
      </c>
      <c r="R122" s="22">
        <v>47.959183673469383</v>
      </c>
      <c r="S122" s="33">
        <v>1.5941784597823409E-2</v>
      </c>
      <c r="T122" s="1" t="s">
        <v>160</v>
      </c>
      <c r="U122" t="s">
        <v>189</v>
      </c>
    </row>
    <row r="123" spans="1:21" x14ac:dyDescent="0.3">
      <c r="A123">
        <v>17</v>
      </c>
      <c r="B123" t="s">
        <v>46</v>
      </c>
      <c r="C123">
        <v>4522</v>
      </c>
      <c r="D123">
        <v>9</v>
      </c>
      <c r="E123">
        <v>10</v>
      </c>
      <c r="F123">
        <v>61</v>
      </c>
      <c r="G123">
        <v>44</v>
      </c>
      <c r="H123">
        <v>44</v>
      </c>
      <c r="I123">
        <v>45</v>
      </c>
      <c r="J123">
        <v>46</v>
      </c>
      <c r="K123" s="22">
        <v>11.22448979591837</v>
      </c>
      <c r="L123" s="1" t="s">
        <v>160</v>
      </c>
      <c r="M123">
        <v>46</v>
      </c>
      <c r="N123" s="32">
        <v>1.9902697921273774E-3</v>
      </c>
      <c r="O123" s="33">
        <v>2.2114108801415304E-3</v>
      </c>
      <c r="P123" s="33">
        <v>1.3489606368863335E-2</v>
      </c>
      <c r="Q123" s="34">
        <v>0.74082264484741267</v>
      </c>
      <c r="R123" s="22">
        <v>88.775510204081627</v>
      </c>
      <c r="S123" s="33">
        <v>8.379489707236714E-3</v>
      </c>
      <c r="T123" s="1" t="s">
        <v>160</v>
      </c>
      <c r="U123" t="s">
        <v>189</v>
      </c>
    </row>
    <row r="124" spans="1:21" x14ac:dyDescent="0.3">
      <c r="A124">
        <v>18</v>
      </c>
      <c r="B124" t="s">
        <v>47</v>
      </c>
      <c r="C124">
        <v>4054</v>
      </c>
      <c r="D124">
        <v>80</v>
      </c>
      <c r="E124">
        <v>12</v>
      </c>
      <c r="F124">
        <v>168</v>
      </c>
      <c r="G124">
        <v>46</v>
      </c>
      <c r="H124">
        <v>5</v>
      </c>
      <c r="I124">
        <v>44</v>
      </c>
      <c r="J124">
        <v>40</v>
      </c>
      <c r="K124" s="22">
        <v>35.918367346938773</v>
      </c>
      <c r="L124" s="1" t="s">
        <v>160</v>
      </c>
      <c r="M124">
        <v>37</v>
      </c>
      <c r="N124" s="32">
        <v>1.9733596447952639E-2</v>
      </c>
      <c r="O124" s="33">
        <v>2.9600394671928957E-3</v>
      </c>
      <c r="P124" s="33">
        <v>4.1440552540700545E-2</v>
      </c>
      <c r="Q124" s="34">
        <v>3.5520473606314753</v>
      </c>
      <c r="R124" s="22">
        <v>64.081632653061234</v>
      </c>
      <c r="S124" s="33">
        <v>7.5122625548734272E-3</v>
      </c>
      <c r="T124" s="1" t="s">
        <v>160</v>
      </c>
      <c r="U124" t="s">
        <v>189</v>
      </c>
    </row>
    <row r="125" spans="1:21" x14ac:dyDescent="0.3">
      <c r="A125">
        <v>19</v>
      </c>
      <c r="B125" t="s">
        <v>48</v>
      </c>
      <c r="C125">
        <v>10509</v>
      </c>
      <c r="D125">
        <v>44</v>
      </c>
      <c r="E125">
        <v>29</v>
      </c>
      <c r="F125">
        <v>423</v>
      </c>
      <c r="G125">
        <v>27</v>
      </c>
      <c r="H125">
        <v>17</v>
      </c>
      <c r="I125">
        <v>29</v>
      </c>
      <c r="J125">
        <v>18</v>
      </c>
      <c r="K125" s="22">
        <v>55</v>
      </c>
      <c r="L125" s="1" t="s">
        <v>161</v>
      </c>
      <c r="M125">
        <v>23</v>
      </c>
      <c r="N125" s="32">
        <v>4.1868874298220575E-3</v>
      </c>
      <c r="O125" s="33">
        <v>2.7595394423827195E-3</v>
      </c>
      <c r="P125" s="33">
        <v>4.025121324578932E-2</v>
      </c>
      <c r="Q125" s="34">
        <v>1.1799410029498525</v>
      </c>
      <c r="R125" s="22">
        <v>45</v>
      </c>
      <c r="S125" s="33">
        <v>1.9473696889285852E-2</v>
      </c>
      <c r="T125" s="1" t="s">
        <v>160</v>
      </c>
      <c r="U125" t="s">
        <v>189</v>
      </c>
    </row>
    <row r="126" spans="1:21" x14ac:dyDescent="0.3">
      <c r="A126">
        <v>20</v>
      </c>
      <c r="B126" t="s">
        <v>49</v>
      </c>
      <c r="C126">
        <v>10010</v>
      </c>
      <c r="D126">
        <v>31</v>
      </c>
      <c r="E126">
        <v>36</v>
      </c>
      <c r="F126">
        <v>402</v>
      </c>
      <c r="G126">
        <v>29</v>
      </c>
      <c r="H126">
        <v>26</v>
      </c>
      <c r="I126">
        <v>20</v>
      </c>
      <c r="J126">
        <v>20</v>
      </c>
      <c r="K126" s="22">
        <v>51.122448979591837</v>
      </c>
      <c r="L126" s="1" t="s">
        <v>161</v>
      </c>
      <c r="M126">
        <v>28</v>
      </c>
      <c r="N126" s="32">
        <v>3.0969030969030969E-3</v>
      </c>
      <c r="O126" s="33">
        <v>3.5964035964035964E-3</v>
      </c>
      <c r="P126" s="33">
        <v>4.0159840159840157E-2</v>
      </c>
      <c r="Q126" s="34">
        <v>1.1838161838161838</v>
      </c>
      <c r="R126" s="22">
        <v>48.877551020408163</v>
      </c>
      <c r="S126" s="33">
        <v>1.8549025203325853E-2</v>
      </c>
      <c r="T126" s="1" t="s">
        <v>160</v>
      </c>
      <c r="U126" t="s">
        <v>189</v>
      </c>
    </row>
    <row r="127" spans="1:21" x14ac:dyDescent="0.3">
      <c r="A127">
        <v>21</v>
      </c>
      <c r="B127" t="s">
        <v>50</v>
      </c>
      <c r="C127">
        <v>1412</v>
      </c>
      <c r="D127">
        <v>5</v>
      </c>
      <c r="E127">
        <v>8</v>
      </c>
      <c r="F127">
        <v>1</v>
      </c>
      <c r="G127">
        <v>47</v>
      </c>
      <c r="H127">
        <v>47</v>
      </c>
      <c r="I127">
        <v>47</v>
      </c>
      <c r="J127">
        <v>47</v>
      </c>
      <c r="K127" s="22">
        <v>6.122448979591832</v>
      </c>
      <c r="L127" s="1" t="s">
        <v>160</v>
      </c>
      <c r="M127">
        <v>47</v>
      </c>
      <c r="N127" s="32">
        <v>3.5410764872521247E-3</v>
      </c>
      <c r="O127" s="33">
        <v>5.6657223796033997E-3</v>
      </c>
      <c r="P127" s="33">
        <v>7.0821529745042496E-4</v>
      </c>
      <c r="Q127" s="34">
        <v>1.6643059490084984</v>
      </c>
      <c r="R127" s="22">
        <v>93.877551020408163</v>
      </c>
      <c r="S127" s="33">
        <v>2.6165058528567538E-3</v>
      </c>
      <c r="T127" s="1" t="s">
        <v>160</v>
      </c>
      <c r="U127" t="s">
        <v>189</v>
      </c>
    </row>
    <row r="128" spans="1:21" x14ac:dyDescent="0.3">
      <c r="A128">
        <v>22</v>
      </c>
      <c r="B128" t="s">
        <v>52</v>
      </c>
      <c r="C128">
        <v>644</v>
      </c>
      <c r="D128">
        <v>1</v>
      </c>
      <c r="E128">
        <v>1</v>
      </c>
      <c r="F128">
        <v>0</v>
      </c>
      <c r="G128">
        <v>48</v>
      </c>
      <c r="H128">
        <v>48</v>
      </c>
      <c r="I128">
        <v>48</v>
      </c>
      <c r="J128">
        <v>48</v>
      </c>
      <c r="K128" s="22">
        <v>4.081632653061229</v>
      </c>
      <c r="L128" s="1" t="s">
        <v>160</v>
      </c>
      <c r="M128">
        <v>48</v>
      </c>
      <c r="N128" s="32">
        <v>1.5527950310559005E-3</v>
      </c>
      <c r="O128" s="33">
        <v>1.5527950310559005E-3</v>
      </c>
      <c r="P128" s="33">
        <v>0</v>
      </c>
      <c r="Q128" s="34">
        <v>0.54347826086956519</v>
      </c>
      <c r="R128" s="22">
        <v>95.918367346938766</v>
      </c>
      <c r="S128" s="33">
        <v>1.1933638592349499E-3</v>
      </c>
      <c r="T128" s="1" t="s">
        <v>160</v>
      </c>
      <c r="U128" t="s">
        <v>189</v>
      </c>
    </row>
    <row r="129" spans="1:21" x14ac:dyDescent="0.3">
      <c r="A129">
        <v>23</v>
      </c>
      <c r="B129" t="s">
        <v>53</v>
      </c>
      <c r="C129">
        <v>14523</v>
      </c>
      <c r="D129">
        <v>49</v>
      </c>
      <c r="E129">
        <v>46</v>
      </c>
      <c r="F129">
        <v>538</v>
      </c>
      <c r="G129">
        <v>10</v>
      </c>
      <c r="H129">
        <v>13</v>
      </c>
      <c r="I129">
        <v>13</v>
      </c>
      <c r="J129">
        <v>11</v>
      </c>
      <c r="K129" s="22">
        <v>78.265306122448976</v>
      </c>
      <c r="L129" s="1" t="s">
        <v>159</v>
      </c>
      <c r="M129">
        <v>5</v>
      </c>
      <c r="N129" s="32">
        <v>3.3739585485092613E-3</v>
      </c>
      <c r="O129" s="33">
        <v>3.1673896577842043E-3</v>
      </c>
      <c r="P129" s="33">
        <v>3.7044687736693518E-2</v>
      </c>
      <c r="Q129" s="34">
        <v>1.13957171383323</v>
      </c>
      <c r="R129" s="22">
        <v>21.734693877551024</v>
      </c>
      <c r="S129" s="33">
        <v>2.6911837465324811E-2</v>
      </c>
      <c r="T129" s="1" t="s">
        <v>159</v>
      </c>
      <c r="U129" t="s">
        <v>191</v>
      </c>
    </row>
    <row r="130" spans="1:21" x14ac:dyDescent="0.3">
      <c r="A130">
        <v>24</v>
      </c>
      <c r="B130" t="s">
        <v>54</v>
      </c>
      <c r="C130">
        <v>16550</v>
      </c>
      <c r="D130">
        <v>24</v>
      </c>
      <c r="E130">
        <v>26</v>
      </c>
      <c r="F130">
        <v>217</v>
      </c>
      <c r="G130">
        <v>5</v>
      </c>
      <c r="H130">
        <v>31</v>
      </c>
      <c r="I130">
        <v>30</v>
      </c>
      <c r="J130">
        <v>37</v>
      </c>
      <c r="K130" s="22">
        <v>55.918367346938773</v>
      </c>
      <c r="L130" s="1" t="s">
        <v>161</v>
      </c>
      <c r="M130">
        <v>21</v>
      </c>
      <c r="N130" s="32">
        <v>1.4501510574018127E-3</v>
      </c>
      <c r="O130" s="33">
        <v>1.5709969788519637E-3</v>
      </c>
      <c r="P130" s="33">
        <v>1.3111782477341389E-2</v>
      </c>
      <c r="Q130" s="34">
        <v>0.53172205438066467</v>
      </c>
      <c r="R130" s="22">
        <v>44.081632653061227</v>
      </c>
      <c r="S130" s="33">
        <v>3.0667968742761526E-2</v>
      </c>
      <c r="T130" s="1" t="s">
        <v>159</v>
      </c>
      <c r="U130" t="s">
        <v>189</v>
      </c>
    </row>
    <row r="131" spans="1:21" x14ac:dyDescent="0.3">
      <c r="A131">
        <v>25</v>
      </c>
      <c r="B131" t="s">
        <v>55</v>
      </c>
      <c r="C131">
        <v>8935</v>
      </c>
      <c r="D131">
        <v>43</v>
      </c>
      <c r="E131">
        <v>42</v>
      </c>
      <c r="F131">
        <v>381</v>
      </c>
      <c r="G131">
        <v>31</v>
      </c>
      <c r="H131">
        <v>18</v>
      </c>
      <c r="I131">
        <v>16</v>
      </c>
      <c r="J131">
        <v>22</v>
      </c>
      <c r="K131" s="22">
        <v>55.612244897959179</v>
      </c>
      <c r="L131" s="1" t="s">
        <v>161</v>
      </c>
      <c r="M131">
        <v>22</v>
      </c>
      <c r="N131" s="32">
        <v>4.812534974818131E-3</v>
      </c>
      <c r="O131" s="33">
        <v>4.7006155567991042E-3</v>
      </c>
      <c r="P131" s="33">
        <v>4.2641298265249018E-2</v>
      </c>
      <c r="Q131" s="34">
        <v>1.6620033575825404</v>
      </c>
      <c r="R131" s="22">
        <v>44.387755102040821</v>
      </c>
      <c r="S131" s="33">
        <v>1.6556997022149501E-2</v>
      </c>
      <c r="T131" s="1" t="s">
        <v>160</v>
      </c>
      <c r="U131" t="s">
        <v>189</v>
      </c>
    </row>
    <row r="132" spans="1:21" x14ac:dyDescent="0.3">
      <c r="A132">
        <v>26</v>
      </c>
      <c r="B132" t="s">
        <v>56</v>
      </c>
      <c r="C132">
        <v>20366</v>
      </c>
      <c r="D132">
        <v>117</v>
      </c>
      <c r="E132">
        <v>51</v>
      </c>
      <c r="F132">
        <v>587</v>
      </c>
      <c r="G132">
        <v>3</v>
      </c>
      <c r="H132">
        <v>2</v>
      </c>
      <c r="I132">
        <v>10</v>
      </c>
      <c r="J132">
        <v>7</v>
      </c>
      <c r="K132" s="22">
        <v>92.448979591836732</v>
      </c>
      <c r="L132" s="1" t="s">
        <v>158</v>
      </c>
      <c r="M132">
        <v>2</v>
      </c>
      <c r="N132" s="32">
        <v>5.7448688991456349E-3</v>
      </c>
      <c r="O132" s="33">
        <v>2.5041736227045075E-3</v>
      </c>
      <c r="P132" s="33">
        <v>2.8822547382893058E-2</v>
      </c>
      <c r="Q132" s="34">
        <v>1.3625650594127467</v>
      </c>
      <c r="R132" s="22">
        <v>7.5510204081632679</v>
      </c>
      <c r="S132" s="33">
        <v>3.7739205523569866E-2</v>
      </c>
      <c r="T132" s="1" t="s">
        <v>159</v>
      </c>
      <c r="U132" t="s">
        <v>190</v>
      </c>
    </row>
    <row r="133" spans="1:21" x14ac:dyDescent="0.3">
      <c r="A133">
        <v>27</v>
      </c>
      <c r="B133" t="s">
        <v>57</v>
      </c>
      <c r="C133">
        <v>11745</v>
      </c>
      <c r="D133">
        <v>45</v>
      </c>
      <c r="E133">
        <v>46</v>
      </c>
      <c r="F133">
        <v>322</v>
      </c>
      <c r="G133">
        <v>18</v>
      </c>
      <c r="H133">
        <v>15</v>
      </c>
      <c r="I133">
        <v>13</v>
      </c>
      <c r="J133">
        <v>26</v>
      </c>
      <c r="K133" s="22">
        <v>66.734693877551024</v>
      </c>
      <c r="L133" s="1" t="s">
        <v>159</v>
      </c>
      <c r="M133">
        <v>18</v>
      </c>
      <c r="N133" s="32">
        <v>3.8314176245210726E-3</v>
      </c>
      <c r="O133" s="33">
        <v>3.9165602383993189E-3</v>
      </c>
      <c r="P133" s="33">
        <v>2.741592166879523E-2</v>
      </c>
      <c r="Q133" s="34">
        <v>1.3580246913580247</v>
      </c>
      <c r="R133" s="22">
        <v>33.265306122448976</v>
      </c>
      <c r="S133" s="33">
        <v>2.1764066035270944E-2</v>
      </c>
      <c r="T133" s="1" t="s">
        <v>192</v>
      </c>
      <c r="U133" t="s">
        <v>189</v>
      </c>
    </row>
    <row r="134" spans="1:21" x14ac:dyDescent="0.3">
      <c r="A134">
        <v>28</v>
      </c>
      <c r="B134" t="s">
        <v>58</v>
      </c>
      <c r="C134">
        <v>10878</v>
      </c>
      <c r="D134">
        <v>95</v>
      </c>
      <c r="E134">
        <v>47</v>
      </c>
      <c r="F134">
        <v>299</v>
      </c>
      <c r="G134">
        <v>22</v>
      </c>
      <c r="H134">
        <v>4</v>
      </c>
      <c r="I134">
        <v>12</v>
      </c>
      <c r="J134">
        <v>28</v>
      </c>
      <c r="K134" s="22">
        <v>70.408163265306129</v>
      </c>
      <c r="L134" s="1" t="s">
        <v>159</v>
      </c>
      <c r="M134">
        <v>13</v>
      </c>
      <c r="N134" s="32">
        <v>8.7332230189373049E-3</v>
      </c>
      <c r="O134" s="33">
        <v>4.3206471777900348E-3</v>
      </c>
      <c r="P134" s="33">
        <v>2.7486670343813201E-2</v>
      </c>
      <c r="Q134" s="34">
        <v>2.1741128883986027</v>
      </c>
      <c r="R134" s="22">
        <v>29.591836734693871</v>
      </c>
      <c r="S134" s="33">
        <v>2.0157472144033829E-2</v>
      </c>
      <c r="T134" s="1" t="s">
        <v>192</v>
      </c>
      <c r="U134" t="s">
        <v>189</v>
      </c>
    </row>
    <row r="135" spans="1:21" x14ac:dyDescent="0.3">
      <c r="A135">
        <v>29</v>
      </c>
      <c r="B135" t="s">
        <v>59</v>
      </c>
      <c r="C135">
        <v>6419</v>
      </c>
      <c r="D135">
        <v>21</v>
      </c>
      <c r="E135">
        <v>17</v>
      </c>
      <c r="F135">
        <v>95</v>
      </c>
      <c r="G135">
        <v>42</v>
      </c>
      <c r="H135">
        <v>33</v>
      </c>
      <c r="I135">
        <v>41</v>
      </c>
      <c r="J135">
        <v>45</v>
      </c>
      <c r="K135" s="22">
        <v>21.326530612244898</v>
      </c>
      <c r="L135" s="1" t="s">
        <v>160</v>
      </c>
      <c r="M135">
        <v>44</v>
      </c>
      <c r="N135" s="32">
        <v>3.2715376226826608E-3</v>
      </c>
      <c r="O135" s="33">
        <v>2.6483875993145349E-3</v>
      </c>
      <c r="P135" s="33">
        <v>1.479981305499299E-2</v>
      </c>
      <c r="Q135" s="34">
        <v>1.0204081632653061</v>
      </c>
      <c r="R135" s="22">
        <v>78.673469387755105</v>
      </c>
      <c r="S135" s="33">
        <v>1.1894724553461404E-2</v>
      </c>
      <c r="T135" s="1" t="s">
        <v>160</v>
      </c>
      <c r="U135" t="s">
        <v>189</v>
      </c>
    </row>
    <row r="136" spans="1:21" x14ac:dyDescent="0.3">
      <c r="A136">
        <v>30</v>
      </c>
      <c r="B136" t="s">
        <v>60</v>
      </c>
      <c r="C136">
        <v>12017</v>
      </c>
      <c r="D136">
        <v>29</v>
      </c>
      <c r="E136">
        <v>30</v>
      </c>
      <c r="F136">
        <v>286</v>
      </c>
      <c r="G136">
        <v>17</v>
      </c>
      <c r="H136">
        <v>28</v>
      </c>
      <c r="I136">
        <v>28</v>
      </c>
      <c r="J136">
        <v>31</v>
      </c>
      <c r="K136" s="22">
        <v>51.83673469387756</v>
      </c>
      <c r="L136" s="1" t="s">
        <v>161</v>
      </c>
      <c r="M136">
        <v>27</v>
      </c>
      <c r="N136" s="32">
        <v>2.4132478988100193E-3</v>
      </c>
      <c r="O136" s="33">
        <v>2.4964633435965713E-3</v>
      </c>
      <c r="P136" s="33">
        <v>2.3799617208953981E-2</v>
      </c>
      <c r="Q136" s="34">
        <v>0.86127985354081726</v>
      </c>
      <c r="R136" s="22">
        <v>48.16326530612244</v>
      </c>
      <c r="S136" s="33">
        <v>2.2268095491345334E-2</v>
      </c>
      <c r="T136" s="1" t="s">
        <v>192</v>
      </c>
      <c r="U136" t="s">
        <v>193</v>
      </c>
    </row>
    <row r="137" spans="1:21" x14ac:dyDescent="0.3">
      <c r="A137">
        <v>31</v>
      </c>
      <c r="B137" t="s">
        <v>61</v>
      </c>
      <c r="C137">
        <v>15705</v>
      </c>
      <c r="D137">
        <v>38</v>
      </c>
      <c r="E137">
        <v>35</v>
      </c>
      <c r="F137">
        <v>648</v>
      </c>
      <c r="G137">
        <v>7</v>
      </c>
      <c r="H137">
        <v>21</v>
      </c>
      <c r="I137">
        <v>22</v>
      </c>
      <c r="J137">
        <v>6</v>
      </c>
      <c r="K137" s="22">
        <v>73.367346938775512</v>
      </c>
      <c r="L137" s="1" t="s">
        <v>159</v>
      </c>
      <c r="M137">
        <v>11</v>
      </c>
      <c r="N137" s="32">
        <v>2.4196115886660299E-3</v>
      </c>
      <c r="O137" s="33">
        <v>2.2285896211397642E-3</v>
      </c>
      <c r="P137" s="33">
        <v>4.126074498567335E-2</v>
      </c>
      <c r="Q137" s="34">
        <v>0.80865966252785737</v>
      </c>
      <c r="R137" s="22">
        <v>26.632653061224488</v>
      </c>
      <c r="S137" s="33">
        <v>2.9102141939883371E-2</v>
      </c>
      <c r="T137" s="1" t="s">
        <v>159</v>
      </c>
      <c r="U137" t="s">
        <v>191</v>
      </c>
    </row>
    <row r="138" spans="1:21" x14ac:dyDescent="0.3">
      <c r="A138">
        <v>32</v>
      </c>
      <c r="B138" t="s">
        <v>62</v>
      </c>
      <c r="C138">
        <v>13536</v>
      </c>
      <c r="D138">
        <v>45</v>
      </c>
      <c r="E138">
        <v>18</v>
      </c>
      <c r="F138">
        <v>220</v>
      </c>
      <c r="G138">
        <v>13</v>
      </c>
      <c r="H138">
        <v>15</v>
      </c>
      <c r="I138">
        <v>39</v>
      </c>
      <c r="J138">
        <v>36</v>
      </c>
      <c r="K138" s="22">
        <v>56.632653061224495</v>
      </c>
      <c r="L138" s="1" t="s">
        <v>161</v>
      </c>
      <c r="M138">
        <v>20</v>
      </c>
      <c r="N138" s="32">
        <v>3.324468085106383E-3</v>
      </c>
      <c r="O138" s="33">
        <v>1.3297872340425532E-3</v>
      </c>
      <c r="P138" s="33">
        <v>1.6252955082742316E-2</v>
      </c>
      <c r="Q138" s="34">
        <v>0.7646276595744681</v>
      </c>
      <c r="R138" s="22">
        <v>43.367346938775505</v>
      </c>
      <c r="S138" s="33">
        <v>2.5082877637584291E-2</v>
      </c>
      <c r="T138" s="1" t="s">
        <v>159</v>
      </c>
      <c r="U138" t="s">
        <v>189</v>
      </c>
    </row>
    <row r="139" spans="1:21" x14ac:dyDescent="0.3">
      <c r="A139">
        <v>33</v>
      </c>
      <c r="B139" t="s">
        <v>63</v>
      </c>
      <c r="C139">
        <v>10622</v>
      </c>
      <c r="D139">
        <v>76</v>
      </c>
      <c r="E139">
        <v>74</v>
      </c>
      <c r="F139">
        <v>460</v>
      </c>
      <c r="G139">
        <v>25</v>
      </c>
      <c r="H139">
        <v>6</v>
      </c>
      <c r="I139">
        <v>2</v>
      </c>
      <c r="J139">
        <v>17</v>
      </c>
      <c r="K139" s="22">
        <v>74.489795918367349</v>
      </c>
      <c r="L139" s="1" t="s">
        <v>159</v>
      </c>
      <c r="M139">
        <v>10</v>
      </c>
      <c r="N139" s="32">
        <v>7.1549614008661272E-3</v>
      </c>
      <c r="O139" s="33">
        <v>6.966672942948597E-3</v>
      </c>
      <c r="P139" s="33">
        <v>4.3306345321031822E-2</v>
      </c>
      <c r="Q139" s="34">
        <v>2.4665787987196386</v>
      </c>
      <c r="R139" s="22">
        <v>25.510204081632651</v>
      </c>
      <c r="S139" s="33">
        <v>1.968309147949323E-2</v>
      </c>
      <c r="T139" s="1" t="s">
        <v>192</v>
      </c>
      <c r="U139" t="s">
        <v>189</v>
      </c>
    </row>
    <row r="140" spans="1:21" x14ac:dyDescent="0.3">
      <c r="A140">
        <v>34</v>
      </c>
      <c r="B140" t="s">
        <v>64</v>
      </c>
      <c r="C140">
        <v>10512</v>
      </c>
      <c r="D140">
        <v>15</v>
      </c>
      <c r="E140">
        <v>31</v>
      </c>
      <c r="F140">
        <v>710</v>
      </c>
      <c r="G140">
        <v>26</v>
      </c>
      <c r="H140">
        <v>38</v>
      </c>
      <c r="I140">
        <v>25</v>
      </c>
      <c r="J140">
        <v>3</v>
      </c>
      <c r="K140" s="22">
        <v>49.08163265306122</v>
      </c>
      <c r="L140" s="1" t="s">
        <v>161</v>
      </c>
      <c r="M140">
        <v>30</v>
      </c>
      <c r="N140" s="32">
        <v>1.4269406392694063E-3</v>
      </c>
      <c r="O140" s="33">
        <v>2.9490106544901064E-3</v>
      </c>
      <c r="P140" s="33">
        <v>6.7541856925418572E-2</v>
      </c>
      <c r="Q140" s="34">
        <v>0.80384322678843223</v>
      </c>
      <c r="R140" s="22">
        <v>50.91836734693878</v>
      </c>
      <c r="S140" s="33">
        <v>1.9479256037698438E-2</v>
      </c>
      <c r="T140" s="1" t="s">
        <v>160</v>
      </c>
      <c r="U140" t="s">
        <v>189</v>
      </c>
    </row>
    <row r="141" spans="1:21" x14ac:dyDescent="0.3">
      <c r="A141">
        <v>35</v>
      </c>
      <c r="B141" t="s">
        <v>65</v>
      </c>
      <c r="C141">
        <v>8048</v>
      </c>
      <c r="D141">
        <v>9</v>
      </c>
      <c r="E141">
        <v>24</v>
      </c>
      <c r="F141">
        <v>155</v>
      </c>
      <c r="G141">
        <v>35</v>
      </c>
      <c r="H141">
        <v>44</v>
      </c>
      <c r="I141">
        <v>31</v>
      </c>
      <c r="J141">
        <v>42</v>
      </c>
      <c r="K141" s="22">
        <v>24.591836734693878</v>
      </c>
      <c r="L141" s="1" t="s">
        <v>160</v>
      </c>
      <c r="M141">
        <v>39</v>
      </c>
      <c r="N141" s="32">
        <v>1.1182902584493041E-3</v>
      </c>
      <c r="O141" s="33">
        <v>2.982107355864811E-3</v>
      </c>
      <c r="P141" s="33">
        <v>1.9259443339960238E-2</v>
      </c>
      <c r="Q141" s="34">
        <v>0.76416500994035785</v>
      </c>
      <c r="R141" s="22">
        <v>75.408163265306115</v>
      </c>
      <c r="S141" s="33">
        <v>1.4913342141495152E-2</v>
      </c>
      <c r="T141" s="1" t="s">
        <v>160</v>
      </c>
      <c r="U141" t="s">
        <v>189</v>
      </c>
    </row>
    <row r="142" spans="1:21" x14ac:dyDescent="0.3">
      <c r="A142">
        <v>36</v>
      </c>
      <c r="B142" t="s">
        <v>66</v>
      </c>
      <c r="C142">
        <v>10861</v>
      </c>
      <c r="D142">
        <v>64</v>
      </c>
      <c r="E142">
        <v>45</v>
      </c>
      <c r="F142">
        <v>528</v>
      </c>
      <c r="G142">
        <v>23</v>
      </c>
      <c r="H142">
        <v>10</v>
      </c>
      <c r="I142">
        <v>15</v>
      </c>
      <c r="J142">
        <v>12</v>
      </c>
      <c r="K142" s="22">
        <v>69.693877551020407</v>
      </c>
      <c r="L142" s="1" t="s">
        <v>159</v>
      </c>
      <c r="M142">
        <v>16</v>
      </c>
      <c r="N142" s="32">
        <v>5.8926434030015656E-3</v>
      </c>
      <c r="O142" s="33">
        <v>4.1432648927354756E-3</v>
      </c>
      <c r="P142" s="33">
        <v>4.8614308074762913E-2</v>
      </c>
      <c r="Q142" s="34">
        <v>1.7125494889973298</v>
      </c>
      <c r="R142" s="22">
        <v>30.306122448979593</v>
      </c>
      <c r="S142" s="33">
        <v>2.0125970303029182E-2</v>
      </c>
      <c r="T142" s="1" t="s">
        <v>192</v>
      </c>
      <c r="U142" t="s">
        <v>189</v>
      </c>
    </row>
    <row r="143" spans="1:21" x14ac:dyDescent="0.3">
      <c r="A143">
        <v>37</v>
      </c>
      <c r="B143" t="s">
        <v>67</v>
      </c>
      <c r="C143">
        <v>14820</v>
      </c>
      <c r="D143">
        <v>17</v>
      </c>
      <c r="E143">
        <v>19</v>
      </c>
      <c r="F143">
        <v>158</v>
      </c>
      <c r="G143">
        <v>9</v>
      </c>
      <c r="H143">
        <v>37</v>
      </c>
      <c r="I143">
        <v>37</v>
      </c>
      <c r="J143">
        <v>41</v>
      </c>
      <c r="K143" s="22">
        <v>45.306122448979593</v>
      </c>
      <c r="L143" s="1" t="s">
        <v>161</v>
      </c>
      <c r="M143">
        <v>31</v>
      </c>
      <c r="N143" s="32">
        <v>1.147098515519568E-3</v>
      </c>
      <c r="O143" s="33">
        <v>1.2820512820512821E-3</v>
      </c>
      <c r="P143" s="33">
        <v>1.0661268556005398E-2</v>
      </c>
      <c r="Q143" s="34">
        <v>0.42847503373819162</v>
      </c>
      <c r="R143" s="22">
        <v>54.693877551020407</v>
      </c>
      <c r="S143" s="33">
        <v>2.7462193158170743E-2</v>
      </c>
      <c r="T143" s="1" t="s">
        <v>159</v>
      </c>
      <c r="U143" t="s">
        <v>189</v>
      </c>
    </row>
    <row r="144" spans="1:21" x14ac:dyDescent="0.3">
      <c r="A144">
        <v>38</v>
      </c>
      <c r="B144" t="s">
        <v>68</v>
      </c>
      <c r="C144">
        <v>10147</v>
      </c>
      <c r="D144">
        <v>19</v>
      </c>
      <c r="E144">
        <v>24</v>
      </c>
      <c r="F144">
        <v>312</v>
      </c>
      <c r="G144">
        <v>28</v>
      </c>
      <c r="H144">
        <v>35</v>
      </c>
      <c r="I144">
        <v>31</v>
      </c>
      <c r="J144">
        <v>27</v>
      </c>
      <c r="K144" s="22">
        <v>39.693877551020407</v>
      </c>
      <c r="L144" s="1" t="s">
        <v>160</v>
      </c>
      <c r="M144">
        <v>34</v>
      </c>
      <c r="N144" s="32">
        <v>1.8724746230412931E-3</v>
      </c>
      <c r="O144" s="33">
        <v>2.3652311027890015E-3</v>
      </c>
      <c r="P144" s="33">
        <v>3.0748004336257021E-2</v>
      </c>
      <c r="Q144" s="34">
        <v>0.75391741401399426</v>
      </c>
      <c r="R144" s="22">
        <v>60.306122448979593</v>
      </c>
      <c r="S144" s="33">
        <v>1.8802892980833909E-2</v>
      </c>
      <c r="T144" s="1" t="s">
        <v>160</v>
      </c>
      <c r="U144" t="s">
        <v>189</v>
      </c>
    </row>
    <row r="145" spans="1:21" x14ac:dyDescent="0.3">
      <c r="A145">
        <v>39</v>
      </c>
      <c r="B145" t="s">
        <v>69</v>
      </c>
      <c r="C145">
        <v>23152</v>
      </c>
      <c r="D145">
        <v>42</v>
      </c>
      <c r="E145">
        <v>35</v>
      </c>
      <c r="F145">
        <v>519</v>
      </c>
      <c r="G145">
        <v>2</v>
      </c>
      <c r="H145">
        <v>19</v>
      </c>
      <c r="I145">
        <v>22</v>
      </c>
      <c r="J145">
        <v>13</v>
      </c>
      <c r="K145" s="22">
        <v>76.020408163265301</v>
      </c>
      <c r="L145" s="1" t="s">
        <v>159</v>
      </c>
      <c r="M145">
        <v>7</v>
      </c>
      <c r="N145" s="32">
        <v>1.8140981340704907E-3</v>
      </c>
      <c r="O145" s="33">
        <v>1.5117484450587423E-3</v>
      </c>
      <c r="P145" s="33">
        <v>2.2417069799585351E-2</v>
      </c>
      <c r="Q145" s="34">
        <v>0.574464409122322</v>
      </c>
      <c r="R145" s="22">
        <v>23.979591836734699</v>
      </c>
      <c r="S145" s="33">
        <v>4.2901801349390624E-2</v>
      </c>
      <c r="T145" s="1" t="s">
        <v>159</v>
      </c>
      <c r="U145" t="s">
        <v>191</v>
      </c>
    </row>
    <row r="146" spans="1:21" x14ac:dyDescent="0.3">
      <c r="A146">
        <v>40</v>
      </c>
      <c r="B146" t="s">
        <v>70</v>
      </c>
      <c r="C146">
        <v>12586</v>
      </c>
      <c r="D146">
        <v>47</v>
      </c>
      <c r="E146">
        <v>61</v>
      </c>
      <c r="F146">
        <v>463</v>
      </c>
      <c r="G146">
        <v>15</v>
      </c>
      <c r="H146">
        <v>14</v>
      </c>
      <c r="I146">
        <v>5</v>
      </c>
      <c r="J146">
        <v>16</v>
      </c>
      <c r="K146" s="22">
        <v>75.81632653061223</v>
      </c>
      <c r="L146" s="1" t="s">
        <v>159</v>
      </c>
      <c r="M146">
        <v>8</v>
      </c>
      <c r="N146" s="32">
        <v>3.7343079612267597E-3</v>
      </c>
      <c r="O146" s="33">
        <v>4.8466550135070714E-3</v>
      </c>
      <c r="P146" s="33">
        <v>3.6786906086127447E-2</v>
      </c>
      <c r="Q146" s="34">
        <v>1.5294771968854282</v>
      </c>
      <c r="R146" s="22">
        <v>24.18367346938777</v>
      </c>
      <c r="S146" s="33">
        <v>2.3322480640265653E-2</v>
      </c>
      <c r="T146" s="1" t="s">
        <v>192</v>
      </c>
      <c r="U146" t="s">
        <v>189</v>
      </c>
    </row>
    <row r="147" spans="1:21" x14ac:dyDescent="0.3">
      <c r="A147">
        <v>41</v>
      </c>
      <c r="B147" t="s">
        <v>71</v>
      </c>
      <c r="C147">
        <v>1</v>
      </c>
      <c r="D147">
        <v>0</v>
      </c>
      <c r="E147">
        <v>0</v>
      </c>
      <c r="F147">
        <v>0</v>
      </c>
      <c r="G147">
        <v>50</v>
      </c>
      <c r="H147">
        <v>49</v>
      </c>
      <c r="I147">
        <v>49</v>
      </c>
      <c r="J147">
        <v>48</v>
      </c>
      <c r="K147" s="22">
        <v>1.6326530612244916</v>
      </c>
      <c r="L147" s="1" t="s">
        <v>160</v>
      </c>
      <c r="M147">
        <v>50</v>
      </c>
      <c r="N147" s="32">
        <v>0</v>
      </c>
      <c r="O147" s="33">
        <v>0</v>
      </c>
      <c r="P147" s="33">
        <v>0</v>
      </c>
      <c r="Q147" s="34">
        <v>0</v>
      </c>
      <c r="R147" s="22">
        <v>98.367346938775512</v>
      </c>
      <c r="S147" s="33">
        <v>1.8530494708617236E-6</v>
      </c>
      <c r="T147" s="1" t="s">
        <v>160</v>
      </c>
      <c r="U147" t="s">
        <v>189</v>
      </c>
    </row>
    <row r="148" spans="1:21" x14ac:dyDescent="0.3">
      <c r="A148">
        <v>42</v>
      </c>
      <c r="B148" t="s">
        <v>72</v>
      </c>
      <c r="C148">
        <v>381</v>
      </c>
      <c r="D148">
        <v>0</v>
      </c>
      <c r="E148">
        <v>0</v>
      </c>
      <c r="F148">
        <v>0</v>
      </c>
      <c r="G148">
        <v>49</v>
      </c>
      <c r="H148">
        <v>49</v>
      </c>
      <c r="I148">
        <v>49</v>
      </c>
      <c r="J148">
        <v>48</v>
      </c>
      <c r="K148" s="22">
        <v>2.3469387755102069</v>
      </c>
      <c r="L148" s="1" t="s">
        <v>160</v>
      </c>
      <c r="M148">
        <v>49</v>
      </c>
      <c r="N148" s="32">
        <v>0</v>
      </c>
      <c r="O148" s="33">
        <v>0</v>
      </c>
      <c r="P148" s="33">
        <v>0</v>
      </c>
      <c r="Q148" s="34">
        <v>0</v>
      </c>
      <c r="R148" s="22">
        <v>97.65306122448979</v>
      </c>
      <c r="S148" s="33">
        <v>7.0601184839831665E-4</v>
      </c>
      <c r="T148" s="1" t="s">
        <v>160</v>
      </c>
      <c r="U148" t="s">
        <v>189</v>
      </c>
    </row>
    <row r="149" spans="1:21" x14ac:dyDescent="0.3">
      <c r="A149">
        <v>43</v>
      </c>
      <c r="B149" t="s">
        <v>73</v>
      </c>
      <c r="C149">
        <v>11108</v>
      </c>
      <c r="D149">
        <v>20</v>
      </c>
      <c r="E149">
        <v>31</v>
      </c>
      <c r="F149">
        <v>392</v>
      </c>
      <c r="G149">
        <v>20</v>
      </c>
      <c r="H149">
        <v>34</v>
      </c>
      <c r="I149">
        <v>25</v>
      </c>
      <c r="J149">
        <v>21</v>
      </c>
      <c r="K149" s="22">
        <v>50.306122448979593</v>
      </c>
      <c r="L149" s="1" t="s">
        <v>161</v>
      </c>
      <c r="M149">
        <v>29</v>
      </c>
      <c r="N149" s="32">
        <v>1.8005041411595247E-3</v>
      </c>
      <c r="O149" s="33">
        <v>2.7907814187972634E-3</v>
      </c>
      <c r="P149" s="33">
        <v>3.5289881166726683E-2</v>
      </c>
      <c r="Q149" s="34">
        <v>0.82823190493338128</v>
      </c>
      <c r="R149" s="22">
        <v>49.693877551020407</v>
      </c>
      <c r="S149" s="33">
        <v>2.0583673522332025E-2</v>
      </c>
      <c r="T149" s="1" t="s">
        <v>192</v>
      </c>
      <c r="U149" t="s">
        <v>193</v>
      </c>
    </row>
    <row r="150" spans="1:21" x14ac:dyDescent="0.3">
      <c r="A150">
        <v>44</v>
      </c>
      <c r="B150" t="s">
        <v>74</v>
      </c>
      <c r="C150">
        <v>11047</v>
      </c>
      <c r="D150">
        <v>114</v>
      </c>
      <c r="E150">
        <v>23</v>
      </c>
      <c r="F150">
        <v>286</v>
      </c>
      <c r="G150">
        <v>21</v>
      </c>
      <c r="H150">
        <v>3</v>
      </c>
      <c r="I150">
        <v>33</v>
      </c>
      <c r="J150">
        <v>31</v>
      </c>
      <c r="K150" s="22">
        <v>62.244897959183675</v>
      </c>
      <c r="L150" s="1" t="s">
        <v>159</v>
      </c>
      <c r="M150">
        <v>19</v>
      </c>
      <c r="N150" s="32">
        <v>1.0319543767538698E-2</v>
      </c>
      <c r="O150" s="33">
        <v>2.0820132162578074E-3</v>
      </c>
      <c r="P150" s="33">
        <v>2.5889381732597087E-2</v>
      </c>
      <c r="Q150" s="34">
        <v>1.9643342083823661</v>
      </c>
      <c r="R150" s="22">
        <v>37.755102040816325</v>
      </c>
      <c r="S150" s="33">
        <v>2.0470637504609462E-2</v>
      </c>
      <c r="T150" s="1" t="s">
        <v>192</v>
      </c>
      <c r="U150" t="s">
        <v>189</v>
      </c>
    </row>
    <row r="151" spans="1:21" x14ac:dyDescent="0.3">
      <c r="A151">
        <v>45</v>
      </c>
      <c r="B151" t="s">
        <v>75</v>
      </c>
      <c r="C151">
        <v>7615</v>
      </c>
      <c r="D151">
        <v>12</v>
      </c>
      <c r="E151">
        <v>22</v>
      </c>
      <c r="F151">
        <v>263</v>
      </c>
      <c r="G151">
        <v>40</v>
      </c>
      <c r="H151">
        <v>43</v>
      </c>
      <c r="I151">
        <v>35</v>
      </c>
      <c r="J151">
        <v>33</v>
      </c>
      <c r="K151" s="22">
        <v>22.755102040816329</v>
      </c>
      <c r="L151" s="1" t="s">
        <v>160</v>
      </c>
      <c r="M151">
        <v>43</v>
      </c>
      <c r="N151" s="32">
        <v>1.5758371634931056E-3</v>
      </c>
      <c r="O151" s="33">
        <v>2.8890347997373605E-3</v>
      </c>
      <c r="P151" s="33">
        <v>3.4537097833223902E-2</v>
      </c>
      <c r="Q151" s="34">
        <v>0.81418253447143785</v>
      </c>
      <c r="R151" s="22">
        <v>77.244897959183675</v>
      </c>
      <c r="S151" s="33">
        <v>1.4110971720612025E-2</v>
      </c>
      <c r="T151" s="1" t="s">
        <v>160</v>
      </c>
      <c r="U151" t="s">
        <v>189</v>
      </c>
    </row>
    <row r="152" spans="1:21" x14ac:dyDescent="0.3">
      <c r="A152">
        <v>46</v>
      </c>
      <c r="B152" t="s">
        <v>76</v>
      </c>
      <c r="C152">
        <v>7928</v>
      </c>
      <c r="D152">
        <v>14</v>
      </c>
      <c r="E152">
        <v>19</v>
      </c>
      <c r="F152">
        <v>198</v>
      </c>
      <c r="G152">
        <v>36</v>
      </c>
      <c r="H152">
        <v>41</v>
      </c>
      <c r="I152">
        <v>37</v>
      </c>
      <c r="J152">
        <v>38</v>
      </c>
      <c r="K152" s="22">
        <v>24.489795918367346</v>
      </c>
      <c r="L152" s="1" t="s">
        <v>160</v>
      </c>
      <c r="M152">
        <v>40</v>
      </c>
      <c r="N152" s="32">
        <v>1.7658930373360242E-3</v>
      </c>
      <c r="O152" s="33">
        <v>2.3965691220988899E-3</v>
      </c>
      <c r="P152" s="33">
        <v>2.4974772956609485E-2</v>
      </c>
      <c r="Q152" s="34">
        <v>0.74419778002018155</v>
      </c>
      <c r="R152" s="22">
        <v>75.510204081632651</v>
      </c>
      <c r="S152" s="33">
        <v>1.4690976204991745E-2</v>
      </c>
      <c r="T152" s="1" t="s">
        <v>160</v>
      </c>
      <c r="U152" t="s">
        <v>189</v>
      </c>
    </row>
    <row r="153" spans="1:21" x14ac:dyDescent="0.3">
      <c r="A153">
        <v>47</v>
      </c>
      <c r="B153" t="s">
        <v>77</v>
      </c>
      <c r="C153">
        <v>7778</v>
      </c>
      <c r="D153">
        <v>74</v>
      </c>
      <c r="E153">
        <v>39</v>
      </c>
      <c r="F153">
        <v>232</v>
      </c>
      <c r="G153">
        <v>38</v>
      </c>
      <c r="H153">
        <v>7</v>
      </c>
      <c r="I153">
        <v>17</v>
      </c>
      <c r="J153">
        <v>35</v>
      </c>
      <c r="K153" s="22">
        <v>52.95918367346939</v>
      </c>
      <c r="L153" s="1" t="s">
        <v>161</v>
      </c>
      <c r="M153">
        <v>25</v>
      </c>
      <c r="N153" s="32">
        <v>9.5140138853175623E-3</v>
      </c>
      <c r="O153" s="33">
        <v>5.0141424530727695E-3</v>
      </c>
      <c r="P153" s="33">
        <v>2.9827719208022629E-2</v>
      </c>
      <c r="Q153" s="34">
        <v>2.4299305734121881</v>
      </c>
      <c r="R153" s="22">
        <v>47.04081632653061</v>
      </c>
      <c r="S153" s="33">
        <v>1.4413018784362486E-2</v>
      </c>
      <c r="T153" s="1" t="s">
        <v>160</v>
      </c>
      <c r="U153" t="s">
        <v>189</v>
      </c>
    </row>
    <row r="154" spans="1:21" x14ac:dyDescent="0.3">
      <c r="A154">
        <v>48</v>
      </c>
      <c r="B154" t="s">
        <v>78</v>
      </c>
      <c r="C154">
        <v>7315</v>
      </c>
      <c r="D154">
        <v>71</v>
      </c>
      <c r="E154">
        <v>10</v>
      </c>
      <c r="F154">
        <v>146</v>
      </c>
      <c r="G154">
        <v>41</v>
      </c>
      <c r="H154">
        <v>8</v>
      </c>
      <c r="I154">
        <v>45</v>
      </c>
      <c r="J154">
        <v>43</v>
      </c>
      <c r="K154" s="22">
        <v>36.326530612244902</v>
      </c>
      <c r="L154" s="1" t="s">
        <v>160</v>
      </c>
      <c r="M154">
        <v>36</v>
      </c>
      <c r="N154" s="32">
        <v>9.706083390293916E-3</v>
      </c>
      <c r="O154" s="33">
        <v>1.3670539986329461E-3</v>
      </c>
      <c r="P154" s="33">
        <v>1.9958988380041013E-2</v>
      </c>
      <c r="Q154" s="34">
        <v>1.7293233082706767</v>
      </c>
      <c r="R154" s="22">
        <v>63.673469387755098</v>
      </c>
      <c r="S154" s="33">
        <v>1.3555056879353508E-2</v>
      </c>
      <c r="T154" s="1" t="s">
        <v>160</v>
      </c>
      <c r="U154" t="s">
        <v>189</v>
      </c>
    </row>
    <row r="155" spans="1:21" x14ac:dyDescent="0.3">
      <c r="A155">
        <v>49</v>
      </c>
      <c r="B155" t="s">
        <v>80</v>
      </c>
      <c r="C155">
        <v>15869</v>
      </c>
      <c r="D155">
        <v>24</v>
      </c>
      <c r="E155">
        <v>57</v>
      </c>
      <c r="F155">
        <v>420</v>
      </c>
      <c r="G155">
        <v>6</v>
      </c>
      <c r="H155">
        <v>31</v>
      </c>
      <c r="I155">
        <v>7</v>
      </c>
      <c r="J155">
        <v>19</v>
      </c>
      <c r="K155" s="22">
        <v>70.102040816326536</v>
      </c>
      <c r="L155" s="1" t="s">
        <v>159</v>
      </c>
      <c r="M155">
        <v>14</v>
      </c>
      <c r="N155" s="32">
        <v>1.5123826328060999E-3</v>
      </c>
      <c r="O155" s="33">
        <v>3.5919087529144873E-3</v>
      </c>
      <c r="P155" s="33">
        <v>2.646669607410675E-2</v>
      </c>
      <c r="Q155" s="34">
        <v>0.94523914550381249</v>
      </c>
      <c r="R155" s="22">
        <v>29.897959183673464</v>
      </c>
      <c r="S155" s="33">
        <v>2.9406042053104691E-2</v>
      </c>
      <c r="T155" s="1" t="s">
        <v>159</v>
      </c>
      <c r="U155" t="s">
        <v>191</v>
      </c>
    </row>
    <row r="156" spans="1:21" x14ac:dyDescent="0.3">
      <c r="A156">
        <v>50</v>
      </c>
      <c r="B156" t="s">
        <v>81</v>
      </c>
      <c r="C156">
        <v>12625</v>
      </c>
      <c r="D156">
        <v>38</v>
      </c>
      <c r="E156">
        <v>50</v>
      </c>
      <c r="F156">
        <v>489</v>
      </c>
      <c r="K156" s="22"/>
      <c r="N156" s="32"/>
      <c r="O156" s="33"/>
      <c r="P156" s="33"/>
      <c r="Q156" s="34"/>
      <c r="R156" s="22"/>
      <c r="S156" s="33"/>
      <c r="T156" s="1"/>
    </row>
    <row r="157" spans="1:21" x14ac:dyDescent="0.3">
      <c r="B157" t="s">
        <v>82</v>
      </c>
      <c r="C157">
        <v>539651</v>
      </c>
      <c r="D157">
        <v>1997</v>
      </c>
      <c r="E157">
        <v>1681</v>
      </c>
      <c r="F157">
        <v>17520</v>
      </c>
      <c r="G157">
        <v>14</v>
      </c>
      <c r="H157">
        <v>21</v>
      </c>
      <c r="I157">
        <v>11</v>
      </c>
      <c r="J157">
        <v>15</v>
      </c>
      <c r="K157" s="22">
        <v>70.102040816326536</v>
      </c>
      <c r="L157" s="1" t="s">
        <v>159</v>
      </c>
      <c r="M157">
        <v>14</v>
      </c>
      <c r="N157" s="32">
        <v>3.00990099009901E-3</v>
      </c>
      <c r="O157" s="33">
        <v>3.9603960396039604E-3</v>
      </c>
      <c r="P157" s="33">
        <v>3.8732673267326732E-2</v>
      </c>
      <c r="Q157" s="34">
        <v>1.2435643564356436</v>
      </c>
      <c r="R157" s="22">
        <v>29.897959183673464</v>
      </c>
      <c r="S157" s="33">
        <v>2.339474956962926E-2</v>
      </c>
      <c r="T157" s="1" t="s">
        <v>192</v>
      </c>
      <c r="U157" t="s">
        <v>189</v>
      </c>
    </row>
  </sheetData>
  <mergeCells count="6">
    <mergeCell ref="T3:U4"/>
    <mergeCell ref="A1:D2"/>
    <mergeCell ref="A3:F4"/>
    <mergeCell ref="G3:J4"/>
    <mergeCell ref="K3:M4"/>
    <mergeCell ref="N3:S4"/>
  </mergeCells>
  <conditionalFormatting sqref="C6:C55">
    <cfRule type="colorScale" priority="54">
      <colorScale>
        <cfvo type="min"/>
        <cfvo type="percentile" val="50"/>
        <cfvo type="max"/>
        <color rgb="FF63BE7B"/>
        <color rgb="FFFCFCFF"/>
        <color rgb="FFF8696B"/>
      </colorScale>
    </cfRule>
  </conditionalFormatting>
  <conditionalFormatting sqref="C107:C157">
    <cfRule type="colorScale" priority="30">
      <colorScale>
        <cfvo type="min"/>
        <cfvo type="percentile" val="50"/>
        <cfvo type="max"/>
        <color rgb="FF63BE7B"/>
        <color rgb="FFFCFCFF"/>
        <color rgb="FFF8696B"/>
      </colorScale>
    </cfRule>
  </conditionalFormatting>
  <conditionalFormatting sqref="K6:K55">
    <cfRule type="colorScale" priority="56">
      <colorScale>
        <cfvo type="min"/>
        <cfvo type="percentile" val="50"/>
        <cfvo type="max"/>
        <color rgb="FF63BE7B"/>
        <color rgb="FFFFEB84"/>
        <color rgb="FFF8696B"/>
      </colorScale>
    </cfRule>
  </conditionalFormatting>
  <conditionalFormatting sqref="K107:K157">
    <cfRule type="colorScale" priority="32">
      <colorScale>
        <cfvo type="min"/>
        <cfvo type="percentile" val="50"/>
        <cfvo type="max"/>
        <color rgb="FF63BE7B"/>
        <color rgb="FFFFEB84"/>
        <color rgb="FFF8696B"/>
      </colorScale>
    </cfRule>
  </conditionalFormatting>
  <conditionalFormatting sqref="M6:M55 M107:M157">
    <cfRule type="cellIs" dxfId="59" priority="9" operator="lessThan">
      <formula>25.5</formula>
    </cfRule>
  </conditionalFormatting>
  <conditionalFormatting sqref="R6:R55">
    <cfRule type="colorScale" priority="58">
      <colorScale>
        <cfvo type="min"/>
        <cfvo type="max"/>
        <color rgb="FFFCFCFF"/>
        <color rgb="FF63BE7B"/>
      </colorScale>
    </cfRule>
  </conditionalFormatting>
  <conditionalFormatting sqref="R107:R157">
    <cfRule type="colorScale" priority="36">
      <colorScale>
        <cfvo type="min"/>
        <cfvo type="max"/>
        <color rgb="FFFCFCFF"/>
        <color rgb="FF63BE7B"/>
      </colorScale>
    </cfRule>
  </conditionalFormatting>
  <conditionalFormatting sqref="S6:S55">
    <cfRule type="colorScale" priority="60">
      <colorScale>
        <cfvo type="min"/>
        <cfvo type="max"/>
        <color rgb="FFFCFCFF"/>
        <color rgb="FFF8696B"/>
      </colorScale>
    </cfRule>
  </conditionalFormatting>
  <conditionalFormatting sqref="S107:S157">
    <cfRule type="colorScale" priority="38">
      <colorScale>
        <cfvo type="min"/>
        <cfvo type="max"/>
        <color rgb="FFFCFCFF"/>
        <color rgb="FFF8696B"/>
      </colorScale>
    </cfRule>
  </conditionalFormatting>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7620B-D011-4DF5-A12C-10D937A8DDE7}">
  <sheetPr codeName="Sheet2"/>
  <dimension ref="B2:AA56"/>
  <sheetViews>
    <sheetView showGridLines="0" workbookViewId="0"/>
  </sheetViews>
  <sheetFormatPr defaultRowHeight="14.4" x14ac:dyDescent="0.3"/>
  <cols>
    <col min="1" max="2" width="7.5546875" bestFit="1" customWidth="1"/>
    <col min="3" max="3" width="16" bestFit="1" customWidth="1"/>
    <col min="4" max="4" width="12.44140625" bestFit="1" customWidth="1"/>
    <col min="5" max="5" width="14.88671875" bestFit="1" customWidth="1"/>
    <col min="6" max="6" width="15" bestFit="1" customWidth="1"/>
    <col min="7" max="7" width="26" bestFit="1" customWidth="1"/>
    <col min="11" max="11" width="14.33203125" customWidth="1"/>
    <col min="12" max="12" width="12.44140625" bestFit="1" customWidth="1"/>
    <col min="17" max="17" width="12.6640625" bestFit="1" customWidth="1"/>
    <col min="22" max="22" width="15" bestFit="1" customWidth="1"/>
    <col min="25" max="25" width="7.5546875" bestFit="1" customWidth="1"/>
    <col min="26" max="26" width="16" bestFit="1" customWidth="1"/>
    <col min="27" max="27" width="26" bestFit="1" customWidth="1"/>
  </cols>
  <sheetData>
    <row r="2" spans="2:27" ht="14.4" customHeight="1" x14ac:dyDescent="0.3">
      <c r="B2" s="60" t="s">
        <v>163</v>
      </c>
      <c r="C2" s="60"/>
      <c r="D2" s="60"/>
      <c r="E2" s="60"/>
      <c r="F2" s="60"/>
      <c r="G2" s="60"/>
      <c r="J2" s="60" t="s">
        <v>164</v>
      </c>
      <c r="K2" s="60"/>
      <c r="L2" s="60"/>
      <c r="O2" s="60" t="s">
        <v>165</v>
      </c>
      <c r="P2" s="60"/>
      <c r="Q2" s="60"/>
      <c r="T2" s="60" t="s">
        <v>166</v>
      </c>
      <c r="U2" s="60"/>
      <c r="V2" s="60"/>
      <c r="Y2" s="60" t="s">
        <v>167</v>
      </c>
      <c r="Z2" s="60"/>
      <c r="AA2" s="60"/>
    </row>
    <row r="3" spans="2:27" x14ac:dyDescent="0.3">
      <c r="B3" s="60"/>
      <c r="C3" s="60"/>
      <c r="D3" s="60"/>
      <c r="E3" s="60"/>
      <c r="F3" s="60"/>
      <c r="G3" s="60"/>
      <c r="J3" s="60"/>
      <c r="K3" s="60"/>
      <c r="L3" s="60"/>
      <c r="O3" s="60"/>
      <c r="P3" s="60"/>
      <c r="Q3" s="60"/>
      <c r="T3" s="60"/>
      <c r="U3" s="60"/>
      <c r="V3" s="60"/>
      <c r="Y3" s="60"/>
      <c r="Z3" s="60"/>
      <c r="AA3" s="60"/>
    </row>
    <row r="4" spans="2:27" x14ac:dyDescent="0.3">
      <c r="B4" s="26"/>
    </row>
    <row r="5" spans="2:27" x14ac:dyDescent="0.3">
      <c r="B5" t="s">
        <v>15</v>
      </c>
      <c r="C5" t="s">
        <v>16</v>
      </c>
      <c r="D5" t="s">
        <v>147</v>
      </c>
      <c r="E5" t="s">
        <v>148</v>
      </c>
      <c r="F5" t="s">
        <v>150</v>
      </c>
      <c r="G5" t="s">
        <v>136</v>
      </c>
      <c r="J5" t="s">
        <v>15</v>
      </c>
      <c r="K5" t="s">
        <v>16</v>
      </c>
      <c r="L5" t="s">
        <v>147</v>
      </c>
      <c r="O5" s="12" t="s">
        <v>15</v>
      </c>
      <c r="P5" s="13" t="s">
        <v>16</v>
      </c>
      <c r="Q5" s="16" t="s">
        <v>148</v>
      </c>
      <c r="T5" t="s">
        <v>15</v>
      </c>
      <c r="U5" t="s">
        <v>149</v>
      </c>
      <c r="V5" t="s">
        <v>150</v>
      </c>
      <c r="Y5" t="s">
        <v>15</v>
      </c>
      <c r="Z5" t="s">
        <v>16</v>
      </c>
      <c r="AA5" t="s">
        <v>136</v>
      </c>
    </row>
    <row r="6" spans="2:27" x14ac:dyDescent="0.3">
      <c r="B6">
        <v>1</v>
      </c>
      <c r="C6" t="s">
        <v>30</v>
      </c>
      <c r="D6">
        <v>4375</v>
      </c>
      <c r="E6">
        <v>15</v>
      </c>
      <c r="F6">
        <v>16</v>
      </c>
      <c r="G6">
        <v>183</v>
      </c>
      <c r="J6">
        <v>1</v>
      </c>
      <c r="K6" t="s">
        <v>30</v>
      </c>
      <c r="L6">
        <v>4375</v>
      </c>
      <c r="O6" s="14">
        <v>1</v>
      </c>
      <c r="P6" s="27" t="s">
        <v>30</v>
      </c>
      <c r="Q6" s="17">
        <v>15</v>
      </c>
      <c r="T6">
        <v>1</v>
      </c>
      <c r="U6" t="s">
        <v>30</v>
      </c>
      <c r="V6">
        <v>16</v>
      </c>
      <c r="Y6">
        <v>1</v>
      </c>
      <c r="Z6" t="s">
        <v>30</v>
      </c>
      <c r="AA6">
        <v>183</v>
      </c>
    </row>
    <row r="7" spans="2:27" x14ac:dyDescent="0.3">
      <c r="B7">
        <v>2</v>
      </c>
      <c r="C7" t="s">
        <v>31</v>
      </c>
      <c r="D7">
        <v>36502</v>
      </c>
      <c r="E7">
        <v>181</v>
      </c>
      <c r="F7">
        <v>105</v>
      </c>
      <c r="G7">
        <v>499</v>
      </c>
      <c r="J7">
        <v>2</v>
      </c>
      <c r="K7" t="s">
        <v>31</v>
      </c>
      <c r="L7">
        <v>36502</v>
      </c>
      <c r="O7" s="15">
        <v>2</v>
      </c>
      <c r="P7" s="28" t="s">
        <v>31</v>
      </c>
      <c r="Q7" s="18">
        <v>181</v>
      </c>
      <c r="T7">
        <v>2</v>
      </c>
      <c r="U7" t="s">
        <v>31</v>
      </c>
      <c r="V7">
        <v>105</v>
      </c>
      <c r="Y7">
        <v>2</v>
      </c>
      <c r="Z7" t="s">
        <v>31</v>
      </c>
      <c r="AA7">
        <v>499</v>
      </c>
    </row>
    <row r="8" spans="2:27" x14ac:dyDescent="0.3">
      <c r="B8">
        <v>3</v>
      </c>
      <c r="C8" t="s">
        <v>32</v>
      </c>
      <c r="D8">
        <v>13791</v>
      </c>
      <c r="E8">
        <v>18</v>
      </c>
      <c r="F8">
        <v>52</v>
      </c>
      <c r="G8">
        <v>711</v>
      </c>
      <c r="J8">
        <v>3</v>
      </c>
      <c r="K8" t="s">
        <v>32</v>
      </c>
      <c r="L8">
        <v>13791</v>
      </c>
      <c r="O8" s="14">
        <v>3</v>
      </c>
      <c r="P8" s="27" t="s">
        <v>32</v>
      </c>
      <c r="Q8" s="17">
        <v>18</v>
      </c>
      <c r="T8">
        <v>3</v>
      </c>
      <c r="U8" t="s">
        <v>32</v>
      </c>
      <c r="V8">
        <v>52</v>
      </c>
      <c r="Y8">
        <v>3</v>
      </c>
      <c r="Z8" t="s">
        <v>32</v>
      </c>
      <c r="AA8">
        <v>711</v>
      </c>
    </row>
    <row r="9" spans="2:27" x14ac:dyDescent="0.3">
      <c r="B9">
        <v>4</v>
      </c>
      <c r="C9" t="s">
        <v>33</v>
      </c>
      <c r="D9">
        <v>8812</v>
      </c>
      <c r="E9">
        <v>29</v>
      </c>
      <c r="F9">
        <v>22</v>
      </c>
      <c r="G9">
        <v>298</v>
      </c>
      <c r="J9">
        <v>4</v>
      </c>
      <c r="K9" t="s">
        <v>33</v>
      </c>
      <c r="L9">
        <v>8812</v>
      </c>
      <c r="O9" s="15">
        <v>4</v>
      </c>
      <c r="P9" s="28" t="s">
        <v>33</v>
      </c>
      <c r="Q9" s="18">
        <v>29</v>
      </c>
      <c r="T9">
        <v>4</v>
      </c>
      <c r="U9" t="s">
        <v>33</v>
      </c>
      <c r="V9">
        <v>22</v>
      </c>
      <c r="Y9">
        <v>4</v>
      </c>
      <c r="Z9" t="s">
        <v>33</v>
      </c>
      <c r="AA9">
        <v>298</v>
      </c>
    </row>
    <row r="10" spans="2:27" x14ac:dyDescent="0.3">
      <c r="B10">
        <v>5</v>
      </c>
      <c r="C10" t="s">
        <v>34</v>
      </c>
      <c r="D10">
        <v>18923</v>
      </c>
      <c r="E10">
        <v>51</v>
      </c>
      <c r="F10">
        <v>52</v>
      </c>
      <c r="G10">
        <v>541</v>
      </c>
      <c r="J10">
        <v>5</v>
      </c>
      <c r="K10" t="s">
        <v>34</v>
      </c>
      <c r="L10">
        <v>18923</v>
      </c>
      <c r="O10" s="14">
        <v>5</v>
      </c>
      <c r="P10" s="27" t="s">
        <v>34</v>
      </c>
      <c r="Q10" s="17">
        <v>51</v>
      </c>
      <c r="T10">
        <v>5</v>
      </c>
      <c r="U10" t="s">
        <v>34</v>
      </c>
      <c r="V10">
        <v>52</v>
      </c>
      <c r="Y10">
        <v>5</v>
      </c>
      <c r="Z10" t="s">
        <v>34</v>
      </c>
      <c r="AA10">
        <v>541</v>
      </c>
    </row>
    <row r="11" spans="2:27" x14ac:dyDescent="0.3">
      <c r="B11">
        <v>6</v>
      </c>
      <c r="C11" t="s">
        <v>35</v>
      </c>
      <c r="D11">
        <v>8513</v>
      </c>
      <c r="E11">
        <v>35</v>
      </c>
      <c r="F11">
        <v>23</v>
      </c>
      <c r="G11">
        <v>341</v>
      </c>
      <c r="J11">
        <v>6</v>
      </c>
      <c r="K11" t="s">
        <v>35</v>
      </c>
      <c r="L11">
        <v>8513</v>
      </c>
      <c r="O11" s="15">
        <v>6</v>
      </c>
      <c r="P11" s="28" t="s">
        <v>35</v>
      </c>
      <c r="Q11" s="18">
        <v>35</v>
      </c>
      <c r="T11">
        <v>6</v>
      </c>
      <c r="U11" t="s">
        <v>35</v>
      </c>
      <c r="V11">
        <v>23</v>
      </c>
      <c r="Y11">
        <v>6</v>
      </c>
      <c r="Z11" t="s">
        <v>35</v>
      </c>
      <c r="AA11">
        <v>341</v>
      </c>
    </row>
    <row r="12" spans="2:27" x14ac:dyDescent="0.3">
      <c r="B12">
        <v>7</v>
      </c>
      <c r="C12" t="s">
        <v>36</v>
      </c>
      <c r="D12">
        <v>11472</v>
      </c>
      <c r="E12">
        <v>42</v>
      </c>
      <c r="F12">
        <v>62</v>
      </c>
      <c r="G12">
        <v>730</v>
      </c>
      <c r="J12">
        <v>7</v>
      </c>
      <c r="K12" t="s">
        <v>36</v>
      </c>
      <c r="L12">
        <v>11472</v>
      </c>
      <c r="O12" s="14">
        <v>7</v>
      </c>
      <c r="P12" s="27" t="s">
        <v>36</v>
      </c>
      <c r="Q12" s="17">
        <v>42</v>
      </c>
      <c r="T12">
        <v>7</v>
      </c>
      <c r="U12" t="s">
        <v>36</v>
      </c>
      <c r="V12">
        <v>62</v>
      </c>
      <c r="Y12">
        <v>7</v>
      </c>
      <c r="Z12" t="s">
        <v>36</v>
      </c>
      <c r="AA12">
        <v>730</v>
      </c>
    </row>
    <row r="13" spans="2:27" x14ac:dyDescent="0.3">
      <c r="B13">
        <v>8</v>
      </c>
      <c r="C13" t="s">
        <v>37</v>
      </c>
      <c r="D13">
        <v>9925</v>
      </c>
      <c r="E13">
        <v>25</v>
      </c>
      <c r="F13">
        <v>37</v>
      </c>
      <c r="G13">
        <v>659</v>
      </c>
      <c r="J13">
        <v>8</v>
      </c>
      <c r="K13" t="s">
        <v>37</v>
      </c>
      <c r="L13">
        <v>9925</v>
      </c>
      <c r="O13" s="15">
        <v>8</v>
      </c>
      <c r="P13" s="28" t="s">
        <v>37</v>
      </c>
      <c r="Q13" s="18">
        <v>25</v>
      </c>
      <c r="T13">
        <v>8</v>
      </c>
      <c r="U13" t="s">
        <v>37</v>
      </c>
      <c r="V13">
        <v>37</v>
      </c>
      <c r="Y13">
        <v>8</v>
      </c>
      <c r="Z13" t="s">
        <v>37</v>
      </c>
      <c r="AA13">
        <v>659</v>
      </c>
    </row>
    <row r="14" spans="2:27" x14ac:dyDescent="0.3">
      <c r="B14">
        <v>9</v>
      </c>
      <c r="C14" t="s">
        <v>38</v>
      </c>
      <c r="D14">
        <v>10782</v>
      </c>
      <c r="E14">
        <v>15</v>
      </c>
      <c r="F14">
        <v>36</v>
      </c>
      <c r="G14">
        <v>288</v>
      </c>
      <c r="J14">
        <v>9</v>
      </c>
      <c r="K14" t="s">
        <v>38</v>
      </c>
      <c r="L14">
        <v>10782</v>
      </c>
      <c r="O14" s="14">
        <v>9</v>
      </c>
      <c r="P14" s="27" t="s">
        <v>38</v>
      </c>
      <c r="Q14" s="17">
        <v>15</v>
      </c>
      <c r="T14">
        <v>9</v>
      </c>
      <c r="U14" t="s">
        <v>38</v>
      </c>
      <c r="V14">
        <v>36</v>
      </c>
      <c r="Y14">
        <v>9</v>
      </c>
      <c r="Z14" t="s">
        <v>38</v>
      </c>
      <c r="AA14">
        <v>288</v>
      </c>
    </row>
    <row r="15" spans="2:27" x14ac:dyDescent="0.3">
      <c r="B15">
        <v>10</v>
      </c>
      <c r="C15" t="s">
        <v>39</v>
      </c>
      <c r="D15">
        <v>7857</v>
      </c>
      <c r="E15">
        <v>14</v>
      </c>
      <c r="F15">
        <v>31</v>
      </c>
      <c r="G15">
        <v>328</v>
      </c>
      <c r="J15">
        <v>10</v>
      </c>
      <c r="K15" t="s">
        <v>39</v>
      </c>
      <c r="L15">
        <v>7857</v>
      </c>
      <c r="O15" s="15">
        <v>10</v>
      </c>
      <c r="P15" s="28" t="s">
        <v>39</v>
      </c>
      <c r="Q15" s="18">
        <v>14</v>
      </c>
      <c r="T15">
        <v>10</v>
      </c>
      <c r="U15" t="s">
        <v>39</v>
      </c>
      <c r="V15">
        <v>31</v>
      </c>
      <c r="Y15">
        <v>10</v>
      </c>
      <c r="Z15" t="s">
        <v>39</v>
      </c>
      <c r="AA15">
        <v>328</v>
      </c>
    </row>
    <row r="16" spans="2:27" x14ac:dyDescent="0.3">
      <c r="B16">
        <v>11</v>
      </c>
      <c r="C16" t="s">
        <v>40</v>
      </c>
      <c r="D16">
        <v>7752</v>
      </c>
      <c r="E16">
        <v>9</v>
      </c>
      <c r="F16">
        <v>18</v>
      </c>
      <c r="G16">
        <v>348</v>
      </c>
      <c r="J16">
        <v>11</v>
      </c>
      <c r="K16" t="s">
        <v>40</v>
      </c>
      <c r="L16">
        <v>7752</v>
      </c>
      <c r="O16" s="14">
        <v>11</v>
      </c>
      <c r="P16" s="27" t="s">
        <v>40</v>
      </c>
      <c r="Q16" s="17">
        <v>9</v>
      </c>
      <c r="T16">
        <v>11</v>
      </c>
      <c r="U16" t="s">
        <v>40</v>
      </c>
      <c r="V16">
        <v>18</v>
      </c>
      <c r="Y16">
        <v>11</v>
      </c>
      <c r="Z16" t="s">
        <v>40</v>
      </c>
      <c r="AA16">
        <v>348</v>
      </c>
    </row>
    <row r="17" spans="2:27" x14ac:dyDescent="0.3">
      <c r="B17">
        <v>12</v>
      </c>
      <c r="C17" t="s">
        <v>41</v>
      </c>
      <c r="D17">
        <v>14392</v>
      </c>
      <c r="E17">
        <v>37</v>
      </c>
      <c r="F17">
        <v>59</v>
      </c>
      <c r="G17">
        <v>707</v>
      </c>
      <c r="J17">
        <v>12</v>
      </c>
      <c r="K17" t="s">
        <v>41</v>
      </c>
      <c r="L17">
        <v>14392</v>
      </c>
      <c r="O17" s="15">
        <v>12</v>
      </c>
      <c r="P17" s="28" t="s">
        <v>41</v>
      </c>
      <c r="Q17" s="18">
        <v>37</v>
      </c>
      <c r="T17">
        <v>12</v>
      </c>
      <c r="U17" t="s">
        <v>41</v>
      </c>
      <c r="V17">
        <v>59</v>
      </c>
      <c r="Y17">
        <v>12</v>
      </c>
      <c r="Z17" t="s">
        <v>41</v>
      </c>
      <c r="AA17">
        <v>707</v>
      </c>
    </row>
    <row r="18" spans="2:27" x14ac:dyDescent="0.3">
      <c r="B18">
        <v>13</v>
      </c>
      <c r="C18" t="s">
        <v>42</v>
      </c>
      <c r="D18">
        <v>12438</v>
      </c>
      <c r="E18">
        <v>69</v>
      </c>
      <c r="F18">
        <v>63</v>
      </c>
      <c r="G18">
        <v>575</v>
      </c>
      <c r="J18">
        <v>13</v>
      </c>
      <c r="K18" t="s">
        <v>42</v>
      </c>
      <c r="L18">
        <v>12438</v>
      </c>
      <c r="O18" s="14">
        <v>13</v>
      </c>
      <c r="P18" s="27" t="s">
        <v>42</v>
      </c>
      <c r="Q18" s="17">
        <v>69</v>
      </c>
      <c r="T18">
        <v>13</v>
      </c>
      <c r="U18" t="s">
        <v>42</v>
      </c>
      <c r="V18">
        <v>63</v>
      </c>
      <c r="Y18">
        <v>13</v>
      </c>
      <c r="Z18" t="s">
        <v>42</v>
      </c>
      <c r="AA18">
        <v>575</v>
      </c>
    </row>
    <row r="19" spans="2:27" x14ac:dyDescent="0.3">
      <c r="B19">
        <v>14</v>
      </c>
      <c r="C19" t="s">
        <v>43</v>
      </c>
      <c r="D19">
        <v>15024</v>
      </c>
      <c r="E19">
        <v>58</v>
      </c>
      <c r="F19">
        <v>37</v>
      </c>
      <c r="G19">
        <v>253</v>
      </c>
      <c r="J19">
        <v>14</v>
      </c>
      <c r="K19" t="s">
        <v>43</v>
      </c>
      <c r="L19">
        <v>15024</v>
      </c>
      <c r="O19" s="15">
        <v>14</v>
      </c>
      <c r="P19" s="28" t="s">
        <v>43</v>
      </c>
      <c r="Q19" s="18">
        <v>58</v>
      </c>
      <c r="T19">
        <v>14</v>
      </c>
      <c r="U19" t="s">
        <v>43</v>
      </c>
      <c r="V19">
        <v>37</v>
      </c>
      <c r="Y19">
        <v>14</v>
      </c>
      <c r="Z19" t="s">
        <v>43</v>
      </c>
      <c r="AA19">
        <v>253</v>
      </c>
    </row>
    <row r="20" spans="2:27" x14ac:dyDescent="0.3">
      <c r="B20">
        <v>15</v>
      </c>
      <c r="C20" t="s">
        <v>44</v>
      </c>
      <c r="D20">
        <v>6250</v>
      </c>
      <c r="E20">
        <v>31</v>
      </c>
      <c r="F20">
        <v>15</v>
      </c>
      <c r="G20">
        <v>128</v>
      </c>
      <c r="J20">
        <v>15</v>
      </c>
      <c r="K20" t="s">
        <v>44</v>
      </c>
      <c r="L20">
        <v>6250</v>
      </c>
      <c r="O20" s="14">
        <v>15</v>
      </c>
      <c r="P20" s="27" t="s">
        <v>44</v>
      </c>
      <c r="Q20" s="17">
        <v>31</v>
      </c>
      <c r="T20">
        <v>15</v>
      </c>
      <c r="U20" t="s">
        <v>44</v>
      </c>
      <c r="V20">
        <v>15</v>
      </c>
      <c r="Y20">
        <v>15</v>
      </c>
      <c r="Z20" t="s">
        <v>44</v>
      </c>
      <c r="AA20">
        <v>128</v>
      </c>
    </row>
    <row r="21" spans="2:27" x14ac:dyDescent="0.3">
      <c r="B21">
        <v>16</v>
      </c>
      <c r="C21" t="s">
        <v>45</v>
      </c>
      <c r="D21">
        <v>8603</v>
      </c>
      <c r="E21">
        <v>36</v>
      </c>
      <c r="F21">
        <v>35</v>
      </c>
      <c r="G21">
        <v>552</v>
      </c>
      <c r="J21">
        <v>16</v>
      </c>
      <c r="K21" t="s">
        <v>45</v>
      </c>
      <c r="L21">
        <v>8603</v>
      </c>
      <c r="O21" s="15">
        <v>16</v>
      </c>
      <c r="P21" s="28" t="s">
        <v>45</v>
      </c>
      <c r="Q21" s="18">
        <v>36</v>
      </c>
      <c r="T21">
        <v>16</v>
      </c>
      <c r="U21" t="s">
        <v>45</v>
      </c>
      <c r="V21">
        <v>35</v>
      </c>
      <c r="Y21">
        <v>16</v>
      </c>
      <c r="Z21" t="s">
        <v>45</v>
      </c>
      <c r="AA21">
        <v>552</v>
      </c>
    </row>
    <row r="22" spans="2:27" x14ac:dyDescent="0.3">
      <c r="B22">
        <v>17</v>
      </c>
      <c r="C22" t="s">
        <v>46</v>
      </c>
      <c r="D22">
        <v>4522</v>
      </c>
      <c r="E22">
        <v>9</v>
      </c>
      <c r="F22">
        <v>10</v>
      </c>
      <c r="G22">
        <v>61</v>
      </c>
      <c r="J22">
        <v>17</v>
      </c>
      <c r="K22" t="s">
        <v>46</v>
      </c>
      <c r="L22">
        <v>4522</v>
      </c>
      <c r="O22" s="14">
        <v>17</v>
      </c>
      <c r="P22" s="27" t="s">
        <v>46</v>
      </c>
      <c r="Q22" s="17">
        <v>9</v>
      </c>
      <c r="T22">
        <v>17</v>
      </c>
      <c r="U22" t="s">
        <v>46</v>
      </c>
      <c r="V22">
        <v>10</v>
      </c>
      <c r="Y22">
        <v>17</v>
      </c>
      <c r="Z22" t="s">
        <v>46</v>
      </c>
      <c r="AA22">
        <v>61</v>
      </c>
    </row>
    <row r="23" spans="2:27" x14ac:dyDescent="0.3">
      <c r="B23">
        <v>18</v>
      </c>
      <c r="C23" t="s">
        <v>47</v>
      </c>
      <c r="D23">
        <v>4054</v>
      </c>
      <c r="E23">
        <v>80</v>
      </c>
      <c r="F23">
        <v>12</v>
      </c>
      <c r="G23">
        <v>168</v>
      </c>
      <c r="J23">
        <v>18</v>
      </c>
      <c r="K23" t="s">
        <v>47</v>
      </c>
      <c r="L23">
        <v>4054</v>
      </c>
      <c r="O23" s="15">
        <v>18</v>
      </c>
      <c r="P23" s="28" t="s">
        <v>47</v>
      </c>
      <c r="Q23" s="18">
        <v>80</v>
      </c>
      <c r="T23">
        <v>18</v>
      </c>
      <c r="U23" t="s">
        <v>47</v>
      </c>
      <c r="V23">
        <v>12</v>
      </c>
      <c r="Y23">
        <v>18</v>
      </c>
      <c r="Z23" t="s">
        <v>47</v>
      </c>
      <c r="AA23">
        <v>168</v>
      </c>
    </row>
    <row r="24" spans="2:27" x14ac:dyDescent="0.3">
      <c r="B24">
        <v>19</v>
      </c>
      <c r="C24" t="s">
        <v>48</v>
      </c>
      <c r="D24">
        <v>10509</v>
      </c>
      <c r="E24">
        <v>44</v>
      </c>
      <c r="F24">
        <v>29</v>
      </c>
      <c r="G24">
        <v>423</v>
      </c>
      <c r="J24">
        <v>19</v>
      </c>
      <c r="K24" t="s">
        <v>48</v>
      </c>
      <c r="L24">
        <v>10509</v>
      </c>
      <c r="O24" s="14">
        <v>19</v>
      </c>
      <c r="P24" s="27" t="s">
        <v>48</v>
      </c>
      <c r="Q24" s="17">
        <v>44</v>
      </c>
      <c r="T24">
        <v>19</v>
      </c>
      <c r="U24" t="s">
        <v>48</v>
      </c>
      <c r="V24">
        <v>29</v>
      </c>
      <c r="Y24">
        <v>19</v>
      </c>
      <c r="Z24" t="s">
        <v>48</v>
      </c>
      <c r="AA24">
        <v>423</v>
      </c>
    </row>
    <row r="25" spans="2:27" x14ac:dyDescent="0.3">
      <c r="B25">
        <v>20</v>
      </c>
      <c r="C25" t="s">
        <v>49</v>
      </c>
      <c r="D25">
        <v>10010</v>
      </c>
      <c r="E25">
        <v>31</v>
      </c>
      <c r="F25">
        <v>36</v>
      </c>
      <c r="G25">
        <v>402</v>
      </c>
      <c r="J25">
        <v>20</v>
      </c>
      <c r="K25" t="s">
        <v>49</v>
      </c>
      <c r="L25">
        <v>10010</v>
      </c>
      <c r="O25" s="15">
        <v>20</v>
      </c>
      <c r="P25" s="28" t="s">
        <v>49</v>
      </c>
      <c r="Q25" s="18">
        <v>31</v>
      </c>
      <c r="T25">
        <v>20</v>
      </c>
      <c r="U25" t="s">
        <v>49</v>
      </c>
      <c r="V25">
        <v>36</v>
      </c>
      <c r="Y25">
        <v>20</v>
      </c>
      <c r="Z25" t="s">
        <v>49</v>
      </c>
      <c r="AA25">
        <v>402</v>
      </c>
    </row>
    <row r="26" spans="2:27" x14ac:dyDescent="0.3">
      <c r="B26">
        <v>21</v>
      </c>
      <c r="C26" t="s">
        <v>50</v>
      </c>
      <c r="D26">
        <v>1412</v>
      </c>
      <c r="E26">
        <v>5</v>
      </c>
      <c r="F26">
        <v>8</v>
      </c>
      <c r="G26">
        <v>1</v>
      </c>
      <c r="J26">
        <v>21</v>
      </c>
      <c r="K26" t="s">
        <v>50</v>
      </c>
      <c r="L26">
        <v>1412</v>
      </c>
      <c r="O26" s="14">
        <v>21</v>
      </c>
      <c r="P26" s="27" t="s">
        <v>50</v>
      </c>
      <c r="Q26" s="17">
        <v>5</v>
      </c>
      <c r="T26">
        <v>21</v>
      </c>
      <c r="U26" t="s">
        <v>50</v>
      </c>
      <c r="V26">
        <v>8</v>
      </c>
      <c r="Y26">
        <v>21</v>
      </c>
      <c r="Z26" t="s">
        <v>50</v>
      </c>
      <c r="AA26">
        <v>1</v>
      </c>
    </row>
    <row r="27" spans="2:27" x14ac:dyDescent="0.3">
      <c r="B27">
        <v>22</v>
      </c>
      <c r="C27" t="s">
        <v>52</v>
      </c>
      <c r="D27">
        <v>644</v>
      </c>
      <c r="E27">
        <v>1</v>
      </c>
      <c r="F27">
        <v>1</v>
      </c>
      <c r="G27">
        <v>0</v>
      </c>
      <c r="J27">
        <v>22</v>
      </c>
      <c r="K27" t="s">
        <v>52</v>
      </c>
      <c r="L27">
        <v>644</v>
      </c>
      <c r="O27" s="15">
        <v>22</v>
      </c>
      <c r="P27" s="28" t="s">
        <v>52</v>
      </c>
      <c r="Q27" s="18">
        <v>1</v>
      </c>
      <c r="T27">
        <v>22</v>
      </c>
      <c r="U27" t="s">
        <v>52</v>
      </c>
      <c r="V27">
        <v>1</v>
      </c>
      <c r="Y27">
        <v>22</v>
      </c>
      <c r="Z27" t="s">
        <v>52</v>
      </c>
      <c r="AA27">
        <v>0</v>
      </c>
    </row>
    <row r="28" spans="2:27" x14ac:dyDescent="0.3">
      <c r="B28">
        <v>23</v>
      </c>
      <c r="C28" t="s">
        <v>53</v>
      </c>
      <c r="D28">
        <v>14523</v>
      </c>
      <c r="E28">
        <v>49</v>
      </c>
      <c r="F28">
        <v>46</v>
      </c>
      <c r="G28">
        <v>538</v>
      </c>
      <c r="J28">
        <v>23</v>
      </c>
      <c r="K28" t="s">
        <v>53</v>
      </c>
      <c r="L28">
        <v>14523</v>
      </c>
      <c r="O28" s="14">
        <v>23</v>
      </c>
      <c r="P28" s="27" t="s">
        <v>53</v>
      </c>
      <c r="Q28" s="17">
        <v>49</v>
      </c>
      <c r="T28">
        <v>23</v>
      </c>
      <c r="U28" t="s">
        <v>53</v>
      </c>
      <c r="V28">
        <v>46</v>
      </c>
      <c r="Y28">
        <v>23</v>
      </c>
      <c r="Z28" t="s">
        <v>53</v>
      </c>
      <c r="AA28">
        <v>538</v>
      </c>
    </row>
    <row r="29" spans="2:27" x14ac:dyDescent="0.3">
      <c r="B29">
        <v>24</v>
      </c>
      <c r="C29" t="s">
        <v>54</v>
      </c>
      <c r="D29">
        <v>16550</v>
      </c>
      <c r="E29">
        <v>24</v>
      </c>
      <c r="F29">
        <v>26</v>
      </c>
      <c r="G29">
        <v>217</v>
      </c>
      <c r="J29">
        <v>24</v>
      </c>
      <c r="K29" t="s">
        <v>54</v>
      </c>
      <c r="L29">
        <v>16550</v>
      </c>
      <c r="O29" s="15">
        <v>24</v>
      </c>
      <c r="P29" s="28" t="s">
        <v>54</v>
      </c>
      <c r="Q29" s="18">
        <v>24</v>
      </c>
      <c r="T29">
        <v>24</v>
      </c>
      <c r="U29" t="s">
        <v>54</v>
      </c>
      <c r="V29">
        <v>26</v>
      </c>
      <c r="Y29">
        <v>24</v>
      </c>
      <c r="Z29" t="s">
        <v>54</v>
      </c>
      <c r="AA29">
        <v>217</v>
      </c>
    </row>
    <row r="30" spans="2:27" x14ac:dyDescent="0.3">
      <c r="B30">
        <v>25</v>
      </c>
      <c r="C30" t="s">
        <v>55</v>
      </c>
      <c r="D30">
        <v>8935</v>
      </c>
      <c r="E30">
        <v>43</v>
      </c>
      <c r="F30">
        <v>42</v>
      </c>
      <c r="G30">
        <v>381</v>
      </c>
      <c r="J30">
        <v>25</v>
      </c>
      <c r="K30" t="s">
        <v>55</v>
      </c>
      <c r="L30">
        <v>8935</v>
      </c>
      <c r="O30" s="14">
        <v>25</v>
      </c>
      <c r="P30" s="27" t="s">
        <v>55</v>
      </c>
      <c r="Q30" s="17">
        <v>43</v>
      </c>
      <c r="T30">
        <v>25</v>
      </c>
      <c r="U30" t="s">
        <v>55</v>
      </c>
      <c r="V30">
        <v>42</v>
      </c>
      <c r="Y30">
        <v>25</v>
      </c>
      <c r="Z30" t="s">
        <v>55</v>
      </c>
      <c r="AA30">
        <v>381</v>
      </c>
    </row>
    <row r="31" spans="2:27" x14ac:dyDescent="0.3">
      <c r="B31">
        <v>26</v>
      </c>
      <c r="C31" t="s">
        <v>56</v>
      </c>
      <c r="D31">
        <v>20366</v>
      </c>
      <c r="E31">
        <v>117</v>
      </c>
      <c r="F31">
        <v>51</v>
      </c>
      <c r="G31">
        <v>587</v>
      </c>
      <c r="J31">
        <v>26</v>
      </c>
      <c r="K31" t="s">
        <v>56</v>
      </c>
      <c r="L31">
        <v>20366</v>
      </c>
      <c r="O31" s="15">
        <v>26</v>
      </c>
      <c r="P31" s="28" t="s">
        <v>56</v>
      </c>
      <c r="Q31" s="18">
        <v>117</v>
      </c>
      <c r="T31">
        <v>26</v>
      </c>
      <c r="U31" t="s">
        <v>56</v>
      </c>
      <c r="V31">
        <v>51</v>
      </c>
      <c r="Y31">
        <v>26</v>
      </c>
      <c r="Z31" t="s">
        <v>56</v>
      </c>
      <c r="AA31">
        <v>587</v>
      </c>
    </row>
    <row r="32" spans="2:27" x14ac:dyDescent="0.3">
      <c r="B32">
        <v>27</v>
      </c>
      <c r="C32" t="s">
        <v>57</v>
      </c>
      <c r="D32">
        <v>11745</v>
      </c>
      <c r="E32">
        <v>45</v>
      </c>
      <c r="F32">
        <v>46</v>
      </c>
      <c r="G32">
        <v>322</v>
      </c>
      <c r="J32">
        <v>27</v>
      </c>
      <c r="K32" t="s">
        <v>57</v>
      </c>
      <c r="L32">
        <v>11745</v>
      </c>
      <c r="O32" s="14">
        <v>27</v>
      </c>
      <c r="P32" s="27" t="s">
        <v>57</v>
      </c>
      <c r="Q32" s="17">
        <v>45</v>
      </c>
      <c r="T32">
        <v>27</v>
      </c>
      <c r="U32" t="s">
        <v>57</v>
      </c>
      <c r="V32">
        <v>46</v>
      </c>
      <c r="Y32">
        <v>27</v>
      </c>
      <c r="Z32" t="s">
        <v>57</v>
      </c>
      <c r="AA32">
        <v>322</v>
      </c>
    </row>
    <row r="33" spans="2:27" x14ac:dyDescent="0.3">
      <c r="B33">
        <v>28</v>
      </c>
      <c r="C33" t="s">
        <v>58</v>
      </c>
      <c r="D33">
        <v>10878</v>
      </c>
      <c r="E33">
        <v>95</v>
      </c>
      <c r="F33">
        <v>47</v>
      </c>
      <c r="G33">
        <v>299</v>
      </c>
      <c r="J33">
        <v>28</v>
      </c>
      <c r="K33" t="s">
        <v>58</v>
      </c>
      <c r="L33">
        <v>10878</v>
      </c>
      <c r="O33" s="15">
        <v>28</v>
      </c>
      <c r="P33" s="28" t="s">
        <v>58</v>
      </c>
      <c r="Q33" s="18">
        <v>95</v>
      </c>
      <c r="T33">
        <v>28</v>
      </c>
      <c r="U33" t="s">
        <v>58</v>
      </c>
      <c r="V33">
        <v>47</v>
      </c>
      <c r="Y33">
        <v>28</v>
      </c>
      <c r="Z33" t="s">
        <v>58</v>
      </c>
      <c r="AA33">
        <v>299</v>
      </c>
    </row>
    <row r="34" spans="2:27" x14ac:dyDescent="0.3">
      <c r="B34">
        <v>29</v>
      </c>
      <c r="C34" t="s">
        <v>59</v>
      </c>
      <c r="D34">
        <v>6419</v>
      </c>
      <c r="E34">
        <v>21</v>
      </c>
      <c r="F34">
        <v>17</v>
      </c>
      <c r="G34">
        <v>95</v>
      </c>
      <c r="J34">
        <v>29</v>
      </c>
      <c r="K34" t="s">
        <v>59</v>
      </c>
      <c r="L34">
        <v>6419</v>
      </c>
      <c r="O34" s="14">
        <v>29</v>
      </c>
      <c r="P34" s="27" t="s">
        <v>59</v>
      </c>
      <c r="Q34" s="17">
        <v>21</v>
      </c>
      <c r="T34">
        <v>29</v>
      </c>
      <c r="U34" t="s">
        <v>59</v>
      </c>
      <c r="V34">
        <v>17</v>
      </c>
      <c r="Y34">
        <v>29</v>
      </c>
      <c r="Z34" t="s">
        <v>59</v>
      </c>
      <c r="AA34">
        <v>95</v>
      </c>
    </row>
    <row r="35" spans="2:27" x14ac:dyDescent="0.3">
      <c r="B35">
        <v>30</v>
      </c>
      <c r="C35" t="s">
        <v>60</v>
      </c>
      <c r="D35">
        <v>12017</v>
      </c>
      <c r="E35">
        <v>29</v>
      </c>
      <c r="F35">
        <v>30</v>
      </c>
      <c r="G35">
        <v>286</v>
      </c>
      <c r="J35">
        <v>30</v>
      </c>
      <c r="K35" t="s">
        <v>60</v>
      </c>
      <c r="L35">
        <v>12017</v>
      </c>
      <c r="O35" s="15">
        <v>30</v>
      </c>
      <c r="P35" s="28" t="s">
        <v>60</v>
      </c>
      <c r="Q35" s="18">
        <v>29</v>
      </c>
      <c r="T35">
        <v>30</v>
      </c>
      <c r="U35" t="s">
        <v>60</v>
      </c>
      <c r="V35">
        <v>30</v>
      </c>
      <c r="Y35">
        <v>30</v>
      </c>
      <c r="Z35" t="s">
        <v>60</v>
      </c>
      <c r="AA35">
        <v>286</v>
      </c>
    </row>
    <row r="36" spans="2:27" x14ac:dyDescent="0.3">
      <c r="B36">
        <v>31</v>
      </c>
      <c r="C36" t="s">
        <v>61</v>
      </c>
      <c r="D36">
        <v>15705</v>
      </c>
      <c r="E36">
        <v>38</v>
      </c>
      <c r="F36">
        <v>35</v>
      </c>
      <c r="G36">
        <v>648</v>
      </c>
      <c r="J36">
        <v>31</v>
      </c>
      <c r="K36" t="s">
        <v>61</v>
      </c>
      <c r="L36">
        <v>15705</v>
      </c>
      <c r="O36" s="14">
        <v>31</v>
      </c>
      <c r="P36" s="27" t="s">
        <v>61</v>
      </c>
      <c r="Q36" s="17">
        <v>38</v>
      </c>
      <c r="T36">
        <v>31</v>
      </c>
      <c r="U36" t="s">
        <v>61</v>
      </c>
      <c r="V36">
        <v>35</v>
      </c>
      <c r="Y36">
        <v>31</v>
      </c>
      <c r="Z36" t="s">
        <v>61</v>
      </c>
      <c r="AA36">
        <v>648</v>
      </c>
    </row>
    <row r="37" spans="2:27" x14ac:dyDescent="0.3">
      <c r="B37">
        <v>32</v>
      </c>
      <c r="C37" t="s">
        <v>62</v>
      </c>
      <c r="D37">
        <v>13536</v>
      </c>
      <c r="E37">
        <v>45</v>
      </c>
      <c r="F37">
        <v>18</v>
      </c>
      <c r="G37">
        <v>220</v>
      </c>
      <c r="J37">
        <v>32</v>
      </c>
      <c r="K37" t="s">
        <v>62</v>
      </c>
      <c r="L37">
        <v>13536</v>
      </c>
      <c r="O37" s="15">
        <v>32</v>
      </c>
      <c r="P37" s="28" t="s">
        <v>62</v>
      </c>
      <c r="Q37" s="18">
        <v>45</v>
      </c>
      <c r="T37">
        <v>32</v>
      </c>
      <c r="U37" t="s">
        <v>62</v>
      </c>
      <c r="V37">
        <v>18</v>
      </c>
      <c r="Y37">
        <v>32</v>
      </c>
      <c r="Z37" t="s">
        <v>62</v>
      </c>
      <c r="AA37">
        <v>220</v>
      </c>
    </row>
    <row r="38" spans="2:27" x14ac:dyDescent="0.3">
      <c r="B38">
        <v>33</v>
      </c>
      <c r="C38" t="s">
        <v>63</v>
      </c>
      <c r="D38">
        <v>10622</v>
      </c>
      <c r="E38">
        <v>76</v>
      </c>
      <c r="F38">
        <v>74</v>
      </c>
      <c r="G38">
        <v>460</v>
      </c>
      <c r="J38">
        <v>33</v>
      </c>
      <c r="K38" t="s">
        <v>63</v>
      </c>
      <c r="L38">
        <v>10622</v>
      </c>
      <c r="O38" s="14">
        <v>33</v>
      </c>
      <c r="P38" s="27" t="s">
        <v>63</v>
      </c>
      <c r="Q38" s="17">
        <v>76</v>
      </c>
      <c r="T38">
        <v>33</v>
      </c>
      <c r="U38" t="s">
        <v>63</v>
      </c>
      <c r="V38">
        <v>74</v>
      </c>
      <c r="Y38">
        <v>33</v>
      </c>
      <c r="Z38" t="s">
        <v>63</v>
      </c>
      <c r="AA38">
        <v>460</v>
      </c>
    </row>
    <row r="39" spans="2:27" x14ac:dyDescent="0.3">
      <c r="B39">
        <v>34</v>
      </c>
      <c r="C39" t="s">
        <v>64</v>
      </c>
      <c r="D39">
        <v>10512</v>
      </c>
      <c r="E39">
        <v>15</v>
      </c>
      <c r="F39">
        <v>31</v>
      </c>
      <c r="G39">
        <v>710</v>
      </c>
      <c r="J39">
        <v>34</v>
      </c>
      <c r="K39" t="s">
        <v>64</v>
      </c>
      <c r="L39">
        <v>10512</v>
      </c>
      <c r="O39" s="15">
        <v>34</v>
      </c>
      <c r="P39" s="28" t="s">
        <v>64</v>
      </c>
      <c r="Q39" s="18">
        <v>15</v>
      </c>
      <c r="T39">
        <v>34</v>
      </c>
      <c r="U39" t="s">
        <v>64</v>
      </c>
      <c r="V39">
        <v>31</v>
      </c>
      <c r="Y39">
        <v>34</v>
      </c>
      <c r="Z39" t="s">
        <v>64</v>
      </c>
      <c r="AA39">
        <v>710</v>
      </c>
    </row>
    <row r="40" spans="2:27" x14ac:dyDescent="0.3">
      <c r="B40">
        <v>35</v>
      </c>
      <c r="C40" t="s">
        <v>65</v>
      </c>
      <c r="D40">
        <v>8048</v>
      </c>
      <c r="E40">
        <v>9</v>
      </c>
      <c r="F40">
        <v>24</v>
      </c>
      <c r="G40">
        <v>155</v>
      </c>
      <c r="J40">
        <v>35</v>
      </c>
      <c r="K40" t="s">
        <v>65</v>
      </c>
      <c r="L40">
        <v>8048</v>
      </c>
      <c r="O40" s="14">
        <v>35</v>
      </c>
      <c r="P40" s="27" t="s">
        <v>65</v>
      </c>
      <c r="Q40" s="17">
        <v>9</v>
      </c>
      <c r="T40">
        <v>35</v>
      </c>
      <c r="U40" t="s">
        <v>65</v>
      </c>
      <c r="V40">
        <v>24</v>
      </c>
      <c r="Y40">
        <v>35</v>
      </c>
      <c r="Z40" t="s">
        <v>65</v>
      </c>
      <c r="AA40">
        <v>155</v>
      </c>
    </row>
    <row r="41" spans="2:27" x14ac:dyDescent="0.3">
      <c r="B41">
        <v>36</v>
      </c>
      <c r="C41" t="s">
        <v>66</v>
      </c>
      <c r="D41">
        <v>10861</v>
      </c>
      <c r="E41">
        <v>64</v>
      </c>
      <c r="F41">
        <v>45</v>
      </c>
      <c r="G41">
        <v>528</v>
      </c>
      <c r="J41">
        <v>36</v>
      </c>
      <c r="K41" t="s">
        <v>66</v>
      </c>
      <c r="L41">
        <v>10861</v>
      </c>
      <c r="O41" s="15">
        <v>36</v>
      </c>
      <c r="P41" s="28" t="s">
        <v>66</v>
      </c>
      <c r="Q41" s="18">
        <v>64</v>
      </c>
      <c r="T41">
        <v>36</v>
      </c>
      <c r="U41" t="s">
        <v>66</v>
      </c>
      <c r="V41">
        <v>45</v>
      </c>
      <c r="Y41">
        <v>36</v>
      </c>
      <c r="Z41" t="s">
        <v>66</v>
      </c>
      <c r="AA41">
        <v>528</v>
      </c>
    </row>
    <row r="42" spans="2:27" x14ac:dyDescent="0.3">
      <c r="B42">
        <v>37</v>
      </c>
      <c r="C42" t="s">
        <v>67</v>
      </c>
      <c r="D42">
        <v>14820</v>
      </c>
      <c r="E42">
        <v>17</v>
      </c>
      <c r="F42">
        <v>19</v>
      </c>
      <c r="G42">
        <v>158</v>
      </c>
      <c r="J42">
        <v>37</v>
      </c>
      <c r="K42" t="s">
        <v>67</v>
      </c>
      <c r="L42">
        <v>14820</v>
      </c>
      <c r="O42" s="14">
        <v>37</v>
      </c>
      <c r="P42" s="27" t="s">
        <v>67</v>
      </c>
      <c r="Q42" s="17">
        <v>17</v>
      </c>
      <c r="T42">
        <v>37</v>
      </c>
      <c r="U42" t="s">
        <v>67</v>
      </c>
      <c r="V42">
        <v>19</v>
      </c>
      <c r="Y42">
        <v>37</v>
      </c>
      <c r="Z42" t="s">
        <v>67</v>
      </c>
      <c r="AA42">
        <v>158</v>
      </c>
    </row>
    <row r="43" spans="2:27" x14ac:dyDescent="0.3">
      <c r="B43">
        <v>38</v>
      </c>
      <c r="C43" t="s">
        <v>68</v>
      </c>
      <c r="D43">
        <v>10147</v>
      </c>
      <c r="E43">
        <v>19</v>
      </c>
      <c r="F43">
        <v>24</v>
      </c>
      <c r="G43">
        <v>312</v>
      </c>
      <c r="J43">
        <v>38</v>
      </c>
      <c r="K43" t="s">
        <v>68</v>
      </c>
      <c r="L43">
        <v>10147</v>
      </c>
      <c r="O43" s="15">
        <v>38</v>
      </c>
      <c r="P43" s="28" t="s">
        <v>68</v>
      </c>
      <c r="Q43" s="18">
        <v>19</v>
      </c>
      <c r="T43">
        <v>38</v>
      </c>
      <c r="U43" t="s">
        <v>68</v>
      </c>
      <c r="V43">
        <v>24</v>
      </c>
      <c r="Y43">
        <v>38</v>
      </c>
      <c r="Z43" t="s">
        <v>68</v>
      </c>
      <c r="AA43">
        <v>312</v>
      </c>
    </row>
    <row r="44" spans="2:27" x14ac:dyDescent="0.3">
      <c r="B44">
        <v>39</v>
      </c>
      <c r="C44" t="s">
        <v>69</v>
      </c>
      <c r="D44">
        <v>23152</v>
      </c>
      <c r="E44">
        <v>42</v>
      </c>
      <c r="F44">
        <v>35</v>
      </c>
      <c r="G44">
        <v>519</v>
      </c>
      <c r="J44">
        <v>39</v>
      </c>
      <c r="K44" t="s">
        <v>69</v>
      </c>
      <c r="L44">
        <v>23152</v>
      </c>
      <c r="O44" s="14">
        <v>39</v>
      </c>
      <c r="P44" s="27" t="s">
        <v>69</v>
      </c>
      <c r="Q44" s="17">
        <v>42</v>
      </c>
      <c r="T44">
        <v>39</v>
      </c>
      <c r="U44" t="s">
        <v>69</v>
      </c>
      <c r="V44">
        <v>35</v>
      </c>
      <c r="Y44">
        <v>39</v>
      </c>
      <c r="Z44" t="s">
        <v>69</v>
      </c>
      <c r="AA44">
        <v>519</v>
      </c>
    </row>
    <row r="45" spans="2:27" x14ac:dyDescent="0.3">
      <c r="B45">
        <v>40</v>
      </c>
      <c r="C45" t="s">
        <v>70</v>
      </c>
      <c r="D45">
        <v>12586</v>
      </c>
      <c r="E45">
        <v>47</v>
      </c>
      <c r="F45">
        <v>61</v>
      </c>
      <c r="G45">
        <v>463</v>
      </c>
      <c r="J45">
        <v>40</v>
      </c>
      <c r="K45" t="s">
        <v>70</v>
      </c>
      <c r="L45">
        <v>12586</v>
      </c>
      <c r="O45" s="15">
        <v>40</v>
      </c>
      <c r="P45" s="28" t="s">
        <v>70</v>
      </c>
      <c r="Q45" s="18">
        <v>47</v>
      </c>
      <c r="T45">
        <v>40</v>
      </c>
      <c r="U45" t="s">
        <v>70</v>
      </c>
      <c r="V45">
        <v>61</v>
      </c>
      <c r="Y45">
        <v>40</v>
      </c>
      <c r="Z45" t="s">
        <v>70</v>
      </c>
      <c r="AA45">
        <v>463</v>
      </c>
    </row>
    <row r="46" spans="2:27" x14ac:dyDescent="0.3">
      <c r="B46">
        <v>41</v>
      </c>
      <c r="C46" t="s">
        <v>71</v>
      </c>
      <c r="D46">
        <v>1</v>
      </c>
      <c r="E46">
        <v>0</v>
      </c>
      <c r="F46">
        <v>0</v>
      </c>
      <c r="G46">
        <v>0</v>
      </c>
      <c r="J46">
        <v>41</v>
      </c>
      <c r="K46" t="s">
        <v>71</v>
      </c>
      <c r="L46">
        <v>1</v>
      </c>
      <c r="O46" s="14">
        <v>41</v>
      </c>
      <c r="P46" s="27" t="s">
        <v>71</v>
      </c>
      <c r="Q46" s="17">
        <v>0</v>
      </c>
      <c r="T46">
        <v>41</v>
      </c>
      <c r="U46" t="s">
        <v>71</v>
      </c>
      <c r="V46">
        <v>0</v>
      </c>
      <c r="Y46">
        <v>41</v>
      </c>
      <c r="Z46" t="s">
        <v>71</v>
      </c>
      <c r="AA46">
        <v>0</v>
      </c>
    </row>
    <row r="47" spans="2:27" x14ac:dyDescent="0.3">
      <c r="B47">
        <v>42</v>
      </c>
      <c r="C47" t="s">
        <v>72</v>
      </c>
      <c r="D47">
        <v>381</v>
      </c>
      <c r="E47">
        <v>0</v>
      </c>
      <c r="F47">
        <v>0</v>
      </c>
      <c r="G47">
        <v>0</v>
      </c>
      <c r="J47">
        <v>42</v>
      </c>
      <c r="K47" t="s">
        <v>72</v>
      </c>
      <c r="L47">
        <v>381</v>
      </c>
      <c r="O47" s="15">
        <v>42</v>
      </c>
      <c r="P47" s="28" t="s">
        <v>72</v>
      </c>
      <c r="Q47" s="18">
        <v>0</v>
      </c>
      <c r="T47">
        <v>42</v>
      </c>
      <c r="U47" t="s">
        <v>72</v>
      </c>
      <c r="V47">
        <v>0</v>
      </c>
      <c r="Y47">
        <v>42</v>
      </c>
      <c r="Z47" t="s">
        <v>72</v>
      </c>
      <c r="AA47">
        <v>0</v>
      </c>
    </row>
    <row r="48" spans="2:27" x14ac:dyDescent="0.3">
      <c r="B48">
        <v>43</v>
      </c>
      <c r="C48" t="s">
        <v>73</v>
      </c>
      <c r="D48">
        <v>11108</v>
      </c>
      <c r="E48">
        <v>20</v>
      </c>
      <c r="F48">
        <v>31</v>
      </c>
      <c r="G48">
        <v>392</v>
      </c>
      <c r="J48">
        <v>43</v>
      </c>
      <c r="K48" t="s">
        <v>73</v>
      </c>
      <c r="L48">
        <v>11108</v>
      </c>
      <c r="O48" s="14">
        <v>43</v>
      </c>
      <c r="P48" s="27" t="s">
        <v>73</v>
      </c>
      <c r="Q48" s="17">
        <v>20</v>
      </c>
      <c r="T48">
        <v>43</v>
      </c>
      <c r="U48" t="s">
        <v>73</v>
      </c>
      <c r="V48">
        <v>31</v>
      </c>
      <c r="Y48">
        <v>43</v>
      </c>
      <c r="Z48" t="s">
        <v>73</v>
      </c>
      <c r="AA48">
        <v>392</v>
      </c>
    </row>
    <row r="49" spans="2:27" x14ac:dyDescent="0.3">
      <c r="B49">
        <v>44</v>
      </c>
      <c r="C49" t="s">
        <v>74</v>
      </c>
      <c r="D49">
        <v>11047</v>
      </c>
      <c r="E49">
        <v>114</v>
      </c>
      <c r="F49">
        <v>23</v>
      </c>
      <c r="G49">
        <v>286</v>
      </c>
      <c r="J49">
        <v>44</v>
      </c>
      <c r="K49" t="s">
        <v>74</v>
      </c>
      <c r="L49">
        <v>11047</v>
      </c>
      <c r="O49" s="15">
        <v>44</v>
      </c>
      <c r="P49" s="28" t="s">
        <v>74</v>
      </c>
      <c r="Q49" s="18">
        <v>114</v>
      </c>
      <c r="T49">
        <v>44</v>
      </c>
      <c r="U49" t="s">
        <v>74</v>
      </c>
      <c r="V49">
        <v>23</v>
      </c>
      <c r="Y49">
        <v>44</v>
      </c>
      <c r="Z49" t="s">
        <v>74</v>
      </c>
      <c r="AA49">
        <v>286</v>
      </c>
    </row>
    <row r="50" spans="2:27" x14ac:dyDescent="0.3">
      <c r="B50">
        <v>45</v>
      </c>
      <c r="C50" t="s">
        <v>75</v>
      </c>
      <c r="D50">
        <v>7615</v>
      </c>
      <c r="E50">
        <v>12</v>
      </c>
      <c r="F50">
        <v>22</v>
      </c>
      <c r="G50">
        <v>263</v>
      </c>
      <c r="J50">
        <v>45</v>
      </c>
      <c r="K50" t="s">
        <v>75</v>
      </c>
      <c r="L50">
        <v>7615</v>
      </c>
      <c r="O50" s="14">
        <v>45</v>
      </c>
      <c r="P50" s="27" t="s">
        <v>75</v>
      </c>
      <c r="Q50" s="17">
        <v>12</v>
      </c>
      <c r="T50">
        <v>45</v>
      </c>
      <c r="U50" t="s">
        <v>75</v>
      </c>
      <c r="V50">
        <v>22</v>
      </c>
      <c r="Y50">
        <v>45</v>
      </c>
      <c r="Z50" t="s">
        <v>75</v>
      </c>
      <c r="AA50">
        <v>263</v>
      </c>
    </row>
    <row r="51" spans="2:27" x14ac:dyDescent="0.3">
      <c r="B51">
        <v>46</v>
      </c>
      <c r="C51" t="s">
        <v>76</v>
      </c>
      <c r="D51">
        <v>7928</v>
      </c>
      <c r="E51">
        <v>14</v>
      </c>
      <c r="F51">
        <v>19</v>
      </c>
      <c r="G51">
        <v>198</v>
      </c>
      <c r="J51">
        <v>46</v>
      </c>
      <c r="K51" t="s">
        <v>76</v>
      </c>
      <c r="L51">
        <v>7928</v>
      </c>
      <c r="O51" s="15">
        <v>46</v>
      </c>
      <c r="P51" s="28" t="s">
        <v>76</v>
      </c>
      <c r="Q51" s="18">
        <v>14</v>
      </c>
      <c r="T51">
        <v>46</v>
      </c>
      <c r="U51" t="s">
        <v>76</v>
      </c>
      <c r="V51">
        <v>19</v>
      </c>
      <c r="Y51">
        <v>46</v>
      </c>
      <c r="Z51" t="s">
        <v>76</v>
      </c>
      <c r="AA51">
        <v>198</v>
      </c>
    </row>
    <row r="52" spans="2:27" x14ac:dyDescent="0.3">
      <c r="B52">
        <v>47</v>
      </c>
      <c r="C52" t="s">
        <v>77</v>
      </c>
      <c r="D52">
        <v>7778</v>
      </c>
      <c r="E52">
        <v>74</v>
      </c>
      <c r="F52">
        <v>39</v>
      </c>
      <c r="G52">
        <v>232</v>
      </c>
      <c r="J52">
        <v>47</v>
      </c>
      <c r="K52" t="s">
        <v>77</v>
      </c>
      <c r="L52">
        <v>7778</v>
      </c>
      <c r="O52" s="14">
        <v>47</v>
      </c>
      <c r="P52" s="27" t="s">
        <v>77</v>
      </c>
      <c r="Q52" s="17">
        <v>74</v>
      </c>
      <c r="T52">
        <v>47</v>
      </c>
      <c r="U52" t="s">
        <v>77</v>
      </c>
      <c r="V52">
        <v>39</v>
      </c>
      <c r="Y52">
        <v>47</v>
      </c>
      <c r="Z52" t="s">
        <v>77</v>
      </c>
      <c r="AA52">
        <v>232</v>
      </c>
    </row>
    <row r="53" spans="2:27" x14ac:dyDescent="0.3">
      <c r="B53">
        <v>48</v>
      </c>
      <c r="C53" t="s">
        <v>78</v>
      </c>
      <c r="D53">
        <v>7315</v>
      </c>
      <c r="E53">
        <v>71</v>
      </c>
      <c r="F53">
        <v>10</v>
      </c>
      <c r="G53">
        <v>146</v>
      </c>
      <c r="J53">
        <v>48</v>
      </c>
      <c r="K53" t="s">
        <v>78</v>
      </c>
      <c r="L53">
        <v>7315</v>
      </c>
      <c r="O53" s="15">
        <v>48</v>
      </c>
      <c r="P53" s="28" t="s">
        <v>78</v>
      </c>
      <c r="Q53" s="18">
        <v>71</v>
      </c>
      <c r="T53">
        <v>48</v>
      </c>
      <c r="U53" t="s">
        <v>78</v>
      </c>
      <c r="V53">
        <v>10</v>
      </c>
      <c r="Y53">
        <v>48</v>
      </c>
      <c r="Z53" t="s">
        <v>78</v>
      </c>
      <c r="AA53">
        <v>146</v>
      </c>
    </row>
    <row r="54" spans="2:27" x14ac:dyDescent="0.3">
      <c r="B54">
        <v>49</v>
      </c>
      <c r="C54" t="s">
        <v>80</v>
      </c>
      <c r="D54">
        <v>15869</v>
      </c>
      <c r="E54">
        <v>24</v>
      </c>
      <c r="F54">
        <v>57</v>
      </c>
      <c r="G54">
        <v>420</v>
      </c>
      <c r="J54">
        <v>49</v>
      </c>
      <c r="K54" t="s">
        <v>80</v>
      </c>
      <c r="L54">
        <v>15869</v>
      </c>
      <c r="O54" s="14">
        <v>49</v>
      </c>
      <c r="P54" s="27" t="s">
        <v>80</v>
      </c>
      <c r="Q54" s="17">
        <v>24</v>
      </c>
      <c r="T54">
        <v>49</v>
      </c>
      <c r="U54" t="s">
        <v>80</v>
      </c>
      <c r="V54">
        <v>57</v>
      </c>
      <c r="Y54">
        <v>49</v>
      </c>
      <c r="Z54" t="s">
        <v>80</v>
      </c>
      <c r="AA54">
        <v>420</v>
      </c>
    </row>
    <row r="55" spans="2:27" x14ac:dyDescent="0.3">
      <c r="B55">
        <v>50</v>
      </c>
      <c r="C55" t="s">
        <v>81</v>
      </c>
      <c r="D55">
        <v>12625</v>
      </c>
      <c r="E55">
        <v>38</v>
      </c>
      <c r="F55">
        <v>50</v>
      </c>
      <c r="G55">
        <v>489</v>
      </c>
      <c r="J55">
        <v>50</v>
      </c>
      <c r="K55" t="s">
        <v>81</v>
      </c>
      <c r="L55">
        <v>12625</v>
      </c>
      <c r="O55" s="15">
        <v>50</v>
      </c>
      <c r="P55" s="28" t="s">
        <v>81</v>
      </c>
      <c r="Q55" s="18">
        <v>38</v>
      </c>
      <c r="T55">
        <v>50</v>
      </c>
      <c r="U55" t="s">
        <v>81</v>
      </c>
      <c r="V55">
        <v>50</v>
      </c>
      <c r="Y55">
        <v>50</v>
      </c>
      <c r="Z55" t="s">
        <v>81</v>
      </c>
      <c r="AA55">
        <v>489</v>
      </c>
    </row>
    <row r="56" spans="2:27" x14ac:dyDescent="0.3">
      <c r="C56" t="s">
        <v>82</v>
      </c>
      <c r="D56">
        <v>539651</v>
      </c>
      <c r="E56">
        <v>1997</v>
      </c>
      <c r="F56">
        <v>1681</v>
      </c>
      <c r="G56">
        <v>17520</v>
      </c>
      <c r="K56" t="s">
        <v>82</v>
      </c>
      <c r="L56">
        <v>539651</v>
      </c>
      <c r="P56" s="28" t="s">
        <v>168</v>
      </c>
      <c r="Q56" s="18">
        <f>SUM(Q6:Q55)</f>
        <v>1997</v>
      </c>
      <c r="U56" t="s">
        <v>82</v>
      </c>
      <c r="V56">
        <v>1681</v>
      </c>
      <c r="Z56" t="s">
        <v>82</v>
      </c>
      <c r="AA56">
        <v>17520</v>
      </c>
    </row>
  </sheetData>
  <autoFilter ref="O5:Q55" xr:uid="{E2D7620B-D011-4DF5-A12C-10D937A8DDE7}"/>
  <mergeCells count="5">
    <mergeCell ref="J2:L3"/>
    <mergeCell ref="O2:Q3"/>
    <mergeCell ref="T2:V3"/>
    <mergeCell ref="Y2:AA3"/>
    <mergeCell ref="B2:G3"/>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D804-313F-44D7-B14F-D43795A9F82C}">
  <sheetPr codeName="Sheet3"/>
  <dimension ref="C2:AN242"/>
  <sheetViews>
    <sheetView showGridLines="0" zoomScale="80" zoomScaleNormal="80" workbookViewId="0"/>
  </sheetViews>
  <sheetFormatPr defaultRowHeight="14.4" x14ac:dyDescent="0.3"/>
  <cols>
    <col min="1" max="1" width="4.44140625" customWidth="1"/>
    <col min="2" max="2" width="3.6640625" customWidth="1"/>
    <col min="3" max="3" width="14" bestFit="1" customWidth="1"/>
    <col min="4" max="4" width="17.21875" bestFit="1" customWidth="1"/>
    <col min="5" max="5" width="57.109375" customWidth="1"/>
    <col min="6" max="6" width="56.88671875" customWidth="1"/>
    <col min="7" max="7" width="57.109375" customWidth="1"/>
    <col min="8" max="8" width="34.109375" customWidth="1"/>
    <col min="9" max="9" width="42" customWidth="1"/>
    <col min="10" max="10" width="38.21875" customWidth="1"/>
    <col min="11" max="11" width="36.109375" customWidth="1"/>
    <col min="12" max="12" width="34.33203125" customWidth="1"/>
    <col min="13" max="13" width="31.6640625" customWidth="1"/>
    <col min="14" max="14" width="35.109375" customWidth="1"/>
    <col min="15" max="15" width="43" customWidth="1"/>
    <col min="16" max="16" width="38.21875" customWidth="1"/>
    <col min="17" max="17" width="22.77734375" customWidth="1"/>
    <col min="18" max="18" width="23.33203125" customWidth="1"/>
    <col min="19" max="19" width="35.109375" customWidth="1"/>
    <col min="20" max="20" width="43" customWidth="1"/>
    <col min="21" max="21" width="42.109375" customWidth="1"/>
    <col min="22" max="22" width="41.21875" customWidth="1"/>
    <col min="23" max="23" width="20" customWidth="1"/>
    <col min="24" max="25" width="20.5546875" customWidth="1"/>
    <col min="26" max="26" width="26.5546875" bestFit="1" customWidth="1"/>
    <col min="27" max="28" width="27.109375" bestFit="1" customWidth="1"/>
    <col min="29" max="29" width="13.5546875" customWidth="1"/>
    <col min="30" max="31" width="14.109375" customWidth="1"/>
    <col min="32" max="32" width="11.5546875" customWidth="1"/>
    <col min="33" max="34" width="12.109375" customWidth="1"/>
    <col min="35" max="35" width="17.109375" customWidth="1"/>
    <col min="36" max="37" width="9.5546875" customWidth="1"/>
    <col min="38" max="38" width="37.33203125" customWidth="1"/>
    <col min="39" max="40" width="25.88671875" customWidth="1"/>
  </cols>
  <sheetData>
    <row r="2" spans="3:9" ht="14.4" customHeight="1" x14ac:dyDescent="0.3">
      <c r="C2" s="91" t="s">
        <v>145</v>
      </c>
      <c r="D2" s="91"/>
      <c r="E2" s="91"/>
      <c r="F2" s="91"/>
      <c r="G2" s="91"/>
      <c r="H2" s="91"/>
      <c r="I2" s="91"/>
    </row>
    <row r="3" spans="3:9" ht="14.4" customHeight="1" x14ac:dyDescent="0.3">
      <c r="C3" s="91"/>
      <c r="D3" s="91"/>
      <c r="E3" s="91"/>
      <c r="F3" s="91"/>
      <c r="G3" s="91"/>
      <c r="H3" s="91"/>
      <c r="I3" s="91"/>
    </row>
    <row r="6" spans="3:9" x14ac:dyDescent="0.3">
      <c r="C6" s="8" t="s">
        <v>0</v>
      </c>
      <c r="D6" s="9" t="s">
        <v>1</v>
      </c>
      <c r="E6" s="9" t="s">
        <v>2</v>
      </c>
      <c r="F6" s="10" t="s">
        <v>3</v>
      </c>
    </row>
    <row r="7" spans="3:9" ht="28.8" x14ac:dyDescent="0.3">
      <c r="C7" s="3" t="s">
        <v>4</v>
      </c>
      <c r="D7" s="2" t="s">
        <v>5</v>
      </c>
      <c r="E7" s="2" t="s">
        <v>6</v>
      </c>
      <c r="F7" s="4" t="s">
        <v>7</v>
      </c>
    </row>
    <row r="8" spans="3:9" ht="28.8" x14ac:dyDescent="0.3">
      <c r="C8" s="3" t="s">
        <v>8</v>
      </c>
      <c r="D8" s="2" t="s">
        <v>9</v>
      </c>
      <c r="E8" s="2" t="s">
        <v>6</v>
      </c>
      <c r="F8" s="4" t="s">
        <v>7</v>
      </c>
    </row>
    <row r="9" spans="3:9" x14ac:dyDescent="0.3">
      <c r="C9" s="3" t="s">
        <v>10</v>
      </c>
      <c r="D9" s="2" t="s">
        <v>11</v>
      </c>
      <c r="E9" s="2" t="s">
        <v>6</v>
      </c>
      <c r="F9" s="4" t="s">
        <v>7</v>
      </c>
    </row>
    <row r="10" spans="3:9" ht="28.8" x14ac:dyDescent="0.3">
      <c r="C10" s="5" t="s">
        <v>12</v>
      </c>
      <c r="D10" s="6" t="s">
        <v>13</v>
      </c>
      <c r="E10" s="6" t="s">
        <v>6</v>
      </c>
      <c r="F10" s="7" t="s">
        <v>7</v>
      </c>
    </row>
    <row r="14" spans="3:9" ht="18" x14ac:dyDescent="0.35">
      <c r="C14" s="92" t="s">
        <v>14</v>
      </c>
      <c r="D14" s="92"/>
      <c r="E14" s="92"/>
    </row>
    <row r="17" spans="3:22" x14ac:dyDescent="0.3">
      <c r="C17" t="s">
        <v>15</v>
      </c>
      <c r="D17" t="s">
        <v>16</v>
      </c>
      <c r="E17" t="s">
        <v>17</v>
      </c>
      <c r="F17" t="s">
        <v>18</v>
      </c>
      <c r="G17" t="s">
        <v>19</v>
      </c>
      <c r="H17" t="s">
        <v>20</v>
      </c>
      <c r="I17" t="s">
        <v>21</v>
      </c>
      <c r="J17" t="s">
        <v>22</v>
      </c>
      <c r="K17" t="s">
        <v>23</v>
      </c>
      <c r="L17" t="s">
        <v>24</v>
      </c>
      <c r="M17" t="s">
        <v>25</v>
      </c>
      <c r="N17" t="s">
        <v>83</v>
      </c>
      <c r="O17" t="s">
        <v>84</v>
      </c>
      <c r="P17" t="s">
        <v>26</v>
      </c>
      <c r="Q17" t="s">
        <v>27</v>
      </c>
      <c r="R17" t="s">
        <v>28</v>
      </c>
      <c r="S17" t="s">
        <v>85</v>
      </c>
      <c r="T17" t="s">
        <v>86</v>
      </c>
      <c r="U17" t="s">
        <v>29</v>
      </c>
      <c r="V17" t="s">
        <v>87</v>
      </c>
    </row>
    <row r="18" spans="3:22" x14ac:dyDescent="0.3">
      <c r="C18">
        <v>1</v>
      </c>
      <c r="D18" t="s">
        <v>30</v>
      </c>
      <c r="E18">
        <v>4242</v>
      </c>
      <c r="F18">
        <v>1775</v>
      </c>
      <c r="G18">
        <v>1836</v>
      </c>
      <c r="H18">
        <v>0.9</v>
      </c>
      <c r="I18">
        <v>8.1</v>
      </c>
      <c r="J18">
        <v>226.7</v>
      </c>
      <c r="K18">
        <v>4510</v>
      </c>
      <c r="L18">
        <v>2551</v>
      </c>
      <c r="M18">
        <v>2539</v>
      </c>
      <c r="N18">
        <v>0.8</v>
      </c>
      <c r="O18">
        <v>8.1</v>
      </c>
      <c r="P18">
        <v>313.5</v>
      </c>
      <c r="Q18">
        <v>8752</v>
      </c>
      <c r="R18">
        <v>4326</v>
      </c>
      <c r="S18">
        <v>4375</v>
      </c>
      <c r="T18">
        <v>0.8</v>
      </c>
      <c r="U18">
        <v>8.1</v>
      </c>
      <c r="V18">
        <v>540.1</v>
      </c>
    </row>
    <row r="19" spans="3:22" x14ac:dyDescent="0.3">
      <c r="C19">
        <v>2</v>
      </c>
      <c r="D19" t="s">
        <v>31</v>
      </c>
      <c r="E19">
        <v>46077</v>
      </c>
      <c r="F19">
        <v>15086</v>
      </c>
      <c r="G19">
        <v>15698</v>
      </c>
      <c r="H19">
        <v>7.7</v>
      </c>
      <c r="I19">
        <v>60.6</v>
      </c>
      <c r="J19">
        <v>259</v>
      </c>
      <c r="K19">
        <v>69170</v>
      </c>
      <c r="L19">
        <v>24052</v>
      </c>
      <c r="M19">
        <v>20804</v>
      </c>
      <c r="N19">
        <v>6.2</v>
      </c>
      <c r="O19">
        <v>60.6</v>
      </c>
      <c r="P19">
        <v>343.3</v>
      </c>
      <c r="Q19">
        <v>115247</v>
      </c>
      <c r="R19">
        <v>39138</v>
      </c>
      <c r="S19">
        <v>36502</v>
      </c>
      <c r="T19">
        <v>6.8</v>
      </c>
      <c r="U19">
        <v>60.6</v>
      </c>
      <c r="V19">
        <v>602.29999999999995</v>
      </c>
    </row>
    <row r="20" spans="3:22" x14ac:dyDescent="0.3">
      <c r="C20">
        <v>3</v>
      </c>
      <c r="D20" t="s">
        <v>32</v>
      </c>
      <c r="E20">
        <v>9332</v>
      </c>
      <c r="F20">
        <v>4852</v>
      </c>
      <c r="G20">
        <v>4294</v>
      </c>
      <c r="H20">
        <v>2.1</v>
      </c>
      <c r="I20">
        <v>25.7</v>
      </c>
      <c r="J20">
        <v>167.1</v>
      </c>
      <c r="K20">
        <v>12968</v>
      </c>
      <c r="L20">
        <v>10187</v>
      </c>
      <c r="M20">
        <v>9497</v>
      </c>
      <c r="N20">
        <v>2.8</v>
      </c>
      <c r="O20">
        <v>25.7</v>
      </c>
      <c r="P20">
        <v>369.5</v>
      </c>
      <c r="Q20">
        <v>22300</v>
      </c>
      <c r="R20">
        <v>15039</v>
      </c>
      <c r="S20">
        <v>13791</v>
      </c>
      <c r="T20">
        <v>2.6</v>
      </c>
      <c r="U20">
        <v>25.7</v>
      </c>
      <c r="V20">
        <v>536.6</v>
      </c>
    </row>
    <row r="21" spans="3:22" x14ac:dyDescent="0.3">
      <c r="C21">
        <v>4</v>
      </c>
      <c r="D21" t="s">
        <v>33</v>
      </c>
      <c r="E21">
        <v>3738</v>
      </c>
      <c r="F21">
        <v>4542</v>
      </c>
      <c r="G21">
        <v>4697</v>
      </c>
      <c r="H21">
        <v>2.2999999999999998</v>
      </c>
      <c r="I21">
        <v>11.2</v>
      </c>
      <c r="J21">
        <v>419.4</v>
      </c>
      <c r="K21">
        <v>10225</v>
      </c>
      <c r="L21">
        <v>4708</v>
      </c>
      <c r="M21">
        <v>4115</v>
      </c>
      <c r="N21">
        <v>1.2</v>
      </c>
      <c r="O21">
        <v>11.2</v>
      </c>
      <c r="P21">
        <v>367.4</v>
      </c>
      <c r="Q21">
        <v>13963</v>
      </c>
      <c r="R21">
        <v>9250</v>
      </c>
      <c r="S21">
        <v>8812</v>
      </c>
      <c r="T21">
        <v>1.6</v>
      </c>
      <c r="U21">
        <v>11.2</v>
      </c>
      <c r="V21">
        <v>786.8</v>
      </c>
    </row>
    <row r="22" spans="3:22" x14ac:dyDescent="0.3">
      <c r="C22">
        <v>5</v>
      </c>
      <c r="D22" t="s">
        <v>34</v>
      </c>
      <c r="E22">
        <v>16045</v>
      </c>
      <c r="F22">
        <v>15096</v>
      </c>
      <c r="G22">
        <v>8344</v>
      </c>
      <c r="H22">
        <v>4.0999999999999996</v>
      </c>
      <c r="I22">
        <v>27.8</v>
      </c>
      <c r="J22">
        <v>300.10000000000002</v>
      </c>
      <c r="K22">
        <v>16578</v>
      </c>
      <c r="L22">
        <v>11265</v>
      </c>
      <c r="M22">
        <v>10579</v>
      </c>
      <c r="N22">
        <v>3.1</v>
      </c>
      <c r="O22">
        <v>27.8</v>
      </c>
      <c r="P22">
        <v>380.5</v>
      </c>
      <c r="Q22">
        <v>32623</v>
      </c>
      <c r="R22">
        <v>26361</v>
      </c>
      <c r="S22">
        <v>18923</v>
      </c>
      <c r="T22">
        <v>3.5</v>
      </c>
      <c r="U22">
        <v>27.8</v>
      </c>
      <c r="V22">
        <v>680.7</v>
      </c>
    </row>
    <row r="23" spans="3:22" x14ac:dyDescent="0.3">
      <c r="C23">
        <v>6</v>
      </c>
      <c r="D23" t="s">
        <v>35</v>
      </c>
      <c r="E23">
        <v>5523</v>
      </c>
      <c r="F23">
        <v>3407</v>
      </c>
      <c r="G23">
        <v>2754</v>
      </c>
      <c r="H23">
        <v>1.4</v>
      </c>
      <c r="I23">
        <v>16.100000000000001</v>
      </c>
      <c r="J23">
        <v>171.1</v>
      </c>
      <c r="K23">
        <v>7007</v>
      </c>
      <c r="L23">
        <v>5703</v>
      </c>
      <c r="M23">
        <v>5759</v>
      </c>
      <c r="N23">
        <v>1.7</v>
      </c>
      <c r="O23">
        <v>16.100000000000001</v>
      </c>
      <c r="P23">
        <v>357.7</v>
      </c>
      <c r="Q23">
        <v>12530</v>
      </c>
      <c r="R23">
        <v>9110</v>
      </c>
      <c r="S23">
        <v>8513</v>
      </c>
      <c r="T23">
        <v>1.6</v>
      </c>
      <c r="U23">
        <v>16.100000000000001</v>
      </c>
      <c r="V23">
        <v>528.79999999999995</v>
      </c>
    </row>
    <row r="24" spans="3:22" x14ac:dyDescent="0.3">
      <c r="C24">
        <v>7</v>
      </c>
      <c r="D24" t="s">
        <v>36</v>
      </c>
      <c r="E24">
        <v>12981</v>
      </c>
      <c r="F24">
        <v>5597</v>
      </c>
      <c r="G24">
        <v>5540</v>
      </c>
      <c r="H24">
        <v>2.7</v>
      </c>
      <c r="I24">
        <v>23</v>
      </c>
      <c r="J24">
        <v>240.9</v>
      </c>
      <c r="K24">
        <v>9629</v>
      </c>
      <c r="L24">
        <v>5873</v>
      </c>
      <c r="M24">
        <v>5932</v>
      </c>
      <c r="N24">
        <v>1.8</v>
      </c>
      <c r="O24">
        <v>23</v>
      </c>
      <c r="P24">
        <v>257.89999999999998</v>
      </c>
      <c r="Q24">
        <v>22610</v>
      </c>
      <c r="R24">
        <v>11470</v>
      </c>
      <c r="S24">
        <v>11472</v>
      </c>
      <c r="T24">
        <v>2.1</v>
      </c>
      <c r="U24">
        <v>23</v>
      </c>
      <c r="V24">
        <v>498.8</v>
      </c>
    </row>
    <row r="25" spans="3:22" x14ac:dyDescent="0.3">
      <c r="C25">
        <v>8</v>
      </c>
      <c r="D25" t="s">
        <v>37</v>
      </c>
      <c r="E25">
        <v>3818</v>
      </c>
      <c r="F25">
        <v>4677</v>
      </c>
      <c r="G25">
        <v>4152</v>
      </c>
      <c r="H25">
        <v>2</v>
      </c>
      <c r="I25">
        <v>24</v>
      </c>
      <c r="J25">
        <v>173</v>
      </c>
      <c r="K25">
        <v>7852</v>
      </c>
      <c r="L25">
        <v>5773</v>
      </c>
      <c r="M25">
        <v>5773</v>
      </c>
      <c r="N25">
        <v>1.7</v>
      </c>
      <c r="O25">
        <v>24</v>
      </c>
      <c r="P25">
        <v>240.5</v>
      </c>
      <c r="Q25">
        <v>11670</v>
      </c>
      <c r="R25">
        <v>10450</v>
      </c>
      <c r="S25">
        <v>9925</v>
      </c>
      <c r="T25">
        <v>1.8</v>
      </c>
      <c r="U25">
        <v>24</v>
      </c>
      <c r="V25">
        <v>413.5</v>
      </c>
    </row>
    <row r="26" spans="3:22" x14ac:dyDescent="0.3">
      <c r="C26">
        <v>9</v>
      </c>
      <c r="D26" t="s">
        <v>38</v>
      </c>
      <c r="E26">
        <v>3300</v>
      </c>
      <c r="F26">
        <v>1978</v>
      </c>
      <c r="G26">
        <v>6409</v>
      </c>
      <c r="H26">
        <v>3.1</v>
      </c>
      <c r="I26">
        <v>9.6999999999999993</v>
      </c>
      <c r="J26">
        <v>660.7</v>
      </c>
      <c r="K26">
        <v>9025</v>
      </c>
      <c r="L26">
        <v>2808</v>
      </c>
      <c r="M26">
        <v>4373</v>
      </c>
      <c r="N26">
        <v>1.3</v>
      </c>
      <c r="O26">
        <v>9.6999999999999993</v>
      </c>
      <c r="P26">
        <v>450.8</v>
      </c>
      <c r="Q26">
        <v>12325</v>
      </c>
      <c r="R26">
        <v>4786</v>
      </c>
      <c r="S26">
        <v>10782</v>
      </c>
      <c r="T26">
        <v>2</v>
      </c>
      <c r="U26">
        <v>9.6999999999999993</v>
      </c>
      <c r="V26">
        <v>1111.5</v>
      </c>
    </row>
    <row r="27" spans="3:22" x14ac:dyDescent="0.3">
      <c r="C27">
        <v>10</v>
      </c>
      <c r="D27" t="s">
        <v>39</v>
      </c>
      <c r="E27">
        <v>4291</v>
      </c>
      <c r="F27">
        <v>4409</v>
      </c>
      <c r="G27">
        <v>4521</v>
      </c>
      <c r="H27">
        <v>2.2000000000000002</v>
      </c>
      <c r="I27">
        <v>20</v>
      </c>
      <c r="J27">
        <v>226.1</v>
      </c>
      <c r="K27">
        <v>9980</v>
      </c>
      <c r="L27">
        <v>4701</v>
      </c>
      <c r="M27">
        <v>3336</v>
      </c>
      <c r="N27">
        <v>1</v>
      </c>
      <c r="O27">
        <v>20</v>
      </c>
      <c r="P27">
        <v>166.8</v>
      </c>
      <c r="Q27">
        <v>14271</v>
      </c>
      <c r="R27">
        <v>9110</v>
      </c>
      <c r="S27">
        <v>7857</v>
      </c>
      <c r="T27">
        <v>1.5</v>
      </c>
      <c r="U27">
        <v>20</v>
      </c>
      <c r="V27">
        <v>392.9</v>
      </c>
    </row>
    <row r="28" spans="3:22" x14ac:dyDescent="0.3">
      <c r="C28">
        <v>11</v>
      </c>
      <c r="D28" t="s">
        <v>40</v>
      </c>
      <c r="E28">
        <v>6835</v>
      </c>
      <c r="F28">
        <v>2142</v>
      </c>
      <c r="G28">
        <v>2197</v>
      </c>
      <c r="H28">
        <v>1.1000000000000001</v>
      </c>
      <c r="I28">
        <v>11.4</v>
      </c>
      <c r="J28">
        <v>192.7</v>
      </c>
      <c r="K28">
        <v>5099</v>
      </c>
      <c r="L28">
        <v>4893</v>
      </c>
      <c r="M28">
        <v>5555</v>
      </c>
      <c r="N28">
        <v>1.7</v>
      </c>
      <c r="O28">
        <v>11.4</v>
      </c>
      <c r="P28">
        <v>487.3</v>
      </c>
      <c r="Q28">
        <v>11934</v>
      </c>
      <c r="R28">
        <v>7035</v>
      </c>
      <c r="S28">
        <v>7752</v>
      </c>
      <c r="T28">
        <v>1.4</v>
      </c>
      <c r="U28">
        <v>11.4</v>
      </c>
      <c r="V28">
        <v>680</v>
      </c>
    </row>
    <row r="29" spans="3:22" x14ac:dyDescent="0.3">
      <c r="C29">
        <v>12</v>
      </c>
      <c r="D29" t="s">
        <v>41</v>
      </c>
      <c r="E29">
        <v>4301</v>
      </c>
      <c r="F29">
        <v>4109</v>
      </c>
      <c r="G29">
        <v>5254</v>
      </c>
      <c r="H29">
        <v>2.6</v>
      </c>
      <c r="I29">
        <v>20.100000000000001</v>
      </c>
      <c r="J29">
        <v>261.39999999999998</v>
      </c>
      <c r="K29">
        <v>7426</v>
      </c>
      <c r="L29">
        <v>5870</v>
      </c>
      <c r="M29">
        <v>9138</v>
      </c>
      <c r="N29">
        <v>2.7</v>
      </c>
      <c r="O29">
        <v>20.100000000000001</v>
      </c>
      <c r="P29">
        <v>454.6</v>
      </c>
      <c r="Q29">
        <v>11727</v>
      </c>
      <c r="R29">
        <v>9979</v>
      </c>
      <c r="S29">
        <v>14392</v>
      </c>
      <c r="T29">
        <v>2.7</v>
      </c>
      <c r="U29">
        <v>20.100000000000001</v>
      </c>
      <c r="V29">
        <v>716</v>
      </c>
    </row>
    <row r="30" spans="3:22" x14ac:dyDescent="0.3">
      <c r="C30">
        <v>13</v>
      </c>
      <c r="D30" t="s">
        <v>42</v>
      </c>
      <c r="E30">
        <v>6898</v>
      </c>
      <c r="F30">
        <v>5165</v>
      </c>
      <c r="G30">
        <v>6180</v>
      </c>
      <c r="H30">
        <v>3</v>
      </c>
      <c r="I30">
        <v>21.5</v>
      </c>
      <c r="J30">
        <v>287.39999999999998</v>
      </c>
      <c r="K30">
        <v>6483</v>
      </c>
      <c r="L30">
        <v>5433</v>
      </c>
      <c r="M30">
        <v>6258</v>
      </c>
      <c r="N30">
        <v>1.9</v>
      </c>
      <c r="O30">
        <v>21.5</v>
      </c>
      <c r="P30">
        <v>291.10000000000002</v>
      </c>
      <c r="Q30">
        <v>13381</v>
      </c>
      <c r="R30">
        <v>10598</v>
      </c>
      <c r="S30">
        <v>12438</v>
      </c>
      <c r="T30">
        <v>2.2999999999999998</v>
      </c>
      <c r="U30">
        <v>21.5</v>
      </c>
      <c r="V30">
        <v>578.5</v>
      </c>
    </row>
    <row r="31" spans="3:22" x14ac:dyDescent="0.3">
      <c r="C31">
        <v>14</v>
      </c>
      <c r="D31" t="s">
        <v>43</v>
      </c>
      <c r="E31">
        <v>6277</v>
      </c>
      <c r="F31">
        <v>4121</v>
      </c>
      <c r="G31">
        <v>4187</v>
      </c>
      <c r="H31">
        <v>2.1</v>
      </c>
      <c r="I31">
        <v>10.9</v>
      </c>
      <c r="J31">
        <v>384.1</v>
      </c>
      <c r="K31">
        <v>10633</v>
      </c>
      <c r="L31">
        <v>8168</v>
      </c>
      <c r="M31">
        <v>10837</v>
      </c>
      <c r="N31">
        <v>3.2</v>
      </c>
      <c r="O31">
        <v>10.9</v>
      </c>
      <c r="P31">
        <v>994.2</v>
      </c>
      <c r="Q31">
        <v>16910</v>
      </c>
      <c r="R31">
        <v>12289</v>
      </c>
      <c r="S31">
        <v>15024</v>
      </c>
      <c r="T31">
        <v>2.8</v>
      </c>
      <c r="U31">
        <v>10.9</v>
      </c>
      <c r="V31">
        <v>1378.3</v>
      </c>
    </row>
    <row r="32" spans="3:22" x14ac:dyDescent="0.3">
      <c r="C32">
        <v>15</v>
      </c>
      <c r="D32" t="s">
        <v>44</v>
      </c>
      <c r="E32">
        <v>14082</v>
      </c>
      <c r="F32">
        <v>4477</v>
      </c>
      <c r="G32">
        <v>1616</v>
      </c>
      <c r="H32">
        <v>0.8</v>
      </c>
      <c r="I32">
        <v>7.5</v>
      </c>
      <c r="J32">
        <v>215.5</v>
      </c>
      <c r="K32">
        <v>13936</v>
      </c>
      <c r="L32">
        <v>9108</v>
      </c>
      <c r="M32">
        <v>4634</v>
      </c>
      <c r="N32">
        <v>1.4</v>
      </c>
      <c r="O32">
        <v>7.5</v>
      </c>
      <c r="P32">
        <v>617.9</v>
      </c>
      <c r="Q32">
        <v>28018</v>
      </c>
      <c r="R32">
        <v>13585</v>
      </c>
      <c r="S32">
        <v>6250</v>
      </c>
      <c r="T32">
        <v>1.2</v>
      </c>
      <c r="U32">
        <v>7.5</v>
      </c>
      <c r="V32">
        <v>833.3</v>
      </c>
    </row>
    <row r="33" spans="3:22" x14ac:dyDescent="0.3">
      <c r="C33">
        <v>16</v>
      </c>
      <c r="D33" t="s">
        <v>45</v>
      </c>
      <c r="E33">
        <v>6089</v>
      </c>
      <c r="F33">
        <v>3339</v>
      </c>
      <c r="G33">
        <v>3397</v>
      </c>
      <c r="H33">
        <v>1.7</v>
      </c>
      <c r="I33">
        <v>18.399999999999999</v>
      </c>
      <c r="J33">
        <v>184.6</v>
      </c>
      <c r="K33">
        <v>12198</v>
      </c>
      <c r="L33">
        <v>4538</v>
      </c>
      <c r="M33">
        <v>5206</v>
      </c>
      <c r="N33">
        <v>1.6</v>
      </c>
      <c r="O33">
        <v>18.399999999999999</v>
      </c>
      <c r="P33">
        <v>282.89999999999998</v>
      </c>
      <c r="Q33">
        <v>18287</v>
      </c>
      <c r="R33">
        <v>7877</v>
      </c>
      <c r="S33">
        <v>8603</v>
      </c>
      <c r="T33">
        <v>1.6</v>
      </c>
      <c r="U33">
        <v>18.399999999999999</v>
      </c>
      <c r="V33">
        <v>467.6</v>
      </c>
    </row>
    <row r="34" spans="3:22" x14ac:dyDescent="0.3">
      <c r="C34">
        <v>17</v>
      </c>
      <c r="D34" t="s">
        <v>46</v>
      </c>
      <c r="E34">
        <v>1208</v>
      </c>
      <c r="F34">
        <v>1003</v>
      </c>
      <c r="G34">
        <v>694</v>
      </c>
      <c r="H34">
        <v>0.3</v>
      </c>
      <c r="I34">
        <v>7.8</v>
      </c>
      <c r="J34">
        <v>89</v>
      </c>
      <c r="K34">
        <v>2128</v>
      </c>
      <c r="L34">
        <v>1859</v>
      </c>
      <c r="M34">
        <v>3828</v>
      </c>
      <c r="N34">
        <v>1.1000000000000001</v>
      </c>
      <c r="O34">
        <v>7.8</v>
      </c>
      <c r="P34">
        <v>490.8</v>
      </c>
      <c r="Q34">
        <v>3336</v>
      </c>
      <c r="R34">
        <v>2862</v>
      </c>
      <c r="S34">
        <v>4522</v>
      </c>
      <c r="T34">
        <v>0.8</v>
      </c>
      <c r="U34">
        <v>7.8</v>
      </c>
      <c r="V34">
        <v>579.70000000000005</v>
      </c>
    </row>
    <row r="35" spans="3:22" x14ac:dyDescent="0.3">
      <c r="C35">
        <v>18</v>
      </c>
      <c r="D35" t="s">
        <v>47</v>
      </c>
      <c r="E35">
        <v>3660</v>
      </c>
      <c r="F35">
        <v>1542</v>
      </c>
      <c r="G35">
        <v>1534</v>
      </c>
      <c r="H35">
        <v>0.8</v>
      </c>
      <c r="I35">
        <v>6</v>
      </c>
      <c r="J35">
        <v>255.7</v>
      </c>
      <c r="K35">
        <v>2731</v>
      </c>
      <c r="L35">
        <v>1953</v>
      </c>
      <c r="M35">
        <v>2520</v>
      </c>
      <c r="N35">
        <v>0.8</v>
      </c>
      <c r="O35">
        <v>6</v>
      </c>
      <c r="P35">
        <v>420</v>
      </c>
      <c r="Q35">
        <v>6391</v>
      </c>
      <c r="R35">
        <v>3495</v>
      </c>
      <c r="S35">
        <v>4054</v>
      </c>
      <c r="T35">
        <v>0.8</v>
      </c>
      <c r="U35">
        <v>6</v>
      </c>
      <c r="V35">
        <v>675.7</v>
      </c>
    </row>
    <row r="36" spans="3:22" x14ac:dyDescent="0.3">
      <c r="C36">
        <v>19</v>
      </c>
      <c r="D36" t="s">
        <v>48</v>
      </c>
      <c r="E36">
        <v>9474</v>
      </c>
      <c r="F36">
        <v>4991</v>
      </c>
      <c r="G36">
        <v>4464</v>
      </c>
      <c r="H36">
        <v>2.2000000000000002</v>
      </c>
      <c r="I36">
        <v>17.3</v>
      </c>
      <c r="J36">
        <v>258</v>
      </c>
      <c r="K36">
        <v>7853</v>
      </c>
      <c r="L36">
        <v>5722</v>
      </c>
      <c r="M36">
        <v>6045</v>
      </c>
      <c r="N36">
        <v>1.8</v>
      </c>
      <c r="O36">
        <v>17.3</v>
      </c>
      <c r="P36">
        <v>349.4</v>
      </c>
      <c r="Q36">
        <v>17327</v>
      </c>
      <c r="R36">
        <v>10713</v>
      </c>
      <c r="S36">
        <v>10509</v>
      </c>
      <c r="T36">
        <v>1.9</v>
      </c>
      <c r="U36">
        <v>17.3</v>
      </c>
      <c r="V36">
        <v>607.5</v>
      </c>
    </row>
    <row r="37" spans="3:22" x14ac:dyDescent="0.3">
      <c r="C37">
        <v>20</v>
      </c>
      <c r="D37" t="s">
        <v>49</v>
      </c>
      <c r="E37">
        <v>4436</v>
      </c>
      <c r="F37">
        <v>4011</v>
      </c>
      <c r="G37">
        <v>4022</v>
      </c>
      <c r="H37">
        <v>2</v>
      </c>
      <c r="I37">
        <v>14.4</v>
      </c>
      <c r="J37">
        <v>279.3</v>
      </c>
      <c r="K37">
        <v>10769</v>
      </c>
      <c r="L37">
        <v>6380</v>
      </c>
      <c r="M37">
        <v>5988</v>
      </c>
      <c r="N37">
        <v>1.8</v>
      </c>
      <c r="O37">
        <v>14.4</v>
      </c>
      <c r="P37">
        <v>415.8</v>
      </c>
      <c r="Q37">
        <v>15205</v>
      </c>
      <c r="R37">
        <v>10391</v>
      </c>
      <c r="S37">
        <v>10010</v>
      </c>
      <c r="T37">
        <v>1.9</v>
      </c>
      <c r="U37">
        <v>14.4</v>
      </c>
      <c r="V37">
        <v>695.1</v>
      </c>
    </row>
    <row r="38" spans="3:22" x14ac:dyDescent="0.3">
      <c r="C38">
        <v>21</v>
      </c>
      <c r="D38" t="s">
        <v>50</v>
      </c>
      <c r="E38">
        <v>1246</v>
      </c>
      <c r="F38">
        <v>1865</v>
      </c>
      <c r="G38">
        <v>1318</v>
      </c>
      <c r="H38">
        <v>0.6</v>
      </c>
      <c r="I38" t="s">
        <v>51</v>
      </c>
      <c r="J38" t="s">
        <v>51</v>
      </c>
      <c r="K38">
        <v>45</v>
      </c>
      <c r="L38">
        <v>401</v>
      </c>
      <c r="M38">
        <v>94</v>
      </c>
      <c r="N38">
        <v>0</v>
      </c>
      <c r="O38" t="s">
        <v>51</v>
      </c>
      <c r="P38" t="s">
        <v>51</v>
      </c>
      <c r="Q38">
        <v>1291</v>
      </c>
      <c r="R38">
        <v>2266</v>
      </c>
      <c r="S38">
        <v>1412</v>
      </c>
      <c r="T38">
        <v>0.3</v>
      </c>
      <c r="U38" t="s">
        <v>51</v>
      </c>
      <c r="V38" t="s">
        <v>51</v>
      </c>
    </row>
    <row r="39" spans="3:22" x14ac:dyDescent="0.3">
      <c r="C39">
        <v>22</v>
      </c>
      <c r="D39" t="s">
        <v>52</v>
      </c>
      <c r="E39">
        <v>183</v>
      </c>
      <c r="F39">
        <v>618</v>
      </c>
      <c r="G39">
        <v>554</v>
      </c>
      <c r="H39">
        <v>0.3</v>
      </c>
      <c r="I39" t="s">
        <v>51</v>
      </c>
      <c r="J39" t="s">
        <v>51</v>
      </c>
      <c r="K39">
        <v>21</v>
      </c>
      <c r="L39">
        <v>561</v>
      </c>
      <c r="M39">
        <v>90</v>
      </c>
      <c r="N39">
        <v>0</v>
      </c>
      <c r="O39" t="s">
        <v>51</v>
      </c>
      <c r="P39" t="s">
        <v>51</v>
      </c>
      <c r="Q39">
        <v>204</v>
      </c>
      <c r="R39">
        <v>1179</v>
      </c>
      <c r="S39">
        <v>644</v>
      </c>
      <c r="T39">
        <v>0.1</v>
      </c>
      <c r="U39" t="s">
        <v>51</v>
      </c>
      <c r="V39" t="s">
        <v>51</v>
      </c>
    </row>
    <row r="40" spans="3:22" x14ac:dyDescent="0.3">
      <c r="C40">
        <v>23</v>
      </c>
      <c r="D40" t="s">
        <v>53</v>
      </c>
      <c r="E40">
        <v>5353</v>
      </c>
      <c r="F40">
        <v>5651</v>
      </c>
      <c r="G40">
        <v>4658</v>
      </c>
      <c r="H40">
        <v>2.2999999999999998</v>
      </c>
      <c r="I40">
        <v>28.3</v>
      </c>
      <c r="J40">
        <v>164.6</v>
      </c>
      <c r="K40">
        <v>10527</v>
      </c>
      <c r="L40">
        <v>7969</v>
      </c>
      <c r="M40">
        <v>9865</v>
      </c>
      <c r="N40">
        <v>2.9</v>
      </c>
      <c r="O40">
        <v>28.3</v>
      </c>
      <c r="P40">
        <v>348.6</v>
      </c>
      <c r="Q40">
        <v>15880</v>
      </c>
      <c r="R40">
        <v>13620</v>
      </c>
      <c r="S40">
        <v>14523</v>
      </c>
      <c r="T40">
        <v>2.7</v>
      </c>
      <c r="U40">
        <v>28.3</v>
      </c>
      <c r="V40">
        <v>513.20000000000005</v>
      </c>
    </row>
    <row r="41" spans="3:22" x14ac:dyDescent="0.3">
      <c r="C41">
        <v>24</v>
      </c>
      <c r="D41" t="s">
        <v>54</v>
      </c>
      <c r="E41">
        <v>2599</v>
      </c>
      <c r="F41">
        <v>2675</v>
      </c>
      <c r="G41">
        <v>2483</v>
      </c>
      <c r="H41">
        <v>1.2</v>
      </c>
      <c r="I41">
        <v>8.8000000000000007</v>
      </c>
      <c r="J41">
        <v>282.2</v>
      </c>
      <c r="K41">
        <v>8010</v>
      </c>
      <c r="L41">
        <v>5226</v>
      </c>
      <c r="M41">
        <v>14067</v>
      </c>
      <c r="N41">
        <v>4.2</v>
      </c>
      <c r="O41">
        <v>8.8000000000000007</v>
      </c>
      <c r="P41">
        <v>1598.5</v>
      </c>
      <c r="Q41">
        <v>10609</v>
      </c>
      <c r="R41">
        <v>7901</v>
      </c>
      <c r="S41">
        <v>16550</v>
      </c>
      <c r="T41">
        <v>3.1</v>
      </c>
      <c r="U41">
        <v>8.8000000000000007</v>
      </c>
      <c r="V41">
        <v>1880.7</v>
      </c>
    </row>
    <row r="42" spans="3:22" x14ac:dyDescent="0.3">
      <c r="C42">
        <v>25</v>
      </c>
      <c r="D42" t="s">
        <v>55</v>
      </c>
      <c r="E42">
        <v>5672</v>
      </c>
      <c r="F42">
        <v>3561</v>
      </c>
      <c r="G42">
        <v>3689</v>
      </c>
      <c r="H42">
        <v>1.8</v>
      </c>
      <c r="I42">
        <v>14.3</v>
      </c>
      <c r="J42">
        <v>258</v>
      </c>
      <c r="K42">
        <v>5814</v>
      </c>
      <c r="L42">
        <v>4069</v>
      </c>
      <c r="M42">
        <v>5246</v>
      </c>
      <c r="N42">
        <v>1.6</v>
      </c>
      <c r="O42">
        <v>14.3</v>
      </c>
      <c r="P42">
        <v>366.9</v>
      </c>
      <c r="Q42">
        <v>11486</v>
      </c>
      <c r="R42">
        <v>7630</v>
      </c>
      <c r="S42">
        <v>8935</v>
      </c>
      <c r="T42">
        <v>1.7</v>
      </c>
      <c r="U42">
        <v>14.3</v>
      </c>
      <c r="V42">
        <v>624.79999999999995</v>
      </c>
    </row>
    <row r="43" spans="3:22" x14ac:dyDescent="0.3">
      <c r="C43">
        <v>26</v>
      </c>
      <c r="D43" t="s">
        <v>56</v>
      </c>
      <c r="E43">
        <v>23102</v>
      </c>
      <c r="F43">
        <v>7749</v>
      </c>
      <c r="G43">
        <v>8259</v>
      </c>
      <c r="H43">
        <v>4.0999999999999996</v>
      </c>
      <c r="I43">
        <v>25.7</v>
      </c>
      <c r="J43">
        <v>321.39999999999998</v>
      </c>
      <c r="K43">
        <v>15631</v>
      </c>
      <c r="L43">
        <v>13357</v>
      </c>
      <c r="M43">
        <v>12107</v>
      </c>
      <c r="N43">
        <v>3.6</v>
      </c>
      <c r="O43">
        <v>25.7</v>
      </c>
      <c r="P43">
        <v>471.1</v>
      </c>
      <c r="Q43">
        <v>38733</v>
      </c>
      <c r="R43">
        <v>21106</v>
      </c>
      <c r="S43">
        <v>20366</v>
      </c>
      <c r="T43">
        <v>3.8</v>
      </c>
      <c r="U43">
        <v>25.7</v>
      </c>
      <c r="V43">
        <v>792.5</v>
      </c>
    </row>
    <row r="44" spans="3:22" x14ac:dyDescent="0.3">
      <c r="C44">
        <v>27</v>
      </c>
      <c r="D44" t="s">
        <v>57</v>
      </c>
      <c r="E44">
        <v>9407</v>
      </c>
      <c r="F44">
        <v>4080</v>
      </c>
      <c r="G44">
        <v>4683</v>
      </c>
      <c r="H44">
        <v>2.2999999999999998</v>
      </c>
      <c r="I44">
        <v>13.3</v>
      </c>
      <c r="J44">
        <v>352.1</v>
      </c>
      <c r="K44">
        <v>7847</v>
      </c>
      <c r="L44">
        <v>6162</v>
      </c>
      <c r="M44">
        <v>7062</v>
      </c>
      <c r="N44">
        <v>2.1</v>
      </c>
      <c r="O44">
        <v>13.3</v>
      </c>
      <c r="P44">
        <v>531</v>
      </c>
      <c r="Q44">
        <v>17254</v>
      </c>
      <c r="R44">
        <v>10242</v>
      </c>
      <c r="S44">
        <v>11745</v>
      </c>
      <c r="T44">
        <v>2.2000000000000002</v>
      </c>
      <c r="U44">
        <v>13.3</v>
      </c>
      <c r="V44">
        <v>883.1</v>
      </c>
    </row>
    <row r="45" spans="3:22" x14ac:dyDescent="0.3">
      <c r="C45">
        <v>28</v>
      </c>
      <c r="D45" t="s">
        <v>58</v>
      </c>
      <c r="E45">
        <v>6096</v>
      </c>
      <c r="F45">
        <v>5117</v>
      </c>
      <c r="G45">
        <v>7259</v>
      </c>
      <c r="H45">
        <v>3.6</v>
      </c>
      <c r="I45">
        <v>12.6</v>
      </c>
      <c r="J45">
        <v>576.1</v>
      </c>
      <c r="K45">
        <v>5788</v>
      </c>
      <c r="L45">
        <v>2303</v>
      </c>
      <c r="M45">
        <v>3619</v>
      </c>
      <c r="N45">
        <v>1.1000000000000001</v>
      </c>
      <c r="O45">
        <v>12.6</v>
      </c>
      <c r="P45">
        <v>287.2</v>
      </c>
      <c r="Q45">
        <v>11884</v>
      </c>
      <c r="R45">
        <v>7420</v>
      </c>
      <c r="S45">
        <v>10878</v>
      </c>
      <c r="T45">
        <v>2</v>
      </c>
      <c r="U45">
        <v>12.6</v>
      </c>
      <c r="V45">
        <v>863.3</v>
      </c>
    </row>
    <row r="46" spans="3:22" x14ac:dyDescent="0.3">
      <c r="C46">
        <v>29</v>
      </c>
      <c r="D46" t="s">
        <v>59</v>
      </c>
      <c r="E46">
        <v>1760</v>
      </c>
      <c r="F46">
        <v>1317</v>
      </c>
      <c r="G46">
        <v>1709</v>
      </c>
      <c r="H46">
        <v>0.8</v>
      </c>
      <c r="I46">
        <v>5.0999999999999996</v>
      </c>
      <c r="J46">
        <v>335.1</v>
      </c>
      <c r="K46">
        <v>2551</v>
      </c>
      <c r="L46">
        <v>1990</v>
      </c>
      <c r="M46">
        <v>4710</v>
      </c>
      <c r="N46">
        <v>1.4</v>
      </c>
      <c r="O46">
        <v>5.0999999999999996</v>
      </c>
      <c r="P46">
        <v>923.5</v>
      </c>
      <c r="Q46">
        <v>4311</v>
      </c>
      <c r="R46">
        <v>3307</v>
      </c>
      <c r="S46">
        <v>6419</v>
      </c>
      <c r="T46">
        <v>1.2</v>
      </c>
      <c r="U46">
        <v>5.0999999999999996</v>
      </c>
      <c r="V46">
        <v>1258.5999999999999</v>
      </c>
    </row>
    <row r="47" spans="3:22" x14ac:dyDescent="0.3">
      <c r="C47">
        <v>30</v>
      </c>
      <c r="D47" t="s">
        <v>60</v>
      </c>
      <c r="E47">
        <v>3751</v>
      </c>
      <c r="F47">
        <v>2998</v>
      </c>
      <c r="G47">
        <v>3113</v>
      </c>
      <c r="H47">
        <v>1.5</v>
      </c>
      <c r="I47">
        <v>25.2</v>
      </c>
      <c r="J47">
        <v>123.5</v>
      </c>
      <c r="K47">
        <v>13640</v>
      </c>
      <c r="L47">
        <v>3803</v>
      </c>
      <c r="M47">
        <v>8904</v>
      </c>
      <c r="N47">
        <v>2.7</v>
      </c>
      <c r="O47">
        <v>25.2</v>
      </c>
      <c r="P47">
        <v>353.3</v>
      </c>
      <c r="Q47">
        <v>17391</v>
      </c>
      <c r="R47">
        <v>6801</v>
      </c>
      <c r="S47">
        <v>12017</v>
      </c>
      <c r="T47">
        <v>2.2000000000000002</v>
      </c>
      <c r="U47">
        <v>25.2</v>
      </c>
      <c r="V47">
        <v>476.9</v>
      </c>
    </row>
    <row r="48" spans="3:22" x14ac:dyDescent="0.3">
      <c r="C48">
        <v>31</v>
      </c>
      <c r="D48" t="s">
        <v>61</v>
      </c>
      <c r="E48">
        <v>12931</v>
      </c>
      <c r="F48">
        <v>4501</v>
      </c>
      <c r="G48">
        <v>5040</v>
      </c>
      <c r="H48">
        <v>2.5</v>
      </c>
      <c r="I48">
        <v>26.3</v>
      </c>
      <c r="J48">
        <v>191.6</v>
      </c>
      <c r="K48">
        <v>16506</v>
      </c>
      <c r="L48">
        <v>9436</v>
      </c>
      <c r="M48">
        <v>10665</v>
      </c>
      <c r="N48">
        <v>3.2</v>
      </c>
      <c r="O48">
        <v>26.3</v>
      </c>
      <c r="P48">
        <v>405.5</v>
      </c>
      <c r="Q48">
        <v>29437</v>
      </c>
      <c r="R48">
        <v>13937</v>
      </c>
      <c r="S48">
        <v>15705</v>
      </c>
      <c r="T48">
        <v>2.9</v>
      </c>
      <c r="U48">
        <v>26.3</v>
      </c>
      <c r="V48">
        <v>597.1</v>
      </c>
    </row>
    <row r="49" spans="3:22" x14ac:dyDescent="0.3">
      <c r="C49">
        <v>32</v>
      </c>
      <c r="D49" t="s">
        <v>62</v>
      </c>
      <c r="E49">
        <v>3151</v>
      </c>
      <c r="F49">
        <v>2328</v>
      </c>
      <c r="G49">
        <v>2805</v>
      </c>
      <c r="H49">
        <v>1.4</v>
      </c>
      <c r="I49">
        <v>13.5</v>
      </c>
      <c r="J49">
        <v>207.8</v>
      </c>
      <c r="K49">
        <v>13446</v>
      </c>
      <c r="L49">
        <v>6894</v>
      </c>
      <c r="M49">
        <v>10731</v>
      </c>
      <c r="N49">
        <v>3.2</v>
      </c>
      <c r="O49">
        <v>13.5</v>
      </c>
      <c r="P49">
        <v>794.9</v>
      </c>
      <c r="Q49">
        <v>16597</v>
      </c>
      <c r="R49">
        <v>9222</v>
      </c>
      <c r="S49">
        <v>13536</v>
      </c>
      <c r="T49">
        <v>2.5</v>
      </c>
      <c r="U49">
        <v>13.5</v>
      </c>
      <c r="V49">
        <v>1002.7</v>
      </c>
    </row>
    <row r="50" spans="3:22" x14ac:dyDescent="0.3">
      <c r="C50">
        <v>33</v>
      </c>
      <c r="D50" t="s">
        <v>63</v>
      </c>
      <c r="E50">
        <v>6158</v>
      </c>
      <c r="F50">
        <v>5604</v>
      </c>
      <c r="G50">
        <v>5852</v>
      </c>
      <c r="H50">
        <v>2.9</v>
      </c>
      <c r="I50">
        <v>18.7</v>
      </c>
      <c r="J50">
        <v>312.89999999999998</v>
      </c>
      <c r="K50">
        <v>10740</v>
      </c>
      <c r="L50">
        <v>6840</v>
      </c>
      <c r="M50">
        <v>4770</v>
      </c>
      <c r="N50">
        <v>1.4</v>
      </c>
      <c r="O50">
        <v>18.7</v>
      </c>
      <c r="P50">
        <v>255.1</v>
      </c>
      <c r="Q50">
        <v>16898</v>
      </c>
      <c r="R50">
        <v>12444</v>
      </c>
      <c r="S50">
        <v>10622</v>
      </c>
      <c r="T50">
        <v>2</v>
      </c>
      <c r="U50">
        <v>18.7</v>
      </c>
      <c r="V50">
        <v>568</v>
      </c>
    </row>
    <row r="51" spans="3:22" x14ac:dyDescent="0.3">
      <c r="C51">
        <v>34</v>
      </c>
      <c r="D51" t="s">
        <v>64</v>
      </c>
      <c r="E51">
        <v>12294</v>
      </c>
      <c r="F51">
        <v>4570</v>
      </c>
      <c r="G51">
        <v>4919</v>
      </c>
      <c r="H51">
        <v>2.4</v>
      </c>
      <c r="I51">
        <v>21.7</v>
      </c>
      <c r="J51">
        <v>226.7</v>
      </c>
      <c r="K51">
        <v>8607</v>
      </c>
      <c r="L51">
        <v>6225</v>
      </c>
      <c r="M51">
        <v>5593</v>
      </c>
      <c r="N51">
        <v>1.7</v>
      </c>
      <c r="O51">
        <v>21.7</v>
      </c>
      <c r="P51">
        <v>257.7</v>
      </c>
      <c r="Q51">
        <v>20901</v>
      </c>
      <c r="R51">
        <v>10795</v>
      </c>
      <c r="S51">
        <v>10512</v>
      </c>
      <c r="T51">
        <v>1.9</v>
      </c>
      <c r="U51">
        <v>21.7</v>
      </c>
      <c r="V51">
        <v>484.4</v>
      </c>
    </row>
    <row r="52" spans="3:22" x14ac:dyDescent="0.3">
      <c r="C52">
        <v>35</v>
      </c>
      <c r="D52" t="s">
        <v>65</v>
      </c>
      <c r="E52">
        <v>7991</v>
      </c>
      <c r="F52">
        <v>1768</v>
      </c>
      <c r="G52">
        <v>1897</v>
      </c>
      <c r="H52">
        <v>0.9</v>
      </c>
      <c r="I52">
        <v>4.7</v>
      </c>
      <c r="J52">
        <v>403.6</v>
      </c>
      <c r="K52">
        <v>6708</v>
      </c>
      <c r="L52">
        <v>4607</v>
      </c>
      <c r="M52">
        <v>6151</v>
      </c>
      <c r="N52">
        <v>1.8</v>
      </c>
      <c r="O52">
        <v>4.7</v>
      </c>
      <c r="P52">
        <v>1308.7</v>
      </c>
      <c r="Q52">
        <v>14699</v>
      </c>
      <c r="R52">
        <v>6375</v>
      </c>
      <c r="S52">
        <v>8048</v>
      </c>
      <c r="T52">
        <v>1.5</v>
      </c>
      <c r="U52">
        <v>4.7</v>
      </c>
      <c r="V52">
        <v>1712.3</v>
      </c>
    </row>
    <row r="53" spans="3:22" x14ac:dyDescent="0.3">
      <c r="C53">
        <v>36</v>
      </c>
      <c r="D53" t="s">
        <v>66</v>
      </c>
      <c r="E53">
        <v>9685</v>
      </c>
      <c r="F53">
        <v>4830</v>
      </c>
      <c r="G53">
        <v>4977</v>
      </c>
      <c r="H53">
        <v>2.4</v>
      </c>
      <c r="I53">
        <v>20</v>
      </c>
      <c r="J53">
        <v>248.9</v>
      </c>
      <c r="K53">
        <v>6348</v>
      </c>
      <c r="L53">
        <v>4735</v>
      </c>
      <c r="M53">
        <v>5884</v>
      </c>
      <c r="N53">
        <v>1.8</v>
      </c>
      <c r="O53">
        <v>20</v>
      </c>
      <c r="P53">
        <v>294.2</v>
      </c>
      <c r="Q53">
        <v>16033</v>
      </c>
      <c r="R53">
        <v>9565</v>
      </c>
      <c r="S53">
        <v>10861</v>
      </c>
      <c r="T53">
        <v>2</v>
      </c>
      <c r="U53">
        <v>20</v>
      </c>
      <c r="V53">
        <v>543.1</v>
      </c>
    </row>
    <row r="54" spans="3:22" x14ac:dyDescent="0.3">
      <c r="C54">
        <v>37</v>
      </c>
      <c r="D54" t="s">
        <v>67</v>
      </c>
      <c r="E54">
        <v>2604</v>
      </c>
      <c r="F54">
        <v>2352</v>
      </c>
      <c r="G54">
        <v>2367</v>
      </c>
      <c r="H54">
        <v>1.2</v>
      </c>
      <c r="I54">
        <v>9</v>
      </c>
      <c r="J54">
        <v>263</v>
      </c>
      <c r="K54">
        <v>10126</v>
      </c>
      <c r="L54">
        <v>15602</v>
      </c>
      <c r="M54">
        <v>12453</v>
      </c>
      <c r="N54">
        <v>3.7</v>
      </c>
      <c r="O54">
        <v>9</v>
      </c>
      <c r="P54">
        <v>1383.7</v>
      </c>
      <c r="Q54">
        <v>12730</v>
      </c>
      <c r="R54">
        <v>17954</v>
      </c>
      <c r="S54">
        <v>14820</v>
      </c>
      <c r="T54">
        <v>2.7</v>
      </c>
      <c r="U54">
        <v>9</v>
      </c>
      <c r="V54">
        <v>1646.7</v>
      </c>
    </row>
    <row r="55" spans="3:22" x14ac:dyDescent="0.3">
      <c r="C55">
        <v>38</v>
      </c>
      <c r="D55" t="s">
        <v>68</v>
      </c>
      <c r="E55">
        <v>2050</v>
      </c>
      <c r="F55">
        <v>2336</v>
      </c>
      <c r="G55">
        <v>4631</v>
      </c>
      <c r="H55">
        <v>2.2999999999999998</v>
      </c>
      <c r="I55">
        <v>16.600000000000001</v>
      </c>
      <c r="J55">
        <v>279</v>
      </c>
      <c r="K55">
        <v>7095</v>
      </c>
      <c r="L55">
        <v>4370</v>
      </c>
      <c r="M55">
        <v>5516</v>
      </c>
      <c r="N55">
        <v>1.6</v>
      </c>
      <c r="O55">
        <v>16.600000000000001</v>
      </c>
      <c r="P55">
        <v>332.3</v>
      </c>
      <c r="Q55">
        <v>9145</v>
      </c>
      <c r="R55">
        <v>6706</v>
      </c>
      <c r="S55">
        <v>10147</v>
      </c>
      <c r="T55">
        <v>1.9</v>
      </c>
      <c r="U55">
        <v>16.600000000000001</v>
      </c>
      <c r="V55">
        <v>611.29999999999995</v>
      </c>
    </row>
    <row r="56" spans="3:22" x14ac:dyDescent="0.3">
      <c r="C56">
        <v>39</v>
      </c>
      <c r="D56" t="s">
        <v>69</v>
      </c>
      <c r="E56">
        <v>5587</v>
      </c>
      <c r="F56">
        <v>5433</v>
      </c>
      <c r="G56">
        <v>6938</v>
      </c>
      <c r="H56">
        <v>3.4</v>
      </c>
      <c r="I56">
        <v>22</v>
      </c>
      <c r="J56">
        <v>315.39999999999998</v>
      </c>
      <c r="K56">
        <v>9914</v>
      </c>
      <c r="L56">
        <v>6357</v>
      </c>
      <c r="M56">
        <v>16214</v>
      </c>
      <c r="N56">
        <v>4.8</v>
      </c>
      <c r="O56">
        <v>22</v>
      </c>
      <c r="P56">
        <v>737</v>
      </c>
      <c r="Q56">
        <v>15501</v>
      </c>
      <c r="R56">
        <v>11790</v>
      </c>
      <c r="S56">
        <v>23152</v>
      </c>
      <c r="T56">
        <v>4.3</v>
      </c>
      <c r="U56">
        <v>22</v>
      </c>
      <c r="V56">
        <v>1052.4000000000001</v>
      </c>
    </row>
    <row r="57" spans="3:22" x14ac:dyDescent="0.3">
      <c r="C57">
        <v>40</v>
      </c>
      <c r="D57" t="s">
        <v>70</v>
      </c>
      <c r="E57">
        <v>3593</v>
      </c>
      <c r="F57">
        <v>4076</v>
      </c>
      <c r="G57">
        <v>4781</v>
      </c>
      <c r="H57">
        <v>2.2999999999999998</v>
      </c>
      <c r="I57">
        <v>20.7</v>
      </c>
      <c r="J57">
        <v>231</v>
      </c>
      <c r="K57">
        <v>9383</v>
      </c>
      <c r="L57">
        <v>7190</v>
      </c>
      <c r="M57">
        <v>7805</v>
      </c>
      <c r="N57">
        <v>2.2999999999999998</v>
      </c>
      <c r="O57">
        <v>20.7</v>
      </c>
      <c r="P57">
        <v>377.1</v>
      </c>
      <c r="Q57">
        <v>12976</v>
      </c>
      <c r="R57">
        <v>11266</v>
      </c>
      <c r="S57">
        <v>12586</v>
      </c>
      <c r="T57">
        <v>2.2999999999999998</v>
      </c>
      <c r="U57">
        <v>20.7</v>
      </c>
      <c r="V57">
        <v>608</v>
      </c>
    </row>
    <row r="58" spans="3:22" x14ac:dyDescent="0.3">
      <c r="C58">
        <v>41</v>
      </c>
      <c r="D58" t="s">
        <v>71</v>
      </c>
      <c r="E58">
        <v>6</v>
      </c>
      <c r="F58">
        <v>0</v>
      </c>
      <c r="G58">
        <v>1</v>
      </c>
      <c r="H58">
        <v>0</v>
      </c>
      <c r="I58" t="s">
        <v>51</v>
      </c>
      <c r="J58" t="s">
        <v>51</v>
      </c>
      <c r="K58">
        <v>8</v>
      </c>
      <c r="L58">
        <v>3</v>
      </c>
      <c r="M58">
        <v>0</v>
      </c>
      <c r="N58">
        <v>0</v>
      </c>
      <c r="O58" t="s">
        <v>51</v>
      </c>
      <c r="P58" t="s">
        <v>51</v>
      </c>
      <c r="Q58">
        <v>14</v>
      </c>
      <c r="R58">
        <v>3</v>
      </c>
      <c r="S58">
        <v>1</v>
      </c>
      <c r="T58">
        <v>0</v>
      </c>
      <c r="U58" t="s">
        <v>51</v>
      </c>
      <c r="V58" t="s">
        <v>51</v>
      </c>
    </row>
    <row r="59" spans="3:22" x14ac:dyDescent="0.3">
      <c r="C59">
        <v>42</v>
      </c>
      <c r="D59" t="s">
        <v>72</v>
      </c>
      <c r="E59">
        <v>0</v>
      </c>
      <c r="F59">
        <v>4</v>
      </c>
      <c r="G59">
        <v>17</v>
      </c>
      <c r="H59">
        <v>0</v>
      </c>
      <c r="I59" t="s">
        <v>51</v>
      </c>
      <c r="J59" t="s">
        <v>51</v>
      </c>
      <c r="K59">
        <v>517</v>
      </c>
      <c r="L59">
        <v>511</v>
      </c>
      <c r="M59">
        <v>364</v>
      </c>
      <c r="N59">
        <v>0.1</v>
      </c>
      <c r="O59" t="s">
        <v>51</v>
      </c>
      <c r="P59" t="s">
        <v>51</v>
      </c>
      <c r="Q59">
        <v>517</v>
      </c>
      <c r="R59">
        <v>515</v>
      </c>
      <c r="S59">
        <v>381</v>
      </c>
      <c r="T59">
        <v>0.1</v>
      </c>
      <c r="U59" t="s">
        <v>51</v>
      </c>
      <c r="V59" t="s">
        <v>51</v>
      </c>
    </row>
    <row r="60" spans="3:22" x14ac:dyDescent="0.3">
      <c r="C60">
        <v>43</v>
      </c>
      <c r="D60" t="s">
        <v>73</v>
      </c>
      <c r="E60">
        <v>8076</v>
      </c>
      <c r="F60">
        <v>2880</v>
      </c>
      <c r="G60">
        <v>4897</v>
      </c>
      <c r="H60">
        <v>2.4</v>
      </c>
      <c r="I60">
        <v>24.3</v>
      </c>
      <c r="J60">
        <v>201.5</v>
      </c>
      <c r="K60">
        <v>6779</v>
      </c>
      <c r="L60">
        <v>4874</v>
      </c>
      <c r="M60">
        <v>6211</v>
      </c>
      <c r="N60">
        <v>1.8</v>
      </c>
      <c r="O60">
        <v>24.3</v>
      </c>
      <c r="P60">
        <v>255.6</v>
      </c>
      <c r="Q60">
        <v>14855</v>
      </c>
      <c r="R60">
        <v>7754</v>
      </c>
      <c r="S60">
        <v>11108</v>
      </c>
      <c r="T60">
        <v>2.1</v>
      </c>
      <c r="U60">
        <v>24.3</v>
      </c>
      <c r="V60">
        <v>457.1</v>
      </c>
    </row>
    <row r="61" spans="3:22" x14ac:dyDescent="0.3">
      <c r="C61">
        <v>44</v>
      </c>
      <c r="D61" t="s">
        <v>74</v>
      </c>
      <c r="E61">
        <v>5166</v>
      </c>
      <c r="F61">
        <v>3510</v>
      </c>
      <c r="G61">
        <v>3644</v>
      </c>
      <c r="H61">
        <v>1.8</v>
      </c>
      <c r="I61">
        <v>14.9</v>
      </c>
      <c r="J61">
        <v>244.6</v>
      </c>
      <c r="K61">
        <v>7270</v>
      </c>
      <c r="L61">
        <v>3072</v>
      </c>
      <c r="M61">
        <v>7403</v>
      </c>
      <c r="N61">
        <v>2.2000000000000002</v>
      </c>
      <c r="O61">
        <v>14.9</v>
      </c>
      <c r="P61">
        <v>496.8</v>
      </c>
      <c r="Q61">
        <v>12436</v>
      </c>
      <c r="R61">
        <v>6582</v>
      </c>
      <c r="S61">
        <v>11047</v>
      </c>
      <c r="T61">
        <v>2</v>
      </c>
      <c r="U61">
        <v>14.9</v>
      </c>
      <c r="V61">
        <v>741.4</v>
      </c>
    </row>
    <row r="62" spans="3:22" x14ac:dyDescent="0.3">
      <c r="C62">
        <v>45</v>
      </c>
      <c r="D62" t="s">
        <v>75</v>
      </c>
      <c r="E62">
        <v>3822</v>
      </c>
      <c r="F62">
        <v>1763</v>
      </c>
      <c r="G62">
        <v>2389</v>
      </c>
      <c r="H62">
        <v>1.2</v>
      </c>
      <c r="I62">
        <v>12.8</v>
      </c>
      <c r="J62">
        <v>186.6</v>
      </c>
      <c r="K62">
        <v>3941</v>
      </c>
      <c r="L62">
        <v>4193</v>
      </c>
      <c r="M62">
        <v>5226</v>
      </c>
      <c r="N62">
        <v>1.6</v>
      </c>
      <c r="O62">
        <v>12.8</v>
      </c>
      <c r="P62">
        <v>408.3</v>
      </c>
      <c r="Q62">
        <v>7763</v>
      </c>
      <c r="R62">
        <v>5956</v>
      </c>
      <c r="S62">
        <v>7615</v>
      </c>
      <c r="T62">
        <v>1.4</v>
      </c>
      <c r="U62">
        <v>12.8</v>
      </c>
      <c r="V62">
        <v>594.9</v>
      </c>
    </row>
    <row r="63" spans="3:22" x14ac:dyDescent="0.3">
      <c r="C63">
        <v>46</v>
      </c>
      <c r="D63" t="s">
        <v>76</v>
      </c>
      <c r="E63">
        <v>3346</v>
      </c>
      <c r="F63">
        <v>1969</v>
      </c>
      <c r="G63">
        <v>1854</v>
      </c>
      <c r="H63">
        <v>0.9</v>
      </c>
      <c r="I63">
        <v>12.6</v>
      </c>
      <c r="J63">
        <v>147.1</v>
      </c>
      <c r="K63">
        <v>4498</v>
      </c>
      <c r="L63">
        <v>2911</v>
      </c>
      <c r="M63">
        <v>6074</v>
      </c>
      <c r="N63">
        <v>1.8</v>
      </c>
      <c r="O63">
        <v>12.6</v>
      </c>
      <c r="P63">
        <v>482.1</v>
      </c>
      <c r="Q63">
        <v>7844</v>
      </c>
      <c r="R63">
        <v>4880</v>
      </c>
      <c r="S63">
        <v>7928</v>
      </c>
      <c r="T63">
        <v>1.5</v>
      </c>
      <c r="U63">
        <v>12.6</v>
      </c>
      <c r="V63">
        <v>629.20000000000005</v>
      </c>
    </row>
    <row r="64" spans="3:22" x14ac:dyDescent="0.3">
      <c r="C64">
        <v>47</v>
      </c>
      <c r="D64" t="s">
        <v>77</v>
      </c>
      <c r="E64">
        <v>4616</v>
      </c>
      <c r="F64">
        <v>4603</v>
      </c>
      <c r="G64">
        <v>4795</v>
      </c>
      <c r="H64">
        <v>2.4</v>
      </c>
      <c r="I64">
        <v>15.2</v>
      </c>
      <c r="J64">
        <v>315.5</v>
      </c>
      <c r="K64">
        <v>5941</v>
      </c>
      <c r="L64">
        <v>3267</v>
      </c>
      <c r="M64">
        <v>2983</v>
      </c>
      <c r="N64">
        <v>0.9</v>
      </c>
      <c r="O64">
        <v>15.2</v>
      </c>
      <c r="P64">
        <v>196.3</v>
      </c>
      <c r="Q64">
        <v>10557</v>
      </c>
      <c r="R64">
        <v>7870</v>
      </c>
      <c r="S64">
        <v>7778</v>
      </c>
      <c r="T64">
        <v>1.4</v>
      </c>
      <c r="U64">
        <v>15.2</v>
      </c>
      <c r="V64">
        <v>511.7</v>
      </c>
    </row>
    <row r="65" spans="3:40" x14ac:dyDescent="0.3">
      <c r="C65">
        <v>48</v>
      </c>
      <c r="D65" t="s">
        <v>78</v>
      </c>
      <c r="E65" t="s">
        <v>79</v>
      </c>
      <c r="F65" t="s">
        <v>79</v>
      </c>
      <c r="G65">
        <v>2403</v>
      </c>
      <c r="H65">
        <v>1.2</v>
      </c>
      <c r="I65">
        <v>9.8000000000000007</v>
      </c>
      <c r="J65">
        <v>245.2</v>
      </c>
      <c r="K65" t="s">
        <v>79</v>
      </c>
      <c r="L65" t="s">
        <v>79</v>
      </c>
      <c r="M65">
        <v>4912</v>
      </c>
      <c r="N65">
        <v>1.5</v>
      </c>
      <c r="O65">
        <v>9.8000000000000007</v>
      </c>
      <c r="P65">
        <v>501.2</v>
      </c>
      <c r="Q65" t="s">
        <v>79</v>
      </c>
      <c r="R65" t="s">
        <v>79</v>
      </c>
      <c r="S65">
        <v>7315</v>
      </c>
      <c r="T65">
        <v>1.4</v>
      </c>
      <c r="U65">
        <v>9.8000000000000007</v>
      </c>
      <c r="V65">
        <v>746.4</v>
      </c>
    </row>
    <row r="66" spans="3:40" x14ac:dyDescent="0.3">
      <c r="C66">
        <v>49</v>
      </c>
      <c r="D66" t="s">
        <v>80</v>
      </c>
      <c r="E66" t="s">
        <v>79</v>
      </c>
      <c r="F66">
        <v>4801</v>
      </c>
      <c r="G66">
        <v>4522</v>
      </c>
      <c r="H66">
        <v>2.2000000000000002</v>
      </c>
      <c r="I66">
        <v>4.2</v>
      </c>
      <c r="J66">
        <v>1076.7</v>
      </c>
      <c r="K66" t="s">
        <v>79</v>
      </c>
      <c r="L66">
        <v>5470</v>
      </c>
      <c r="M66">
        <v>11347</v>
      </c>
      <c r="N66">
        <v>3.4</v>
      </c>
      <c r="O66">
        <v>4.2</v>
      </c>
      <c r="P66">
        <v>2701.7</v>
      </c>
      <c r="Q66" t="s">
        <v>79</v>
      </c>
      <c r="R66">
        <v>10271</v>
      </c>
      <c r="S66">
        <v>15869</v>
      </c>
      <c r="T66">
        <v>2.9</v>
      </c>
      <c r="U66">
        <v>4.2</v>
      </c>
      <c r="V66">
        <v>3778.3</v>
      </c>
    </row>
    <row r="67" spans="3:40" x14ac:dyDescent="0.3">
      <c r="C67">
        <v>50</v>
      </c>
      <c r="D67" t="s">
        <v>81</v>
      </c>
      <c r="E67" t="s">
        <v>79</v>
      </c>
      <c r="F67">
        <v>4635</v>
      </c>
      <c r="G67">
        <v>5560</v>
      </c>
      <c r="H67">
        <v>2.7</v>
      </c>
      <c r="I67">
        <v>8</v>
      </c>
      <c r="J67">
        <v>695</v>
      </c>
      <c r="K67" t="s">
        <v>79</v>
      </c>
      <c r="L67">
        <v>5600</v>
      </c>
      <c r="M67">
        <v>7065</v>
      </c>
      <c r="N67">
        <v>2.1</v>
      </c>
      <c r="O67">
        <v>8</v>
      </c>
      <c r="P67">
        <v>883.1</v>
      </c>
      <c r="Q67" t="s">
        <v>79</v>
      </c>
      <c r="R67">
        <v>10235</v>
      </c>
      <c r="S67">
        <v>12625</v>
      </c>
      <c r="T67">
        <v>2.2999999999999998</v>
      </c>
      <c r="U67">
        <v>8</v>
      </c>
      <c r="V67">
        <v>1578.1</v>
      </c>
    </row>
    <row r="68" spans="3:40" x14ac:dyDescent="0.3">
      <c r="D68" t="s">
        <v>82</v>
      </c>
      <c r="E68">
        <v>322852</v>
      </c>
      <c r="F68">
        <v>193913</v>
      </c>
      <c r="G68">
        <v>203804</v>
      </c>
      <c r="H68">
        <v>100</v>
      </c>
      <c r="I68">
        <v>769.4</v>
      </c>
      <c r="J68">
        <v>264.89999999999998</v>
      </c>
      <c r="K68">
        <v>433901</v>
      </c>
      <c r="L68">
        <v>279543</v>
      </c>
      <c r="M68">
        <v>335847</v>
      </c>
      <c r="N68">
        <v>100</v>
      </c>
      <c r="O68">
        <v>769.4</v>
      </c>
      <c r="P68">
        <v>436.5</v>
      </c>
      <c r="Q68">
        <v>756753</v>
      </c>
      <c r="R68">
        <v>473456</v>
      </c>
      <c r="S68">
        <v>539651</v>
      </c>
      <c r="T68">
        <v>100</v>
      </c>
      <c r="U68">
        <v>769.4</v>
      </c>
      <c r="V68">
        <v>701.4</v>
      </c>
    </row>
    <row r="72" spans="3:40" ht="18" x14ac:dyDescent="0.35">
      <c r="C72" s="92" t="s">
        <v>88</v>
      </c>
      <c r="D72" s="93"/>
      <c r="E72" s="93"/>
    </row>
    <row r="75" spans="3:40" ht="54" customHeight="1" x14ac:dyDescent="0.3">
      <c r="C75" t="s">
        <v>15</v>
      </c>
      <c r="D75" t="s">
        <v>16</v>
      </c>
      <c r="E75" t="s">
        <v>89</v>
      </c>
      <c r="F75" t="s">
        <v>90</v>
      </c>
      <c r="G75" t="s">
        <v>91</v>
      </c>
      <c r="H75" t="s">
        <v>92</v>
      </c>
      <c r="I75" t="s">
        <v>93</v>
      </c>
      <c r="J75" t="s">
        <v>94</v>
      </c>
      <c r="K75" t="s">
        <v>95</v>
      </c>
      <c r="L75" t="s">
        <v>96</v>
      </c>
      <c r="M75" t="s">
        <v>97</v>
      </c>
      <c r="N75" t="s">
        <v>98</v>
      </c>
      <c r="O75" t="s">
        <v>99</v>
      </c>
      <c r="P75" t="s">
        <v>100</v>
      </c>
      <c r="Q75" t="s">
        <v>101</v>
      </c>
      <c r="R75" t="s">
        <v>102</v>
      </c>
      <c r="S75" t="s">
        <v>103</v>
      </c>
      <c r="T75" t="s">
        <v>104</v>
      </c>
      <c r="U75" t="s">
        <v>105</v>
      </c>
      <c r="V75" t="s">
        <v>106</v>
      </c>
      <c r="W75" t="s">
        <v>107</v>
      </c>
      <c r="X75" t="s">
        <v>108</v>
      </c>
      <c r="Y75" t="s">
        <v>109</v>
      </c>
      <c r="Z75" s="11" t="s">
        <v>110</v>
      </c>
      <c r="AA75" s="11" t="s">
        <v>111</v>
      </c>
      <c r="AB75" s="11" t="s">
        <v>112</v>
      </c>
      <c r="AC75" t="s">
        <v>113</v>
      </c>
      <c r="AD75" t="s">
        <v>114</v>
      </c>
      <c r="AE75" t="s">
        <v>115</v>
      </c>
      <c r="AF75" t="s">
        <v>116</v>
      </c>
      <c r="AG75" t="s">
        <v>117</v>
      </c>
      <c r="AH75" t="s">
        <v>118</v>
      </c>
      <c r="AI75" t="s">
        <v>119</v>
      </c>
      <c r="AJ75" t="s">
        <v>120</v>
      </c>
      <c r="AK75" t="s">
        <v>121</v>
      </c>
      <c r="AL75" t="s">
        <v>122</v>
      </c>
      <c r="AM75" t="s">
        <v>123</v>
      </c>
      <c r="AN75" t="s">
        <v>124</v>
      </c>
    </row>
    <row r="76" spans="3:40" x14ac:dyDescent="0.3">
      <c r="C76">
        <v>1</v>
      </c>
      <c r="D76" t="s">
        <v>30</v>
      </c>
      <c r="E76">
        <v>5</v>
      </c>
      <c r="F76">
        <v>5</v>
      </c>
      <c r="G76">
        <v>1.2</v>
      </c>
      <c r="H76">
        <v>2</v>
      </c>
      <c r="I76">
        <v>2</v>
      </c>
      <c r="J76">
        <v>0.5</v>
      </c>
      <c r="K76">
        <v>1</v>
      </c>
      <c r="L76">
        <v>1</v>
      </c>
      <c r="M76">
        <v>0.2</v>
      </c>
      <c r="N76">
        <v>0</v>
      </c>
      <c r="O76">
        <v>0</v>
      </c>
      <c r="P76">
        <v>0</v>
      </c>
      <c r="Q76">
        <v>0</v>
      </c>
      <c r="R76">
        <v>0</v>
      </c>
      <c r="S76">
        <v>0</v>
      </c>
      <c r="T76">
        <v>0</v>
      </c>
      <c r="U76">
        <v>0</v>
      </c>
      <c r="V76">
        <v>0</v>
      </c>
      <c r="W76">
        <v>1</v>
      </c>
      <c r="X76">
        <v>1</v>
      </c>
      <c r="Y76">
        <v>0.2</v>
      </c>
      <c r="Z76">
        <v>0</v>
      </c>
      <c r="AA76">
        <v>0</v>
      </c>
      <c r="AB76">
        <v>0</v>
      </c>
      <c r="AC76">
        <v>1</v>
      </c>
      <c r="AD76">
        <v>1</v>
      </c>
      <c r="AE76">
        <v>0.2</v>
      </c>
      <c r="AF76">
        <v>1</v>
      </c>
      <c r="AG76">
        <v>1</v>
      </c>
      <c r="AH76">
        <v>0.2</v>
      </c>
      <c r="AI76">
        <v>10</v>
      </c>
      <c r="AJ76">
        <v>10</v>
      </c>
      <c r="AK76">
        <v>2.5</v>
      </c>
      <c r="AL76">
        <v>0</v>
      </c>
      <c r="AM76">
        <v>0</v>
      </c>
      <c r="AN76">
        <v>0</v>
      </c>
    </row>
    <row r="77" spans="3:40" x14ac:dyDescent="0.3">
      <c r="C77">
        <v>2</v>
      </c>
      <c r="D77" t="s">
        <v>31</v>
      </c>
      <c r="E77">
        <v>166</v>
      </c>
      <c r="F77">
        <v>167</v>
      </c>
      <c r="G77">
        <v>5.5</v>
      </c>
      <c r="H77">
        <v>94</v>
      </c>
      <c r="I77">
        <v>94</v>
      </c>
      <c r="J77">
        <v>3.1</v>
      </c>
      <c r="K77">
        <v>23</v>
      </c>
      <c r="L77">
        <v>23</v>
      </c>
      <c r="M77">
        <v>0.8</v>
      </c>
      <c r="N77">
        <v>1</v>
      </c>
      <c r="O77">
        <v>1</v>
      </c>
      <c r="P77">
        <v>0</v>
      </c>
      <c r="Q77">
        <v>0</v>
      </c>
      <c r="R77">
        <v>0</v>
      </c>
      <c r="S77">
        <v>0</v>
      </c>
      <c r="T77">
        <v>0</v>
      </c>
      <c r="U77">
        <v>0</v>
      </c>
      <c r="V77">
        <v>0</v>
      </c>
      <c r="W77">
        <v>22</v>
      </c>
      <c r="X77">
        <v>22</v>
      </c>
      <c r="Y77">
        <v>0.7</v>
      </c>
      <c r="Z77">
        <v>7</v>
      </c>
      <c r="AA77">
        <v>7</v>
      </c>
      <c r="AB77">
        <v>0.2</v>
      </c>
      <c r="AC77">
        <v>5</v>
      </c>
      <c r="AD77">
        <v>6</v>
      </c>
      <c r="AE77">
        <v>0.2</v>
      </c>
      <c r="AF77">
        <v>37</v>
      </c>
      <c r="AG77">
        <v>37</v>
      </c>
      <c r="AH77">
        <v>1.2</v>
      </c>
      <c r="AI77">
        <v>20</v>
      </c>
      <c r="AJ77">
        <v>20</v>
      </c>
      <c r="AK77">
        <v>0.7</v>
      </c>
      <c r="AL77">
        <v>2</v>
      </c>
      <c r="AM77">
        <v>2</v>
      </c>
      <c r="AN77">
        <v>0.1</v>
      </c>
    </row>
    <row r="78" spans="3:40" x14ac:dyDescent="0.3">
      <c r="C78">
        <v>3</v>
      </c>
      <c r="D78" t="s">
        <v>32</v>
      </c>
      <c r="E78">
        <v>13</v>
      </c>
      <c r="F78">
        <v>13</v>
      </c>
      <c r="G78">
        <v>1</v>
      </c>
      <c r="H78">
        <v>13</v>
      </c>
      <c r="I78">
        <v>13</v>
      </c>
      <c r="J78">
        <v>1</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5</v>
      </c>
      <c r="AJ78">
        <v>5</v>
      </c>
      <c r="AK78">
        <v>0.4</v>
      </c>
      <c r="AL78">
        <v>0</v>
      </c>
      <c r="AM78">
        <v>0</v>
      </c>
      <c r="AN78">
        <v>0</v>
      </c>
    </row>
    <row r="79" spans="3:40" x14ac:dyDescent="0.3">
      <c r="C79">
        <v>4</v>
      </c>
      <c r="D79" t="s">
        <v>33</v>
      </c>
      <c r="E79">
        <v>23</v>
      </c>
      <c r="F79">
        <v>23</v>
      </c>
      <c r="G79">
        <v>4.0999999999999996</v>
      </c>
      <c r="H79">
        <v>22</v>
      </c>
      <c r="I79">
        <v>22</v>
      </c>
      <c r="J79">
        <v>3.9</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1</v>
      </c>
      <c r="AG79">
        <v>1</v>
      </c>
      <c r="AH79">
        <v>0.2</v>
      </c>
      <c r="AI79">
        <v>6</v>
      </c>
      <c r="AJ79">
        <v>6</v>
      </c>
      <c r="AK79">
        <v>1.1000000000000001</v>
      </c>
      <c r="AL79">
        <v>0</v>
      </c>
      <c r="AM79">
        <v>0</v>
      </c>
      <c r="AN79">
        <v>0</v>
      </c>
    </row>
    <row r="80" spans="3:40" x14ac:dyDescent="0.3">
      <c r="C80">
        <v>5</v>
      </c>
      <c r="D80" t="s">
        <v>34</v>
      </c>
      <c r="E80">
        <v>50</v>
      </c>
      <c r="F80">
        <v>50</v>
      </c>
      <c r="G80">
        <v>3.6</v>
      </c>
      <c r="H80">
        <v>6</v>
      </c>
      <c r="I80">
        <v>6</v>
      </c>
      <c r="J80">
        <v>0.4</v>
      </c>
      <c r="K80">
        <v>12</v>
      </c>
      <c r="L80">
        <v>12</v>
      </c>
      <c r="M80">
        <v>0.9</v>
      </c>
      <c r="N80">
        <v>0</v>
      </c>
      <c r="O80">
        <v>0</v>
      </c>
      <c r="P80">
        <v>0</v>
      </c>
      <c r="Q80">
        <v>12</v>
      </c>
      <c r="R80">
        <v>12</v>
      </c>
      <c r="S80">
        <v>0.9</v>
      </c>
      <c r="T80">
        <v>0</v>
      </c>
      <c r="U80">
        <v>0</v>
      </c>
      <c r="V80">
        <v>0</v>
      </c>
      <c r="W80">
        <v>0</v>
      </c>
      <c r="X80">
        <v>0</v>
      </c>
      <c r="Y80">
        <v>0</v>
      </c>
      <c r="Z80">
        <v>12</v>
      </c>
      <c r="AA80">
        <v>12</v>
      </c>
      <c r="AB80">
        <v>0.9</v>
      </c>
      <c r="AC80">
        <v>10</v>
      </c>
      <c r="AD80">
        <v>10</v>
      </c>
      <c r="AE80">
        <v>0.7</v>
      </c>
      <c r="AF80">
        <v>10</v>
      </c>
      <c r="AG80">
        <v>10</v>
      </c>
      <c r="AH80">
        <v>0.7</v>
      </c>
      <c r="AI80">
        <v>13</v>
      </c>
      <c r="AJ80">
        <v>13</v>
      </c>
      <c r="AK80">
        <v>0.9</v>
      </c>
      <c r="AL80">
        <v>0</v>
      </c>
      <c r="AM80">
        <v>0</v>
      </c>
      <c r="AN80">
        <v>0</v>
      </c>
    </row>
    <row r="81" spans="3:40" x14ac:dyDescent="0.3">
      <c r="C81">
        <v>6</v>
      </c>
      <c r="D81" t="s">
        <v>35</v>
      </c>
      <c r="E81">
        <v>26</v>
      </c>
      <c r="F81">
        <v>26</v>
      </c>
      <c r="G81">
        <v>3.2</v>
      </c>
      <c r="H81">
        <v>16</v>
      </c>
      <c r="I81">
        <v>16</v>
      </c>
      <c r="J81">
        <v>2</v>
      </c>
      <c r="K81">
        <v>6</v>
      </c>
      <c r="L81">
        <v>6</v>
      </c>
      <c r="M81">
        <v>0.7</v>
      </c>
      <c r="N81">
        <v>0</v>
      </c>
      <c r="O81">
        <v>0</v>
      </c>
      <c r="P81">
        <v>0</v>
      </c>
      <c r="Q81">
        <v>0</v>
      </c>
      <c r="R81">
        <v>0</v>
      </c>
      <c r="S81">
        <v>0</v>
      </c>
      <c r="T81">
        <v>0</v>
      </c>
      <c r="U81">
        <v>0</v>
      </c>
      <c r="V81">
        <v>0</v>
      </c>
      <c r="W81">
        <v>6</v>
      </c>
      <c r="X81">
        <v>6</v>
      </c>
      <c r="Y81">
        <v>0.7</v>
      </c>
      <c r="Z81">
        <v>2</v>
      </c>
      <c r="AA81">
        <v>2</v>
      </c>
      <c r="AB81">
        <v>0.2</v>
      </c>
      <c r="AC81">
        <v>0</v>
      </c>
      <c r="AD81">
        <v>0</v>
      </c>
      <c r="AE81">
        <v>0</v>
      </c>
      <c r="AF81">
        <v>2</v>
      </c>
      <c r="AG81">
        <v>2</v>
      </c>
      <c r="AH81">
        <v>0.2</v>
      </c>
      <c r="AI81">
        <v>10</v>
      </c>
      <c r="AJ81">
        <v>10</v>
      </c>
      <c r="AK81">
        <v>1.2</v>
      </c>
      <c r="AL81">
        <v>1</v>
      </c>
      <c r="AM81">
        <v>1</v>
      </c>
      <c r="AN81">
        <v>0.1</v>
      </c>
    </row>
    <row r="82" spans="3:40" x14ac:dyDescent="0.3">
      <c r="C82">
        <v>7</v>
      </c>
      <c r="D82" t="s">
        <v>36</v>
      </c>
      <c r="E82">
        <v>33</v>
      </c>
      <c r="F82">
        <v>33</v>
      </c>
      <c r="G82">
        <v>2.9</v>
      </c>
      <c r="H82">
        <v>11</v>
      </c>
      <c r="I82">
        <v>11</v>
      </c>
      <c r="J82">
        <v>1</v>
      </c>
      <c r="K82">
        <v>21</v>
      </c>
      <c r="L82">
        <v>21</v>
      </c>
      <c r="M82">
        <v>1.8</v>
      </c>
      <c r="N82">
        <v>0</v>
      </c>
      <c r="O82">
        <v>0</v>
      </c>
      <c r="P82">
        <v>0</v>
      </c>
      <c r="Q82">
        <v>0</v>
      </c>
      <c r="R82">
        <v>0</v>
      </c>
      <c r="S82">
        <v>0</v>
      </c>
      <c r="T82">
        <v>0</v>
      </c>
      <c r="U82">
        <v>0</v>
      </c>
      <c r="V82">
        <v>0</v>
      </c>
      <c r="W82">
        <v>21</v>
      </c>
      <c r="X82">
        <v>21</v>
      </c>
      <c r="Y82">
        <v>1.8</v>
      </c>
      <c r="Z82">
        <v>0</v>
      </c>
      <c r="AA82">
        <v>0</v>
      </c>
      <c r="AB82">
        <v>0</v>
      </c>
      <c r="AC82">
        <v>1</v>
      </c>
      <c r="AD82">
        <v>1</v>
      </c>
      <c r="AE82">
        <v>0.1</v>
      </c>
      <c r="AF82">
        <v>0</v>
      </c>
      <c r="AG82">
        <v>0</v>
      </c>
      <c r="AH82">
        <v>0</v>
      </c>
      <c r="AI82">
        <v>9</v>
      </c>
      <c r="AJ82">
        <v>9</v>
      </c>
      <c r="AK82">
        <v>0.8</v>
      </c>
      <c r="AL82">
        <v>0</v>
      </c>
      <c r="AM82">
        <v>0</v>
      </c>
      <c r="AN82">
        <v>0</v>
      </c>
    </row>
    <row r="83" spans="3:40" x14ac:dyDescent="0.3">
      <c r="C83">
        <v>8</v>
      </c>
      <c r="D83" t="s">
        <v>37</v>
      </c>
      <c r="E83">
        <v>22</v>
      </c>
      <c r="F83">
        <v>22</v>
      </c>
      <c r="G83">
        <v>1.8</v>
      </c>
      <c r="H83">
        <v>22</v>
      </c>
      <c r="I83">
        <v>22</v>
      </c>
      <c r="J83">
        <v>1.8</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3</v>
      </c>
      <c r="AJ83">
        <v>3</v>
      </c>
      <c r="AK83">
        <v>0.2</v>
      </c>
      <c r="AL83">
        <v>0</v>
      </c>
      <c r="AM83">
        <v>0</v>
      </c>
      <c r="AN83">
        <v>0</v>
      </c>
    </row>
    <row r="84" spans="3:40" x14ac:dyDescent="0.3">
      <c r="C84">
        <v>9</v>
      </c>
      <c r="D84" t="s">
        <v>38</v>
      </c>
      <c r="E84">
        <v>9</v>
      </c>
      <c r="F84">
        <v>9</v>
      </c>
      <c r="G84">
        <v>1.9</v>
      </c>
      <c r="H84">
        <v>2</v>
      </c>
      <c r="I84">
        <v>2</v>
      </c>
      <c r="J84">
        <v>0.4</v>
      </c>
      <c r="K84">
        <v>7</v>
      </c>
      <c r="L84">
        <v>7</v>
      </c>
      <c r="M84">
        <v>1.4</v>
      </c>
      <c r="N84">
        <v>0</v>
      </c>
      <c r="O84">
        <v>0</v>
      </c>
      <c r="P84">
        <v>0</v>
      </c>
      <c r="Q84">
        <v>0</v>
      </c>
      <c r="R84">
        <v>0</v>
      </c>
      <c r="S84">
        <v>0</v>
      </c>
      <c r="T84">
        <v>0</v>
      </c>
      <c r="U84">
        <v>0</v>
      </c>
      <c r="V84">
        <v>0</v>
      </c>
      <c r="W84">
        <v>7</v>
      </c>
      <c r="X84">
        <v>7</v>
      </c>
      <c r="Y84">
        <v>1.4</v>
      </c>
      <c r="Z84">
        <v>0</v>
      </c>
      <c r="AA84">
        <v>0</v>
      </c>
      <c r="AB84">
        <v>0</v>
      </c>
      <c r="AC84">
        <v>0</v>
      </c>
      <c r="AD84">
        <v>0</v>
      </c>
      <c r="AE84">
        <v>0</v>
      </c>
      <c r="AF84">
        <v>0</v>
      </c>
      <c r="AG84">
        <v>0</v>
      </c>
      <c r="AH84">
        <v>0</v>
      </c>
      <c r="AI84">
        <v>5</v>
      </c>
      <c r="AJ84">
        <v>5</v>
      </c>
      <c r="AK84">
        <v>1</v>
      </c>
      <c r="AL84">
        <v>1</v>
      </c>
      <c r="AM84">
        <v>1</v>
      </c>
      <c r="AN84">
        <v>0.2</v>
      </c>
    </row>
    <row r="85" spans="3:40" x14ac:dyDescent="0.3">
      <c r="C85">
        <v>10</v>
      </c>
      <c r="D85" t="s">
        <v>39</v>
      </c>
      <c r="E85">
        <v>11</v>
      </c>
      <c r="F85">
        <v>11</v>
      </c>
      <c r="G85">
        <v>1.1000000000000001</v>
      </c>
      <c r="H85">
        <v>11</v>
      </c>
      <c r="I85">
        <v>11</v>
      </c>
      <c r="J85">
        <v>1.1000000000000001</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3</v>
      </c>
      <c r="AJ85">
        <v>3</v>
      </c>
      <c r="AK85">
        <v>0.3</v>
      </c>
      <c r="AL85">
        <v>0</v>
      </c>
      <c r="AM85">
        <v>0</v>
      </c>
      <c r="AN85">
        <v>0</v>
      </c>
    </row>
    <row r="86" spans="3:40" x14ac:dyDescent="0.3">
      <c r="C86">
        <v>11</v>
      </c>
      <c r="D86" t="s">
        <v>40</v>
      </c>
      <c r="E86">
        <v>3</v>
      </c>
      <c r="F86">
        <v>3</v>
      </c>
      <c r="G86">
        <v>0.5</v>
      </c>
      <c r="H86">
        <v>3</v>
      </c>
      <c r="I86">
        <v>3</v>
      </c>
      <c r="J86">
        <v>0.5</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5</v>
      </c>
      <c r="AJ86">
        <v>5</v>
      </c>
      <c r="AK86">
        <v>0.9</v>
      </c>
      <c r="AL86">
        <v>1</v>
      </c>
      <c r="AM86">
        <v>1</v>
      </c>
      <c r="AN86">
        <v>0.2</v>
      </c>
    </row>
    <row r="87" spans="3:40" x14ac:dyDescent="0.3">
      <c r="C87">
        <v>12</v>
      </c>
      <c r="D87" t="s">
        <v>41</v>
      </c>
      <c r="E87">
        <v>29</v>
      </c>
      <c r="F87">
        <v>29</v>
      </c>
      <c r="G87">
        <v>2.9</v>
      </c>
      <c r="H87">
        <v>24</v>
      </c>
      <c r="I87">
        <v>24</v>
      </c>
      <c r="J87">
        <v>2.4</v>
      </c>
      <c r="K87">
        <v>5</v>
      </c>
      <c r="L87">
        <v>5</v>
      </c>
      <c r="M87">
        <v>0.5</v>
      </c>
      <c r="N87">
        <v>0</v>
      </c>
      <c r="O87">
        <v>0</v>
      </c>
      <c r="P87">
        <v>0</v>
      </c>
      <c r="Q87">
        <v>0</v>
      </c>
      <c r="R87">
        <v>0</v>
      </c>
      <c r="S87">
        <v>0</v>
      </c>
      <c r="T87">
        <v>0</v>
      </c>
      <c r="U87">
        <v>0</v>
      </c>
      <c r="V87">
        <v>0</v>
      </c>
      <c r="W87">
        <v>5</v>
      </c>
      <c r="X87">
        <v>5</v>
      </c>
      <c r="Y87">
        <v>0.5</v>
      </c>
      <c r="Z87">
        <v>0</v>
      </c>
      <c r="AA87">
        <v>0</v>
      </c>
      <c r="AB87">
        <v>0</v>
      </c>
      <c r="AC87">
        <v>0</v>
      </c>
      <c r="AD87">
        <v>0</v>
      </c>
      <c r="AE87">
        <v>0</v>
      </c>
      <c r="AF87">
        <v>0</v>
      </c>
      <c r="AG87">
        <v>0</v>
      </c>
      <c r="AH87">
        <v>0</v>
      </c>
      <c r="AI87">
        <v>6</v>
      </c>
      <c r="AJ87">
        <v>6</v>
      </c>
      <c r="AK87">
        <v>0.6</v>
      </c>
      <c r="AL87">
        <v>2</v>
      </c>
      <c r="AM87">
        <v>2</v>
      </c>
      <c r="AN87">
        <v>0.2</v>
      </c>
    </row>
    <row r="88" spans="3:40" x14ac:dyDescent="0.3">
      <c r="C88">
        <v>13</v>
      </c>
      <c r="D88" t="s">
        <v>42</v>
      </c>
      <c r="E88">
        <v>51</v>
      </c>
      <c r="F88">
        <v>51</v>
      </c>
      <c r="G88">
        <v>4.7</v>
      </c>
      <c r="H88">
        <v>39</v>
      </c>
      <c r="I88">
        <v>39</v>
      </c>
      <c r="J88">
        <v>3.6</v>
      </c>
      <c r="K88">
        <v>8</v>
      </c>
      <c r="L88">
        <v>8</v>
      </c>
      <c r="M88">
        <v>0.7</v>
      </c>
      <c r="N88">
        <v>1</v>
      </c>
      <c r="O88">
        <v>1</v>
      </c>
      <c r="P88">
        <v>0.1</v>
      </c>
      <c r="Q88">
        <v>0</v>
      </c>
      <c r="R88">
        <v>0</v>
      </c>
      <c r="S88">
        <v>0</v>
      </c>
      <c r="T88">
        <v>0</v>
      </c>
      <c r="U88">
        <v>0</v>
      </c>
      <c r="V88">
        <v>0</v>
      </c>
      <c r="W88">
        <v>7</v>
      </c>
      <c r="X88">
        <v>7</v>
      </c>
      <c r="Y88">
        <v>0.6</v>
      </c>
      <c r="Z88">
        <v>1</v>
      </c>
      <c r="AA88">
        <v>1</v>
      </c>
      <c r="AB88">
        <v>0.1</v>
      </c>
      <c r="AC88">
        <v>3</v>
      </c>
      <c r="AD88">
        <v>3</v>
      </c>
      <c r="AE88">
        <v>0.3</v>
      </c>
      <c r="AF88">
        <v>0</v>
      </c>
      <c r="AG88">
        <v>0</v>
      </c>
      <c r="AH88">
        <v>0</v>
      </c>
      <c r="AI88">
        <v>14</v>
      </c>
      <c r="AJ88">
        <v>14</v>
      </c>
      <c r="AK88">
        <v>1.3</v>
      </c>
      <c r="AL88">
        <v>5</v>
      </c>
      <c r="AM88">
        <v>5</v>
      </c>
      <c r="AN88">
        <v>0.5</v>
      </c>
    </row>
    <row r="89" spans="3:40" x14ac:dyDescent="0.3">
      <c r="C89">
        <v>14</v>
      </c>
      <c r="D89" t="s">
        <v>43</v>
      </c>
      <c r="E89">
        <v>44</v>
      </c>
      <c r="F89">
        <v>44</v>
      </c>
      <c r="G89">
        <v>8.1</v>
      </c>
      <c r="H89">
        <v>3</v>
      </c>
      <c r="I89">
        <v>3</v>
      </c>
      <c r="J89">
        <v>0.6</v>
      </c>
      <c r="K89">
        <v>41</v>
      </c>
      <c r="L89">
        <v>41</v>
      </c>
      <c r="M89">
        <v>7.5</v>
      </c>
      <c r="N89">
        <v>0</v>
      </c>
      <c r="O89">
        <v>0</v>
      </c>
      <c r="P89">
        <v>0</v>
      </c>
      <c r="Q89">
        <v>0</v>
      </c>
      <c r="R89">
        <v>0</v>
      </c>
      <c r="S89">
        <v>0</v>
      </c>
      <c r="T89">
        <v>0</v>
      </c>
      <c r="U89">
        <v>0</v>
      </c>
      <c r="V89">
        <v>0</v>
      </c>
      <c r="W89">
        <v>41</v>
      </c>
      <c r="X89">
        <v>41</v>
      </c>
      <c r="Y89">
        <v>7.5</v>
      </c>
      <c r="Z89">
        <v>0</v>
      </c>
      <c r="AA89">
        <v>0</v>
      </c>
      <c r="AB89">
        <v>0</v>
      </c>
      <c r="AC89">
        <v>0</v>
      </c>
      <c r="AD89">
        <v>0</v>
      </c>
      <c r="AE89">
        <v>0</v>
      </c>
      <c r="AF89">
        <v>0</v>
      </c>
      <c r="AG89">
        <v>0</v>
      </c>
      <c r="AH89">
        <v>0</v>
      </c>
      <c r="AI89">
        <v>14</v>
      </c>
      <c r="AJ89">
        <v>14</v>
      </c>
      <c r="AK89">
        <v>2.6</v>
      </c>
      <c r="AL89">
        <v>0</v>
      </c>
      <c r="AM89">
        <v>0</v>
      </c>
      <c r="AN89">
        <v>0</v>
      </c>
    </row>
    <row r="90" spans="3:40" x14ac:dyDescent="0.3">
      <c r="C90">
        <v>15</v>
      </c>
      <c r="D90" t="s">
        <v>44</v>
      </c>
      <c r="E90">
        <v>22</v>
      </c>
      <c r="F90">
        <v>22</v>
      </c>
      <c r="G90">
        <v>5.9</v>
      </c>
      <c r="H90">
        <v>15</v>
      </c>
      <c r="I90">
        <v>15</v>
      </c>
      <c r="J90">
        <v>4</v>
      </c>
      <c r="K90">
        <v>4</v>
      </c>
      <c r="L90">
        <v>4</v>
      </c>
      <c r="M90">
        <v>1.1000000000000001</v>
      </c>
      <c r="N90">
        <v>0</v>
      </c>
      <c r="O90">
        <v>0</v>
      </c>
      <c r="P90">
        <v>0</v>
      </c>
      <c r="Q90">
        <v>0</v>
      </c>
      <c r="R90">
        <v>0</v>
      </c>
      <c r="S90">
        <v>0</v>
      </c>
      <c r="T90">
        <v>0</v>
      </c>
      <c r="U90">
        <v>0</v>
      </c>
      <c r="V90">
        <v>0</v>
      </c>
      <c r="W90">
        <v>4</v>
      </c>
      <c r="X90">
        <v>4</v>
      </c>
      <c r="Y90">
        <v>1.1000000000000001</v>
      </c>
      <c r="Z90">
        <v>1</v>
      </c>
      <c r="AA90">
        <v>1</v>
      </c>
      <c r="AB90">
        <v>0.3</v>
      </c>
      <c r="AC90">
        <v>0</v>
      </c>
      <c r="AD90">
        <v>0</v>
      </c>
      <c r="AE90">
        <v>0</v>
      </c>
      <c r="AF90">
        <v>2</v>
      </c>
      <c r="AG90">
        <v>2</v>
      </c>
      <c r="AH90">
        <v>0.5</v>
      </c>
      <c r="AI90">
        <v>7</v>
      </c>
      <c r="AJ90">
        <v>7</v>
      </c>
      <c r="AK90">
        <v>1.9</v>
      </c>
      <c r="AL90">
        <v>3</v>
      </c>
      <c r="AM90">
        <v>3</v>
      </c>
      <c r="AN90">
        <v>0.8</v>
      </c>
    </row>
    <row r="91" spans="3:40" x14ac:dyDescent="0.3">
      <c r="C91">
        <v>16</v>
      </c>
      <c r="D91" t="s">
        <v>45</v>
      </c>
      <c r="E91">
        <v>33</v>
      </c>
      <c r="F91">
        <v>33</v>
      </c>
      <c r="G91">
        <v>3.6</v>
      </c>
      <c r="H91">
        <v>33</v>
      </c>
      <c r="I91">
        <v>33</v>
      </c>
      <c r="J91">
        <v>3.6</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3</v>
      </c>
      <c r="AJ91">
        <v>3</v>
      </c>
      <c r="AK91">
        <v>0.3</v>
      </c>
      <c r="AL91">
        <v>0</v>
      </c>
      <c r="AM91">
        <v>0</v>
      </c>
      <c r="AN91">
        <v>0</v>
      </c>
    </row>
    <row r="92" spans="3:40" x14ac:dyDescent="0.3">
      <c r="C92">
        <v>17</v>
      </c>
      <c r="D92" t="s">
        <v>46</v>
      </c>
      <c r="E92">
        <v>9</v>
      </c>
      <c r="F92">
        <v>9</v>
      </c>
      <c r="G92">
        <v>2.2999999999999998</v>
      </c>
      <c r="H92">
        <v>9</v>
      </c>
      <c r="I92">
        <v>9</v>
      </c>
      <c r="J92">
        <v>2.2999999999999998</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3:40" x14ac:dyDescent="0.3">
      <c r="C93">
        <v>18</v>
      </c>
      <c r="D93" t="s">
        <v>47</v>
      </c>
      <c r="E93">
        <v>72</v>
      </c>
      <c r="F93">
        <v>72</v>
      </c>
      <c r="G93">
        <v>23.8</v>
      </c>
      <c r="H93">
        <v>65</v>
      </c>
      <c r="I93">
        <v>65</v>
      </c>
      <c r="J93">
        <v>21.5</v>
      </c>
      <c r="K93">
        <v>5</v>
      </c>
      <c r="L93">
        <v>5</v>
      </c>
      <c r="M93">
        <v>1.7</v>
      </c>
      <c r="N93">
        <v>0</v>
      </c>
      <c r="O93">
        <v>0</v>
      </c>
      <c r="P93">
        <v>0</v>
      </c>
      <c r="Q93">
        <v>0</v>
      </c>
      <c r="R93">
        <v>0</v>
      </c>
      <c r="S93">
        <v>0</v>
      </c>
      <c r="T93">
        <v>0</v>
      </c>
      <c r="U93">
        <v>0</v>
      </c>
      <c r="V93">
        <v>0</v>
      </c>
      <c r="W93">
        <v>5</v>
      </c>
      <c r="X93">
        <v>5</v>
      </c>
      <c r="Y93">
        <v>1.7</v>
      </c>
      <c r="Z93">
        <v>1</v>
      </c>
      <c r="AA93">
        <v>1</v>
      </c>
      <c r="AB93">
        <v>0.3</v>
      </c>
      <c r="AC93">
        <v>1</v>
      </c>
      <c r="AD93">
        <v>1</v>
      </c>
      <c r="AE93">
        <v>0.3</v>
      </c>
      <c r="AF93">
        <v>0</v>
      </c>
      <c r="AG93">
        <v>0</v>
      </c>
      <c r="AH93">
        <v>0</v>
      </c>
      <c r="AI93">
        <v>7</v>
      </c>
      <c r="AJ93">
        <v>7</v>
      </c>
      <c r="AK93">
        <v>2.2999999999999998</v>
      </c>
      <c r="AL93">
        <v>2</v>
      </c>
      <c r="AM93">
        <v>2</v>
      </c>
      <c r="AN93">
        <v>0.7</v>
      </c>
    </row>
    <row r="94" spans="3:40" x14ac:dyDescent="0.3">
      <c r="C94">
        <v>19</v>
      </c>
      <c r="D94" t="s">
        <v>48</v>
      </c>
      <c r="E94">
        <v>36</v>
      </c>
      <c r="F94">
        <v>55</v>
      </c>
      <c r="G94">
        <v>4.2</v>
      </c>
      <c r="H94">
        <v>36</v>
      </c>
      <c r="I94">
        <v>55</v>
      </c>
      <c r="J94">
        <v>4.2</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8</v>
      </c>
      <c r="AJ94">
        <v>8</v>
      </c>
      <c r="AK94">
        <v>0.9</v>
      </c>
      <c r="AL94">
        <v>0</v>
      </c>
      <c r="AM94">
        <v>0</v>
      </c>
      <c r="AN94">
        <v>0</v>
      </c>
    </row>
    <row r="95" spans="3:40" x14ac:dyDescent="0.3">
      <c r="C95">
        <v>20</v>
      </c>
      <c r="D95" t="s">
        <v>49</v>
      </c>
      <c r="E95">
        <v>18</v>
      </c>
      <c r="F95">
        <v>18</v>
      </c>
      <c r="G95">
        <v>2.5</v>
      </c>
      <c r="H95">
        <v>18</v>
      </c>
      <c r="I95">
        <v>18</v>
      </c>
      <c r="J95">
        <v>2.5</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9</v>
      </c>
      <c r="AJ95">
        <v>9</v>
      </c>
      <c r="AK95">
        <v>1.2</v>
      </c>
      <c r="AL95">
        <v>4</v>
      </c>
      <c r="AM95">
        <v>4</v>
      </c>
      <c r="AN95">
        <v>0.6</v>
      </c>
    </row>
    <row r="96" spans="3:40" x14ac:dyDescent="0.3">
      <c r="C96">
        <v>21</v>
      </c>
      <c r="D96" t="s">
        <v>50</v>
      </c>
      <c r="E96">
        <v>5</v>
      </c>
      <c r="F96">
        <v>5</v>
      </c>
      <c r="G96" t="s">
        <v>51</v>
      </c>
      <c r="H96">
        <v>5</v>
      </c>
      <c r="I96">
        <v>5</v>
      </c>
      <c r="J96" t="s">
        <v>51</v>
      </c>
      <c r="K96">
        <v>0</v>
      </c>
      <c r="L96">
        <v>0</v>
      </c>
      <c r="M96" t="s">
        <v>51</v>
      </c>
      <c r="N96">
        <v>0</v>
      </c>
      <c r="O96">
        <v>0</v>
      </c>
      <c r="P96" t="s">
        <v>51</v>
      </c>
      <c r="Q96">
        <v>0</v>
      </c>
      <c r="R96">
        <v>0</v>
      </c>
      <c r="S96" t="s">
        <v>51</v>
      </c>
      <c r="T96">
        <v>0</v>
      </c>
      <c r="U96">
        <v>0</v>
      </c>
      <c r="V96" t="s">
        <v>51</v>
      </c>
      <c r="W96">
        <v>0</v>
      </c>
      <c r="X96">
        <v>0</v>
      </c>
      <c r="Y96" t="s">
        <v>51</v>
      </c>
      <c r="Z96">
        <v>0</v>
      </c>
      <c r="AA96">
        <v>0</v>
      </c>
      <c r="AB96" t="s">
        <v>51</v>
      </c>
      <c r="AC96">
        <v>0</v>
      </c>
      <c r="AD96">
        <v>0</v>
      </c>
      <c r="AE96" t="s">
        <v>51</v>
      </c>
      <c r="AF96">
        <v>0</v>
      </c>
      <c r="AG96">
        <v>0</v>
      </c>
      <c r="AH96" t="s">
        <v>51</v>
      </c>
      <c r="AI96">
        <v>0</v>
      </c>
      <c r="AJ96">
        <v>0</v>
      </c>
      <c r="AK96" t="s">
        <v>51</v>
      </c>
      <c r="AL96">
        <v>0</v>
      </c>
      <c r="AM96">
        <v>0</v>
      </c>
      <c r="AN96" t="s">
        <v>51</v>
      </c>
    </row>
    <row r="97" spans="3:40" x14ac:dyDescent="0.3">
      <c r="C97">
        <v>22</v>
      </c>
      <c r="D97" t="s">
        <v>52</v>
      </c>
      <c r="E97">
        <v>0</v>
      </c>
      <c r="F97">
        <v>0</v>
      </c>
      <c r="G97" t="s">
        <v>51</v>
      </c>
      <c r="H97">
        <v>0</v>
      </c>
      <c r="I97">
        <v>0</v>
      </c>
      <c r="J97" t="s">
        <v>51</v>
      </c>
      <c r="K97">
        <v>0</v>
      </c>
      <c r="L97">
        <v>0</v>
      </c>
      <c r="M97" t="s">
        <v>51</v>
      </c>
      <c r="N97">
        <v>0</v>
      </c>
      <c r="O97">
        <v>0</v>
      </c>
      <c r="P97" t="s">
        <v>51</v>
      </c>
      <c r="Q97">
        <v>0</v>
      </c>
      <c r="R97">
        <v>0</v>
      </c>
      <c r="S97" t="s">
        <v>51</v>
      </c>
      <c r="T97">
        <v>0</v>
      </c>
      <c r="U97">
        <v>0</v>
      </c>
      <c r="V97" t="s">
        <v>51</v>
      </c>
      <c r="W97">
        <v>0</v>
      </c>
      <c r="X97">
        <v>0</v>
      </c>
      <c r="Y97" t="s">
        <v>51</v>
      </c>
      <c r="Z97">
        <v>0</v>
      </c>
      <c r="AA97">
        <v>0</v>
      </c>
      <c r="AB97" t="s">
        <v>51</v>
      </c>
      <c r="AC97">
        <v>0</v>
      </c>
      <c r="AD97">
        <v>0</v>
      </c>
      <c r="AE97" t="s">
        <v>51</v>
      </c>
      <c r="AF97">
        <v>0</v>
      </c>
      <c r="AG97">
        <v>0</v>
      </c>
      <c r="AH97" t="s">
        <v>51</v>
      </c>
      <c r="AI97">
        <v>1</v>
      </c>
      <c r="AJ97">
        <v>1</v>
      </c>
      <c r="AK97" t="s">
        <v>51</v>
      </c>
      <c r="AL97">
        <v>0</v>
      </c>
      <c r="AM97">
        <v>0</v>
      </c>
      <c r="AN97" t="s">
        <v>51</v>
      </c>
    </row>
    <row r="98" spans="3:40" x14ac:dyDescent="0.3">
      <c r="C98">
        <v>23</v>
      </c>
      <c r="D98" t="s">
        <v>53</v>
      </c>
      <c r="E98">
        <v>40</v>
      </c>
      <c r="F98">
        <v>40</v>
      </c>
      <c r="G98">
        <v>2.8</v>
      </c>
      <c r="H98">
        <v>40</v>
      </c>
      <c r="I98">
        <v>40</v>
      </c>
      <c r="J98">
        <v>2.8</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9</v>
      </c>
      <c r="AJ98">
        <v>9</v>
      </c>
      <c r="AK98">
        <v>0.6</v>
      </c>
      <c r="AL98">
        <v>0</v>
      </c>
      <c r="AM98">
        <v>0</v>
      </c>
      <c r="AN98">
        <v>0</v>
      </c>
    </row>
    <row r="99" spans="3:40" x14ac:dyDescent="0.3">
      <c r="C99">
        <v>24</v>
      </c>
      <c r="D99" t="s">
        <v>54</v>
      </c>
      <c r="E99">
        <v>18</v>
      </c>
      <c r="F99">
        <v>18</v>
      </c>
      <c r="G99">
        <v>4.0999999999999996</v>
      </c>
      <c r="H99">
        <v>9</v>
      </c>
      <c r="I99">
        <v>9</v>
      </c>
      <c r="J99">
        <v>2</v>
      </c>
      <c r="K99">
        <v>6</v>
      </c>
      <c r="L99">
        <v>6</v>
      </c>
      <c r="M99">
        <v>1.4</v>
      </c>
      <c r="N99">
        <v>2</v>
      </c>
      <c r="O99">
        <v>2</v>
      </c>
      <c r="P99">
        <v>0.5</v>
      </c>
      <c r="Q99">
        <v>4</v>
      </c>
      <c r="R99">
        <v>4</v>
      </c>
      <c r="S99">
        <v>0.9</v>
      </c>
      <c r="T99">
        <v>0</v>
      </c>
      <c r="U99">
        <v>0</v>
      </c>
      <c r="V99">
        <v>0</v>
      </c>
      <c r="W99">
        <v>0</v>
      </c>
      <c r="X99">
        <v>0</v>
      </c>
      <c r="Y99">
        <v>0</v>
      </c>
      <c r="Z99">
        <v>1</v>
      </c>
      <c r="AA99">
        <v>1</v>
      </c>
      <c r="AB99">
        <v>0.2</v>
      </c>
      <c r="AC99">
        <v>0</v>
      </c>
      <c r="AD99">
        <v>0</v>
      </c>
      <c r="AE99">
        <v>0</v>
      </c>
      <c r="AF99">
        <v>2</v>
      </c>
      <c r="AG99">
        <v>2</v>
      </c>
      <c r="AH99">
        <v>0.5</v>
      </c>
      <c r="AI99">
        <v>7</v>
      </c>
      <c r="AJ99">
        <v>7</v>
      </c>
      <c r="AK99">
        <v>1.6</v>
      </c>
      <c r="AL99">
        <v>0</v>
      </c>
      <c r="AM99">
        <v>0</v>
      </c>
      <c r="AN99">
        <v>0</v>
      </c>
    </row>
    <row r="100" spans="3:40" x14ac:dyDescent="0.3">
      <c r="C100">
        <v>25</v>
      </c>
      <c r="D100" t="s">
        <v>55</v>
      </c>
      <c r="E100">
        <v>34</v>
      </c>
      <c r="F100">
        <v>34</v>
      </c>
      <c r="G100">
        <v>4.8</v>
      </c>
      <c r="H100">
        <v>24</v>
      </c>
      <c r="I100">
        <v>24</v>
      </c>
      <c r="J100">
        <v>3.4</v>
      </c>
      <c r="K100">
        <v>4</v>
      </c>
      <c r="L100">
        <v>4</v>
      </c>
      <c r="M100">
        <v>0.6</v>
      </c>
      <c r="N100">
        <v>0</v>
      </c>
      <c r="O100">
        <v>0</v>
      </c>
      <c r="P100">
        <v>0</v>
      </c>
      <c r="Q100">
        <v>0</v>
      </c>
      <c r="R100">
        <v>0</v>
      </c>
      <c r="S100">
        <v>0</v>
      </c>
      <c r="T100">
        <v>4</v>
      </c>
      <c r="U100">
        <v>4</v>
      </c>
      <c r="V100">
        <v>0.6</v>
      </c>
      <c r="W100">
        <v>0</v>
      </c>
      <c r="X100">
        <v>0</v>
      </c>
      <c r="Y100">
        <v>0</v>
      </c>
      <c r="Z100">
        <v>1</v>
      </c>
      <c r="AA100">
        <v>1</v>
      </c>
      <c r="AB100">
        <v>0.1</v>
      </c>
      <c r="AC100">
        <v>3</v>
      </c>
      <c r="AD100">
        <v>3</v>
      </c>
      <c r="AE100">
        <v>0.4</v>
      </c>
      <c r="AF100">
        <v>2</v>
      </c>
      <c r="AG100">
        <v>2</v>
      </c>
      <c r="AH100">
        <v>0.3</v>
      </c>
      <c r="AI100">
        <v>9</v>
      </c>
      <c r="AJ100">
        <v>9</v>
      </c>
      <c r="AK100">
        <v>1.3</v>
      </c>
      <c r="AL100">
        <v>1</v>
      </c>
      <c r="AM100">
        <v>1</v>
      </c>
      <c r="AN100">
        <v>0.1</v>
      </c>
    </row>
    <row r="101" spans="3:40" x14ac:dyDescent="0.3">
      <c r="C101">
        <v>26</v>
      </c>
      <c r="D101" t="s">
        <v>56</v>
      </c>
      <c r="E101">
        <v>104</v>
      </c>
      <c r="F101">
        <v>104</v>
      </c>
      <c r="G101">
        <v>8.1</v>
      </c>
      <c r="H101">
        <v>104</v>
      </c>
      <c r="I101">
        <v>104</v>
      </c>
      <c r="J101">
        <v>8.1</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10</v>
      </c>
      <c r="AJ101">
        <v>10</v>
      </c>
      <c r="AK101">
        <v>0.8</v>
      </c>
      <c r="AL101">
        <v>3</v>
      </c>
      <c r="AM101">
        <v>3</v>
      </c>
      <c r="AN101">
        <v>0.2</v>
      </c>
    </row>
    <row r="102" spans="3:40" x14ac:dyDescent="0.3">
      <c r="C102">
        <v>27</v>
      </c>
      <c r="D102" t="s">
        <v>57</v>
      </c>
      <c r="E102">
        <v>33</v>
      </c>
      <c r="F102">
        <v>33</v>
      </c>
      <c r="G102">
        <v>5</v>
      </c>
      <c r="H102">
        <v>22</v>
      </c>
      <c r="I102">
        <v>22</v>
      </c>
      <c r="J102">
        <v>3.3</v>
      </c>
      <c r="K102">
        <v>0</v>
      </c>
      <c r="L102">
        <v>0</v>
      </c>
      <c r="M102">
        <v>0</v>
      </c>
      <c r="N102">
        <v>0</v>
      </c>
      <c r="O102">
        <v>0</v>
      </c>
      <c r="P102">
        <v>0</v>
      </c>
      <c r="Q102">
        <v>0</v>
      </c>
      <c r="R102">
        <v>0</v>
      </c>
      <c r="S102">
        <v>0</v>
      </c>
      <c r="T102">
        <v>0</v>
      </c>
      <c r="U102">
        <v>0</v>
      </c>
      <c r="V102">
        <v>0</v>
      </c>
      <c r="W102">
        <v>0</v>
      </c>
      <c r="X102">
        <v>0</v>
      </c>
      <c r="Y102">
        <v>0</v>
      </c>
      <c r="Z102">
        <v>2</v>
      </c>
      <c r="AA102">
        <v>2</v>
      </c>
      <c r="AB102">
        <v>0.3</v>
      </c>
      <c r="AC102">
        <v>3</v>
      </c>
      <c r="AD102">
        <v>3</v>
      </c>
      <c r="AE102">
        <v>0.5</v>
      </c>
      <c r="AF102">
        <v>6</v>
      </c>
      <c r="AG102">
        <v>6</v>
      </c>
      <c r="AH102">
        <v>0.9</v>
      </c>
      <c r="AI102">
        <v>10</v>
      </c>
      <c r="AJ102">
        <v>10</v>
      </c>
      <c r="AK102">
        <v>1.5</v>
      </c>
      <c r="AL102">
        <v>4</v>
      </c>
      <c r="AM102">
        <v>4</v>
      </c>
      <c r="AN102">
        <v>0.6</v>
      </c>
    </row>
    <row r="103" spans="3:40" x14ac:dyDescent="0.3">
      <c r="C103">
        <v>28</v>
      </c>
      <c r="D103" t="s">
        <v>58</v>
      </c>
      <c r="E103">
        <v>90</v>
      </c>
      <c r="F103">
        <v>90</v>
      </c>
      <c r="G103">
        <v>14.3</v>
      </c>
      <c r="H103">
        <v>51</v>
      </c>
      <c r="I103">
        <v>51</v>
      </c>
      <c r="J103">
        <v>8.1</v>
      </c>
      <c r="K103">
        <v>17</v>
      </c>
      <c r="L103">
        <v>17</v>
      </c>
      <c r="M103">
        <v>2.7</v>
      </c>
      <c r="N103">
        <v>2</v>
      </c>
      <c r="O103">
        <v>2</v>
      </c>
      <c r="P103">
        <v>0.3</v>
      </c>
      <c r="Q103">
        <v>0</v>
      </c>
      <c r="R103">
        <v>0</v>
      </c>
      <c r="S103">
        <v>0</v>
      </c>
      <c r="T103">
        <v>6</v>
      </c>
      <c r="U103">
        <v>6</v>
      </c>
      <c r="V103">
        <v>1</v>
      </c>
      <c r="W103">
        <v>9</v>
      </c>
      <c r="X103">
        <v>9</v>
      </c>
      <c r="Y103">
        <v>1.4</v>
      </c>
      <c r="Z103">
        <v>6</v>
      </c>
      <c r="AA103">
        <v>6</v>
      </c>
      <c r="AB103">
        <v>1</v>
      </c>
      <c r="AC103">
        <v>8</v>
      </c>
      <c r="AD103">
        <v>8</v>
      </c>
      <c r="AE103">
        <v>1.3</v>
      </c>
      <c r="AF103">
        <v>8</v>
      </c>
      <c r="AG103">
        <v>8</v>
      </c>
      <c r="AH103">
        <v>1.3</v>
      </c>
      <c r="AI103">
        <v>9</v>
      </c>
      <c r="AJ103">
        <v>9</v>
      </c>
      <c r="AK103">
        <v>1.4</v>
      </c>
      <c r="AL103">
        <v>2</v>
      </c>
      <c r="AM103">
        <v>2</v>
      </c>
      <c r="AN103">
        <v>0.3</v>
      </c>
    </row>
    <row r="104" spans="3:40" x14ac:dyDescent="0.3">
      <c r="C104">
        <v>29</v>
      </c>
      <c r="D104" t="s">
        <v>59</v>
      </c>
      <c r="E104">
        <v>19</v>
      </c>
      <c r="F104">
        <v>19</v>
      </c>
      <c r="G104">
        <v>7.5</v>
      </c>
      <c r="H104">
        <v>7</v>
      </c>
      <c r="I104">
        <v>7</v>
      </c>
      <c r="J104">
        <v>2.8</v>
      </c>
      <c r="K104">
        <v>7</v>
      </c>
      <c r="L104">
        <v>7</v>
      </c>
      <c r="M104">
        <v>2.8</v>
      </c>
      <c r="N104">
        <v>0</v>
      </c>
      <c r="O104">
        <v>0</v>
      </c>
      <c r="P104">
        <v>0</v>
      </c>
      <c r="Q104">
        <v>2</v>
      </c>
      <c r="R104">
        <v>2</v>
      </c>
      <c r="S104">
        <v>0.8</v>
      </c>
      <c r="T104">
        <v>0</v>
      </c>
      <c r="U104">
        <v>0</v>
      </c>
      <c r="V104">
        <v>0</v>
      </c>
      <c r="W104">
        <v>5</v>
      </c>
      <c r="X104">
        <v>5</v>
      </c>
      <c r="Y104">
        <v>2</v>
      </c>
      <c r="Z104">
        <v>1</v>
      </c>
      <c r="AA104">
        <v>1</v>
      </c>
      <c r="AB104">
        <v>0.4</v>
      </c>
      <c r="AC104">
        <v>1</v>
      </c>
      <c r="AD104">
        <v>1</v>
      </c>
      <c r="AE104">
        <v>0.4</v>
      </c>
      <c r="AF104">
        <v>3</v>
      </c>
      <c r="AG104">
        <v>3</v>
      </c>
      <c r="AH104">
        <v>1.2</v>
      </c>
      <c r="AI104">
        <v>3</v>
      </c>
      <c r="AJ104">
        <v>3</v>
      </c>
      <c r="AK104">
        <v>1.2</v>
      </c>
      <c r="AL104">
        <v>0</v>
      </c>
      <c r="AM104">
        <v>0</v>
      </c>
      <c r="AN104">
        <v>0</v>
      </c>
    </row>
    <row r="105" spans="3:40" x14ac:dyDescent="0.3">
      <c r="C105">
        <v>30</v>
      </c>
      <c r="D105" t="s">
        <v>60</v>
      </c>
      <c r="E105">
        <v>22</v>
      </c>
      <c r="F105">
        <v>22</v>
      </c>
      <c r="G105">
        <v>1.7</v>
      </c>
      <c r="H105">
        <v>13</v>
      </c>
      <c r="I105">
        <v>13</v>
      </c>
      <c r="J105">
        <v>1</v>
      </c>
      <c r="K105">
        <v>2</v>
      </c>
      <c r="L105">
        <v>2</v>
      </c>
      <c r="M105">
        <v>0.2</v>
      </c>
      <c r="N105">
        <v>0</v>
      </c>
      <c r="O105">
        <v>0</v>
      </c>
      <c r="P105">
        <v>0</v>
      </c>
      <c r="Q105">
        <v>0</v>
      </c>
      <c r="R105">
        <v>0</v>
      </c>
      <c r="S105">
        <v>0</v>
      </c>
      <c r="T105">
        <v>0</v>
      </c>
      <c r="U105">
        <v>0</v>
      </c>
      <c r="V105">
        <v>0</v>
      </c>
      <c r="W105">
        <v>2</v>
      </c>
      <c r="X105">
        <v>2</v>
      </c>
      <c r="Y105">
        <v>0.2</v>
      </c>
      <c r="Z105">
        <v>1</v>
      </c>
      <c r="AA105">
        <v>1</v>
      </c>
      <c r="AB105">
        <v>0.1</v>
      </c>
      <c r="AC105">
        <v>3</v>
      </c>
      <c r="AD105">
        <v>3</v>
      </c>
      <c r="AE105">
        <v>0.2</v>
      </c>
      <c r="AF105">
        <v>3</v>
      </c>
      <c r="AG105">
        <v>3</v>
      </c>
      <c r="AH105">
        <v>0.2</v>
      </c>
      <c r="AI105">
        <v>8</v>
      </c>
      <c r="AJ105">
        <v>8</v>
      </c>
      <c r="AK105">
        <v>0.6</v>
      </c>
      <c r="AL105">
        <v>0</v>
      </c>
      <c r="AM105">
        <v>0</v>
      </c>
      <c r="AN105">
        <v>0</v>
      </c>
    </row>
    <row r="106" spans="3:40" x14ac:dyDescent="0.3">
      <c r="C106">
        <v>31</v>
      </c>
      <c r="D106" t="s">
        <v>61</v>
      </c>
      <c r="E106">
        <v>22</v>
      </c>
      <c r="F106">
        <v>22</v>
      </c>
      <c r="G106">
        <v>1.7</v>
      </c>
      <c r="H106">
        <v>15</v>
      </c>
      <c r="I106">
        <v>15</v>
      </c>
      <c r="J106">
        <v>1.1000000000000001</v>
      </c>
      <c r="K106">
        <v>5</v>
      </c>
      <c r="L106">
        <v>5</v>
      </c>
      <c r="M106">
        <v>0.4</v>
      </c>
      <c r="N106">
        <v>0</v>
      </c>
      <c r="O106">
        <v>0</v>
      </c>
      <c r="P106">
        <v>0</v>
      </c>
      <c r="Q106">
        <v>0</v>
      </c>
      <c r="R106">
        <v>0</v>
      </c>
      <c r="S106">
        <v>0</v>
      </c>
      <c r="T106">
        <v>0</v>
      </c>
      <c r="U106">
        <v>0</v>
      </c>
      <c r="V106">
        <v>0</v>
      </c>
      <c r="W106">
        <v>5</v>
      </c>
      <c r="X106">
        <v>5</v>
      </c>
      <c r="Y106">
        <v>0.4</v>
      </c>
      <c r="Z106">
        <v>1</v>
      </c>
      <c r="AA106">
        <v>1</v>
      </c>
      <c r="AB106">
        <v>0.1</v>
      </c>
      <c r="AC106">
        <v>0</v>
      </c>
      <c r="AD106">
        <v>0</v>
      </c>
      <c r="AE106">
        <v>0</v>
      </c>
      <c r="AF106">
        <v>1</v>
      </c>
      <c r="AG106">
        <v>1</v>
      </c>
      <c r="AH106">
        <v>0.1</v>
      </c>
      <c r="AI106">
        <v>16</v>
      </c>
      <c r="AJ106">
        <v>16</v>
      </c>
      <c r="AK106">
        <v>1.2</v>
      </c>
      <c r="AL106">
        <v>1</v>
      </c>
      <c r="AM106">
        <v>1</v>
      </c>
      <c r="AN106">
        <v>0.1</v>
      </c>
    </row>
    <row r="107" spans="3:40" x14ac:dyDescent="0.3">
      <c r="C107">
        <v>32</v>
      </c>
      <c r="D107" t="s">
        <v>62</v>
      </c>
      <c r="E107">
        <v>39</v>
      </c>
      <c r="F107">
        <v>39</v>
      </c>
      <c r="G107">
        <v>5.8</v>
      </c>
      <c r="H107">
        <v>34</v>
      </c>
      <c r="I107">
        <v>34</v>
      </c>
      <c r="J107">
        <v>5</v>
      </c>
      <c r="K107">
        <v>2</v>
      </c>
      <c r="L107">
        <v>2</v>
      </c>
      <c r="M107">
        <v>0.3</v>
      </c>
      <c r="N107">
        <v>0</v>
      </c>
      <c r="O107">
        <v>0</v>
      </c>
      <c r="P107">
        <v>0</v>
      </c>
      <c r="Q107">
        <v>0</v>
      </c>
      <c r="R107">
        <v>0</v>
      </c>
      <c r="S107">
        <v>0</v>
      </c>
      <c r="T107">
        <v>0</v>
      </c>
      <c r="U107">
        <v>0</v>
      </c>
      <c r="V107">
        <v>0</v>
      </c>
      <c r="W107">
        <v>2</v>
      </c>
      <c r="X107">
        <v>2</v>
      </c>
      <c r="Y107">
        <v>0.3</v>
      </c>
      <c r="Z107">
        <v>1</v>
      </c>
      <c r="AA107">
        <v>1</v>
      </c>
      <c r="AB107">
        <v>0.1</v>
      </c>
      <c r="AC107">
        <v>0</v>
      </c>
      <c r="AD107">
        <v>0</v>
      </c>
      <c r="AE107">
        <v>0</v>
      </c>
      <c r="AF107">
        <v>2</v>
      </c>
      <c r="AG107">
        <v>2</v>
      </c>
      <c r="AH107">
        <v>0.3</v>
      </c>
      <c r="AI107">
        <v>7</v>
      </c>
      <c r="AJ107">
        <v>7</v>
      </c>
      <c r="AK107">
        <v>1</v>
      </c>
      <c r="AL107">
        <v>0</v>
      </c>
      <c r="AM107">
        <v>0</v>
      </c>
      <c r="AN107">
        <v>0</v>
      </c>
    </row>
    <row r="108" spans="3:40" x14ac:dyDescent="0.3">
      <c r="C108">
        <v>33</v>
      </c>
      <c r="D108" t="s">
        <v>63</v>
      </c>
      <c r="E108">
        <v>68</v>
      </c>
      <c r="F108">
        <v>68</v>
      </c>
      <c r="G108">
        <v>7.3</v>
      </c>
      <c r="H108">
        <v>35</v>
      </c>
      <c r="I108">
        <v>35</v>
      </c>
      <c r="J108">
        <v>3.7</v>
      </c>
      <c r="K108">
        <v>22</v>
      </c>
      <c r="L108">
        <v>22</v>
      </c>
      <c r="M108">
        <v>2.4</v>
      </c>
      <c r="N108">
        <v>0</v>
      </c>
      <c r="O108">
        <v>0</v>
      </c>
      <c r="P108">
        <v>0</v>
      </c>
      <c r="Q108">
        <v>0</v>
      </c>
      <c r="R108">
        <v>0</v>
      </c>
      <c r="S108">
        <v>0</v>
      </c>
      <c r="T108">
        <v>0</v>
      </c>
      <c r="U108">
        <v>0</v>
      </c>
      <c r="V108">
        <v>0</v>
      </c>
      <c r="W108">
        <v>22</v>
      </c>
      <c r="X108">
        <v>22</v>
      </c>
      <c r="Y108">
        <v>2.4</v>
      </c>
      <c r="Z108">
        <v>6</v>
      </c>
      <c r="AA108">
        <v>6</v>
      </c>
      <c r="AB108">
        <v>0.6</v>
      </c>
      <c r="AC108">
        <v>3</v>
      </c>
      <c r="AD108">
        <v>3</v>
      </c>
      <c r="AE108">
        <v>0.3</v>
      </c>
      <c r="AF108">
        <v>2</v>
      </c>
      <c r="AG108">
        <v>2</v>
      </c>
      <c r="AH108">
        <v>0.2</v>
      </c>
      <c r="AI108">
        <v>11</v>
      </c>
      <c r="AJ108">
        <v>11</v>
      </c>
      <c r="AK108">
        <v>1.2</v>
      </c>
      <c r="AL108">
        <v>3</v>
      </c>
      <c r="AM108">
        <v>3</v>
      </c>
      <c r="AN108">
        <v>0.3</v>
      </c>
    </row>
    <row r="109" spans="3:40" x14ac:dyDescent="0.3">
      <c r="C109">
        <v>34</v>
      </c>
      <c r="D109" t="s">
        <v>64</v>
      </c>
      <c r="E109">
        <v>10</v>
      </c>
      <c r="F109">
        <v>10</v>
      </c>
      <c r="G109">
        <v>0.9</v>
      </c>
      <c r="H109">
        <v>10</v>
      </c>
      <c r="I109">
        <v>10</v>
      </c>
      <c r="J109">
        <v>0.9</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5</v>
      </c>
      <c r="AJ109">
        <v>5</v>
      </c>
      <c r="AK109">
        <v>0.5</v>
      </c>
      <c r="AL109">
        <v>0</v>
      </c>
      <c r="AM109">
        <v>0</v>
      </c>
      <c r="AN109">
        <v>0</v>
      </c>
    </row>
    <row r="110" spans="3:40" x14ac:dyDescent="0.3">
      <c r="C110">
        <v>35</v>
      </c>
      <c r="D110" t="s">
        <v>65</v>
      </c>
      <c r="E110">
        <v>7</v>
      </c>
      <c r="F110">
        <v>7</v>
      </c>
      <c r="G110">
        <v>3</v>
      </c>
      <c r="H110">
        <v>5</v>
      </c>
      <c r="I110">
        <v>5</v>
      </c>
      <c r="J110">
        <v>2.1</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2</v>
      </c>
      <c r="AG110">
        <v>2</v>
      </c>
      <c r="AH110">
        <v>0.8</v>
      </c>
      <c r="AI110">
        <v>2</v>
      </c>
      <c r="AJ110">
        <v>2</v>
      </c>
      <c r="AK110">
        <v>0.8</v>
      </c>
      <c r="AL110">
        <v>0</v>
      </c>
      <c r="AM110">
        <v>0</v>
      </c>
      <c r="AN110">
        <v>0</v>
      </c>
    </row>
    <row r="111" spans="3:40" x14ac:dyDescent="0.3">
      <c r="C111">
        <v>36</v>
      </c>
      <c r="D111" t="s">
        <v>66</v>
      </c>
      <c r="E111">
        <v>49</v>
      </c>
      <c r="F111">
        <v>49</v>
      </c>
      <c r="G111">
        <v>4.9000000000000004</v>
      </c>
      <c r="H111">
        <v>42</v>
      </c>
      <c r="I111">
        <v>42</v>
      </c>
      <c r="J111">
        <v>4.2</v>
      </c>
      <c r="K111">
        <v>6</v>
      </c>
      <c r="L111">
        <v>6</v>
      </c>
      <c r="M111">
        <v>0.6</v>
      </c>
      <c r="N111">
        <v>0</v>
      </c>
      <c r="O111">
        <v>0</v>
      </c>
      <c r="P111">
        <v>0</v>
      </c>
      <c r="Q111">
        <v>0</v>
      </c>
      <c r="R111">
        <v>0</v>
      </c>
      <c r="S111">
        <v>0</v>
      </c>
      <c r="T111">
        <v>0</v>
      </c>
      <c r="U111">
        <v>0</v>
      </c>
      <c r="V111">
        <v>0</v>
      </c>
      <c r="W111">
        <v>6</v>
      </c>
      <c r="X111">
        <v>6</v>
      </c>
      <c r="Y111">
        <v>0.6</v>
      </c>
      <c r="Z111">
        <v>0</v>
      </c>
      <c r="AA111">
        <v>0</v>
      </c>
      <c r="AB111">
        <v>0</v>
      </c>
      <c r="AC111">
        <v>0</v>
      </c>
      <c r="AD111">
        <v>0</v>
      </c>
      <c r="AE111">
        <v>0</v>
      </c>
      <c r="AF111">
        <v>1</v>
      </c>
      <c r="AG111">
        <v>1</v>
      </c>
      <c r="AH111">
        <v>0.1</v>
      </c>
      <c r="AI111">
        <v>13</v>
      </c>
      <c r="AJ111">
        <v>13</v>
      </c>
      <c r="AK111">
        <v>1.3</v>
      </c>
      <c r="AL111">
        <v>2</v>
      </c>
      <c r="AM111">
        <v>2</v>
      </c>
      <c r="AN111">
        <v>0.2</v>
      </c>
    </row>
    <row r="112" spans="3:40" x14ac:dyDescent="0.3">
      <c r="C112">
        <v>37</v>
      </c>
      <c r="D112" t="s">
        <v>67</v>
      </c>
      <c r="E112">
        <v>15</v>
      </c>
      <c r="F112">
        <v>15</v>
      </c>
      <c r="G112">
        <v>3.3</v>
      </c>
      <c r="H112">
        <v>9</v>
      </c>
      <c r="I112">
        <v>9</v>
      </c>
      <c r="J112">
        <v>2</v>
      </c>
      <c r="K112">
        <v>4</v>
      </c>
      <c r="L112">
        <v>4</v>
      </c>
      <c r="M112">
        <v>0.9</v>
      </c>
      <c r="N112">
        <v>1</v>
      </c>
      <c r="O112">
        <v>1</v>
      </c>
      <c r="P112">
        <v>0.2</v>
      </c>
      <c r="Q112">
        <v>0</v>
      </c>
      <c r="R112">
        <v>0</v>
      </c>
      <c r="S112">
        <v>0</v>
      </c>
      <c r="T112">
        <v>3</v>
      </c>
      <c r="U112">
        <v>3</v>
      </c>
      <c r="V112">
        <v>0.7</v>
      </c>
      <c r="W112">
        <v>0</v>
      </c>
      <c r="X112">
        <v>0</v>
      </c>
      <c r="Y112">
        <v>0</v>
      </c>
      <c r="Z112">
        <v>0</v>
      </c>
      <c r="AA112">
        <v>0</v>
      </c>
      <c r="AB112">
        <v>0</v>
      </c>
      <c r="AC112">
        <v>1</v>
      </c>
      <c r="AD112">
        <v>1</v>
      </c>
      <c r="AE112">
        <v>0.2</v>
      </c>
      <c r="AF112">
        <v>1</v>
      </c>
      <c r="AG112">
        <v>1</v>
      </c>
      <c r="AH112">
        <v>0.2</v>
      </c>
      <c r="AI112">
        <v>2</v>
      </c>
      <c r="AJ112">
        <v>2</v>
      </c>
      <c r="AK112">
        <v>0.4</v>
      </c>
      <c r="AL112">
        <v>0</v>
      </c>
      <c r="AM112">
        <v>0</v>
      </c>
      <c r="AN112">
        <v>0</v>
      </c>
    </row>
    <row r="113" spans="3:40" x14ac:dyDescent="0.3">
      <c r="C113">
        <v>38</v>
      </c>
      <c r="D113" t="s">
        <v>68</v>
      </c>
      <c r="E113">
        <v>14</v>
      </c>
      <c r="F113">
        <v>14</v>
      </c>
      <c r="G113">
        <v>1.7</v>
      </c>
      <c r="H113">
        <v>14</v>
      </c>
      <c r="I113">
        <v>14</v>
      </c>
      <c r="J113">
        <v>1.7</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5</v>
      </c>
      <c r="AJ113">
        <v>5</v>
      </c>
      <c r="AK113">
        <v>0.6</v>
      </c>
      <c r="AL113">
        <v>0</v>
      </c>
      <c r="AM113">
        <v>0</v>
      </c>
      <c r="AN113">
        <v>0</v>
      </c>
    </row>
    <row r="114" spans="3:40" x14ac:dyDescent="0.3">
      <c r="C114">
        <v>39</v>
      </c>
      <c r="D114" t="s">
        <v>69</v>
      </c>
      <c r="E114">
        <v>28</v>
      </c>
      <c r="F114">
        <v>28</v>
      </c>
      <c r="G114">
        <v>2.5</v>
      </c>
      <c r="H114">
        <v>28</v>
      </c>
      <c r="I114">
        <v>28</v>
      </c>
      <c r="J114">
        <v>2.5</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14</v>
      </c>
      <c r="AJ114">
        <v>14</v>
      </c>
      <c r="AK114">
        <v>1.3</v>
      </c>
      <c r="AL114">
        <v>0</v>
      </c>
      <c r="AM114">
        <v>0</v>
      </c>
      <c r="AN114">
        <v>0</v>
      </c>
    </row>
    <row r="115" spans="3:40" x14ac:dyDescent="0.3">
      <c r="C115">
        <v>40</v>
      </c>
      <c r="D115" t="s">
        <v>70</v>
      </c>
      <c r="E115">
        <v>35</v>
      </c>
      <c r="F115">
        <v>35</v>
      </c>
      <c r="G115">
        <v>3.4</v>
      </c>
      <c r="H115">
        <v>16</v>
      </c>
      <c r="I115">
        <v>16</v>
      </c>
      <c r="J115">
        <v>1.5</v>
      </c>
      <c r="K115">
        <v>10</v>
      </c>
      <c r="L115">
        <v>10</v>
      </c>
      <c r="M115">
        <v>1</v>
      </c>
      <c r="N115">
        <v>0</v>
      </c>
      <c r="O115">
        <v>0</v>
      </c>
      <c r="P115">
        <v>0</v>
      </c>
      <c r="Q115">
        <v>0</v>
      </c>
      <c r="R115">
        <v>0</v>
      </c>
      <c r="S115">
        <v>0</v>
      </c>
      <c r="T115">
        <v>0</v>
      </c>
      <c r="U115">
        <v>0</v>
      </c>
      <c r="V115">
        <v>0</v>
      </c>
      <c r="W115">
        <v>10</v>
      </c>
      <c r="X115">
        <v>10</v>
      </c>
      <c r="Y115">
        <v>1</v>
      </c>
      <c r="Z115">
        <v>3</v>
      </c>
      <c r="AA115">
        <v>3</v>
      </c>
      <c r="AB115">
        <v>0.3</v>
      </c>
      <c r="AC115">
        <v>2</v>
      </c>
      <c r="AD115">
        <v>2</v>
      </c>
      <c r="AE115">
        <v>0.2</v>
      </c>
      <c r="AF115">
        <v>4</v>
      </c>
      <c r="AG115">
        <v>4</v>
      </c>
      <c r="AH115">
        <v>0.4</v>
      </c>
      <c r="AI115">
        <v>15</v>
      </c>
      <c r="AJ115">
        <v>15</v>
      </c>
      <c r="AK115">
        <v>1.4</v>
      </c>
      <c r="AL115">
        <v>0</v>
      </c>
      <c r="AM115">
        <v>0</v>
      </c>
      <c r="AN115">
        <v>0</v>
      </c>
    </row>
    <row r="116" spans="3:40" x14ac:dyDescent="0.3">
      <c r="C116">
        <v>41</v>
      </c>
      <c r="D116" t="s">
        <v>71</v>
      </c>
      <c r="E116">
        <v>0</v>
      </c>
      <c r="F116">
        <v>0</v>
      </c>
      <c r="G116" t="s">
        <v>51</v>
      </c>
      <c r="H116">
        <v>0</v>
      </c>
      <c r="I116">
        <v>0</v>
      </c>
      <c r="J116" t="s">
        <v>51</v>
      </c>
      <c r="K116">
        <v>0</v>
      </c>
      <c r="L116">
        <v>0</v>
      </c>
      <c r="M116" t="s">
        <v>51</v>
      </c>
      <c r="N116">
        <v>0</v>
      </c>
      <c r="O116">
        <v>0</v>
      </c>
      <c r="P116" t="s">
        <v>51</v>
      </c>
      <c r="Q116">
        <v>0</v>
      </c>
      <c r="R116">
        <v>0</v>
      </c>
      <c r="S116" t="s">
        <v>51</v>
      </c>
      <c r="T116">
        <v>0</v>
      </c>
      <c r="U116">
        <v>0</v>
      </c>
      <c r="V116" t="s">
        <v>51</v>
      </c>
      <c r="W116">
        <v>0</v>
      </c>
      <c r="X116">
        <v>0</v>
      </c>
      <c r="Y116" t="s">
        <v>51</v>
      </c>
      <c r="Z116">
        <v>0</v>
      </c>
      <c r="AA116">
        <v>0</v>
      </c>
      <c r="AB116" t="s">
        <v>51</v>
      </c>
      <c r="AC116">
        <v>0</v>
      </c>
      <c r="AD116">
        <v>0</v>
      </c>
      <c r="AE116" t="s">
        <v>51</v>
      </c>
      <c r="AF116">
        <v>0</v>
      </c>
      <c r="AG116">
        <v>0</v>
      </c>
      <c r="AH116" t="s">
        <v>51</v>
      </c>
      <c r="AI116">
        <v>0</v>
      </c>
      <c r="AJ116">
        <v>0</v>
      </c>
      <c r="AK116" t="s">
        <v>51</v>
      </c>
      <c r="AL116">
        <v>0</v>
      </c>
      <c r="AM116">
        <v>0</v>
      </c>
      <c r="AN116" t="s">
        <v>51</v>
      </c>
    </row>
    <row r="117" spans="3:40" x14ac:dyDescent="0.3">
      <c r="C117">
        <v>42</v>
      </c>
      <c r="D117" t="s">
        <v>72</v>
      </c>
      <c r="E117">
        <v>0</v>
      </c>
      <c r="F117">
        <v>0</v>
      </c>
      <c r="G117" t="s">
        <v>51</v>
      </c>
      <c r="H117">
        <v>0</v>
      </c>
      <c r="I117">
        <v>0</v>
      </c>
      <c r="J117" t="s">
        <v>51</v>
      </c>
      <c r="K117">
        <v>0</v>
      </c>
      <c r="L117">
        <v>0</v>
      </c>
      <c r="M117" t="s">
        <v>51</v>
      </c>
      <c r="N117">
        <v>0</v>
      </c>
      <c r="O117">
        <v>0</v>
      </c>
      <c r="P117" t="s">
        <v>51</v>
      </c>
      <c r="Q117">
        <v>0</v>
      </c>
      <c r="R117">
        <v>0</v>
      </c>
      <c r="S117" t="s">
        <v>51</v>
      </c>
      <c r="T117">
        <v>0</v>
      </c>
      <c r="U117">
        <v>0</v>
      </c>
      <c r="V117" t="s">
        <v>51</v>
      </c>
      <c r="W117">
        <v>0</v>
      </c>
      <c r="X117">
        <v>0</v>
      </c>
      <c r="Y117" t="s">
        <v>51</v>
      </c>
      <c r="Z117">
        <v>0</v>
      </c>
      <c r="AA117">
        <v>0</v>
      </c>
      <c r="AB117" t="s">
        <v>51</v>
      </c>
      <c r="AC117">
        <v>0</v>
      </c>
      <c r="AD117">
        <v>0</v>
      </c>
      <c r="AE117" t="s">
        <v>51</v>
      </c>
      <c r="AF117">
        <v>0</v>
      </c>
      <c r="AG117">
        <v>0</v>
      </c>
      <c r="AH117" t="s">
        <v>51</v>
      </c>
      <c r="AI117">
        <v>0</v>
      </c>
      <c r="AJ117">
        <v>0</v>
      </c>
      <c r="AK117" t="s">
        <v>51</v>
      </c>
      <c r="AL117">
        <v>0</v>
      </c>
      <c r="AM117">
        <v>0</v>
      </c>
      <c r="AN117" t="s">
        <v>51</v>
      </c>
    </row>
    <row r="118" spans="3:40" x14ac:dyDescent="0.3">
      <c r="C118">
        <v>43</v>
      </c>
      <c r="D118" t="s">
        <v>73</v>
      </c>
      <c r="E118">
        <v>15</v>
      </c>
      <c r="F118">
        <v>15</v>
      </c>
      <c r="G118">
        <v>1.2</v>
      </c>
      <c r="H118">
        <v>15</v>
      </c>
      <c r="I118">
        <v>15</v>
      </c>
      <c r="J118">
        <v>1.2</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5</v>
      </c>
      <c r="AJ118">
        <v>5</v>
      </c>
      <c r="AK118">
        <v>0.4</v>
      </c>
      <c r="AL118">
        <v>0</v>
      </c>
      <c r="AM118">
        <v>0</v>
      </c>
      <c r="AN118">
        <v>0</v>
      </c>
    </row>
    <row r="119" spans="3:40" x14ac:dyDescent="0.3">
      <c r="C119">
        <v>44</v>
      </c>
      <c r="D119" t="s">
        <v>74</v>
      </c>
      <c r="E119">
        <v>104</v>
      </c>
      <c r="F119">
        <v>104</v>
      </c>
      <c r="G119">
        <v>14</v>
      </c>
      <c r="H119">
        <v>100</v>
      </c>
      <c r="I119">
        <v>100</v>
      </c>
      <c r="J119">
        <v>13.4</v>
      </c>
      <c r="K119">
        <v>0</v>
      </c>
      <c r="L119">
        <v>0</v>
      </c>
      <c r="M119">
        <v>0</v>
      </c>
      <c r="N119">
        <v>0</v>
      </c>
      <c r="O119">
        <v>0</v>
      </c>
      <c r="P119">
        <v>0</v>
      </c>
      <c r="Q119">
        <v>0</v>
      </c>
      <c r="R119">
        <v>0</v>
      </c>
      <c r="S119">
        <v>0</v>
      </c>
      <c r="T119">
        <v>0</v>
      </c>
      <c r="U119">
        <v>0</v>
      </c>
      <c r="V119">
        <v>0</v>
      </c>
      <c r="W119">
        <v>0</v>
      </c>
      <c r="X119">
        <v>0</v>
      </c>
      <c r="Y119">
        <v>0</v>
      </c>
      <c r="Z119">
        <v>0</v>
      </c>
      <c r="AA119">
        <v>0</v>
      </c>
      <c r="AB119">
        <v>0</v>
      </c>
      <c r="AC119">
        <v>2</v>
      </c>
      <c r="AD119">
        <v>2</v>
      </c>
      <c r="AE119">
        <v>0.3</v>
      </c>
      <c r="AF119">
        <v>2</v>
      </c>
      <c r="AG119">
        <v>2</v>
      </c>
      <c r="AH119">
        <v>0.3</v>
      </c>
      <c r="AI119">
        <v>10</v>
      </c>
      <c r="AJ119">
        <v>10</v>
      </c>
      <c r="AK119">
        <v>1.3</v>
      </c>
      <c r="AL119">
        <v>0</v>
      </c>
      <c r="AM119">
        <v>0</v>
      </c>
      <c r="AN119">
        <v>0</v>
      </c>
    </row>
    <row r="120" spans="3:40" x14ac:dyDescent="0.3">
      <c r="C120">
        <v>45</v>
      </c>
      <c r="D120" t="s">
        <v>75</v>
      </c>
      <c r="E120">
        <v>14</v>
      </c>
      <c r="F120">
        <v>14</v>
      </c>
      <c r="G120">
        <v>2.2000000000000002</v>
      </c>
      <c r="H120">
        <v>5</v>
      </c>
      <c r="I120">
        <v>5</v>
      </c>
      <c r="J120">
        <v>0.8</v>
      </c>
      <c r="K120">
        <v>3</v>
      </c>
      <c r="L120">
        <v>3</v>
      </c>
      <c r="M120">
        <v>0.5</v>
      </c>
      <c r="N120">
        <v>0</v>
      </c>
      <c r="O120">
        <v>0</v>
      </c>
      <c r="P120">
        <v>0</v>
      </c>
      <c r="Q120">
        <v>0</v>
      </c>
      <c r="R120">
        <v>0</v>
      </c>
      <c r="S120">
        <v>0</v>
      </c>
      <c r="T120">
        <v>1</v>
      </c>
      <c r="U120">
        <v>1</v>
      </c>
      <c r="V120">
        <v>0.2</v>
      </c>
      <c r="W120">
        <v>2</v>
      </c>
      <c r="X120">
        <v>2</v>
      </c>
      <c r="Y120">
        <v>0.3</v>
      </c>
      <c r="Z120">
        <v>4</v>
      </c>
      <c r="AA120">
        <v>4</v>
      </c>
      <c r="AB120">
        <v>0.6</v>
      </c>
      <c r="AC120">
        <v>1</v>
      </c>
      <c r="AD120">
        <v>1</v>
      </c>
      <c r="AE120">
        <v>0.2</v>
      </c>
      <c r="AF120">
        <v>1</v>
      </c>
      <c r="AG120">
        <v>1</v>
      </c>
      <c r="AH120">
        <v>0.2</v>
      </c>
      <c r="AI120">
        <v>2</v>
      </c>
      <c r="AJ120">
        <v>2</v>
      </c>
      <c r="AK120">
        <v>0.3</v>
      </c>
      <c r="AL120">
        <v>0</v>
      </c>
      <c r="AM120">
        <v>0</v>
      </c>
      <c r="AN120">
        <v>0</v>
      </c>
    </row>
    <row r="121" spans="3:40" x14ac:dyDescent="0.3">
      <c r="C121">
        <v>46</v>
      </c>
      <c r="D121" t="s">
        <v>76</v>
      </c>
      <c r="E121">
        <v>9</v>
      </c>
      <c r="F121">
        <v>9</v>
      </c>
      <c r="G121">
        <v>1.4</v>
      </c>
      <c r="H121">
        <v>5</v>
      </c>
      <c r="I121">
        <v>5</v>
      </c>
      <c r="J121">
        <v>0.8</v>
      </c>
      <c r="K121">
        <v>0</v>
      </c>
      <c r="L121">
        <v>0</v>
      </c>
      <c r="M121">
        <v>0</v>
      </c>
      <c r="N121">
        <v>0</v>
      </c>
      <c r="O121">
        <v>0</v>
      </c>
      <c r="P121">
        <v>0</v>
      </c>
      <c r="Q121">
        <v>0</v>
      </c>
      <c r="R121">
        <v>0</v>
      </c>
      <c r="S121">
        <v>0</v>
      </c>
      <c r="T121">
        <v>0</v>
      </c>
      <c r="U121">
        <v>0</v>
      </c>
      <c r="V121">
        <v>0</v>
      </c>
      <c r="W121">
        <v>0</v>
      </c>
      <c r="X121">
        <v>0</v>
      </c>
      <c r="Y121">
        <v>0</v>
      </c>
      <c r="Z121">
        <v>1</v>
      </c>
      <c r="AA121">
        <v>1</v>
      </c>
      <c r="AB121">
        <v>0.2</v>
      </c>
      <c r="AC121">
        <v>1</v>
      </c>
      <c r="AD121">
        <v>1</v>
      </c>
      <c r="AE121">
        <v>0.2</v>
      </c>
      <c r="AF121">
        <v>2</v>
      </c>
      <c r="AG121">
        <v>2</v>
      </c>
      <c r="AH121">
        <v>0.3</v>
      </c>
      <c r="AI121">
        <v>4</v>
      </c>
      <c r="AJ121">
        <v>4</v>
      </c>
      <c r="AK121">
        <v>0.6</v>
      </c>
      <c r="AL121">
        <v>2</v>
      </c>
      <c r="AM121">
        <v>2</v>
      </c>
      <c r="AN121">
        <v>0.3</v>
      </c>
    </row>
    <row r="122" spans="3:40" x14ac:dyDescent="0.3">
      <c r="C122">
        <v>47</v>
      </c>
      <c r="D122" t="s">
        <v>77</v>
      </c>
      <c r="E122">
        <v>70</v>
      </c>
      <c r="F122">
        <v>70</v>
      </c>
      <c r="G122">
        <v>9.1999999999999993</v>
      </c>
      <c r="H122">
        <v>38</v>
      </c>
      <c r="I122">
        <v>38</v>
      </c>
      <c r="J122">
        <v>5</v>
      </c>
      <c r="K122">
        <v>16</v>
      </c>
      <c r="L122">
        <v>16</v>
      </c>
      <c r="M122">
        <v>2.1</v>
      </c>
      <c r="N122">
        <v>0</v>
      </c>
      <c r="O122">
        <v>0</v>
      </c>
      <c r="P122">
        <v>0</v>
      </c>
      <c r="Q122">
        <v>0</v>
      </c>
      <c r="R122">
        <v>0</v>
      </c>
      <c r="S122">
        <v>0</v>
      </c>
      <c r="T122">
        <v>0</v>
      </c>
      <c r="U122">
        <v>0</v>
      </c>
      <c r="V122">
        <v>0</v>
      </c>
      <c r="W122">
        <v>16</v>
      </c>
      <c r="X122">
        <v>16</v>
      </c>
      <c r="Y122">
        <v>2.1</v>
      </c>
      <c r="Z122">
        <v>4</v>
      </c>
      <c r="AA122">
        <v>4</v>
      </c>
      <c r="AB122">
        <v>0.5</v>
      </c>
      <c r="AC122">
        <v>3</v>
      </c>
      <c r="AD122">
        <v>3</v>
      </c>
      <c r="AE122">
        <v>0.4</v>
      </c>
      <c r="AF122">
        <v>9</v>
      </c>
      <c r="AG122">
        <v>9</v>
      </c>
      <c r="AH122">
        <v>1.2</v>
      </c>
      <c r="AI122">
        <v>8</v>
      </c>
      <c r="AJ122">
        <v>8</v>
      </c>
      <c r="AK122">
        <v>1</v>
      </c>
      <c r="AL122">
        <v>0</v>
      </c>
      <c r="AM122">
        <v>0</v>
      </c>
      <c r="AN122">
        <v>0</v>
      </c>
    </row>
    <row r="123" spans="3:40" x14ac:dyDescent="0.3">
      <c r="C123">
        <v>48</v>
      </c>
      <c r="D123" t="s">
        <v>78</v>
      </c>
      <c r="E123">
        <v>69</v>
      </c>
      <c r="F123">
        <v>69</v>
      </c>
      <c r="G123">
        <v>14.1</v>
      </c>
      <c r="H123">
        <v>58</v>
      </c>
      <c r="I123">
        <v>58</v>
      </c>
      <c r="J123">
        <v>11.9</v>
      </c>
      <c r="K123">
        <v>6</v>
      </c>
      <c r="L123">
        <v>6</v>
      </c>
      <c r="M123">
        <v>1.2</v>
      </c>
      <c r="N123">
        <v>0</v>
      </c>
      <c r="O123">
        <v>0</v>
      </c>
      <c r="P123">
        <v>0</v>
      </c>
      <c r="Q123">
        <v>0</v>
      </c>
      <c r="R123">
        <v>0</v>
      </c>
      <c r="S123">
        <v>0</v>
      </c>
      <c r="T123">
        <v>0</v>
      </c>
      <c r="U123">
        <v>0</v>
      </c>
      <c r="V123">
        <v>0</v>
      </c>
      <c r="W123">
        <v>6</v>
      </c>
      <c r="X123">
        <v>6</v>
      </c>
      <c r="Y123">
        <v>1.2</v>
      </c>
      <c r="Z123">
        <v>3</v>
      </c>
      <c r="AA123">
        <v>3</v>
      </c>
      <c r="AB123">
        <v>0.6</v>
      </c>
      <c r="AC123">
        <v>0</v>
      </c>
      <c r="AD123">
        <v>0</v>
      </c>
      <c r="AE123">
        <v>0</v>
      </c>
      <c r="AF123">
        <v>2</v>
      </c>
      <c r="AG123">
        <v>2</v>
      </c>
      <c r="AH123">
        <v>0.4</v>
      </c>
      <c r="AI123">
        <v>3</v>
      </c>
      <c r="AJ123">
        <v>3</v>
      </c>
      <c r="AK123">
        <v>0.6</v>
      </c>
      <c r="AL123">
        <v>2</v>
      </c>
      <c r="AM123">
        <v>2</v>
      </c>
      <c r="AN123">
        <v>0.4</v>
      </c>
    </row>
    <row r="124" spans="3:40" x14ac:dyDescent="0.3">
      <c r="C124">
        <v>49</v>
      </c>
      <c r="D124" t="s">
        <v>80</v>
      </c>
      <c r="E124">
        <v>15</v>
      </c>
      <c r="F124">
        <v>15</v>
      </c>
      <c r="G124">
        <v>7.1</v>
      </c>
      <c r="H124">
        <v>10</v>
      </c>
      <c r="I124">
        <v>10</v>
      </c>
      <c r="J124">
        <v>4.7</v>
      </c>
      <c r="K124">
        <v>1</v>
      </c>
      <c r="L124">
        <v>1</v>
      </c>
      <c r="M124">
        <v>0.5</v>
      </c>
      <c r="N124">
        <v>0</v>
      </c>
      <c r="O124">
        <v>0</v>
      </c>
      <c r="P124">
        <v>0</v>
      </c>
      <c r="Q124">
        <v>0</v>
      </c>
      <c r="R124">
        <v>0</v>
      </c>
      <c r="S124">
        <v>0</v>
      </c>
      <c r="T124">
        <v>0</v>
      </c>
      <c r="U124">
        <v>0</v>
      </c>
      <c r="V124">
        <v>0</v>
      </c>
      <c r="W124">
        <v>1</v>
      </c>
      <c r="X124">
        <v>1</v>
      </c>
      <c r="Y124">
        <v>0.5</v>
      </c>
      <c r="Z124">
        <v>0</v>
      </c>
      <c r="AA124">
        <v>0</v>
      </c>
      <c r="AB124">
        <v>0</v>
      </c>
      <c r="AC124">
        <v>3</v>
      </c>
      <c r="AD124">
        <v>3</v>
      </c>
      <c r="AE124">
        <v>1.4</v>
      </c>
      <c r="AF124">
        <v>1</v>
      </c>
      <c r="AG124">
        <v>1</v>
      </c>
      <c r="AH124">
        <v>0.5</v>
      </c>
      <c r="AI124">
        <v>9</v>
      </c>
      <c r="AJ124">
        <v>9</v>
      </c>
      <c r="AK124">
        <v>4.3</v>
      </c>
      <c r="AL124">
        <v>0</v>
      </c>
      <c r="AM124">
        <v>0</v>
      </c>
      <c r="AN124">
        <v>0</v>
      </c>
    </row>
    <row r="125" spans="3:40" x14ac:dyDescent="0.3">
      <c r="C125">
        <v>50</v>
      </c>
      <c r="D125" t="s">
        <v>81</v>
      </c>
      <c r="E125">
        <v>27</v>
      </c>
      <c r="F125">
        <v>27</v>
      </c>
      <c r="G125">
        <v>6.7</v>
      </c>
      <c r="H125">
        <v>17</v>
      </c>
      <c r="I125">
        <v>17</v>
      </c>
      <c r="J125">
        <v>4.2</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10</v>
      </c>
      <c r="AG125">
        <v>10</v>
      </c>
      <c r="AH125">
        <v>2.5</v>
      </c>
      <c r="AI125">
        <v>11</v>
      </c>
      <c r="AJ125">
        <v>11</v>
      </c>
      <c r="AK125">
        <v>2.7</v>
      </c>
      <c r="AL125">
        <v>0</v>
      </c>
      <c r="AM125">
        <v>0</v>
      </c>
      <c r="AN125">
        <v>0</v>
      </c>
    </row>
    <row r="126" spans="3:40" x14ac:dyDescent="0.3">
      <c r="D126" t="s">
        <v>82</v>
      </c>
      <c r="E126">
        <v>1650</v>
      </c>
      <c r="F126">
        <v>1670</v>
      </c>
      <c r="G126">
        <v>4.3</v>
      </c>
      <c r="H126">
        <v>1175</v>
      </c>
      <c r="I126">
        <v>1194</v>
      </c>
      <c r="J126">
        <v>3</v>
      </c>
      <c r="K126">
        <v>244</v>
      </c>
      <c r="L126">
        <v>244</v>
      </c>
      <c r="M126">
        <v>0.6</v>
      </c>
      <c r="N126">
        <v>7</v>
      </c>
      <c r="O126">
        <v>7</v>
      </c>
      <c r="P126">
        <v>0</v>
      </c>
      <c r="Q126">
        <v>18</v>
      </c>
      <c r="R126">
        <v>18</v>
      </c>
      <c r="S126">
        <v>0</v>
      </c>
      <c r="T126">
        <v>14</v>
      </c>
      <c r="U126">
        <v>14</v>
      </c>
      <c r="V126">
        <v>0</v>
      </c>
      <c r="W126">
        <v>205</v>
      </c>
      <c r="X126">
        <v>205</v>
      </c>
      <c r="Y126">
        <v>0.5</v>
      </c>
      <c r="Z126">
        <v>59</v>
      </c>
      <c r="AA126">
        <v>59</v>
      </c>
      <c r="AB126">
        <v>0.2</v>
      </c>
      <c r="AC126">
        <v>55</v>
      </c>
      <c r="AD126">
        <v>56</v>
      </c>
      <c r="AE126">
        <v>0.1</v>
      </c>
      <c r="AF126">
        <v>117</v>
      </c>
      <c r="AG126">
        <v>117</v>
      </c>
      <c r="AH126">
        <v>0.3</v>
      </c>
      <c r="AI126">
        <v>365</v>
      </c>
      <c r="AJ126">
        <v>365</v>
      </c>
      <c r="AK126">
        <v>0.9</v>
      </c>
      <c r="AL126">
        <v>41</v>
      </c>
      <c r="AM126">
        <v>41</v>
      </c>
      <c r="AN126">
        <v>0.1</v>
      </c>
    </row>
    <row r="130" spans="3:13" ht="18" x14ac:dyDescent="0.35">
      <c r="C130" s="92" t="s">
        <v>125</v>
      </c>
      <c r="D130" s="92"/>
      <c r="E130" s="92"/>
    </row>
    <row r="133" spans="3:13" x14ac:dyDescent="0.3">
      <c r="C133" t="s">
        <v>15</v>
      </c>
      <c r="D133" t="s">
        <v>16</v>
      </c>
      <c r="E133" t="s">
        <v>126</v>
      </c>
      <c r="F133" t="s">
        <v>127</v>
      </c>
      <c r="G133" t="s">
        <v>128</v>
      </c>
      <c r="H133" t="s">
        <v>129</v>
      </c>
      <c r="I133" t="s">
        <v>130</v>
      </c>
      <c r="J133" t="s">
        <v>131</v>
      </c>
      <c r="K133" t="s">
        <v>132</v>
      </c>
      <c r="L133" t="s">
        <v>133</v>
      </c>
      <c r="M133" t="s">
        <v>134</v>
      </c>
    </row>
    <row r="134" spans="3:13" x14ac:dyDescent="0.3">
      <c r="C134">
        <v>1</v>
      </c>
      <c r="D134" t="s">
        <v>30</v>
      </c>
      <c r="E134">
        <v>16</v>
      </c>
      <c r="F134">
        <v>16</v>
      </c>
      <c r="G134">
        <v>2</v>
      </c>
      <c r="H134">
        <v>1</v>
      </c>
      <c r="I134">
        <v>1</v>
      </c>
      <c r="J134">
        <v>0.1</v>
      </c>
      <c r="K134">
        <v>184</v>
      </c>
      <c r="L134">
        <v>191</v>
      </c>
      <c r="M134">
        <v>22.9</v>
      </c>
    </row>
    <row r="135" spans="3:13" x14ac:dyDescent="0.3">
      <c r="C135">
        <v>2</v>
      </c>
      <c r="D135" t="s">
        <v>31</v>
      </c>
      <c r="E135">
        <v>105</v>
      </c>
      <c r="F135">
        <v>106</v>
      </c>
      <c r="G135">
        <v>1.7</v>
      </c>
      <c r="H135">
        <v>11</v>
      </c>
      <c r="I135">
        <v>11</v>
      </c>
      <c r="J135">
        <v>0.2</v>
      </c>
      <c r="K135">
        <v>599</v>
      </c>
      <c r="L135">
        <v>606</v>
      </c>
      <c r="M135">
        <v>9.9</v>
      </c>
    </row>
    <row r="136" spans="3:13" x14ac:dyDescent="0.3">
      <c r="C136">
        <v>3</v>
      </c>
      <c r="D136" t="s">
        <v>32</v>
      </c>
      <c r="E136">
        <v>52</v>
      </c>
      <c r="F136">
        <v>52</v>
      </c>
      <c r="G136">
        <v>2</v>
      </c>
      <c r="H136">
        <v>7</v>
      </c>
      <c r="I136">
        <v>7</v>
      </c>
      <c r="J136">
        <v>0.3</v>
      </c>
      <c r="K136">
        <v>783</v>
      </c>
      <c r="L136">
        <v>811</v>
      </c>
      <c r="M136">
        <v>30.5</v>
      </c>
    </row>
    <row r="137" spans="3:13" x14ac:dyDescent="0.3">
      <c r="C137">
        <v>4</v>
      </c>
      <c r="D137" t="s">
        <v>33</v>
      </c>
      <c r="E137">
        <v>22</v>
      </c>
      <c r="F137">
        <v>23</v>
      </c>
      <c r="G137">
        <v>2</v>
      </c>
      <c r="H137">
        <v>1</v>
      </c>
      <c r="I137">
        <v>1</v>
      </c>
      <c r="J137">
        <v>0.1</v>
      </c>
      <c r="K137">
        <v>316</v>
      </c>
      <c r="L137">
        <v>323</v>
      </c>
      <c r="M137">
        <v>28.2</v>
      </c>
    </row>
    <row r="138" spans="3:13" x14ac:dyDescent="0.3">
      <c r="C138">
        <v>5</v>
      </c>
      <c r="D138" t="s">
        <v>34</v>
      </c>
      <c r="E138">
        <v>52</v>
      </c>
      <c r="F138">
        <v>53</v>
      </c>
      <c r="G138">
        <v>1.9</v>
      </c>
      <c r="H138">
        <v>2</v>
      </c>
      <c r="I138">
        <v>2</v>
      </c>
      <c r="J138">
        <v>0.1</v>
      </c>
      <c r="K138">
        <v>541</v>
      </c>
      <c r="L138">
        <v>580</v>
      </c>
      <c r="M138">
        <v>19.5</v>
      </c>
    </row>
    <row r="139" spans="3:13" x14ac:dyDescent="0.3">
      <c r="C139">
        <v>6</v>
      </c>
      <c r="D139" t="s">
        <v>35</v>
      </c>
      <c r="E139">
        <v>23</v>
      </c>
      <c r="F139">
        <v>24</v>
      </c>
      <c r="G139">
        <v>1.4</v>
      </c>
      <c r="H139">
        <v>3</v>
      </c>
      <c r="I139">
        <v>3</v>
      </c>
      <c r="J139">
        <v>0.2</v>
      </c>
      <c r="K139">
        <v>352</v>
      </c>
      <c r="L139">
        <v>352</v>
      </c>
      <c r="M139">
        <v>21.9</v>
      </c>
    </row>
    <row r="140" spans="3:13" x14ac:dyDescent="0.3">
      <c r="C140">
        <v>7</v>
      </c>
      <c r="D140" t="s">
        <v>36</v>
      </c>
      <c r="E140">
        <v>62</v>
      </c>
      <c r="F140">
        <v>64</v>
      </c>
      <c r="G140">
        <v>2.7</v>
      </c>
      <c r="H140">
        <v>9</v>
      </c>
      <c r="I140">
        <v>9</v>
      </c>
      <c r="J140">
        <v>0.4</v>
      </c>
      <c r="K140">
        <v>731</v>
      </c>
      <c r="L140">
        <v>731</v>
      </c>
      <c r="M140">
        <v>31.7</v>
      </c>
    </row>
    <row r="141" spans="3:13" x14ac:dyDescent="0.3">
      <c r="C141">
        <v>8</v>
      </c>
      <c r="D141" t="s">
        <v>37</v>
      </c>
      <c r="E141">
        <v>37</v>
      </c>
      <c r="F141">
        <v>39</v>
      </c>
      <c r="G141">
        <v>1.5</v>
      </c>
      <c r="H141">
        <v>3</v>
      </c>
      <c r="I141">
        <v>3</v>
      </c>
      <c r="J141">
        <v>0.1</v>
      </c>
      <c r="K141">
        <v>659</v>
      </c>
      <c r="L141">
        <v>688</v>
      </c>
      <c r="M141">
        <v>27.4</v>
      </c>
    </row>
    <row r="142" spans="3:13" x14ac:dyDescent="0.3">
      <c r="C142">
        <v>9</v>
      </c>
      <c r="D142" t="s">
        <v>38</v>
      </c>
      <c r="E142">
        <v>36</v>
      </c>
      <c r="F142">
        <v>36</v>
      </c>
      <c r="G142">
        <v>3.7</v>
      </c>
      <c r="H142">
        <v>0</v>
      </c>
      <c r="I142">
        <v>0</v>
      </c>
      <c r="J142">
        <v>0</v>
      </c>
      <c r="K142">
        <v>295</v>
      </c>
      <c r="L142">
        <v>303</v>
      </c>
      <c r="M142">
        <v>30.4</v>
      </c>
    </row>
    <row r="143" spans="3:13" x14ac:dyDescent="0.3">
      <c r="C143">
        <v>10</v>
      </c>
      <c r="D143" t="s">
        <v>39</v>
      </c>
      <c r="E143">
        <v>31</v>
      </c>
      <c r="F143">
        <v>32</v>
      </c>
      <c r="G143">
        <v>1.6</v>
      </c>
      <c r="H143">
        <v>10</v>
      </c>
      <c r="I143">
        <v>12</v>
      </c>
      <c r="J143">
        <v>0.5</v>
      </c>
      <c r="K143">
        <v>328</v>
      </c>
      <c r="L143">
        <v>354</v>
      </c>
      <c r="M143">
        <v>16.399999999999999</v>
      </c>
    </row>
    <row r="144" spans="3:13" x14ac:dyDescent="0.3">
      <c r="C144">
        <v>11</v>
      </c>
      <c r="D144" t="s">
        <v>40</v>
      </c>
      <c r="E144">
        <v>18</v>
      </c>
      <c r="F144">
        <v>19</v>
      </c>
      <c r="G144">
        <v>1.6</v>
      </c>
      <c r="H144">
        <v>1</v>
      </c>
      <c r="I144">
        <v>1</v>
      </c>
      <c r="J144">
        <v>0.1</v>
      </c>
      <c r="K144">
        <v>350</v>
      </c>
      <c r="L144">
        <v>360</v>
      </c>
      <c r="M144">
        <v>30.8</v>
      </c>
    </row>
    <row r="145" spans="3:13" x14ac:dyDescent="0.3">
      <c r="C145">
        <v>12</v>
      </c>
      <c r="D145" t="s">
        <v>41</v>
      </c>
      <c r="E145">
        <v>59</v>
      </c>
      <c r="F145">
        <v>63</v>
      </c>
      <c r="G145">
        <v>2.9</v>
      </c>
      <c r="H145">
        <v>1</v>
      </c>
      <c r="I145">
        <v>1</v>
      </c>
      <c r="J145">
        <v>0</v>
      </c>
      <c r="K145">
        <v>724</v>
      </c>
      <c r="L145">
        <v>817</v>
      </c>
      <c r="M145">
        <v>36.1</v>
      </c>
    </row>
    <row r="146" spans="3:13" x14ac:dyDescent="0.3">
      <c r="C146">
        <v>13</v>
      </c>
      <c r="D146" t="s">
        <v>42</v>
      </c>
      <c r="E146">
        <v>63</v>
      </c>
      <c r="F146">
        <v>64</v>
      </c>
      <c r="G146">
        <v>2.9</v>
      </c>
      <c r="H146">
        <v>3</v>
      </c>
      <c r="I146">
        <v>3</v>
      </c>
      <c r="J146">
        <v>0.1</v>
      </c>
      <c r="K146">
        <v>575</v>
      </c>
      <c r="L146">
        <v>575</v>
      </c>
      <c r="M146">
        <v>26.7</v>
      </c>
    </row>
    <row r="147" spans="3:13" x14ac:dyDescent="0.3">
      <c r="C147">
        <v>14</v>
      </c>
      <c r="D147" t="s">
        <v>43</v>
      </c>
      <c r="E147">
        <v>37</v>
      </c>
      <c r="F147">
        <v>38</v>
      </c>
      <c r="G147">
        <v>3.4</v>
      </c>
      <c r="H147">
        <v>0</v>
      </c>
      <c r="I147">
        <v>0</v>
      </c>
      <c r="J147">
        <v>0</v>
      </c>
      <c r="K147">
        <v>265</v>
      </c>
      <c r="L147">
        <v>281</v>
      </c>
      <c r="M147">
        <v>24.4</v>
      </c>
    </row>
    <row r="148" spans="3:13" x14ac:dyDescent="0.3">
      <c r="C148">
        <v>15</v>
      </c>
      <c r="D148" t="s">
        <v>44</v>
      </c>
      <c r="E148">
        <v>15</v>
      </c>
      <c r="F148">
        <v>15</v>
      </c>
      <c r="G148">
        <v>2</v>
      </c>
      <c r="H148">
        <v>3</v>
      </c>
      <c r="I148">
        <v>3</v>
      </c>
      <c r="J148">
        <v>0.4</v>
      </c>
      <c r="K148">
        <v>128</v>
      </c>
      <c r="L148">
        <v>187</v>
      </c>
      <c r="M148">
        <v>17.100000000000001</v>
      </c>
    </row>
    <row r="149" spans="3:13" x14ac:dyDescent="0.3">
      <c r="C149">
        <v>16</v>
      </c>
      <c r="D149" t="s">
        <v>45</v>
      </c>
      <c r="E149">
        <v>35</v>
      </c>
      <c r="F149">
        <v>36</v>
      </c>
      <c r="G149">
        <v>1.9</v>
      </c>
      <c r="H149">
        <v>0</v>
      </c>
      <c r="I149">
        <v>0</v>
      </c>
      <c r="J149">
        <v>0</v>
      </c>
      <c r="K149">
        <v>556</v>
      </c>
      <c r="L149">
        <v>641</v>
      </c>
      <c r="M149">
        <v>30.2</v>
      </c>
    </row>
    <row r="150" spans="3:13" x14ac:dyDescent="0.3">
      <c r="C150">
        <v>17</v>
      </c>
      <c r="D150" t="s">
        <v>46</v>
      </c>
      <c r="E150">
        <v>10</v>
      </c>
      <c r="F150">
        <v>11</v>
      </c>
      <c r="G150">
        <v>1.3</v>
      </c>
      <c r="H150">
        <v>1</v>
      </c>
      <c r="I150">
        <v>1</v>
      </c>
      <c r="J150">
        <v>0.1</v>
      </c>
      <c r="K150">
        <v>61</v>
      </c>
      <c r="L150">
        <v>61</v>
      </c>
      <c r="M150">
        <v>7.8</v>
      </c>
    </row>
    <row r="151" spans="3:13" x14ac:dyDescent="0.3">
      <c r="C151">
        <v>18</v>
      </c>
      <c r="D151" t="s">
        <v>47</v>
      </c>
      <c r="E151">
        <v>12</v>
      </c>
      <c r="F151">
        <v>13</v>
      </c>
      <c r="G151">
        <v>2</v>
      </c>
      <c r="H151">
        <v>0</v>
      </c>
      <c r="I151">
        <v>0</v>
      </c>
      <c r="J151">
        <v>0</v>
      </c>
      <c r="K151">
        <v>171</v>
      </c>
      <c r="L151">
        <v>207</v>
      </c>
      <c r="M151">
        <v>28.4</v>
      </c>
    </row>
    <row r="152" spans="3:13" x14ac:dyDescent="0.3">
      <c r="C152">
        <v>19</v>
      </c>
      <c r="D152" t="s">
        <v>48</v>
      </c>
      <c r="E152">
        <v>29</v>
      </c>
      <c r="F152">
        <v>29</v>
      </c>
      <c r="G152">
        <v>1.7</v>
      </c>
      <c r="H152">
        <v>3</v>
      </c>
      <c r="I152">
        <v>3</v>
      </c>
      <c r="J152">
        <v>0.2</v>
      </c>
      <c r="K152">
        <v>423</v>
      </c>
      <c r="L152">
        <v>423</v>
      </c>
      <c r="M152">
        <v>24.5</v>
      </c>
    </row>
    <row r="153" spans="3:13" x14ac:dyDescent="0.3">
      <c r="C153">
        <v>20</v>
      </c>
      <c r="D153" t="s">
        <v>49</v>
      </c>
      <c r="E153">
        <v>36</v>
      </c>
      <c r="F153">
        <v>36</v>
      </c>
      <c r="G153">
        <v>2.5</v>
      </c>
      <c r="H153">
        <v>4</v>
      </c>
      <c r="I153">
        <v>4</v>
      </c>
      <c r="J153">
        <v>0.3</v>
      </c>
      <c r="K153">
        <v>402</v>
      </c>
      <c r="L153">
        <v>423</v>
      </c>
      <c r="M153">
        <v>27.9</v>
      </c>
    </row>
    <row r="154" spans="3:13" x14ac:dyDescent="0.3">
      <c r="C154">
        <v>21</v>
      </c>
      <c r="D154" t="s">
        <v>50</v>
      </c>
      <c r="E154">
        <v>8</v>
      </c>
      <c r="F154">
        <v>8</v>
      </c>
      <c r="G154" t="s">
        <v>51</v>
      </c>
      <c r="H154">
        <v>0</v>
      </c>
      <c r="I154">
        <v>0</v>
      </c>
      <c r="J154" t="s">
        <v>51</v>
      </c>
      <c r="K154">
        <v>1</v>
      </c>
      <c r="L154">
        <v>1</v>
      </c>
    </row>
    <row r="155" spans="3:13" x14ac:dyDescent="0.3">
      <c r="C155">
        <v>22</v>
      </c>
      <c r="D155" t="s">
        <v>52</v>
      </c>
      <c r="E155">
        <v>1</v>
      </c>
      <c r="F155">
        <v>1</v>
      </c>
      <c r="G155" t="s">
        <v>51</v>
      </c>
      <c r="H155">
        <v>1</v>
      </c>
      <c r="I155">
        <v>1</v>
      </c>
      <c r="J155" t="s">
        <v>51</v>
      </c>
      <c r="K155">
        <v>0</v>
      </c>
      <c r="L155">
        <v>0</v>
      </c>
    </row>
    <row r="156" spans="3:13" x14ac:dyDescent="0.3">
      <c r="C156">
        <v>23</v>
      </c>
      <c r="D156" t="s">
        <v>53</v>
      </c>
      <c r="E156">
        <v>46</v>
      </c>
      <c r="F156">
        <v>46</v>
      </c>
      <c r="G156">
        <v>1.6</v>
      </c>
      <c r="H156">
        <v>5</v>
      </c>
      <c r="I156">
        <v>5</v>
      </c>
      <c r="J156">
        <v>0.2</v>
      </c>
      <c r="K156">
        <v>538</v>
      </c>
      <c r="L156">
        <v>573</v>
      </c>
      <c r="M156">
        <v>19</v>
      </c>
    </row>
    <row r="157" spans="3:13" x14ac:dyDescent="0.3">
      <c r="C157">
        <v>24</v>
      </c>
      <c r="D157" t="s">
        <v>54</v>
      </c>
      <c r="E157">
        <v>26</v>
      </c>
      <c r="F157">
        <v>26</v>
      </c>
      <c r="G157">
        <v>2.9</v>
      </c>
      <c r="H157">
        <v>0</v>
      </c>
      <c r="I157">
        <v>0</v>
      </c>
      <c r="J157">
        <v>0</v>
      </c>
      <c r="K157">
        <v>217</v>
      </c>
      <c r="L157">
        <v>218</v>
      </c>
      <c r="M157">
        <v>24.5</v>
      </c>
    </row>
    <row r="158" spans="3:13" x14ac:dyDescent="0.3">
      <c r="C158">
        <v>25</v>
      </c>
      <c r="D158" t="s">
        <v>55</v>
      </c>
      <c r="E158">
        <v>42</v>
      </c>
      <c r="F158">
        <v>46</v>
      </c>
      <c r="G158">
        <v>2.9</v>
      </c>
      <c r="H158">
        <v>1</v>
      </c>
      <c r="I158">
        <v>1</v>
      </c>
      <c r="J158">
        <v>0.1</v>
      </c>
      <c r="K158">
        <v>381</v>
      </c>
      <c r="L158">
        <v>440</v>
      </c>
      <c r="M158">
        <v>26.7</v>
      </c>
    </row>
    <row r="159" spans="3:13" x14ac:dyDescent="0.3">
      <c r="C159">
        <v>26</v>
      </c>
      <c r="D159" t="s">
        <v>56</v>
      </c>
      <c r="E159">
        <v>51</v>
      </c>
      <c r="F159">
        <v>51</v>
      </c>
      <c r="G159">
        <v>2</v>
      </c>
      <c r="H159">
        <v>4</v>
      </c>
      <c r="I159">
        <v>4</v>
      </c>
      <c r="J159">
        <v>0.2</v>
      </c>
      <c r="K159">
        <v>587</v>
      </c>
      <c r="L159">
        <v>607</v>
      </c>
      <c r="M159">
        <v>22.9</v>
      </c>
    </row>
    <row r="160" spans="3:13" x14ac:dyDescent="0.3">
      <c r="C160">
        <v>27</v>
      </c>
      <c r="D160" t="s">
        <v>57</v>
      </c>
      <c r="E160">
        <v>46</v>
      </c>
      <c r="F160">
        <v>46</v>
      </c>
      <c r="G160">
        <v>3.5</v>
      </c>
      <c r="H160">
        <v>6</v>
      </c>
      <c r="I160">
        <v>6</v>
      </c>
      <c r="J160">
        <v>0.5</v>
      </c>
      <c r="K160">
        <v>322</v>
      </c>
      <c r="L160">
        <v>335</v>
      </c>
      <c r="M160">
        <v>24.2</v>
      </c>
    </row>
    <row r="161" spans="3:13" x14ac:dyDescent="0.3">
      <c r="C161">
        <v>28</v>
      </c>
      <c r="D161" t="s">
        <v>58</v>
      </c>
      <c r="E161">
        <v>47</v>
      </c>
      <c r="F161">
        <v>47</v>
      </c>
      <c r="G161">
        <v>3.7</v>
      </c>
      <c r="H161">
        <v>2</v>
      </c>
      <c r="I161">
        <v>2</v>
      </c>
      <c r="J161">
        <v>0.2</v>
      </c>
      <c r="K161">
        <v>302</v>
      </c>
      <c r="L161">
        <v>318</v>
      </c>
      <c r="M161">
        <v>24</v>
      </c>
    </row>
    <row r="162" spans="3:13" x14ac:dyDescent="0.3">
      <c r="C162">
        <v>29</v>
      </c>
      <c r="D162" t="s">
        <v>59</v>
      </c>
      <c r="E162">
        <v>17</v>
      </c>
      <c r="F162">
        <v>17</v>
      </c>
      <c r="G162">
        <v>3.4</v>
      </c>
      <c r="H162">
        <v>0</v>
      </c>
      <c r="I162">
        <v>0</v>
      </c>
      <c r="J162">
        <v>0</v>
      </c>
      <c r="K162">
        <v>97</v>
      </c>
      <c r="L162">
        <v>97</v>
      </c>
      <c r="M162">
        <v>19.2</v>
      </c>
    </row>
    <row r="163" spans="3:13" x14ac:dyDescent="0.3">
      <c r="C163">
        <v>30</v>
      </c>
      <c r="D163" t="s">
        <v>60</v>
      </c>
      <c r="E163">
        <v>30</v>
      </c>
      <c r="F163">
        <v>30</v>
      </c>
      <c r="G163">
        <v>1.2</v>
      </c>
      <c r="H163">
        <v>7</v>
      </c>
      <c r="I163">
        <v>7</v>
      </c>
      <c r="J163">
        <v>0.3</v>
      </c>
      <c r="K163">
        <v>297</v>
      </c>
      <c r="L163">
        <v>312</v>
      </c>
      <c r="M163">
        <v>11.8</v>
      </c>
    </row>
    <row r="164" spans="3:13" x14ac:dyDescent="0.3">
      <c r="C164">
        <v>31</v>
      </c>
      <c r="D164" t="s">
        <v>61</v>
      </c>
      <c r="E164">
        <v>35</v>
      </c>
      <c r="F164">
        <v>35</v>
      </c>
      <c r="G164">
        <v>1.3</v>
      </c>
      <c r="H164">
        <v>7</v>
      </c>
      <c r="I164">
        <v>7</v>
      </c>
      <c r="J164">
        <v>0.3</v>
      </c>
      <c r="K164">
        <v>648</v>
      </c>
      <c r="L164">
        <v>742</v>
      </c>
      <c r="M164">
        <v>24.7</v>
      </c>
    </row>
    <row r="165" spans="3:13" x14ac:dyDescent="0.3">
      <c r="C165">
        <v>32</v>
      </c>
      <c r="D165" t="s">
        <v>62</v>
      </c>
      <c r="E165">
        <v>18</v>
      </c>
      <c r="F165">
        <v>18</v>
      </c>
      <c r="G165">
        <v>1.3</v>
      </c>
      <c r="H165">
        <v>4</v>
      </c>
      <c r="I165">
        <v>4</v>
      </c>
      <c r="J165">
        <v>0.3</v>
      </c>
      <c r="K165">
        <v>220</v>
      </c>
      <c r="L165">
        <v>226</v>
      </c>
      <c r="M165">
        <v>16.3</v>
      </c>
    </row>
    <row r="166" spans="3:13" x14ac:dyDescent="0.3">
      <c r="C166">
        <v>33</v>
      </c>
      <c r="D166" t="s">
        <v>63</v>
      </c>
      <c r="E166">
        <v>74</v>
      </c>
      <c r="F166">
        <v>75</v>
      </c>
      <c r="G166">
        <v>4</v>
      </c>
      <c r="H166">
        <v>7</v>
      </c>
      <c r="I166">
        <v>10</v>
      </c>
      <c r="J166">
        <v>0.4</v>
      </c>
      <c r="K166">
        <v>469</v>
      </c>
      <c r="L166">
        <v>496</v>
      </c>
      <c r="M166">
        <v>25.1</v>
      </c>
    </row>
    <row r="167" spans="3:13" x14ac:dyDescent="0.3">
      <c r="C167">
        <v>34</v>
      </c>
      <c r="D167" t="s">
        <v>64</v>
      </c>
      <c r="E167">
        <v>31</v>
      </c>
      <c r="F167">
        <v>31</v>
      </c>
      <c r="G167">
        <v>1.4</v>
      </c>
      <c r="H167">
        <v>1</v>
      </c>
      <c r="I167">
        <v>1</v>
      </c>
      <c r="J167">
        <v>0</v>
      </c>
      <c r="K167">
        <v>716</v>
      </c>
      <c r="L167">
        <v>719</v>
      </c>
      <c r="M167">
        <v>33</v>
      </c>
    </row>
    <row r="168" spans="3:13" x14ac:dyDescent="0.3">
      <c r="C168">
        <v>35</v>
      </c>
      <c r="D168" t="s">
        <v>65</v>
      </c>
      <c r="E168">
        <v>24</v>
      </c>
      <c r="F168">
        <v>24</v>
      </c>
      <c r="G168">
        <v>5.0999999999999996</v>
      </c>
      <c r="H168">
        <v>0</v>
      </c>
      <c r="I168">
        <v>0</v>
      </c>
      <c r="J168">
        <v>0</v>
      </c>
      <c r="K168">
        <v>155</v>
      </c>
      <c r="L168">
        <v>158</v>
      </c>
      <c r="M168">
        <v>32.700000000000003</v>
      </c>
    </row>
    <row r="169" spans="3:13" x14ac:dyDescent="0.3">
      <c r="C169">
        <v>36</v>
      </c>
      <c r="D169" t="s">
        <v>66</v>
      </c>
      <c r="E169">
        <v>45</v>
      </c>
      <c r="F169">
        <v>46</v>
      </c>
      <c r="G169">
        <v>2.2999999999999998</v>
      </c>
      <c r="H169">
        <v>1</v>
      </c>
      <c r="I169">
        <v>1</v>
      </c>
      <c r="J169">
        <v>0.1</v>
      </c>
      <c r="K169">
        <v>528</v>
      </c>
      <c r="L169">
        <v>555</v>
      </c>
      <c r="M169">
        <v>26.4</v>
      </c>
    </row>
    <row r="170" spans="3:13" x14ac:dyDescent="0.3">
      <c r="C170">
        <v>37</v>
      </c>
      <c r="D170" t="s">
        <v>67</v>
      </c>
      <c r="E170">
        <v>19</v>
      </c>
      <c r="F170">
        <v>19</v>
      </c>
      <c r="G170">
        <v>2.1</v>
      </c>
      <c r="H170">
        <v>0</v>
      </c>
      <c r="I170">
        <v>0</v>
      </c>
      <c r="J170">
        <v>0</v>
      </c>
      <c r="K170">
        <v>160</v>
      </c>
      <c r="L170">
        <v>169</v>
      </c>
      <c r="M170">
        <v>17.7</v>
      </c>
    </row>
    <row r="171" spans="3:13" x14ac:dyDescent="0.3">
      <c r="C171">
        <v>38</v>
      </c>
      <c r="D171" t="s">
        <v>68</v>
      </c>
      <c r="E171">
        <v>24</v>
      </c>
      <c r="F171">
        <v>24</v>
      </c>
      <c r="G171">
        <v>1.4</v>
      </c>
      <c r="H171">
        <v>13</v>
      </c>
      <c r="I171">
        <v>13</v>
      </c>
      <c r="J171">
        <v>0.8</v>
      </c>
      <c r="K171">
        <v>312</v>
      </c>
      <c r="L171">
        <v>313</v>
      </c>
      <c r="M171">
        <v>18.8</v>
      </c>
    </row>
    <row r="172" spans="3:13" x14ac:dyDescent="0.3">
      <c r="C172">
        <v>39</v>
      </c>
      <c r="D172" t="s">
        <v>69</v>
      </c>
      <c r="E172">
        <v>35</v>
      </c>
      <c r="F172">
        <v>38</v>
      </c>
      <c r="G172">
        <v>1.6</v>
      </c>
      <c r="H172">
        <v>7</v>
      </c>
      <c r="I172">
        <v>7</v>
      </c>
      <c r="J172">
        <v>0.3</v>
      </c>
      <c r="K172">
        <v>519</v>
      </c>
      <c r="L172">
        <v>548</v>
      </c>
      <c r="M172">
        <v>23.6</v>
      </c>
    </row>
    <row r="173" spans="3:13" x14ac:dyDescent="0.3">
      <c r="C173">
        <v>40</v>
      </c>
      <c r="D173" t="s">
        <v>70</v>
      </c>
      <c r="E173">
        <v>61</v>
      </c>
      <c r="F173">
        <v>70</v>
      </c>
      <c r="G173">
        <v>2.9</v>
      </c>
      <c r="H173">
        <v>0</v>
      </c>
      <c r="I173">
        <v>0</v>
      </c>
      <c r="J173">
        <v>0</v>
      </c>
      <c r="K173">
        <v>467</v>
      </c>
      <c r="L173">
        <v>543</v>
      </c>
      <c r="M173">
        <v>22.5</v>
      </c>
    </row>
    <row r="174" spans="3:13" x14ac:dyDescent="0.3">
      <c r="C174">
        <v>41</v>
      </c>
      <c r="D174" t="s">
        <v>71</v>
      </c>
      <c r="E174">
        <v>0</v>
      </c>
      <c r="F174">
        <v>0</v>
      </c>
      <c r="G174" t="s">
        <v>51</v>
      </c>
      <c r="H174">
        <v>0</v>
      </c>
      <c r="I174">
        <v>0</v>
      </c>
      <c r="J174" t="s">
        <v>51</v>
      </c>
      <c r="K174">
        <v>0</v>
      </c>
      <c r="L174">
        <v>0</v>
      </c>
    </row>
    <row r="175" spans="3:13" x14ac:dyDescent="0.3">
      <c r="C175">
        <v>42</v>
      </c>
      <c r="D175" t="s">
        <v>72</v>
      </c>
      <c r="E175">
        <v>0</v>
      </c>
      <c r="F175">
        <v>0</v>
      </c>
      <c r="G175" t="s">
        <v>51</v>
      </c>
      <c r="H175">
        <v>0</v>
      </c>
      <c r="I175">
        <v>0</v>
      </c>
      <c r="J175" t="s">
        <v>51</v>
      </c>
      <c r="K175">
        <v>0</v>
      </c>
      <c r="L175">
        <v>0</v>
      </c>
    </row>
    <row r="176" spans="3:13" x14ac:dyDescent="0.3">
      <c r="C176">
        <v>43</v>
      </c>
      <c r="D176" t="s">
        <v>73</v>
      </c>
      <c r="E176">
        <v>31</v>
      </c>
      <c r="F176">
        <v>33</v>
      </c>
      <c r="G176">
        <v>1.3</v>
      </c>
      <c r="H176">
        <v>8</v>
      </c>
      <c r="I176">
        <v>9</v>
      </c>
      <c r="J176">
        <v>0.3</v>
      </c>
      <c r="K176">
        <v>392</v>
      </c>
      <c r="L176">
        <v>423</v>
      </c>
      <c r="M176">
        <v>16.100000000000001</v>
      </c>
    </row>
    <row r="177" spans="3:13" x14ac:dyDescent="0.3">
      <c r="C177">
        <v>44</v>
      </c>
      <c r="D177" t="s">
        <v>74</v>
      </c>
      <c r="E177">
        <v>23</v>
      </c>
      <c r="F177">
        <v>27</v>
      </c>
      <c r="G177">
        <v>1.5</v>
      </c>
      <c r="H177">
        <v>3</v>
      </c>
      <c r="I177">
        <v>3</v>
      </c>
      <c r="J177">
        <v>0.2</v>
      </c>
      <c r="K177">
        <v>286</v>
      </c>
      <c r="L177">
        <v>311</v>
      </c>
      <c r="M177">
        <v>19.2</v>
      </c>
    </row>
    <row r="178" spans="3:13" x14ac:dyDescent="0.3">
      <c r="C178">
        <v>45</v>
      </c>
      <c r="D178" t="s">
        <v>75</v>
      </c>
      <c r="E178">
        <v>22</v>
      </c>
      <c r="F178">
        <v>26</v>
      </c>
      <c r="G178">
        <v>1.7</v>
      </c>
      <c r="H178">
        <v>1</v>
      </c>
      <c r="I178">
        <v>1</v>
      </c>
      <c r="J178">
        <v>0.1</v>
      </c>
      <c r="K178">
        <v>263</v>
      </c>
      <c r="L178">
        <v>281</v>
      </c>
      <c r="M178">
        <v>20.6</v>
      </c>
    </row>
    <row r="179" spans="3:13" x14ac:dyDescent="0.3">
      <c r="C179">
        <v>46</v>
      </c>
      <c r="D179" t="s">
        <v>76</v>
      </c>
      <c r="E179">
        <v>19</v>
      </c>
      <c r="F179">
        <v>19</v>
      </c>
      <c r="G179">
        <v>1.5</v>
      </c>
      <c r="H179">
        <v>4</v>
      </c>
      <c r="I179">
        <v>21</v>
      </c>
      <c r="J179">
        <v>0.3</v>
      </c>
      <c r="K179">
        <v>200</v>
      </c>
      <c r="L179">
        <v>239</v>
      </c>
      <c r="M179">
        <v>15.9</v>
      </c>
    </row>
    <row r="180" spans="3:13" x14ac:dyDescent="0.3">
      <c r="C180">
        <v>47</v>
      </c>
      <c r="D180" t="s">
        <v>77</v>
      </c>
      <c r="E180">
        <v>39</v>
      </c>
      <c r="F180">
        <v>43</v>
      </c>
      <c r="G180">
        <v>2.6</v>
      </c>
      <c r="H180">
        <v>3</v>
      </c>
      <c r="I180">
        <v>3</v>
      </c>
      <c r="J180">
        <v>0.2</v>
      </c>
      <c r="K180">
        <v>238</v>
      </c>
      <c r="L180">
        <v>258</v>
      </c>
      <c r="M180">
        <v>15.6</v>
      </c>
    </row>
    <row r="181" spans="3:13" x14ac:dyDescent="0.3">
      <c r="C181">
        <v>48</v>
      </c>
      <c r="D181" t="s">
        <v>78</v>
      </c>
      <c r="E181">
        <v>10</v>
      </c>
      <c r="F181">
        <v>11</v>
      </c>
      <c r="G181">
        <v>1</v>
      </c>
      <c r="H181">
        <v>5</v>
      </c>
      <c r="I181">
        <v>5</v>
      </c>
      <c r="J181">
        <v>0.5</v>
      </c>
      <c r="K181">
        <v>150</v>
      </c>
      <c r="L181">
        <v>154</v>
      </c>
      <c r="M181">
        <v>15.4</v>
      </c>
    </row>
    <row r="182" spans="3:13" x14ac:dyDescent="0.3">
      <c r="C182">
        <v>49</v>
      </c>
      <c r="D182" t="s">
        <v>80</v>
      </c>
      <c r="E182">
        <v>57</v>
      </c>
      <c r="F182">
        <v>65</v>
      </c>
      <c r="G182">
        <v>13.6</v>
      </c>
      <c r="H182">
        <v>1</v>
      </c>
      <c r="I182">
        <v>1</v>
      </c>
      <c r="J182">
        <v>0.2</v>
      </c>
      <c r="K182">
        <v>461</v>
      </c>
      <c r="L182">
        <v>474</v>
      </c>
      <c r="M182">
        <v>109.8</v>
      </c>
    </row>
    <row r="183" spans="3:13" x14ac:dyDescent="0.3">
      <c r="C183">
        <v>50</v>
      </c>
      <c r="D183" t="s">
        <v>81</v>
      </c>
      <c r="E183">
        <v>50</v>
      </c>
      <c r="F183">
        <v>51</v>
      </c>
      <c r="G183">
        <v>6.3</v>
      </c>
      <c r="H183">
        <v>3</v>
      </c>
      <c r="I183">
        <v>4</v>
      </c>
      <c r="J183">
        <v>0.4</v>
      </c>
      <c r="K183">
        <v>513</v>
      </c>
      <c r="L183">
        <v>513</v>
      </c>
      <c r="M183">
        <v>64.2</v>
      </c>
    </row>
    <row r="184" spans="3:13" x14ac:dyDescent="0.3">
      <c r="D184" t="s">
        <v>82</v>
      </c>
      <c r="E184">
        <v>1681</v>
      </c>
      <c r="F184">
        <v>1742</v>
      </c>
      <c r="G184">
        <v>2.2000000000000002</v>
      </c>
      <c r="H184">
        <v>157</v>
      </c>
      <c r="I184">
        <v>181</v>
      </c>
      <c r="J184">
        <v>0.2</v>
      </c>
      <c r="K184">
        <v>17882</v>
      </c>
      <c r="L184">
        <v>18937</v>
      </c>
      <c r="M184">
        <v>23.2</v>
      </c>
    </row>
    <row r="188" spans="3:13" ht="18" x14ac:dyDescent="0.35">
      <c r="C188" s="92" t="s">
        <v>135</v>
      </c>
      <c r="D188" s="92"/>
      <c r="E188" s="92"/>
    </row>
    <row r="191" spans="3:13" x14ac:dyDescent="0.3">
      <c r="C191" t="s">
        <v>15</v>
      </c>
      <c r="D191" t="s">
        <v>16</v>
      </c>
      <c r="E191" t="s">
        <v>136</v>
      </c>
      <c r="F191" t="s">
        <v>137</v>
      </c>
      <c r="G191" t="s">
        <v>138</v>
      </c>
      <c r="H191" t="s">
        <v>139</v>
      </c>
      <c r="I191" t="s">
        <v>140</v>
      </c>
      <c r="J191" t="s">
        <v>141</v>
      </c>
      <c r="K191" t="s">
        <v>142</v>
      </c>
      <c r="L191" t="s">
        <v>143</v>
      </c>
      <c r="M191" t="s">
        <v>144</v>
      </c>
    </row>
    <row r="192" spans="3:13" x14ac:dyDescent="0.3">
      <c r="C192">
        <v>1</v>
      </c>
      <c r="D192" t="s">
        <v>30</v>
      </c>
      <c r="E192">
        <v>183</v>
      </c>
      <c r="F192">
        <v>190</v>
      </c>
      <c r="G192">
        <v>22.7</v>
      </c>
      <c r="H192">
        <v>11</v>
      </c>
      <c r="I192">
        <v>11</v>
      </c>
      <c r="J192">
        <v>1.4</v>
      </c>
      <c r="K192">
        <v>172</v>
      </c>
      <c r="L192">
        <v>179</v>
      </c>
      <c r="M192">
        <v>21.4</v>
      </c>
    </row>
    <row r="193" spans="3:13" x14ac:dyDescent="0.3">
      <c r="C193">
        <v>2</v>
      </c>
      <c r="D193" t="s">
        <v>31</v>
      </c>
      <c r="E193">
        <v>499</v>
      </c>
      <c r="F193">
        <v>504</v>
      </c>
      <c r="G193">
        <v>8.1999999999999993</v>
      </c>
      <c r="H193">
        <v>78</v>
      </c>
      <c r="I193">
        <v>78</v>
      </c>
      <c r="J193">
        <v>1.3</v>
      </c>
      <c r="K193">
        <v>421</v>
      </c>
      <c r="L193">
        <v>426</v>
      </c>
      <c r="M193">
        <v>7</v>
      </c>
    </row>
    <row r="194" spans="3:13" x14ac:dyDescent="0.3">
      <c r="C194">
        <v>3</v>
      </c>
      <c r="D194" t="s">
        <v>32</v>
      </c>
      <c r="E194">
        <v>711</v>
      </c>
      <c r="F194">
        <v>739</v>
      </c>
      <c r="G194">
        <v>27.7</v>
      </c>
      <c r="H194">
        <v>74</v>
      </c>
      <c r="I194">
        <v>74</v>
      </c>
      <c r="J194">
        <v>2.9</v>
      </c>
      <c r="K194">
        <v>637</v>
      </c>
      <c r="L194">
        <v>665</v>
      </c>
      <c r="M194">
        <v>24.8</v>
      </c>
    </row>
    <row r="195" spans="3:13" x14ac:dyDescent="0.3">
      <c r="C195">
        <v>4</v>
      </c>
      <c r="D195" t="s">
        <v>33</v>
      </c>
      <c r="E195">
        <v>298</v>
      </c>
      <c r="F195">
        <v>305</v>
      </c>
      <c r="G195">
        <v>26.6</v>
      </c>
      <c r="H195">
        <v>19</v>
      </c>
      <c r="I195">
        <v>21</v>
      </c>
      <c r="J195">
        <v>1.7</v>
      </c>
      <c r="K195">
        <v>279</v>
      </c>
      <c r="L195">
        <v>284</v>
      </c>
      <c r="M195">
        <v>24.9</v>
      </c>
    </row>
    <row r="196" spans="3:13" x14ac:dyDescent="0.3">
      <c r="C196">
        <v>5</v>
      </c>
      <c r="D196" t="s">
        <v>34</v>
      </c>
      <c r="E196">
        <v>541</v>
      </c>
      <c r="F196">
        <v>580</v>
      </c>
      <c r="G196">
        <v>19.5</v>
      </c>
      <c r="H196">
        <v>47</v>
      </c>
      <c r="I196">
        <v>47</v>
      </c>
      <c r="J196">
        <v>1.7</v>
      </c>
      <c r="K196">
        <v>494</v>
      </c>
      <c r="L196">
        <v>533</v>
      </c>
      <c r="M196">
        <v>17.8</v>
      </c>
    </row>
    <row r="197" spans="3:13" x14ac:dyDescent="0.3">
      <c r="C197">
        <v>6</v>
      </c>
      <c r="D197" t="s">
        <v>35</v>
      </c>
      <c r="E197">
        <v>341</v>
      </c>
      <c r="F197">
        <v>341</v>
      </c>
      <c r="G197">
        <v>21.2</v>
      </c>
      <c r="H197">
        <v>24</v>
      </c>
      <c r="I197">
        <v>24</v>
      </c>
      <c r="J197">
        <v>1.5</v>
      </c>
      <c r="K197">
        <v>317</v>
      </c>
      <c r="L197">
        <v>317</v>
      </c>
      <c r="M197">
        <v>19.7</v>
      </c>
    </row>
    <row r="198" spans="3:13" x14ac:dyDescent="0.3">
      <c r="C198">
        <v>7</v>
      </c>
      <c r="D198" t="s">
        <v>36</v>
      </c>
      <c r="E198">
        <v>730</v>
      </c>
      <c r="F198">
        <v>730</v>
      </c>
      <c r="G198">
        <v>31.7</v>
      </c>
      <c r="H198">
        <v>32</v>
      </c>
      <c r="I198">
        <v>32</v>
      </c>
      <c r="J198">
        <v>1.4</v>
      </c>
      <c r="K198">
        <v>698</v>
      </c>
      <c r="L198">
        <v>698</v>
      </c>
      <c r="M198">
        <v>30.3</v>
      </c>
    </row>
    <row r="199" spans="3:13" x14ac:dyDescent="0.3">
      <c r="C199">
        <v>8</v>
      </c>
      <c r="D199" t="s">
        <v>37</v>
      </c>
      <c r="E199">
        <v>659</v>
      </c>
      <c r="F199">
        <v>688</v>
      </c>
      <c r="G199">
        <v>27.4</v>
      </c>
      <c r="H199">
        <v>57</v>
      </c>
      <c r="I199">
        <v>57</v>
      </c>
      <c r="J199">
        <v>2.4</v>
      </c>
      <c r="K199">
        <v>602</v>
      </c>
      <c r="L199">
        <v>631</v>
      </c>
      <c r="M199">
        <v>25.1</v>
      </c>
    </row>
    <row r="200" spans="3:13" x14ac:dyDescent="0.3">
      <c r="C200">
        <v>9</v>
      </c>
      <c r="D200" t="s">
        <v>38</v>
      </c>
      <c r="E200">
        <v>288</v>
      </c>
      <c r="F200">
        <v>296</v>
      </c>
      <c r="G200">
        <v>29.7</v>
      </c>
      <c r="H200">
        <v>41</v>
      </c>
      <c r="I200">
        <v>41</v>
      </c>
      <c r="J200">
        <v>4.2</v>
      </c>
      <c r="K200">
        <v>247</v>
      </c>
      <c r="L200">
        <v>255</v>
      </c>
      <c r="M200">
        <v>25.5</v>
      </c>
    </row>
    <row r="201" spans="3:13" x14ac:dyDescent="0.3">
      <c r="C201">
        <v>10</v>
      </c>
      <c r="D201" t="s">
        <v>39</v>
      </c>
      <c r="E201">
        <v>328</v>
      </c>
      <c r="F201">
        <v>354</v>
      </c>
      <c r="G201">
        <v>16.399999999999999</v>
      </c>
      <c r="H201">
        <v>54</v>
      </c>
      <c r="I201">
        <v>56</v>
      </c>
      <c r="J201">
        <v>2.7</v>
      </c>
      <c r="K201">
        <v>274</v>
      </c>
      <c r="L201">
        <v>298</v>
      </c>
      <c r="M201">
        <v>13.7</v>
      </c>
    </row>
    <row r="202" spans="3:13" x14ac:dyDescent="0.3">
      <c r="C202">
        <v>11</v>
      </c>
      <c r="D202" t="s">
        <v>40</v>
      </c>
      <c r="E202">
        <v>348</v>
      </c>
      <c r="F202">
        <v>358</v>
      </c>
      <c r="G202">
        <v>30.7</v>
      </c>
      <c r="H202">
        <v>41</v>
      </c>
      <c r="I202">
        <v>44</v>
      </c>
      <c r="J202">
        <v>3.6</v>
      </c>
      <c r="K202">
        <v>307</v>
      </c>
      <c r="L202">
        <v>314</v>
      </c>
      <c r="M202">
        <v>27</v>
      </c>
    </row>
    <row r="203" spans="3:13" x14ac:dyDescent="0.3">
      <c r="C203">
        <v>12</v>
      </c>
      <c r="D203" t="s">
        <v>41</v>
      </c>
      <c r="E203">
        <v>707</v>
      </c>
      <c r="F203">
        <v>797</v>
      </c>
      <c r="G203">
        <v>35.299999999999997</v>
      </c>
      <c r="H203">
        <v>131</v>
      </c>
      <c r="I203">
        <v>140</v>
      </c>
      <c r="J203">
        <v>6.5</v>
      </c>
      <c r="K203">
        <v>576</v>
      </c>
      <c r="L203">
        <v>657</v>
      </c>
      <c r="M203">
        <v>28.7</v>
      </c>
    </row>
    <row r="204" spans="3:13" x14ac:dyDescent="0.3">
      <c r="C204">
        <v>13</v>
      </c>
      <c r="D204" t="s">
        <v>42</v>
      </c>
      <c r="E204">
        <v>575</v>
      </c>
      <c r="F204">
        <v>575</v>
      </c>
      <c r="G204">
        <v>26.7</v>
      </c>
      <c r="H204">
        <v>68</v>
      </c>
      <c r="I204">
        <v>68</v>
      </c>
      <c r="J204">
        <v>3.2</v>
      </c>
      <c r="K204">
        <v>507</v>
      </c>
      <c r="L204">
        <v>507</v>
      </c>
      <c r="M204">
        <v>23.5</v>
      </c>
    </row>
    <row r="205" spans="3:13" x14ac:dyDescent="0.3">
      <c r="C205">
        <v>14</v>
      </c>
      <c r="D205" t="s">
        <v>43</v>
      </c>
      <c r="E205">
        <v>253</v>
      </c>
      <c r="F205">
        <v>269</v>
      </c>
      <c r="G205">
        <v>23.3</v>
      </c>
      <c r="H205">
        <v>7</v>
      </c>
      <c r="I205">
        <v>7</v>
      </c>
      <c r="J205">
        <v>0.6</v>
      </c>
      <c r="K205">
        <v>246</v>
      </c>
      <c r="L205">
        <v>262</v>
      </c>
      <c r="M205">
        <v>22.7</v>
      </c>
    </row>
    <row r="206" spans="3:13" x14ac:dyDescent="0.3">
      <c r="C206">
        <v>15</v>
      </c>
      <c r="D206" t="s">
        <v>44</v>
      </c>
      <c r="E206">
        <v>128</v>
      </c>
      <c r="F206">
        <v>187</v>
      </c>
      <c r="G206">
        <v>17.100000000000001</v>
      </c>
      <c r="H206">
        <v>9</v>
      </c>
      <c r="I206">
        <v>10</v>
      </c>
      <c r="J206">
        <v>1.2</v>
      </c>
      <c r="K206">
        <v>119</v>
      </c>
      <c r="L206">
        <v>177</v>
      </c>
      <c r="M206">
        <v>15.9</v>
      </c>
    </row>
    <row r="207" spans="3:13" x14ac:dyDescent="0.3">
      <c r="C207">
        <v>16</v>
      </c>
      <c r="D207" t="s">
        <v>45</v>
      </c>
      <c r="E207">
        <v>552</v>
      </c>
      <c r="F207">
        <v>637</v>
      </c>
      <c r="G207">
        <v>30</v>
      </c>
      <c r="H207">
        <v>64</v>
      </c>
      <c r="I207">
        <v>64</v>
      </c>
      <c r="J207">
        <v>3.5</v>
      </c>
      <c r="K207">
        <v>488</v>
      </c>
      <c r="L207">
        <v>573</v>
      </c>
      <c r="M207">
        <v>26.5</v>
      </c>
    </row>
    <row r="208" spans="3:13" x14ac:dyDescent="0.3">
      <c r="C208">
        <v>17</v>
      </c>
      <c r="D208" t="s">
        <v>46</v>
      </c>
      <c r="E208">
        <v>61</v>
      </c>
      <c r="F208">
        <v>61</v>
      </c>
      <c r="G208">
        <v>7.8</v>
      </c>
      <c r="H208">
        <v>0</v>
      </c>
      <c r="I208">
        <v>0</v>
      </c>
      <c r="J208">
        <v>0</v>
      </c>
      <c r="K208">
        <v>61</v>
      </c>
      <c r="L208">
        <v>61</v>
      </c>
      <c r="M208">
        <v>7.8</v>
      </c>
    </row>
    <row r="209" spans="3:13" x14ac:dyDescent="0.3">
      <c r="C209">
        <v>18</v>
      </c>
      <c r="D209" t="s">
        <v>47</v>
      </c>
      <c r="E209">
        <v>168</v>
      </c>
      <c r="F209">
        <v>204</v>
      </c>
      <c r="G209">
        <v>27.9</v>
      </c>
      <c r="H209">
        <v>12</v>
      </c>
      <c r="I209">
        <v>12</v>
      </c>
      <c r="J209">
        <v>2</v>
      </c>
      <c r="K209">
        <v>156</v>
      </c>
      <c r="L209">
        <v>192</v>
      </c>
      <c r="M209">
        <v>25.9</v>
      </c>
    </row>
    <row r="210" spans="3:13" x14ac:dyDescent="0.3">
      <c r="C210">
        <v>19</v>
      </c>
      <c r="D210" t="s">
        <v>48</v>
      </c>
      <c r="E210">
        <v>423</v>
      </c>
      <c r="F210">
        <v>423</v>
      </c>
      <c r="G210">
        <v>24.5</v>
      </c>
      <c r="H210">
        <v>26</v>
      </c>
      <c r="I210">
        <v>26</v>
      </c>
      <c r="J210">
        <v>1.5</v>
      </c>
      <c r="K210">
        <v>397</v>
      </c>
      <c r="L210">
        <v>397</v>
      </c>
      <c r="M210">
        <v>23</v>
      </c>
    </row>
    <row r="211" spans="3:13" x14ac:dyDescent="0.3">
      <c r="C211">
        <v>20</v>
      </c>
      <c r="D211" t="s">
        <v>49</v>
      </c>
      <c r="E211">
        <v>402</v>
      </c>
      <c r="F211">
        <v>423</v>
      </c>
      <c r="G211">
        <v>27.9</v>
      </c>
      <c r="H211">
        <v>36</v>
      </c>
      <c r="I211">
        <v>36</v>
      </c>
      <c r="J211">
        <v>2.5</v>
      </c>
      <c r="K211">
        <v>366</v>
      </c>
      <c r="L211">
        <v>387</v>
      </c>
      <c r="M211">
        <v>25.4</v>
      </c>
    </row>
    <row r="212" spans="3:13" x14ac:dyDescent="0.3">
      <c r="C212">
        <v>21</v>
      </c>
      <c r="D212" t="s">
        <v>50</v>
      </c>
      <c r="E212">
        <v>1</v>
      </c>
      <c r="F212">
        <v>1</v>
      </c>
      <c r="G212" t="s">
        <v>51</v>
      </c>
      <c r="H212">
        <v>0</v>
      </c>
      <c r="I212">
        <v>0</v>
      </c>
      <c r="J212" t="s">
        <v>51</v>
      </c>
      <c r="K212">
        <v>1</v>
      </c>
      <c r="L212">
        <v>1</v>
      </c>
      <c r="M212" t="s">
        <v>51</v>
      </c>
    </row>
    <row r="213" spans="3:13" x14ac:dyDescent="0.3">
      <c r="C213">
        <v>22</v>
      </c>
      <c r="D213" t="s">
        <v>52</v>
      </c>
      <c r="E213">
        <v>0</v>
      </c>
      <c r="F213">
        <v>0</v>
      </c>
      <c r="G213" t="s">
        <v>51</v>
      </c>
      <c r="H213">
        <v>0</v>
      </c>
      <c r="I213">
        <v>0</v>
      </c>
      <c r="J213" t="s">
        <v>51</v>
      </c>
      <c r="K213">
        <v>0</v>
      </c>
      <c r="L213">
        <v>0</v>
      </c>
      <c r="M213" t="s">
        <v>51</v>
      </c>
    </row>
    <row r="214" spans="3:13" x14ac:dyDescent="0.3">
      <c r="C214">
        <v>23</v>
      </c>
      <c r="D214" t="s">
        <v>53</v>
      </c>
      <c r="E214">
        <v>538</v>
      </c>
      <c r="F214">
        <v>573</v>
      </c>
      <c r="G214">
        <v>19</v>
      </c>
      <c r="H214">
        <v>12</v>
      </c>
      <c r="I214">
        <v>30</v>
      </c>
      <c r="J214">
        <v>0.4</v>
      </c>
      <c r="K214">
        <v>526</v>
      </c>
      <c r="L214">
        <v>543</v>
      </c>
      <c r="M214">
        <v>18.600000000000001</v>
      </c>
    </row>
    <row r="215" spans="3:13" x14ac:dyDescent="0.3">
      <c r="C215">
        <v>24</v>
      </c>
      <c r="D215" t="s">
        <v>54</v>
      </c>
      <c r="E215">
        <v>217</v>
      </c>
      <c r="F215">
        <v>218</v>
      </c>
      <c r="G215">
        <v>24.5</v>
      </c>
      <c r="H215">
        <v>51</v>
      </c>
      <c r="I215">
        <v>51</v>
      </c>
      <c r="J215">
        <v>5.8</v>
      </c>
      <c r="K215">
        <v>166</v>
      </c>
      <c r="L215">
        <v>167</v>
      </c>
      <c r="M215">
        <v>18.8</v>
      </c>
    </row>
    <row r="216" spans="3:13" x14ac:dyDescent="0.3">
      <c r="C216">
        <v>25</v>
      </c>
      <c r="D216" t="s">
        <v>55</v>
      </c>
      <c r="E216">
        <v>381</v>
      </c>
      <c r="F216">
        <v>440</v>
      </c>
      <c r="G216">
        <v>26.7</v>
      </c>
      <c r="H216">
        <v>50</v>
      </c>
      <c r="I216">
        <v>58</v>
      </c>
      <c r="J216">
        <v>3.5</v>
      </c>
      <c r="K216">
        <v>331</v>
      </c>
      <c r="L216">
        <v>382</v>
      </c>
      <c r="M216">
        <v>23.2</v>
      </c>
    </row>
    <row r="217" spans="3:13" x14ac:dyDescent="0.3">
      <c r="C217">
        <v>26</v>
      </c>
      <c r="D217" t="s">
        <v>56</v>
      </c>
      <c r="E217">
        <v>587</v>
      </c>
      <c r="F217">
        <v>607</v>
      </c>
      <c r="G217">
        <v>22.9</v>
      </c>
      <c r="H217">
        <v>54</v>
      </c>
      <c r="I217">
        <v>54</v>
      </c>
      <c r="J217">
        <v>2.1</v>
      </c>
      <c r="K217">
        <v>533</v>
      </c>
      <c r="L217">
        <v>553</v>
      </c>
      <c r="M217">
        <v>20.8</v>
      </c>
    </row>
    <row r="218" spans="3:13" x14ac:dyDescent="0.3">
      <c r="C218">
        <v>27</v>
      </c>
      <c r="D218" t="s">
        <v>57</v>
      </c>
      <c r="E218">
        <v>322</v>
      </c>
      <c r="F218">
        <v>335</v>
      </c>
      <c r="G218">
        <v>24.2</v>
      </c>
      <c r="H218">
        <v>16</v>
      </c>
      <c r="I218">
        <v>17</v>
      </c>
      <c r="J218">
        <v>1.2</v>
      </c>
      <c r="K218">
        <v>306</v>
      </c>
      <c r="L218">
        <v>318</v>
      </c>
      <c r="M218">
        <v>23</v>
      </c>
    </row>
    <row r="219" spans="3:13" x14ac:dyDescent="0.3">
      <c r="C219">
        <v>28</v>
      </c>
      <c r="D219" t="s">
        <v>58</v>
      </c>
      <c r="E219">
        <v>299</v>
      </c>
      <c r="F219">
        <v>315</v>
      </c>
      <c r="G219">
        <v>23.8</v>
      </c>
      <c r="H219">
        <v>25</v>
      </c>
      <c r="I219">
        <v>25</v>
      </c>
      <c r="J219">
        <v>2</v>
      </c>
      <c r="K219">
        <v>274</v>
      </c>
      <c r="L219">
        <v>290</v>
      </c>
      <c r="M219">
        <v>21.8</v>
      </c>
    </row>
    <row r="220" spans="3:13" x14ac:dyDescent="0.3">
      <c r="C220">
        <v>29</v>
      </c>
      <c r="D220" t="s">
        <v>59</v>
      </c>
      <c r="E220">
        <v>95</v>
      </c>
      <c r="F220">
        <v>95</v>
      </c>
      <c r="G220">
        <v>18.8</v>
      </c>
      <c r="H220">
        <v>5</v>
      </c>
      <c r="I220">
        <v>5</v>
      </c>
      <c r="J220">
        <v>1</v>
      </c>
      <c r="K220">
        <v>90</v>
      </c>
      <c r="L220">
        <v>90</v>
      </c>
      <c r="M220">
        <v>17.8</v>
      </c>
    </row>
    <row r="221" spans="3:13" x14ac:dyDescent="0.3">
      <c r="C221">
        <v>30</v>
      </c>
      <c r="D221" t="s">
        <v>60</v>
      </c>
      <c r="E221">
        <v>286</v>
      </c>
      <c r="F221">
        <v>301</v>
      </c>
      <c r="G221">
        <v>11.4</v>
      </c>
      <c r="H221">
        <v>27</v>
      </c>
      <c r="I221">
        <v>27</v>
      </c>
      <c r="J221">
        <v>1.1000000000000001</v>
      </c>
      <c r="K221">
        <v>259</v>
      </c>
      <c r="L221">
        <v>274</v>
      </c>
      <c r="M221">
        <v>10.3</v>
      </c>
    </row>
    <row r="222" spans="3:13" x14ac:dyDescent="0.3">
      <c r="C222">
        <v>31</v>
      </c>
      <c r="D222" t="s">
        <v>61</v>
      </c>
      <c r="E222">
        <v>648</v>
      </c>
      <c r="F222">
        <v>742</v>
      </c>
      <c r="G222">
        <v>24.7</v>
      </c>
      <c r="H222">
        <v>62</v>
      </c>
      <c r="I222">
        <v>62</v>
      </c>
      <c r="J222">
        <v>2.4</v>
      </c>
      <c r="K222">
        <v>586</v>
      </c>
      <c r="L222">
        <v>680</v>
      </c>
      <c r="M222">
        <v>22.3</v>
      </c>
    </row>
    <row r="223" spans="3:13" x14ac:dyDescent="0.3">
      <c r="C223">
        <v>32</v>
      </c>
      <c r="D223" t="s">
        <v>62</v>
      </c>
      <c r="E223">
        <v>220</v>
      </c>
      <c r="F223">
        <v>226</v>
      </c>
      <c r="G223">
        <v>16.3</v>
      </c>
      <c r="H223">
        <v>0</v>
      </c>
      <c r="I223">
        <v>0</v>
      </c>
      <c r="J223">
        <v>0</v>
      </c>
      <c r="K223">
        <v>220</v>
      </c>
      <c r="L223">
        <v>226</v>
      </c>
      <c r="M223">
        <v>16.3</v>
      </c>
    </row>
    <row r="224" spans="3:13" x14ac:dyDescent="0.3">
      <c r="C224">
        <v>33</v>
      </c>
      <c r="D224" t="s">
        <v>63</v>
      </c>
      <c r="E224">
        <v>460</v>
      </c>
      <c r="F224">
        <v>486</v>
      </c>
      <c r="G224">
        <v>24.6</v>
      </c>
      <c r="H224">
        <v>31</v>
      </c>
      <c r="I224">
        <v>37</v>
      </c>
      <c r="J224">
        <v>1.7</v>
      </c>
      <c r="K224">
        <v>429</v>
      </c>
      <c r="L224">
        <v>449</v>
      </c>
      <c r="M224">
        <v>23</v>
      </c>
    </row>
    <row r="225" spans="3:13" x14ac:dyDescent="0.3">
      <c r="C225">
        <v>34</v>
      </c>
      <c r="D225" t="s">
        <v>64</v>
      </c>
      <c r="E225">
        <v>710</v>
      </c>
      <c r="F225">
        <v>713</v>
      </c>
      <c r="G225">
        <v>32.700000000000003</v>
      </c>
      <c r="H225">
        <v>9</v>
      </c>
      <c r="I225">
        <v>9</v>
      </c>
      <c r="J225">
        <v>0.4</v>
      </c>
      <c r="K225">
        <v>701</v>
      </c>
      <c r="L225">
        <v>704</v>
      </c>
      <c r="M225">
        <v>32.299999999999997</v>
      </c>
    </row>
    <row r="226" spans="3:13" x14ac:dyDescent="0.3">
      <c r="C226">
        <v>35</v>
      </c>
      <c r="D226" t="s">
        <v>65</v>
      </c>
      <c r="E226">
        <v>155</v>
      </c>
      <c r="F226">
        <v>158</v>
      </c>
      <c r="G226">
        <v>32.700000000000003</v>
      </c>
      <c r="H226">
        <v>10</v>
      </c>
      <c r="I226">
        <v>10</v>
      </c>
      <c r="J226">
        <v>2.1</v>
      </c>
      <c r="K226">
        <v>145</v>
      </c>
      <c r="L226">
        <v>148</v>
      </c>
      <c r="M226">
        <v>30.6</v>
      </c>
    </row>
    <row r="227" spans="3:13" x14ac:dyDescent="0.3">
      <c r="C227">
        <v>36</v>
      </c>
      <c r="D227" t="s">
        <v>66</v>
      </c>
      <c r="E227">
        <v>528</v>
      </c>
      <c r="F227">
        <v>555</v>
      </c>
      <c r="G227">
        <v>26.4</v>
      </c>
      <c r="H227">
        <v>51</v>
      </c>
      <c r="I227">
        <v>68</v>
      </c>
      <c r="J227">
        <v>2.6</v>
      </c>
      <c r="K227">
        <v>477</v>
      </c>
      <c r="L227">
        <v>487</v>
      </c>
      <c r="M227">
        <v>23.9</v>
      </c>
    </row>
    <row r="228" spans="3:13" x14ac:dyDescent="0.3">
      <c r="C228">
        <v>37</v>
      </c>
      <c r="D228" t="s">
        <v>67</v>
      </c>
      <c r="E228">
        <v>158</v>
      </c>
      <c r="F228">
        <v>165</v>
      </c>
      <c r="G228">
        <v>17.5</v>
      </c>
      <c r="H228">
        <v>13</v>
      </c>
      <c r="I228">
        <v>13</v>
      </c>
      <c r="J228">
        <v>1.4</v>
      </c>
      <c r="K228">
        <v>145</v>
      </c>
      <c r="L228">
        <v>152</v>
      </c>
      <c r="M228">
        <v>16</v>
      </c>
    </row>
    <row r="229" spans="3:13" x14ac:dyDescent="0.3">
      <c r="C229">
        <v>38</v>
      </c>
      <c r="D229" t="s">
        <v>68</v>
      </c>
      <c r="E229">
        <v>312</v>
      </c>
      <c r="F229">
        <v>313</v>
      </c>
      <c r="G229">
        <v>18.8</v>
      </c>
      <c r="H229">
        <v>0</v>
      </c>
      <c r="I229">
        <v>0</v>
      </c>
      <c r="J229">
        <v>0</v>
      </c>
      <c r="K229">
        <v>312</v>
      </c>
      <c r="L229">
        <v>313</v>
      </c>
      <c r="M229">
        <v>18.8</v>
      </c>
    </row>
    <row r="230" spans="3:13" x14ac:dyDescent="0.3">
      <c r="C230">
        <v>39</v>
      </c>
      <c r="D230" t="s">
        <v>69</v>
      </c>
      <c r="E230">
        <v>519</v>
      </c>
      <c r="F230">
        <v>548</v>
      </c>
      <c r="G230">
        <v>23.6</v>
      </c>
      <c r="H230">
        <v>30</v>
      </c>
      <c r="I230">
        <v>30</v>
      </c>
      <c r="J230">
        <v>1.4</v>
      </c>
      <c r="K230">
        <v>489</v>
      </c>
      <c r="L230">
        <v>518</v>
      </c>
      <c r="M230">
        <v>22.2</v>
      </c>
    </row>
    <row r="231" spans="3:13" x14ac:dyDescent="0.3">
      <c r="C231">
        <v>40</v>
      </c>
      <c r="D231" t="s">
        <v>70</v>
      </c>
      <c r="E231">
        <v>463</v>
      </c>
      <c r="F231">
        <v>538</v>
      </c>
      <c r="G231">
        <v>22.4</v>
      </c>
      <c r="H231">
        <v>43</v>
      </c>
      <c r="I231">
        <v>43</v>
      </c>
      <c r="J231">
        <v>2.1</v>
      </c>
      <c r="K231">
        <v>420</v>
      </c>
      <c r="L231">
        <v>495</v>
      </c>
      <c r="M231">
        <v>20.3</v>
      </c>
    </row>
    <row r="232" spans="3:13" x14ac:dyDescent="0.3">
      <c r="C232">
        <v>41</v>
      </c>
      <c r="D232" t="s">
        <v>71</v>
      </c>
      <c r="E232">
        <v>0</v>
      </c>
      <c r="F232">
        <v>0</v>
      </c>
      <c r="G232" t="s">
        <v>51</v>
      </c>
      <c r="H232">
        <v>0</v>
      </c>
      <c r="I232">
        <v>0</v>
      </c>
      <c r="J232" t="s">
        <v>51</v>
      </c>
      <c r="K232">
        <v>0</v>
      </c>
      <c r="L232">
        <v>0</v>
      </c>
      <c r="M232" t="s">
        <v>51</v>
      </c>
    </row>
    <row r="233" spans="3:13" x14ac:dyDescent="0.3">
      <c r="C233">
        <v>42</v>
      </c>
      <c r="D233" t="s">
        <v>72</v>
      </c>
      <c r="E233">
        <v>0</v>
      </c>
      <c r="F233">
        <v>0</v>
      </c>
      <c r="G233" t="s">
        <v>51</v>
      </c>
      <c r="H233">
        <v>0</v>
      </c>
      <c r="I233">
        <v>0</v>
      </c>
      <c r="J233" t="s">
        <v>51</v>
      </c>
      <c r="K233">
        <v>0</v>
      </c>
      <c r="L233">
        <v>0</v>
      </c>
      <c r="M233" t="s">
        <v>51</v>
      </c>
    </row>
    <row r="234" spans="3:13" x14ac:dyDescent="0.3">
      <c r="C234">
        <v>43</v>
      </c>
      <c r="D234" t="s">
        <v>73</v>
      </c>
      <c r="E234">
        <v>392</v>
      </c>
      <c r="F234">
        <v>423</v>
      </c>
      <c r="G234">
        <v>16.100000000000001</v>
      </c>
      <c r="H234">
        <v>52</v>
      </c>
      <c r="I234">
        <v>52</v>
      </c>
      <c r="J234">
        <v>2.1</v>
      </c>
      <c r="K234">
        <v>340</v>
      </c>
      <c r="L234">
        <v>371</v>
      </c>
      <c r="M234">
        <v>14</v>
      </c>
    </row>
    <row r="235" spans="3:13" x14ac:dyDescent="0.3">
      <c r="C235">
        <v>44</v>
      </c>
      <c r="D235" t="s">
        <v>74</v>
      </c>
      <c r="E235">
        <v>286</v>
      </c>
      <c r="F235">
        <v>311</v>
      </c>
      <c r="G235">
        <v>19.2</v>
      </c>
      <c r="H235">
        <v>7</v>
      </c>
      <c r="I235">
        <v>7</v>
      </c>
      <c r="J235">
        <v>0.5</v>
      </c>
      <c r="K235">
        <v>279</v>
      </c>
      <c r="L235">
        <v>304</v>
      </c>
      <c r="M235">
        <v>18.8</v>
      </c>
    </row>
    <row r="236" spans="3:13" x14ac:dyDescent="0.3">
      <c r="C236">
        <v>45</v>
      </c>
      <c r="D236" t="s">
        <v>75</v>
      </c>
      <c r="E236">
        <v>263</v>
      </c>
      <c r="F236">
        <v>281</v>
      </c>
      <c r="G236">
        <v>20.6</v>
      </c>
      <c r="H236">
        <v>23</v>
      </c>
      <c r="I236">
        <v>23</v>
      </c>
      <c r="J236">
        <v>1.8</v>
      </c>
      <c r="K236">
        <v>240</v>
      </c>
      <c r="L236">
        <v>258</v>
      </c>
      <c r="M236">
        <v>18.8</v>
      </c>
    </row>
    <row r="237" spans="3:13" x14ac:dyDescent="0.3">
      <c r="C237">
        <v>46</v>
      </c>
      <c r="D237" t="s">
        <v>76</v>
      </c>
      <c r="E237">
        <v>198</v>
      </c>
      <c r="F237">
        <v>236</v>
      </c>
      <c r="G237">
        <v>15.7</v>
      </c>
      <c r="H237">
        <v>18</v>
      </c>
      <c r="I237">
        <v>21</v>
      </c>
      <c r="J237">
        <v>1.4</v>
      </c>
      <c r="K237">
        <v>180</v>
      </c>
      <c r="L237">
        <v>215</v>
      </c>
      <c r="M237">
        <v>14.3</v>
      </c>
    </row>
    <row r="238" spans="3:13" x14ac:dyDescent="0.3">
      <c r="C238">
        <v>47</v>
      </c>
      <c r="D238" t="s">
        <v>77</v>
      </c>
      <c r="E238">
        <v>232</v>
      </c>
      <c r="F238">
        <v>252</v>
      </c>
      <c r="G238">
        <v>15.3</v>
      </c>
      <c r="H238">
        <v>16</v>
      </c>
      <c r="I238">
        <v>17</v>
      </c>
      <c r="J238">
        <v>1.1000000000000001</v>
      </c>
      <c r="K238">
        <v>216</v>
      </c>
      <c r="L238">
        <v>235</v>
      </c>
      <c r="M238">
        <v>14.2</v>
      </c>
    </row>
    <row r="239" spans="3:13" x14ac:dyDescent="0.3">
      <c r="C239">
        <v>48</v>
      </c>
      <c r="D239" t="s">
        <v>78</v>
      </c>
      <c r="E239">
        <v>146</v>
      </c>
      <c r="F239">
        <v>150</v>
      </c>
      <c r="G239">
        <v>14.9</v>
      </c>
      <c r="H239">
        <v>4</v>
      </c>
      <c r="I239">
        <v>4</v>
      </c>
      <c r="J239">
        <v>0.4</v>
      </c>
      <c r="K239">
        <v>142</v>
      </c>
      <c r="L239">
        <v>146</v>
      </c>
      <c r="M239">
        <v>14.5</v>
      </c>
    </row>
    <row r="240" spans="3:13" x14ac:dyDescent="0.3">
      <c r="C240">
        <v>49</v>
      </c>
      <c r="D240" t="s">
        <v>80</v>
      </c>
      <c r="E240">
        <v>420</v>
      </c>
      <c r="F240">
        <v>432</v>
      </c>
      <c r="G240">
        <v>100</v>
      </c>
      <c r="H240">
        <v>16</v>
      </c>
      <c r="I240">
        <v>16</v>
      </c>
      <c r="J240">
        <v>3.8</v>
      </c>
      <c r="K240">
        <v>404</v>
      </c>
      <c r="L240">
        <v>416</v>
      </c>
      <c r="M240">
        <v>96.2</v>
      </c>
    </row>
    <row r="241" spans="3:13" x14ac:dyDescent="0.3">
      <c r="C241">
        <v>50</v>
      </c>
      <c r="D241" t="s">
        <v>81</v>
      </c>
      <c r="E241">
        <v>489</v>
      </c>
      <c r="F241">
        <v>489</v>
      </c>
      <c r="G241">
        <v>61.2</v>
      </c>
      <c r="H241">
        <v>69</v>
      </c>
      <c r="I241">
        <v>69</v>
      </c>
      <c r="J241">
        <v>8.6</v>
      </c>
      <c r="K241">
        <v>420</v>
      </c>
      <c r="L241">
        <v>420</v>
      </c>
      <c r="M241">
        <v>52.6</v>
      </c>
    </row>
    <row r="242" spans="3:13" x14ac:dyDescent="0.3">
      <c r="D242" t="s">
        <v>82</v>
      </c>
      <c r="E242">
        <v>17520</v>
      </c>
      <c r="F242">
        <v>18564</v>
      </c>
      <c r="G242">
        <v>22.8</v>
      </c>
      <c r="H242">
        <v>1525</v>
      </c>
      <c r="I242">
        <v>1596</v>
      </c>
      <c r="J242">
        <v>2</v>
      </c>
      <c r="K242">
        <v>15995</v>
      </c>
      <c r="L242">
        <v>16968</v>
      </c>
      <c r="M242">
        <v>20.8</v>
      </c>
    </row>
  </sheetData>
  <mergeCells count="5">
    <mergeCell ref="C2:I3"/>
    <mergeCell ref="C14:E14"/>
    <mergeCell ref="C72:E72"/>
    <mergeCell ref="C130:E130"/>
    <mergeCell ref="C188:E188"/>
  </mergeCells>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B5FD3-9E94-4B1A-8FD6-6D1C5806D8F5}">
  <sheetPr codeName="Sheet5"/>
  <dimension ref="A2:AS63"/>
  <sheetViews>
    <sheetView showGridLines="0" workbookViewId="0"/>
  </sheetViews>
  <sheetFormatPr defaultRowHeight="14.4" x14ac:dyDescent="0.3"/>
  <cols>
    <col min="1" max="1" width="11.77734375" bestFit="1" customWidth="1"/>
    <col min="2" max="2" width="9.33203125" bestFit="1" customWidth="1"/>
    <col min="5" max="5" width="10.33203125" bestFit="1" customWidth="1"/>
    <col min="6" max="6" width="7.6640625" bestFit="1" customWidth="1"/>
    <col min="9" max="9" width="9.6640625" bestFit="1" customWidth="1"/>
    <col min="10" max="10" width="9.21875" bestFit="1" customWidth="1"/>
    <col min="13" max="13" width="12.77734375" bestFit="1" customWidth="1"/>
    <col min="14" max="14" width="12.88671875" bestFit="1" customWidth="1"/>
    <col min="17" max="17" width="14.21875" bestFit="1" customWidth="1"/>
    <col min="18" max="18" width="12.109375" bestFit="1" customWidth="1"/>
    <col min="21" max="21" width="18.5546875" bestFit="1" customWidth="1"/>
    <col min="22" max="22" width="10.33203125" bestFit="1" customWidth="1"/>
    <col min="23" max="23" width="4.6640625" bestFit="1" customWidth="1"/>
    <col min="24" max="24" width="4.21875" bestFit="1" customWidth="1"/>
    <col min="25" max="25" width="8.6640625" bestFit="1" customWidth="1"/>
    <col min="26" max="26" width="10.21875" bestFit="1" customWidth="1"/>
    <col min="29" max="29" width="14.21875" bestFit="1" customWidth="1"/>
    <col min="30" max="30" width="21.88671875" bestFit="1" customWidth="1"/>
    <col min="33" max="33" width="14.5546875" bestFit="1" customWidth="1"/>
    <col min="34" max="34" width="15.77734375" bestFit="1" customWidth="1"/>
    <col min="35" max="35" width="21.88671875" bestFit="1" customWidth="1"/>
    <col min="36" max="36" width="17.77734375" bestFit="1" customWidth="1"/>
    <col min="40" max="40" width="17.109375" customWidth="1"/>
    <col min="41" max="41" width="14.6640625" customWidth="1"/>
    <col min="42" max="42" width="16" customWidth="1"/>
    <col min="45" max="45" width="17.109375" customWidth="1"/>
  </cols>
  <sheetData>
    <row r="2" spans="1:45" ht="15" thickBot="1" x14ac:dyDescent="0.35"/>
    <row r="3" spans="1:45" ht="14.4" customHeight="1" x14ac:dyDescent="0.3">
      <c r="A3" s="94" t="s">
        <v>199</v>
      </c>
      <c r="B3" s="107"/>
      <c r="E3" s="94" t="s">
        <v>200</v>
      </c>
      <c r="F3" s="103"/>
      <c r="I3" s="94" t="s">
        <v>201</v>
      </c>
      <c r="J3" s="103"/>
      <c r="M3" s="94" t="s">
        <v>202</v>
      </c>
      <c r="N3" s="103"/>
      <c r="Q3" s="94" t="s">
        <v>203</v>
      </c>
      <c r="R3" s="110"/>
      <c r="U3" s="94" t="s">
        <v>204</v>
      </c>
      <c r="V3" s="98"/>
      <c r="W3" s="98"/>
      <c r="X3" s="98"/>
      <c r="Y3" s="98"/>
      <c r="Z3" s="99"/>
      <c r="AC3" s="94" t="s">
        <v>205</v>
      </c>
      <c r="AD3" s="95"/>
      <c r="AG3" s="94" t="s">
        <v>206</v>
      </c>
      <c r="AH3" s="98"/>
      <c r="AI3" s="98"/>
      <c r="AJ3" s="99"/>
      <c r="AM3" s="94" t="s">
        <v>207</v>
      </c>
      <c r="AN3" s="102"/>
      <c r="AO3" s="102"/>
      <c r="AP3" s="102"/>
      <c r="AQ3" s="102"/>
      <c r="AR3" s="102"/>
      <c r="AS3" s="103"/>
    </row>
    <row r="4" spans="1:45" ht="15" customHeight="1" thickBot="1" x14ac:dyDescent="0.35">
      <c r="A4" s="108"/>
      <c r="B4" s="109"/>
      <c r="E4" s="104"/>
      <c r="F4" s="106"/>
      <c r="I4" s="104"/>
      <c r="J4" s="106"/>
      <c r="M4" s="104"/>
      <c r="N4" s="106"/>
      <c r="Q4" s="111"/>
      <c r="R4" s="112"/>
      <c r="U4" s="96"/>
      <c r="V4" s="100"/>
      <c r="W4" s="100"/>
      <c r="X4" s="100"/>
      <c r="Y4" s="100"/>
      <c r="Z4" s="101"/>
      <c r="AC4" s="96"/>
      <c r="AD4" s="97"/>
      <c r="AG4" s="96"/>
      <c r="AH4" s="100"/>
      <c r="AI4" s="100"/>
      <c r="AJ4" s="101"/>
      <c r="AM4" s="104"/>
      <c r="AN4" s="105"/>
      <c r="AO4" s="105"/>
      <c r="AP4" s="105"/>
      <c r="AQ4" s="105"/>
      <c r="AR4" s="105"/>
      <c r="AS4" s="106"/>
    </row>
    <row r="7" spans="1:45" ht="18.600000000000001" thickBot="1" x14ac:dyDescent="0.35">
      <c r="A7" s="23" t="s">
        <v>184</v>
      </c>
      <c r="B7" t="s">
        <v>185</v>
      </c>
      <c r="E7" s="23" t="s">
        <v>162</v>
      </c>
      <c r="F7" t="s">
        <v>149</v>
      </c>
      <c r="I7" s="23" t="s">
        <v>184</v>
      </c>
      <c r="J7" t="s">
        <v>187</v>
      </c>
      <c r="M7" s="23" t="s">
        <v>184</v>
      </c>
      <c r="N7" t="s">
        <v>188</v>
      </c>
      <c r="Q7" s="23" t="s">
        <v>149</v>
      </c>
      <c r="R7" t="s">
        <v>195</v>
      </c>
      <c r="U7" s="23" t="s">
        <v>186</v>
      </c>
      <c r="V7" s="23" t="s">
        <v>162</v>
      </c>
      <c r="AC7" s="23" t="s">
        <v>198</v>
      </c>
      <c r="AD7" t="s">
        <v>197</v>
      </c>
      <c r="AG7" s="23" t="s">
        <v>149</v>
      </c>
      <c r="AH7" t="s">
        <v>169</v>
      </c>
      <c r="AI7" t="s">
        <v>197</v>
      </c>
      <c r="AJ7" t="s">
        <v>194</v>
      </c>
      <c r="AM7" s="29" t="s">
        <v>15</v>
      </c>
      <c r="AN7" s="25" t="s">
        <v>16</v>
      </c>
      <c r="AO7" s="25" t="s">
        <v>147</v>
      </c>
      <c r="AP7" s="42" t="s">
        <v>151</v>
      </c>
      <c r="AR7" s="29" t="s">
        <v>15</v>
      </c>
      <c r="AS7" s="57" t="s">
        <v>16</v>
      </c>
    </row>
    <row r="8" spans="1:45" ht="15" thickTop="1" x14ac:dyDescent="0.3">
      <c r="A8" s="24" t="s">
        <v>63</v>
      </c>
      <c r="B8" s="22">
        <v>74.489795918367349</v>
      </c>
      <c r="E8" s="24" t="s">
        <v>158</v>
      </c>
      <c r="F8">
        <v>4</v>
      </c>
      <c r="I8" s="24" t="s">
        <v>31</v>
      </c>
      <c r="J8" s="35">
        <v>36502</v>
      </c>
      <c r="M8" s="24" t="s">
        <v>66</v>
      </c>
      <c r="N8">
        <v>64</v>
      </c>
      <c r="Q8" s="24" t="s">
        <v>47</v>
      </c>
      <c r="R8" s="34">
        <v>3.5520473606314753</v>
      </c>
      <c r="U8" s="23" t="s">
        <v>196</v>
      </c>
      <c r="V8" t="s">
        <v>158</v>
      </c>
      <c r="W8" t="s">
        <v>159</v>
      </c>
      <c r="X8" t="s">
        <v>160</v>
      </c>
      <c r="Y8" t="s">
        <v>161</v>
      </c>
      <c r="Z8" t="s">
        <v>183</v>
      </c>
      <c r="AC8" s="24" t="s">
        <v>71</v>
      </c>
      <c r="AD8" s="22">
        <v>98.367346938775512</v>
      </c>
      <c r="AG8" s="24" t="s">
        <v>30</v>
      </c>
      <c r="AH8">
        <v>4375</v>
      </c>
      <c r="AI8" s="22">
        <v>82.448979591836732</v>
      </c>
      <c r="AJ8" s="34">
        <v>1.2457142857142858</v>
      </c>
      <c r="AM8" s="36">
        <v>1</v>
      </c>
      <c r="AN8" s="37" t="s">
        <v>30</v>
      </c>
      <c r="AO8" s="37">
        <v>4375</v>
      </c>
      <c r="AP8" s="43">
        <v>17.551020408163268</v>
      </c>
      <c r="AR8" s="36">
        <v>1</v>
      </c>
      <c r="AS8" s="55" t="s">
        <v>30</v>
      </c>
    </row>
    <row r="9" spans="1:45" x14ac:dyDescent="0.3">
      <c r="A9" s="24" t="s">
        <v>36</v>
      </c>
      <c r="B9" s="22">
        <v>74.897959183673464</v>
      </c>
      <c r="E9" s="24" t="s">
        <v>159</v>
      </c>
      <c r="F9">
        <v>15</v>
      </c>
      <c r="I9" s="24" t="s">
        <v>69</v>
      </c>
      <c r="J9" s="35">
        <v>23152</v>
      </c>
      <c r="M9" s="24" t="s">
        <v>42</v>
      </c>
      <c r="N9">
        <v>69</v>
      </c>
      <c r="Q9" s="24" t="s">
        <v>63</v>
      </c>
      <c r="R9" s="34">
        <v>2.4665787987196386</v>
      </c>
      <c r="U9" s="24" t="s">
        <v>191</v>
      </c>
      <c r="V9" s="137"/>
      <c r="W9" s="137">
        <v>8</v>
      </c>
      <c r="X9" s="137"/>
      <c r="Y9" s="137"/>
      <c r="Z9" s="137">
        <v>8</v>
      </c>
      <c r="AC9" s="24" t="s">
        <v>72</v>
      </c>
      <c r="AD9" s="22">
        <v>97.65306122448979</v>
      </c>
      <c r="AG9" s="24" t="s">
        <v>80</v>
      </c>
      <c r="AH9">
        <v>15869</v>
      </c>
      <c r="AI9" s="22">
        <v>29.897959183673464</v>
      </c>
      <c r="AJ9" s="34">
        <v>0.94523914550381249</v>
      </c>
      <c r="AM9" s="38">
        <v>2</v>
      </c>
      <c r="AN9" s="39" t="s">
        <v>31</v>
      </c>
      <c r="AO9" s="39">
        <v>36502</v>
      </c>
      <c r="AP9" s="44">
        <v>96.020408163265301</v>
      </c>
      <c r="AR9" s="38">
        <v>2</v>
      </c>
      <c r="AS9" s="56" t="s">
        <v>31</v>
      </c>
    </row>
    <row r="10" spans="1:45" x14ac:dyDescent="0.3">
      <c r="A10" s="24" t="s">
        <v>70</v>
      </c>
      <c r="B10" s="22">
        <v>75.81632653061223</v>
      </c>
      <c r="E10" s="24" t="s">
        <v>161</v>
      </c>
      <c r="F10">
        <v>14</v>
      </c>
      <c r="I10" s="24" t="s">
        <v>56</v>
      </c>
      <c r="J10" s="35">
        <v>20366</v>
      </c>
      <c r="M10" s="24" t="s">
        <v>78</v>
      </c>
      <c r="N10">
        <v>71</v>
      </c>
      <c r="Q10" s="24" t="s">
        <v>77</v>
      </c>
      <c r="R10" s="34">
        <v>2.4299305734121881</v>
      </c>
      <c r="U10" s="24" t="s">
        <v>190</v>
      </c>
      <c r="V10" s="137">
        <v>3</v>
      </c>
      <c r="W10" s="137"/>
      <c r="X10" s="137"/>
      <c r="Y10" s="137"/>
      <c r="Z10" s="137">
        <v>3</v>
      </c>
      <c r="AC10" s="24" t="s">
        <v>52</v>
      </c>
      <c r="AD10" s="22">
        <v>95.918367346938766</v>
      </c>
      <c r="AG10" s="24" t="s">
        <v>73</v>
      </c>
      <c r="AH10">
        <v>11108</v>
      </c>
      <c r="AI10" s="22">
        <v>49.693877551020407</v>
      </c>
      <c r="AJ10" s="34">
        <v>0.82823190493338128</v>
      </c>
      <c r="AM10" s="36">
        <v>3</v>
      </c>
      <c r="AN10" s="37" t="s">
        <v>32</v>
      </c>
      <c r="AO10" s="37">
        <v>13791</v>
      </c>
      <c r="AP10" s="43">
        <v>67.551020408163268</v>
      </c>
      <c r="AR10" s="36">
        <v>3</v>
      </c>
      <c r="AS10" s="55" t="s">
        <v>32</v>
      </c>
    </row>
    <row r="11" spans="1:45" x14ac:dyDescent="0.3">
      <c r="A11" s="24" t="s">
        <v>69</v>
      </c>
      <c r="B11" s="22">
        <v>76.020408163265301</v>
      </c>
      <c r="E11" s="24" t="s">
        <v>160</v>
      </c>
      <c r="F11">
        <v>17</v>
      </c>
      <c r="I11" s="24" t="s">
        <v>34</v>
      </c>
      <c r="J11" s="35">
        <v>18923</v>
      </c>
      <c r="M11" s="24" t="s">
        <v>77</v>
      </c>
      <c r="N11">
        <v>74</v>
      </c>
      <c r="Q11" s="24" t="s">
        <v>58</v>
      </c>
      <c r="R11" s="34">
        <v>2.1741128883986027</v>
      </c>
      <c r="U11" s="24" t="s">
        <v>193</v>
      </c>
      <c r="V11" s="137"/>
      <c r="W11" s="137"/>
      <c r="X11" s="137"/>
      <c r="Y11" s="137">
        <v>3</v>
      </c>
      <c r="Z11" s="137">
        <v>3</v>
      </c>
      <c r="AC11" s="24" t="s">
        <v>50</v>
      </c>
      <c r="AD11" s="22">
        <v>93.877551020408163</v>
      </c>
      <c r="AG11" s="24" t="s">
        <v>31</v>
      </c>
      <c r="AH11">
        <v>36502</v>
      </c>
      <c r="AI11" s="22">
        <v>3.9795918367346985</v>
      </c>
      <c r="AJ11" s="34">
        <v>1.319105802421785</v>
      </c>
      <c r="AM11" s="38">
        <v>4</v>
      </c>
      <c r="AN11" s="39" t="s">
        <v>33</v>
      </c>
      <c r="AO11" s="39">
        <v>8812</v>
      </c>
      <c r="AP11" s="44">
        <v>38.877551020408163</v>
      </c>
      <c r="AR11" s="38">
        <v>4</v>
      </c>
      <c r="AS11" s="56" t="s">
        <v>33</v>
      </c>
    </row>
    <row r="12" spans="1:45" x14ac:dyDescent="0.3">
      <c r="A12" s="24" t="s">
        <v>41</v>
      </c>
      <c r="B12" s="22">
        <v>76.428571428571416</v>
      </c>
      <c r="I12" s="24" t="s">
        <v>54</v>
      </c>
      <c r="J12" s="35">
        <v>16550</v>
      </c>
      <c r="M12" s="24" t="s">
        <v>63</v>
      </c>
      <c r="N12">
        <v>76</v>
      </c>
      <c r="Q12" s="24" t="s">
        <v>74</v>
      </c>
      <c r="R12" s="34">
        <v>1.9643342083823661</v>
      </c>
      <c r="U12" s="24" t="s">
        <v>189</v>
      </c>
      <c r="V12" s="137">
        <v>1</v>
      </c>
      <c r="W12" s="137">
        <v>7</v>
      </c>
      <c r="X12" s="137">
        <v>17</v>
      </c>
      <c r="Y12" s="137">
        <v>11</v>
      </c>
      <c r="Z12" s="137">
        <v>36</v>
      </c>
      <c r="AC12" s="24" t="s">
        <v>46</v>
      </c>
      <c r="AD12" s="22">
        <v>88.775510204081627</v>
      </c>
      <c r="AG12" s="24" t="s">
        <v>32</v>
      </c>
      <c r="AH12">
        <v>13791</v>
      </c>
      <c r="AI12" s="22">
        <v>32.448979591836732</v>
      </c>
      <c r="AJ12" s="34">
        <v>0.94989485896599235</v>
      </c>
      <c r="AM12" s="36">
        <v>5</v>
      </c>
      <c r="AN12" s="37" t="s">
        <v>34</v>
      </c>
      <c r="AO12" s="37">
        <v>18923</v>
      </c>
      <c r="AP12" s="43">
        <v>85.510204081632651</v>
      </c>
      <c r="AR12" s="36">
        <v>5</v>
      </c>
      <c r="AS12" s="55" t="s">
        <v>34</v>
      </c>
    </row>
    <row r="13" spans="1:45" x14ac:dyDescent="0.3">
      <c r="A13" s="24" t="s">
        <v>53</v>
      </c>
      <c r="B13" s="22">
        <v>78.265306122448976</v>
      </c>
      <c r="I13" s="24" t="s">
        <v>80</v>
      </c>
      <c r="J13" s="35">
        <v>15869</v>
      </c>
      <c r="M13" s="24" t="s">
        <v>47</v>
      </c>
      <c r="N13">
        <v>80</v>
      </c>
      <c r="Q13" s="24" t="s">
        <v>42</v>
      </c>
      <c r="R13" s="34">
        <v>1.8451519536903038</v>
      </c>
      <c r="U13" s="24" t="s">
        <v>183</v>
      </c>
      <c r="V13" s="137">
        <v>4</v>
      </c>
      <c r="W13" s="137">
        <v>15</v>
      </c>
      <c r="X13" s="137">
        <v>17</v>
      </c>
      <c r="Y13" s="137">
        <v>14</v>
      </c>
      <c r="Z13" s="137">
        <v>50</v>
      </c>
      <c r="AC13" s="24" t="s">
        <v>30</v>
      </c>
      <c r="AD13" s="22">
        <v>82.448979591836732</v>
      </c>
      <c r="AG13" s="24" t="s">
        <v>33</v>
      </c>
      <c r="AH13">
        <v>8812</v>
      </c>
      <c r="AI13" s="22">
        <v>61.122448979591837</v>
      </c>
      <c r="AJ13" s="34">
        <v>0.99296413980935094</v>
      </c>
      <c r="AM13" s="38">
        <v>6</v>
      </c>
      <c r="AN13" s="39" t="s">
        <v>35</v>
      </c>
      <c r="AO13" s="39">
        <v>8513</v>
      </c>
      <c r="AP13" s="44">
        <v>41.632653061224488</v>
      </c>
      <c r="AR13" s="38">
        <v>6</v>
      </c>
      <c r="AS13" s="56" t="s">
        <v>35</v>
      </c>
    </row>
    <row r="14" spans="1:45" x14ac:dyDescent="0.3">
      <c r="A14" s="24" t="s">
        <v>42</v>
      </c>
      <c r="B14" s="22">
        <v>81.428571428571431</v>
      </c>
      <c r="M14" s="24" t="s">
        <v>58</v>
      </c>
      <c r="N14">
        <v>95</v>
      </c>
      <c r="Q14" s="24" t="s">
        <v>78</v>
      </c>
      <c r="R14" s="34">
        <v>1.7293233082706767</v>
      </c>
      <c r="AC14" s="24" t="s">
        <v>59</v>
      </c>
      <c r="AD14" s="22">
        <v>78.673469387755105</v>
      </c>
      <c r="AG14" s="24" t="s">
        <v>34</v>
      </c>
      <c r="AH14">
        <v>18923</v>
      </c>
      <c r="AI14" s="22">
        <v>14.489795918367349</v>
      </c>
      <c r="AJ14" s="34">
        <v>0.95386566612059398</v>
      </c>
      <c r="AM14" s="36">
        <v>7</v>
      </c>
      <c r="AN14" s="37" t="s">
        <v>36</v>
      </c>
      <c r="AO14" s="37">
        <v>11472</v>
      </c>
      <c r="AP14" s="43">
        <v>74.897959183673464</v>
      </c>
      <c r="AR14" s="36">
        <v>7</v>
      </c>
      <c r="AS14" s="55" t="s">
        <v>36</v>
      </c>
    </row>
    <row r="15" spans="1:45" x14ac:dyDescent="0.3">
      <c r="A15" s="24" t="s">
        <v>34</v>
      </c>
      <c r="B15" s="22">
        <v>85.510204081632651</v>
      </c>
      <c r="M15" s="24" t="s">
        <v>74</v>
      </c>
      <c r="N15">
        <v>114</v>
      </c>
      <c r="Q15" s="24" t="s">
        <v>66</v>
      </c>
      <c r="R15" s="34">
        <v>1.7125494889973298</v>
      </c>
      <c r="AC15" s="24" t="s">
        <v>75</v>
      </c>
      <c r="AD15" s="22">
        <v>77.244897959183675</v>
      </c>
      <c r="AG15" s="24" t="s">
        <v>71</v>
      </c>
      <c r="AH15">
        <v>1</v>
      </c>
      <c r="AI15" s="22">
        <v>98.367346938775512</v>
      </c>
      <c r="AJ15" s="34">
        <v>0</v>
      </c>
      <c r="AM15" s="38">
        <v>8</v>
      </c>
      <c r="AN15" s="39" t="s">
        <v>37</v>
      </c>
      <c r="AO15" s="39">
        <v>9925</v>
      </c>
      <c r="AP15" s="44">
        <v>53.367346938775512</v>
      </c>
      <c r="AR15" s="38">
        <v>8</v>
      </c>
      <c r="AS15" s="56" t="s">
        <v>37</v>
      </c>
    </row>
    <row r="16" spans="1:45" x14ac:dyDescent="0.3">
      <c r="A16" s="24" t="s">
        <v>56</v>
      </c>
      <c r="B16" s="22">
        <v>92.448979591836732</v>
      </c>
      <c r="M16" s="24" t="s">
        <v>56</v>
      </c>
      <c r="N16">
        <v>117</v>
      </c>
      <c r="Q16" s="24" t="s">
        <v>50</v>
      </c>
      <c r="R16" s="34">
        <v>1.6643059490084984</v>
      </c>
      <c r="AC16" s="24" t="s">
        <v>40</v>
      </c>
      <c r="AD16" s="22">
        <v>75.714285714285708</v>
      </c>
      <c r="AG16" s="24" t="s">
        <v>35</v>
      </c>
      <c r="AH16">
        <v>8513</v>
      </c>
      <c r="AI16" s="22">
        <v>58.367346938775512</v>
      </c>
      <c r="AJ16" s="34">
        <v>1.1570539175378833</v>
      </c>
      <c r="AM16" s="36">
        <v>9</v>
      </c>
      <c r="AN16" s="37" t="s">
        <v>38</v>
      </c>
      <c r="AO16" s="37">
        <v>10782</v>
      </c>
      <c r="AP16" s="43">
        <v>44.285714285714285</v>
      </c>
      <c r="AR16" s="36">
        <v>9</v>
      </c>
      <c r="AS16" s="55" t="s">
        <v>38</v>
      </c>
    </row>
    <row r="17" spans="1:45" x14ac:dyDescent="0.3">
      <c r="A17" s="24" t="s">
        <v>31</v>
      </c>
      <c r="B17" s="22">
        <v>96.020408163265301</v>
      </c>
      <c r="M17" s="24" t="s">
        <v>31</v>
      </c>
      <c r="N17">
        <v>181</v>
      </c>
      <c r="Q17" s="24" t="s">
        <v>55</v>
      </c>
      <c r="R17" s="34">
        <v>1.6620033575825404</v>
      </c>
      <c r="AC17" s="24" t="s">
        <v>44</v>
      </c>
      <c r="AD17" s="22">
        <v>75.612244897959187</v>
      </c>
      <c r="AG17" s="24" t="s">
        <v>36</v>
      </c>
      <c r="AH17">
        <v>11472</v>
      </c>
      <c r="AI17" s="22">
        <v>25.102040816326536</v>
      </c>
      <c r="AJ17" s="34">
        <v>1.6300557880055788</v>
      </c>
      <c r="AM17" s="38">
        <v>10</v>
      </c>
      <c r="AN17" s="39" t="s">
        <v>39</v>
      </c>
      <c r="AO17" s="39">
        <v>7857</v>
      </c>
      <c r="AP17" s="44">
        <v>32.653061224489797</v>
      </c>
      <c r="AR17" s="38">
        <v>10</v>
      </c>
      <c r="AS17" s="56" t="s">
        <v>39</v>
      </c>
    </row>
    <row r="18" spans="1:45" x14ac:dyDescent="0.3">
      <c r="AC18" s="24" t="s">
        <v>76</v>
      </c>
      <c r="AD18" s="22">
        <v>75.510204081632651</v>
      </c>
      <c r="AG18" s="24" t="s">
        <v>37</v>
      </c>
      <c r="AH18">
        <v>9925</v>
      </c>
      <c r="AI18" s="22">
        <v>46.632653061224488</v>
      </c>
      <c r="AJ18" s="34">
        <v>1.1234256926952142</v>
      </c>
      <c r="AM18" s="36">
        <v>11</v>
      </c>
      <c r="AN18" s="37" t="s">
        <v>40</v>
      </c>
      <c r="AO18" s="37">
        <v>7752</v>
      </c>
      <c r="AP18" s="43">
        <v>24.285714285714288</v>
      </c>
      <c r="AR18" s="36">
        <v>11</v>
      </c>
      <c r="AS18" s="55" t="s">
        <v>40</v>
      </c>
    </row>
    <row r="19" spans="1:45" x14ac:dyDescent="0.3">
      <c r="AC19" s="24" t="s">
        <v>65</v>
      </c>
      <c r="AD19" s="22">
        <v>75.408163265306115</v>
      </c>
      <c r="AG19" s="24" t="s">
        <v>74</v>
      </c>
      <c r="AH19">
        <v>11047</v>
      </c>
      <c r="AI19" s="22">
        <v>37.755102040816325</v>
      </c>
      <c r="AJ19" s="34">
        <v>1.9643342083823661</v>
      </c>
      <c r="AM19" s="38">
        <v>12</v>
      </c>
      <c r="AN19" s="39" t="s">
        <v>41</v>
      </c>
      <c r="AO19" s="39">
        <v>14392</v>
      </c>
      <c r="AP19" s="44">
        <v>76.428571428571416</v>
      </c>
      <c r="AR19" s="38">
        <v>12</v>
      </c>
      <c r="AS19" s="56" t="s">
        <v>41</v>
      </c>
    </row>
    <row r="20" spans="1:45" x14ac:dyDescent="0.3">
      <c r="AG20" s="24" t="s">
        <v>38</v>
      </c>
      <c r="AH20">
        <v>10782</v>
      </c>
      <c r="AI20" s="22">
        <v>55.714285714285715</v>
      </c>
      <c r="AJ20" s="34">
        <v>0.87646076794657757</v>
      </c>
      <c r="AM20" s="36">
        <v>13</v>
      </c>
      <c r="AN20" s="37" t="s">
        <v>42</v>
      </c>
      <c r="AO20" s="37">
        <v>12438</v>
      </c>
      <c r="AP20" s="43">
        <v>81.428571428571431</v>
      </c>
      <c r="AR20" s="36">
        <v>13</v>
      </c>
      <c r="AS20" s="55" t="s">
        <v>42</v>
      </c>
    </row>
    <row r="21" spans="1:45" x14ac:dyDescent="0.3">
      <c r="AG21" s="24" t="s">
        <v>39</v>
      </c>
      <c r="AH21">
        <v>7857</v>
      </c>
      <c r="AI21" s="22">
        <v>67.34693877551021</v>
      </c>
      <c r="AJ21" s="34">
        <v>1.0563828433244242</v>
      </c>
      <c r="AM21" s="38">
        <v>14</v>
      </c>
      <c r="AN21" s="39" t="s">
        <v>43</v>
      </c>
      <c r="AO21" s="39">
        <v>15024</v>
      </c>
      <c r="AP21" s="44">
        <v>71.836734693877546</v>
      </c>
      <c r="AR21" s="38">
        <v>14</v>
      </c>
      <c r="AS21" s="56" t="s">
        <v>43</v>
      </c>
    </row>
    <row r="22" spans="1:45" x14ac:dyDescent="0.3">
      <c r="AG22" s="24" t="s">
        <v>40</v>
      </c>
      <c r="AH22">
        <v>7752</v>
      </c>
      <c r="AI22" s="22">
        <v>75.714285714285708</v>
      </c>
      <c r="AJ22" s="34">
        <v>0.63854489164086692</v>
      </c>
      <c r="AM22" s="36">
        <v>15</v>
      </c>
      <c r="AN22" s="37" t="s">
        <v>44</v>
      </c>
      <c r="AO22" s="37">
        <v>6250</v>
      </c>
      <c r="AP22" s="43">
        <v>24.387755102040821</v>
      </c>
      <c r="AR22" s="36">
        <v>15</v>
      </c>
      <c r="AS22" s="55" t="s">
        <v>44</v>
      </c>
    </row>
    <row r="23" spans="1:45" x14ac:dyDescent="0.3">
      <c r="AG23" s="24" t="s">
        <v>41</v>
      </c>
      <c r="AH23">
        <v>14392</v>
      </c>
      <c r="AI23" s="22">
        <v>23.571428571428584</v>
      </c>
      <c r="AJ23" s="34">
        <v>1.2055308504724849</v>
      </c>
      <c r="AM23" s="38">
        <v>16</v>
      </c>
      <c r="AN23" s="39" t="s">
        <v>45</v>
      </c>
      <c r="AO23" s="39">
        <v>8603</v>
      </c>
      <c r="AP23" s="44">
        <v>52.040816326530617</v>
      </c>
      <c r="AR23" s="38">
        <v>16</v>
      </c>
      <c r="AS23" s="56" t="s">
        <v>45</v>
      </c>
    </row>
    <row r="24" spans="1:45" x14ac:dyDescent="0.3">
      <c r="AG24" s="24" t="s">
        <v>42</v>
      </c>
      <c r="AH24">
        <v>12438</v>
      </c>
      <c r="AI24" s="22">
        <v>18.571428571428569</v>
      </c>
      <c r="AJ24" s="34">
        <v>1.8451519536903038</v>
      </c>
      <c r="AM24" s="36">
        <v>17</v>
      </c>
      <c r="AN24" s="37" t="s">
        <v>46</v>
      </c>
      <c r="AO24" s="37">
        <v>4522</v>
      </c>
      <c r="AP24" s="43">
        <v>11.22448979591837</v>
      </c>
      <c r="AR24" s="36">
        <v>17</v>
      </c>
      <c r="AS24" s="55" t="s">
        <v>46</v>
      </c>
    </row>
    <row r="25" spans="1:45" x14ac:dyDescent="0.3">
      <c r="AG25" s="24" t="s">
        <v>43</v>
      </c>
      <c r="AH25">
        <v>15024</v>
      </c>
      <c r="AI25" s="22">
        <v>28.163265306122454</v>
      </c>
      <c r="AJ25" s="34">
        <v>1.071618743343983</v>
      </c>
      <c r="AM25" s="38">
        <v>18</v>
      </c>
      <c r="AN25" s="39" t="s">
        <v>47</v>
      </c>
      <c r="AO25" s="39">
        <v>4054</v>
      </c>
      <c r="AP25" s="44">
        <v>35.918367346938773</v>
      </c>
      <c r="AR25" s="38">
        <v>18</v>
      </c>
      <c r="AS25" s="56" t="s">
        <v>47</v>
      </c>
    </row>
    <row r="26" spans="1:45" x14ac:dyDescent="0.3">
      <c r="AG26" s="24" t="s">
        <v>78</v>
      </c>
      <c r="AH26">
        <v>7315</v>
      </c>
      <c r="AI26" s="22">
        <v>63.673469387755098</v>
      </c>
      <c r="AJ26" s="34">
        <v>1.7293233082706767</v>
      </c>
      <c r="AM26" s="36">
        <v>19</v>
      </c>
      <c r="AN26" s="37" t="s">
        <v>48</v>
      </c>
      <c r="AO26" s="37">
        <v>10509</v>
      </c>
      <c r="AP26" s="43">
        <v>55</v>
      </c>
      <c r="AR26" s="36">
        <v>19</v>
      </c>
      <c r="AS26" s="55" t="s">
        <v>48</v>
      </c>
    </row>
    <row r="27" spans="1:45" x14ac:dyDescent="0.3">
      <c r="AG27" s="24" t="s">
        <v>44</v>
      </c>
      <c r="AH27">
        <v>6250</v>
      </c>
      <c r="AI27" s="22">
        <v>75.612244897959187</v>
      </c>
      <c r="AJ27" s="34">
        <v>1.224</v>
      </c>
      <c r="AM27" s="38">
        <v>20</v>
      </c>
      <c r="AN27" s="39" t="s">
        <v>49</v>
      </c>
      <c r="AO27" s="39">
        <v>10010</v>
      </c>
      <c r="AP27" s="44">
        <v>51.122448979591837</v>
      </c>
      <c r="AR27" s="38">
        <v>20</v>
      </c>
      <c r="AS27" s="56" t="s">
        <v>49</v>
      </c>
    </row>
    <row r="28" spans="1:45" x14ac:dyDescent="0.3">
      <c r="AG28" s="24" t="s">
        <v>45</v>
      </c>
      <c r="AH28">
        <v>8603</v>
      </c>
      <c r="AI28" s="22">
        <v>47.959183673469383</v>
      </c>
      <c r="AJ28" s="34">
        <v>1.4413576659304892</v>
      </c>
      <c r="AM28" s="36">
        <v>21</v>
      </c>
      <c r="AN28" s="37" t="s">
        <v>50</v>
      </c>
      <c r="AO28" s="37">
        <v>1412</v>
      </c>
      <c r="AP28" s="43">
        <v>6.122448979591832</v>
      </c>
      <c r="AR28" s="36">
        <v>21</v>
      </c>
      <c r="AS28" s="55" t="s">
        <v>50</v>
      </c>
    </row>
    <row r="29" spans="1:45" x14ac:dyDescent="0.3">
      <c r="AG29" s="24" t="s">
        <v>46</v>
      </c>
      <c r="AH29">
        <v>4522</v>
      </c>
      <c r="AI29" s="22">
        <v>88.775510204081627</v>
      </c>
      <c r="AJ29" s="34">
        <v>0.74082264484741267</v>
      </c>
      <c r="AM29" s="38">
        <v>22</v>
      </c>
      <c r="AN29" s="39" t="s">
        <v>52</v>
      </c>
      <c r="AO29" s="39">
        <v>644</v>
      </c>
      <c r="AP29" s="44">
        <v>4.081632653061229</v>
      </c>
      <c r="AR29" s="38">
        <v>22</v>
      </c>
      <c r="AS29" s="56" t="s">
        <v>52</v>
      </c>
    </row>
    <row r="30" spans="1:45" x14ac:dyDescent="0.3">
      <c r="AG30" s="24" t="s">
        <v>72</v>
      </c>
      <c r="AH30">
        <v>381</v>
      </c>
      <c r="AI30" s="22">
        <v>97.65306122448979</v>
      </c>
      <c r="AJ30" s="34">
        <v>0</v>
      </c>
      <c r="AM30" s="36">
        <v>23</v>
      </c>
      <c r="AN30" s="37" t="s">
        <v>53</v>
      </c>
      <c r="AO30" s="37">
        <v>14523</v>
      </c>
      <c r="AP30" s="43">
        <v>78.265306122448976</v>
      </c>
      <c r="AR30" s="36">
        <v>23</v>
      </c>
      <c r="AS30" s="55" t="s">
        <v>53</v>
      </c>
    </row>
    <row r="31" spans="1:45" x14ac:dyDescent="0.3">
      <c r="AG31" s="24" t="s">
        <v>47</v>
      </c>
      <c r="AH31">
        <v>4054</v>
      </c>
      <c r="AI31" s="22">
        <v>64.081632653061234</v>
      </c>
      <c r="AJ31" s="34">
        <v>3.5520473606314753</v>
      </c>
      <c r="AM31" s="38">
        <v>24</v>
      </c>
      <c r="AN31" s="39" t="s">
        <v>54</v>
      </c>
      <c r="AO31" s="39">
        <v>16550</v>
      </c>
      <c r="AP31" s="44">
        <v>55.918367346938773</v>
      </c>
      <c r="AR31" s="38">
        <v>24</v>
      </c>
      <c r="AS31" s="56" t="s">
        <v>54</v>
      </c>
    </row>
    <row r="32" spans="1:45" x14ac:dyDescent="0.3">
      <c r="AG32" s="24" t="s">
        <v>48</v>
      </c>
      <c r="AH32">
        <v>10509</v>
      </c>
      <c r="AI32" s="22">
        <v>45</v>
      </c>
      <c r="AJ32" s="34">
        <v>1.1799410029498525</v>
      </c>
      <c r="AM32" s="36">
        <v>25</v>
      </c>
      <c r="AN32" s="37" t="s">
        <v>55</v>
      </c>
      <c r="AO32" s="37">
        <v>8935</v>
      </c>
      <c r="AP32" s="43">
        <v>55.612244897959179</v>
      </c>
      <c r="AR32" s="36">
        <v>25</v>
      </c>
      <c r="AS32" s="55" t="s">
        <v>55</v>
      </c>
    </row>
    <row r="33" spans="33:45" x14ac:dyDescent="0.3">
      <c r="AG33" s="24" t="s">
        <v>50</v>
      </c>
      <c r="AH33">
        <v>1412</v>
      </c>
      <c r="AI33" s="22">
        <v>93.877551020408163</v>
      </c>
      <c r="AJ33" s="34">
        <v>1.6643059490084984</v>
      </c>
      <c r="AM33" s="38">
        <v>26</v>
      </c>
      <c r="AN33" s="39" t="s">
        <v>56</v>
      </c>
      <c r="AO33" s="39">
        <v>20366</v>
      </c>
      <c r="AP33" s="44">
        <v>92.448979591836732</v>
      </c>
      <c r="AR33" s="38">
        <v>26</v>
      </c>
      <c r="AS33" s="56" t="s">
        <v>56</v>
      </c>
    </row>
    <row r="34" spans="33:45" x14ac:dyDescent="0.3">
      <c r="AG34" s="24" t="s">
        <v>52</v>
      </c>
      <c r="AH34">
        <v>644</v>
      </c>
      <c r="AI34" s="22">
        <v>95.918367346938766</v>
      </c>
      <c r="AJ34" s="34">
        <v>0.54347826086956519</v>
      </c>
      <c r="AM34" s="36">
        <v>27</v>
      </c>
      <c r="AN34" s="37" t="s">
        <v>57</v>
      </c>
      <c r="AO34" s="37">
        <v>11745</v>
      </c>
      <c r="AP34" s="43">
        <v>66.734693877551024</v>
      </c>
      <c r="AR34" s="36">
        <v>27</v>
      </c>
      <c r="AS34" s="55" t="s">
        <v>57</v>
      </c>
    </row>
    <row r="35" spans="33:45" x14ac:dyDescent="0.3">
      <c r="AG35" s="24" t="s">
        <v>49</v>
      </c>
      <c r="AH35">
        <v>10010</v>
      </c>
      <c r="AI35" s="22">
        <v>48.877551020408163</v>
      </c>
      <c r="AJ35" s="34">
        <v>1.1838161838161838</v>
      </c>
      <c r="AM35" s="38">
        <v>28</v>
      </c>
      <c r="AN35" s="39" t="s">
        <v>58</v>
      </c>
      <c r="AO35" s="39">
        <v>10878</v>
      </c>
      <c r="AP35" s="44">
        <v>70.408163265306129</v>
      </c>
      <c r="AR35" s="38">
        <v>28</v>
      </c>
      <c r="AS35" s="56" t="s">
        <v>58</v>
      </c>
    </row>
    <row r="36" spans="33:45" x14ac:dyDescent="0.3">
      <c r="AG36" s="24" t="s">
        <v>75</v>
      </c>
      <c r="AH36">
        <v>7615</v>
      </c>
      <c r="AI36" s="22">
        <v>77.244897959183675</v>
      </c>
      <c r="AJ36" s="34">
        <v>0.81418253447143785</v>
      </c>
      <c r="AM36" s="36">
        <v>29</v>
      </c>
      <c r="AN36" s="37" t="s">
        <v>59</v>
      </c>
      <c r="AO36" s="37">
        <v>6419</v>
      </c>
      <c r="AP36" s="43">
        <v>21.326530612244898</v>
      </c>
      <c r="AR36" s="36">
        <v>29</v>
      </c>
      <c r="AS36" s="55" t="s">
        <v>59</v>
      </c>
    </row>
    <row r="37" spans="33:45" x14ac:dyDescent="0.3">
      <c r="AG37" s="24" t="s">
        <v>53</v>
      </c>
      <c r="AH37">
        <v>14523</v>
      </c>
      <c r="AI37" s="22">
        <v>21.734693877551024</v>
      </c>
      <c r="AJ37" s="34">
        <v>1.13957171383323</v>
      </c>
      <c r="AM37" s="38">
        <v>30</v>
      </c>
      <c r="AN37" s="39" t="s">
        <v>60</v>
      </c>
      <c r="AO37" s="39">
        <v>12017</v>
      </c>
      <c r="AP37" s="44">
        <v>51.83673469387756</v>
      </c>
      <c r="AR37" s="38">
        <v>30</v>
      </c>
      <c r="AS37" s="56" t="s">
        <v>60</v>
      </c>
    </row>
    <row r="38" spans="33:45" x14ac:dyDescent="0.3">
      <c r="AG38" s="24" t="s">
        <v>54</v>
      </c>
      <c r="AH38">
        <v>16550</v>
      </c>
      <c r="AI38" s="22">
        <v>44.081632653061227</v>
      </c>
      <c r="AJ38" s="34">
        <v>0.53172205438066467</v>
      </c>
      <c r="AM38" s="36">
        <v>31</v>
      </c>
      <c r="AN38" s="37" t="s">
        <v>61</v>
      </c>
      <c r="AO38" s="37">
        <v>15705</v>
      </c>
      <c r="AP38" s="43">
        <v>73.367346938775512</v>
      </c>
      <c r="AR38" s="36">
        <v>31</v>
      </c>
      <c r="AS38" s="55" t="s">
        <v>61</v>
      </c>
    </row>
    <row r="39" spans="33:45" x14ac:dyDescent="0.3">
      <c r="AG39" s="24" t="s">
        <v>55</v>
      </c>
      <c r="AH39">
        <v>8935</v>
      </c>
      <c r="AI39" s="22">
        <v>44.387755102040821</v>
      </c>
      <c r="AJ39" s="34">
        <v>1.6620033575825404</v>
      </c>
      <c r="AM39" s="38">
        <v>32</v>
      </c>
      <c r="AN39" s="39" t="s">
        <v>62</v>
      </c>
      <c r="AO39" s="39">
        <v>13536</v>
      </c>
      <c r="AP39" s="44">
        <v>56.632653061224495</v>
      </c>
      <c r="AR39" s="38">
        <v>32</v>
      </c>
      <c r="AS39" s="56" t="s">
        <v>62</v>
      </c>
    </row>
    <row r="40" spans="33:45" x14ac:dyDescent="0.3">
      <c r="AG40" s="24" t="s">
        <v>81</v>
      </c>
      <c r="AH40">
        <v>12625</v>
      </c>
      <c r="AI40" s="22">
        <v>29.897959183673464</v>
      </c>
      <c r="AJ40" s="34">
        <v>0.94523914550381249</v>
      </c>
      <c r="AM40" s="36">
        <v>33</v>
      </c>
      <c r="AN40" s="37" t="s">
        <v>63</v>
      </c>
      <c r="AO40" s="37">
        <v>10622</v>
      </c>
      <c r="AP40" s="43">
        <v>74.489795918367349</v>
      </c>
      <c r="AR40" s="36">
        <v>33</v>
      </c>
      <c r="AS40" s="55" t="s">
        <v>63</v>
      </c>
    </row>
    <row r="41" spans="33:45" x14ac:dyDescent="0.3">
      <c r="AG41" s="24" t="s">
        <v>77</v>
      </c>
      <c r="AH41">
        <v>7778</v>
      </c>
      <c r="AI41" s="22">
        <v>47.04081632653061</v>
      </c>
      <c r="AJ41" s="34">
        <v>2.4299305734121881</v>
      </c>
      <c r="AM41" s="38">
        <v>34</v>
      </c>
      <c r="AN41" s="39" t="s">
        <v>64</v>
      </c>
      <c r="AO41" s="39">
        <v>10512</v>
      </c>
      <c r="AP41" s="44">
        <v>49.08163265306122</v>
      </c>
      <c r="AR41" s="38">
        <v>34</v>
      </c>
      <c r="AS41" s="56" t="s">
        <v>64</v>
      </c>
    </row>
    <row r="42" spans="33:45" x14ac:dyDescent="0.3">
      <c r="AG42" s="24" t="s">
        <v>56</v>
      </c>
      <c r="AH42">
        <v>20366</v>
      </c>
      <c r="AI42" s="22">
        <v>7.5510204081632679</v>
      </c>
      <c r="AJ42" s="34">
        <v>1.3625650594127467</v>
      </c>
      <c r="AM42" s="36">
        <v>35</v>
      </c>
      <c r="AN42" s="37" t="s">
        <v>65</v>
      </c>
      <c r="AO42" s="37">
        <v>8048</v>
      </c>
      <c r="AP42" s="43">
        <v>24.591836734693878</v>
      </c>
      <c r="AR42" s="36">
        <v>35</v>
      </c>
      <c r="AS42" s="55" t="s">
        <v>65</v>
      </c>
    </row>
    <row r="43" spans="33:45" x14ac:dyDescent="0.3">
      <c r="AG43" s="24" t="s">
        <v>57</v>
      </c>
      <c r="AH43">
        <v>11745</v>
      </c>
      <c r="AI43" s="22">
        <v>33.265306122448976</v>
      </c>
      <c r="AJ43" s="34">
        <v>1.3580246913580247</v>
      </c>
      <c r="AM43" s="38">
        <v>36</v>
      </c>
      <c r="AN43" s="39" t="s">
        <v>66</v>
      </c>
      <c r="AO43" s="39">
        <v>10861</v>
      </c>
      <c r="AP43" s="44">
        <v>69.693877551020407</v>
      </c>
      <c r="AR43" s="38">
        <v>36</v>
      </c>
      <c r="AS43" s="56" t="s">
        <v>66</v>
      </c>
    </row>
    <row r="44" spans="33:45" x14ac:dyDescent="0.3">
      <c r="AG44" s="24" t="s">
        <v>58</v>
      </c>
      <c r="AH44">
        <v>10878</v>
      </c>
      <c r="AI44" s="22">
        <v>29.591836734693871</v>
      </c>
      <c r="AJ44" s="34">
        <v>2.1741128883986027</v>
      </c>
      <c r="AM44" s="36">
        <v>37</v>
      </c>
      <c r="AN44" s="37" t="s">
        <v>67</v>
      </c>
      <c r="AO44" s="37">
        <v>14820</v>
      </c>
      <c r="AP44" s="43">
        <v>45.306122448979593</v>
      </c>
      <c r="AR44" s="36">
        <v>37</v>
      </c>
      <c r="AS44" s="55" t="s">
        <v>67</v>
      </c>
    </row>
    <row r="45" spans="33:45" x14ac:dyDescent="0.3">
      <c r="AG45" s="24" t="s">
        <v>59</v>
      </c>
      <c r="AH45">
        <v>6419</v>
      </c>
      <c r="AI45" s="22">
        <v>78.673469387755105</v>
      </c>
      <c r="AJ45" s="34">
        <v>1.0204081632653061</v>
      </c>
      <c r="AM45" s="38">
        <v>38</v>
      </c>
      <c r="AN45" s="39" t="s">
        <v>68</v>
      </c>
      <c r="AO45" s="39">
        <v>10147</v>
      </c>
      <c r="AP45" s="44">
        <v>39.693877551020407</v>
      </c>
      <c r="AR45" s="38">
        <v>38</v>
      </c>
      <c r="AS45" s="56" t="s">
        <v>68</v>
      </c>
    </row>
    <row r="46" spans="33:45" x14ac:dyDescent="0.3">
      <c r="AG46" s="24" t="s">
        <v>60</v>
      </c>
      <c r="AH46">
        <v>12017</v>
      </c>
      <c r="AI46" s="22">
        <v>48.16326530612244</v>
      </c>
      <c r="AJ46" s="34">
        <v>0.86127985354081726</v>
      </c>
      <c r="AM46" s="36">
        <v>39</v>
      </c>
      <c r="AN46" s="37" t="s">
        <v>69</v>
      </c>
      <c r="AO46" s="37">
        <v>23152</v>
      </c>
      <c r="AP46" s="43">
        <v>76.020408163265301</v>
      </c>
      <c r="AR46" s="36">
        <v>39</v>
      </c>
      <c r="AS46" s="55" t="s">
        <v>69</v>
      </c>
    </row>
    <row r="47" spans="33:45" x14ac:dyDescent="0.3">
      <c r="AG47" s="24" t="s">
        <v>61</v>
      </c>
      <c r="AH47">
        <v>15705</v>
      </c>
      <c r="AI47" s="22">
        <v>26.632653061224488</v>
      </c>
      <c r="AJ47" s="34">
        <v>0.80865966252785737</v>
      </c>
      <c r="AM47" s="38">
        <v>40</v>
      </c>
      <c r="AN47" s="39" t="s">
        <v>70</v>
      </c>
      <c r="AO47" s="39">
        <v>12586</v>
      </c>
      <c r="AP47" s="44">
        <v>75.81632653061223</v>
      </c>
      <c r="AR47" s="38">
        <v>40</v>
      </c>
      <c r="AS47" s="56" t="s">
        <v>70</v>
      </c>
    </row>
    <row r="48" spans="33:45" x14ac:dyDescent="0.3">
      <c r="AG48" s="24" t="s">
        <v>62</v>
      </c>
      <c r="AH48">
        <v>13536</v>
      </c>
      <c r="AI48" s="22">
        <v>43.367346938775505</v>
      </c>
      <c r="AJ48" s="34">
        <v>0.7646276595744681</v>
      </c>
      <c r="AM48" s="36">
        <v>41</v>
      </c>
      <c r="AN48" s="37" t="s">
        <v>71</v>
      </c>
      <c r="AO48" s="37">
        <v>1</v>
      </c>
      <c r="AP48" s="43">
        <v>1.6326530612244916</v>
      </c>
      <c r="AR48" s="36">
        <v>41</v>
      </c>
      <c r="AS48" s="55" t="s">
        <v>71</v>
      </c>
    </row>
    <row r="49" spans="33:45" x14ac:dyDescent="0.3">
      <c r="AG49" s="24" t="s">
        <v>63</v>
      </c>
      <c r="AH49">
        <v>10622</v>
      </c>
      <c r="AI49" s="22">
        <v>25.510204081632651</v>
      </c>
      <c r="AJ49" s="34">
        <v>2.4665787987196386</v>
      </c>
      <c r="AM49" s="38">
        <v>42</v>
      </c>
      <c r="AN49" s="39" t="s">
        <v>72</v>
      </c>
      <c r="AO49" s="39">
        <v>381</v>
      </c>
      <c r="AP49" s="44">
        <v>2.3469387755102069</v>
      </c>
      <c r="AR49" s="38">
        <v>42</v>
      </c>
      <c r="AS49" s="56" t="s">
        <v>72</v>
      </c>
    </row>
    <row r="50" spans="33:45" x14ac:dyDescent="0.3">
      <c r="AG50" s="24" t="s">
        <v>76</v>
      </c>
      <c r="AH50">
        <v>7928</v>
      </c>
      <c r="AI50" s="22">
        <v>75.510204081632651</v>
      </c>
      <c r="AJ50" s="34">
        <v>0.74419778002018155</v>
      </c>
      <c r="AM50" s="36">
        <v>43</v>
      </c>
      <c r="AN50" s="37" t="s">
        <v>73</v>
      </c>
      <c r="AO50" s="37">
        <v>11108</v>
      </c>
      <c r="AP50" s="43">
        <v>50.306122448979593</v>
      </c>
      <c r="AR50" s="36">
        <v>43</v>
      </c>
      <c r="AS50" s="55" t="s">
        <v>73</v>
      </c>
    </row>
    <row r="51" spans="33:45" x14ac:dyDescent="0.3">
      <c r="AG51" s="24" t="s">
        <v>64</v>
      </c>
      <c r="AH51">
        <v>10512</v>
      </c>
      <c r="AI51" s="22">
        <v>50.91836734693878</v>
      </c>
      <c r="AJ51" s="34">
        <v>0.80384322678843223</v>
      </c>
      <c r="AM51" s="38">
        <v>44</v>
      </c>
      <c r="AN51" s="39" t="s">
        <v>74</v>
      </c>
      <c r="AO51" s="39">
        <v>11047</v>
      </c>
      <c r="AP51" s="44">
        <v>62.244897959183675</v>
      </c>
      <c r="AR51" s="38">
        <v>44</v>
      </c>
      <c r="AS51" s="56" t="s">
        <v>74</v>
      </c>
    </row>
    <row r="52" spans="33:45" x14ac:dyDescent="0.3">
      <c r="AG52" s="24" t="s">
        <v>65</v>
      </c>
      <c r="AH52">
        <v>8048</v>
      </c>
      <c r="AI52" s="22">
        <v>75.408163265306115</v>
      </c>
      <c r="AJ52" s="34">
        <v>0.76416500994035785</v>
      </c>
      <c r="AM52" s="36">
        <v>45</v>
      </c>
      <c r="AN52" s="37" t="s">
        <v>75</v>
      </c>
      <c r="AO52" s="37">
        <v>7615</v>
      </c>
      <c r="AP52" s="43">
        <v>22.755102040816329</v>
      </c>
      <c r="AR52" s="36">
        <v>45</v>
      </c>
      <c r="AS52" s="55" t="s">
        <v>75</v>
      </c>
    </row>
    <row r="53" spans="33:45" x14ac:dyDescent="0.3">
      <c r="AG53" s="24" t="s">
        <v>66</v>
      </c>
      <c r="AH53">
        <v>10861</v>
      </c>
      <c r="AI53" s="22">
        <v>30.306122448979593</v>
      </c>
      <c r="AJ53" s="34">
        <v>1.7125494889973298</v>
      </c>
      <c r="AM53" s="38">
        <v>46</v>
      </c>
      <c r="AN53" s="39" t="s">
        <v>76</v>
      </c>
      <c r="AO53" s="39">
        <v>7928</v>
      </c>
      <c r="AP53" s="44">
        <v>24.489795918367346</v>
      </c>
      <c r="AR53" s="38">
        <v>46</v>
      </c>
      <c r="AS53" s="56" t="s">
        <v>76</v>
      </c>
    </row>
    <row r="54" spans="33:45" x14ac:dyDescent="0.3">
      <c r="AG54" s="24" t="s">
        <v>67</v>
      </c>
      <c r="AH54">
        <v>14820</v>
      </c>
      <c r="AI54" s="22">
        <v>54.693877551020407</v>
      </c>
      <c r="AJ54" s="34">
        <v>0.42847503373819162</v>
      </c>
      <c r="AM54" s="36">
        <v>47</v>
      </c>
      <c r="AN54" s="37" t="s">
        <v>77</v>
      </c>
      <c r="AO54" s="37">
        <v>7778</v>
      </c>
      <c r="AP54" s="43">
        <v>52.95918367346939</v>
      </c>
      <c r="AR54" s="36">
        <v>47</v>
      </c>
      <c r="AS54" s="55" t="s">
        <v>77</v>
      </c>
    </row>
    <row r="55" spans="33:45" x14ac:dyDescent="0.3">
      <c r="AG55" s="24" t="s">
        <v>68</v>
      </c>
      <c r="AH55">
        <v>10147</v>
      </c>
      <c r="AI55" s="22">
        <v>60.306122448979593</v>
      </c>
      <c r="AJ55" s="34">
        <v>0.75391741401399426</v>
      </c>
      <c r="AM55" s="38">
        <v>48</v>
      </c>
      <c r="AN55" s="39" t="s">
        <v>78</v>
      </c>
      <c r="AO55" s="39">
        <v>7315</v>
      </c>
      <c r="AP55" s="44">
        <v>36.326530612244902</v>
      </c>
      <c r="AR55" s="38">
        <v>48</v>
      </c>
      <c r="AS55" s="56" t="s">
        <v>78</v>
      </c>
    </row>
    <row r="56" spans="33:45" x14ac:dyDescent="0.3">
      <c r="AG56" s="24" t="s">
        <v>69</v>
      </c>
      <c r="AH56">
        <v>23152</v>
      </c>
      <c r="AI56" s="22">
        <v>23.979591836734699</v>
      </c>
      <c r="AJ56" s="34">
        <v>0.574464409122322</v>
      </c>
      <c r="AM56" s="36">
        <v>49</v>
      </c>
      <c r="AN56" s="37" t="s">
        <v>80</v>
      </c>
      <c r="AO56" s="37">
        <v>15869</v>
      </c>
      <c r="AP56" s="43">
        <v>70.102040816326536</v>
      </c>
      <c r="AR56" s="36">
        <v>49</v>
      </c>
      <c r="AS56" s="55" t="s">
        <v>80</v>
      </c>
    </row>
    <row r="57" spans="33:45" x14ac:dyDescent="0.3">
      <c r="AG57" s="24" t="s">
        <v>70</v>
      </c>
      <c r="AH57">
        <v>12586</v>
      </c>
      <c r="AI57" s="22">
        <v>24.18367346938777</v>
      </c>
      <c r="AJ57" s="34">
        <v>1.5294771968854282</v>
      </c>
      <c r="AM57" s="40">
        <v>50</v>
      </c>
      <c r="AN57" s="41" t="s">
        <v>81</v>
      </c>
      <c r="AO57" s="41">
        <v>12625</v>
      </c>
      <c r="AP57" s="45">
        <v>70.102040816326536</v>
      </c>
      <c r="AR57" s="40">
        <v>50</v>
      </c>
      <c r="AS57" s="58" t="s">
        <v>81</v>
      </c>
    </row>
    <row r="58" spans="33:45" x14ac:dyDescent="0.3">
      <c r="AG58" s="24" t="s">
        <v>183</v>
      </c>
      <c r="AH58">
        <v>539651</v>
      </c>
      <c r="AI58" s="22">
        <v>2483.2653061224491</v>
      </c>
      <c r="AJ58" s="34">
        <v>58.712663552320613</v>
      </c>
      <c r="AM58" s="40"/>
      <c r="AN58" s="41"/>
      <c r="AO58" s="41"/>
      <c r="AP58" s="45">
        <f>AVERAGE(helpertablepivot[Risk_Score])</f>
        <v>50.334693877551032</v>
      </c>
    </row>
    <row r="61" spans="33:45" x14ac:dyDescent="0.3">
      <c r="AH61" s="1">
        <v>539651</v>
      </c>
      <c r="AI61" s="1" t="s">
        <v>31</v>
      </c>
      <c r="AJ61" s="1" t="s">
        <v>46</v>
      </c>
    </row>
    <row r="62" spans="33:45" x14ac:dyDescent="0.3">
      <c r="AH62" s="1"/>
      <c r="AI62" s="1"/>
      <c r="AJ62" s="1"/>
    </row>
    <row r="63" spans="33:45" x14ac:dyDescent="0.3">
      <c r="AH63" s="1">
        <v>8</v>
      </c>
      <c r="AI63" s="47">
        <v>50.334693877551032</v>
      </c>
      <c r="AJ63" s="48">
        <v>3.5520473606314802</v>
      </c>
    </row>
  </sheetData>
  <mergeCells count="9">
    <mergeCell ref="AC3:AD4"/>
    <mergeCell ref="AG3:AJ4"/>
    <mergeCell ref="AM3:AS4"/>
    <mergeCell ref="A3:B4"/>
    <mergeCell ref="E3:F4"/>
    <mergeCell ref="I3:J4"/>
    <mergeCell ref="M3:N4"/>
    <mergeCell ref="Q3:R4"/>
    <mergeCell ref="U3:Z4"/>
  </mergeCells>
  <conditionalFormatting sqref="AO8:AO57">
    <cfRule type="colorScale" priority="2">
      <colorScale>
        <cfvo type="min"/>
        <cfvo type="percentile" val="50"/>
        <cfvo type="max"/>
        <color rgb="FF63BE7B"/>
        <color rgb="FFFCFCFF"/>
        <color rgb="FFF8696B"/>
      </colorScale>
    </cfRule>
  </conditionalFormatting>
  <conditionalFormatting sqref="AP8:AP57">
    <cfRule type="colorScale" priority="1">
      <colorScale>
        <cfvo type="min"/>
        <cfvo type="percentile" val="50"/>
        <cfvo type="max"/>
        <color rgb="FF63BE7B"/>
        <color rgb="FFFFEB84"/>
        <color rgb="FFF8696B"/>
      </colorScale>
    </cfRule>
  </conditionalFormatting>
  <pageMargins left="0.7" right="0.7" top="0.75" bottom="0.75" header="0.3" footer="0.3"/>
  <tableParts count="2">
    <tablePart r:id="rId9"/>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9F2D9-98CE-4EA5-ACFE-ED901E6AF070}">
  <sheetPr codeName="Sheet11"/>
  <dimension ref="B2:R49"/>
  <sheetViews>
    <sheetView showGridLines="0" zoomScale="80" zoomScaleNormal="80" workbookViewId="0"/>
  </sheetViews>
  <sheetFormatPr defaultRowHeight="14.4" x14ac:dyDescent="0.3"/>
  <sheetData>
    <row r="2" spans="2:18" x14ac:dyDescent="0.3">
      <c r="B2" s="113" t="s">
        <v>225</v>
      </c>
      <c r="C2" s="114"/>
      <c r="D2" s="114"/>
      <c r="E2" s="114"/>
      <c r="F2" s="114"/>
      <c r="H2" s="116" t="s">
        <v>226</v>
      </c>
      <c r="I2" s="116"/>
      <c r="J2" s="116"/>
      <c r="K2" s="116"/>
      <c r="L2" s="116"/>
      <c r="M2" s="116"/>
      <c r="N2" s="116"/>
      <c r="O2" s="116"/>
      <c r="P2" s="116"/>
      <c r="Q2" s="116"/>
      <c r="R2" s="116"/>
    </row>
    <row r="3" spans="2:18" x14ac:dyDescent="0.3">
      <c r="B3" s="114"/>
      <c r="C3" s="114"/>
      <c r="D3" s="114"/>
      <c r="E3" s="114"/>
      <c r="F3" s="114"/>
      <c r="H3" s="116"/>
      <c r="I3" s="116"/>
      <c r="J3" s="116"/>
      <c r="K3" s="116"/>
      <c r="L3" s="116"/>
      <c r="M3" s="116"/>
      <c r="N3" s="116"/>
      <c r="O3" s="116"/>
      <c r="P3" s="116"/>
      <c r="Q3" s="116"/>
      <c r="R3" s="116"/>
    </row>
    <row r="5" spans="2:18" x14ac:dyDescent="0.3">
      <c r="B5" s="113" t="s">
        <v>227</v>
      </c>
      <c r="C5" s="114"/>
      <c r="D5" s="114"/>
      <c r="E5" s="114"/>
      <c r="F5" s="114"/>
      <c r="H5" s="116" t="s">
        <v>228</v>
      </c>
      <c r="I5" s="116"/>
      <c r="J5" s="116"/>
      <c r="K5" s="116"/>
      <c r="L5" s="116"/>
      <c r="M5" s="116"/>
      <c r="N5" s="116"/>
      <c r="O5" s="116"/>
      <c r="P5" s="116"/>
      <c r="Q5" s="116"/>
      <c r="R5" s="116"/>
    </row>
    <row r="6" spans="2:18" x14ac:dyDescent="0.3">
      <c r="B6" s="114"/>
      <c r="C6" s="114"/>
      <c r="D6" s="114"/>
      <c r="E6" s="114"/>
      <c r="F6" s="114"/>
      <c r="H6" s="116"/>
      <c r="I6" s="116"/>
      <c r="J6" s="116"/>
      <c r="K6" s="116"/>
      <c r="L6" s="116"/>
      <c r="M6" s="116"/>
      <c r="N6" s="116"/>
      <c r="O6" s="116"/>
      <c r="P6" s="116"/>
      <c r="Q6" s="116"/>
      <c r="R6" s="116"/>
    </row>
    <row r="8" spans="2:18" x14ac:dyDescent="0.3">
      <c r="B8" s="113" t="s">
        <v>229</v>
      </c>
      <c r="C8" s="114"/>
      <c r="D8" s="114"/>
      <c r="E8" s="114"/>
      <c r="F8" s="114"/>
      <c r="H8" s="116" t="s">
        <v>230</v>
      </c>
      <c r="I8" s="116"/>
      <c r="J8" s="116"/>
      <c r="K8" s="116"/>
      <c r="L8" s="116"/>
      <c r="M8" s="116"/>
      <c r="N8" s="116"/>
      <c r="O8" s="116"/>
      <c r="P8" s="116"/>
      <c r="Q8" s="116"/>
      <c r="R8" s="116"/>
    </row>
    <row r="9" spans="2:18" x14ac:dyDescent="0.3">
      <c r="B9" s="114"/>
      <c r="C9" s="114"/>
      <c r="D9" s="114"/>
      <c r="E9" s="114"/>
      <c r="F9" s="114"/>
      <c r="H9" s="116"/>
      <c r="I9" s="116"/>
      <c r="J9" s="116"/>
      <c r="K9" s="116"/>
      <c r="L9" s="116"/>
      <c r="M9" s="116"/>
      <c r="N9" s="116"/>
      <c r="O9" s="116"/>
      <c r="P9" s="116"/>
      <c r="Q9" s="116"/>
      <c r="R9" s="116"/>
    </row>
    <row r="11" spans="2:18" x14ac:dyDescent="0.3">
      <c r="B11" s="113" t="s">
        <v>231</v>
      </c>
      <c r="C11" s="114"/>
      <c r="D11" s="114"/>
      <c r="E11" s="114"/>
      <c r="F11" s="114"/>
      <c r="H11" s="116" t="s">
        <v>232</v>
      </c>
      <c r="I11" s="116"/>
      <c r="J11" s="116"/>
      <c r="K11" s="116"/>
      <c r="L11" s="116"/>
      <c r="M11" s="116"/>
      <c r="N11" s="116"/>
      <c r="O11" s="116"/>
      <c r="P11" s="116"/>
      <c r="Q11" s="116"/>
      <c r="R11" s="116"/>
    </row>
    <row r="12" spans="2:18" x14ac:dyDescent="0.3">
      <c r="B12" s="114"/>
      <c r="C12" s="114"/>
      <c r="D12" s="114"/>
      <c r="E12" s="114"/>
      <c r="F12" s="114"/>
      <c r="H12" s="116"/>
      <c r="I12" s="116"/>
      <c r="J12" s="116"/>
      <c r="K12" s="116"/>
      <c r="L12" s="116"/>
      <c r="M12" s="116"/>
      <c r="N12" s="116"/>
      <c r="O12" s="116"/>
      <c r="P12" s="116"/>
      <c r="Q12" s="116"/>
      <c r="R12" s="116"/>
    </row>
    <row r="14" spans="2:18" x14ac:dyDescent="0.3">
      <c r="B14" s="113" t="s">
        <v>233</v>
      </c>
      <c r="C14" s="114"/>
      <c r="D14" s="114"/>
      <c r="E14" s="114"/>
      <c r="F14" s="114"/>
      <c r="H14" s="116" t="s">
        <v>234</v>
      </c>
      <c r="I14" s="116"/>
      <c r="J14" s="116"/>
      <c r="K14" s="116"/>
      <c r="L14" s="116"/>
      <c r="M14" s="116"/>
      <c r="N14" s="116"/>
      <c r="O14" s="116"/>
      <c r="P14" s="116"/>
      <c r="Q14" s="116"/>
      <c r="R14" s="116"/>
    </row>
    <row r="15" spans="2:18" x14ac:dyDescent="0.3">
      <c r="B15" s="114"/>
      <c r="C15" s="114"/>
      <c r="D15" s="114"/>
      <c r="E15" s="114"/>
      <c r="F15" s="114"/>
      <c r="H15" s="116"/>
      <c r="I15" s="116"/>
      <c r="J15" s="116"/>
      <c r="K15" s="116"/>
      <c r="L15" s="116"/>
      <c r="M15" s="116"/>
      <c r="N15" s="116"/>
      <c r="O15" s="116"/>
      <c r="P15" s="116"/>
      <c r="Q15" s="116"/>
      <c r="R15" s="116"/>
    </row>
    <row r="17" spans="2:18" x14ac:dyDescent="0.3">
      <c r="B17" s="113" t="s">
        <v>170</v>
      </c>
      <c r="C17" s="114"/>
      <c r="D17" s="114"/>
      <c r="E17" s="114"/>
      <c r="F17" s="114"/>
      <c r="H17" s="116" t="s">
        <v>235</v>
      </c>
      <c r="I17" s="116"/>
      <c r="J17" s="116"/>
      <c r="K17" s="116"/>
      <c r="L17" s="116"/>
      <c r="M17" s="116"/>
      <c r="N17" s="116"/>
      <c r="O17" s="116"/>
      <c r="P17" s="116"/>
      <c r="Q17" s="116"/>
      <c r="R17" s="116"/>
    </row>
    <row r="18" spans="2:18" x14ac:dyDescent="0.3">
      <c r="B18" s="114"/>
      <c r="C18" s="114"/>
      <c r="D18" s="114"/>
      <c r="E18" s="114"/>
      <c r="F18" s="114"/>
      <c r="H18" s="116"/>
      <c r="I18" s="116"/>
      <c r="J18" s="116"/>
      <c r="K18" s="116"/>
      <c r="L18" s="116"/>
      <c r="M18" s="116"/>
      <c r="N18" s="116"/>
      <c r="O18" s="116"/>
      <c r="P18" s="116"/>
      <c r="Q18" s="116"/>
      <c r="R18" s="116"/>
    </row>
    <row r="20" spans="2:18" x14ac:dyDescent="0.3">
      <c r="B20" s="113" t="s">
        <v>171</v>
      </c>
      <c r="C20" s="114"/>
      <c r="D20" s="114"/>
      <c r="E20" s="114"/>
      <c r="F20" s="114"/>
      <c r="H20" s="116" t="s">
        <v>236</v>
      </c>
      <c r="I20" s="116"/>
      <c r="J20" s="116"/>
      <c r="K20" s="116"/>
      <c r="L20" s="116"/>
      <c r="M20" s="116"/>
      <c r="N20" s="116"/>
      <c r="O20" s="116"/>
      <c r="P20" s="116"/>
      <c r="Q20" s="116"/>
      <c r="R20" s="116"/>
    </row>
    <row r="21" spans="2:18" x14ac:dyDescent="0.3">
      <c r="B21" s="114"/>
      <c r="C21" s="114"/>
      <c r="D21" s="114"/>
      <c r="E21" s="114"/>
      <c r="F21" s="114"/>
      <c r="H21" s="116"/>
      <c r="I21" s="116"/>
      <c r="J21" s="116"/>
      <c r="K21" s="116"/>
      <c r="L21" s="116"/>
      <c r="M21" s="116"/>
      <c r="N21" s="116"/>
      <c r="O21" s="116"/>
      <c r="P21" s="116"/>
      <c r="Q21" s="116"/>
      <c r="R21" s="116"/>
    </row>
    <row r="23" spans="2:18" x14ac:dyDescent="0.3">
      <c r="B23" s="113" t="s">
        <v>172</v>
      </c>
      <c r="C23" s="114"/>
      <c r="D23" s="114"/>
      <c r="E23" s="114"/>
      <c r="F23" s="114"/>
      <c r="H23" s="116" t="s">
        <v>237</v>
      </c>
      <c r="I23" s="116"/>
      <c r="J23" s="116"/>
      <c r="K23" s="116"/>
      <c r="L23" s="116"/>
      <c r="M23" s="116"/>
      <c r="N23" s="116"/>
      <c r="O23" s="116"/>
      <c r="P23" s="116"/>
      <c r="Q23" s="116"/>
      <c r="R23" s="116"/>
    </row>
    <row r="24" spans="2:18" x14ac:dyDescent="0.3">
      <c r="B24" s="114"/>
      <c r="C24" s="114"/>
      <c r="D24" s="114"/>
      <c r="E24" s="114"/>
      <c r="F24" s="114"/>
      <c r="H24" s="116"/>
      <c r="I24" s="116"/>
      <c r="J24" s="116"/>
      <c r="K24" s="116"/>
      <c r="L24" s="116"/>
      <c r="M24" s="116"/>
      <c r="N24" s="116"/>
      <c r="O24" s="116"/>
      <c r="P24" s="116"/>
      <c r="Q24" s="116"/>
      <c r="R24" s="116"/>
    </row>
    <row r="26" spans="2:18" x14ac:dyDescent="0.3">
      <c r="B26" s="113" t="s">
        <v>185</v>
      </c>
      <c r="C26" s="114"/>
      <c r="D26" s="114"/>
      <c r="E26" s="114"/>
      <c r="F26" s="114"/>
      <c r="H26" s="116" t="s">
        <v>238</v>
      </c>
      <c r="I26" s="116"/>
      <c r="J26" s="116"/>
      <c r="K26" s="116"/>
      <c r="L26" s="116"/>
      <c r="M26" s="116"/>
      <c r="N26" s="116"/>
      <c r="O26" s="116"/>
      <c r="P26" s="116"/>
      <c r="Q26" s="116"/>
      <c r="R26" s="116"/>
    </row>
    <row r="27" spans="2:18" x14ac:dyDescent="0.3">
      <c r="B27" s="114"/>
      <c r="C27" s="114"/>
      <c r="D27" s="114"/>
      <c r="E27" s="114"/>
      <c r="F27" s="114"/>
      <c r="H27" s="116"/>
      <c r="I27" s="116"/>
      <c r="J27" s="116"/>
      <c r="K27" s="116"/>
      <c r="L27" s="116"/>
      <c r="M27" s="116"/>
      <c r="N27" s="116"/>
      <c r="O27" s="116"/>
      <c r="P27" s="116"/>
      <c r="Q27" s="116"/>
      <c r="R27" s="116"/>
    </row>
    <row r="29" spans="2:18" x14ac:dyDescent="0.3">
      <c r="B29" s="113" t="s">
        <v>239</v>
      </c>
      <c r="C29" s="114"/>
      <c r="D29" s="114"/>
      <c r="E29" s="114"/>
      <c r="F29" s="114"/>
      <c r="H29" s="116" t="s">
        <v>240</v>
      </c>
      <c r="I29" s="116"/>
      <c r="J29" s="116"/>
      <c r="K29" s="116"/>
      <c r="L29" s="116"/>
      <c r="M29" s="116"/>
      <c r="N29" s="116"/>
      <c r="O29" s="116"/>
      <c r="P29" s="116"/>
      <c r="Q29" s="116"/>
      <c r="R29" s="116"/>
    </row>
    <row r="30" spans="2:18" ht="14.4" customHeight="1" x14ac:dyDescent="0.3">
      <c r="B30" s="114"/>
      <c r="C30" s="114"/>
      <c r="D30" s="114"/>
      <c r="E30" s="114"/>
      <c r="F30" s="114"/>
      <c r="H30" s="116"/>
      <c r="I30" s="116"/>
      <c r="J30" s="116"/>
      <c r="K30" s="116"/>
      <c r="L30" s="116"/>
      <c r="M30" s="116"/>
      <c r="N30" s="116"/>
      <c r="O30" s="116"/>
      <c r="P30" s="116"/>
      <c r="Q30" s="116"/>
      <c r="R30" s="116"/>
    </row>
    <row r="32" spans="2:18" x14ac:dyDescent="0.3">
      <c r="B32" s="113" t="s">
        <v>173</v>
      </c>
      <c r="C32" s="114"/>
      <c r="D32" s="114"/>
      <c r="E32" s="114"/>
      <c r="F32" s="114"/>
      <c r="H32" s="116" t="s">
        <v>241</v>
      </c>
      <c r="I32" s="116"/>
      <c r="J32" s="116"/>
      <c r="K32" s="116"/>
      <c r="L32" s="116"/>
      <c r="M32" s="116"/>
      <c r="N32" s="116"/>
      <c r="O32" s="116"/>
      <c r="P32" s="116"/>
      <c r="Q32" s="116"/>
      <c r="R32" s="116"/>
    </row>
    <row r="33" spans="2:18" x14ac:dyDescent="0.3">
      <c r="B33" s="114"/>
      <c r="C33" s="114"/>
      <c r="D33" s="114"/>
      <c r="E33" s="114"/>
      <c r="F33" s="114"/>
      <c r="H33" s="116"/>
      <c r="I33" s="116"/>
      <c r="J33" s="116"/>
      <c r="K33" s="116"/>
      <c r="L33" s="116"/>
      <c r="M33" s="116"/>
      <c r="N33" s="116"/>
      <c r="O33" s="116"/>
      <c r="P33" s="116"/>
      <c r="Q33" s="116"/>
      <c r="R33" s="116"/>
    </row>
    <row r="35" spans="2:18" ht="14.4" customHeight="1" x14ac:dyDescent="0.3">
      <c r="B35" s="113" t="s">
        <v>242</v>
      </c>
      <c r="C35" s="114"/>
      <c r="D35" s="114"/>
      <c r="E35" s="114"/>
      <c r="F35" s="114"/>
      <c r="H35" s="115" t="s">
        <v>243</v>
      </c>
      <c r="I35" s="116"/>
      <c r="J35" s="116"/>
      <c r="K35" s="116"/>
      <c r="L35" s="116"/>
      <c r="M35" s="116"/>
      <c r="N35" s="116"/>
      <c r="O35" s="116"/>
      <c r="P35" s="116"/>
      <c r="Q35" s="116"/>
      <c r="R35" s="116"/>
    </row>
    <row r="36" spans="2:18" ht="14.4" customHeight="1" x14ac:dyDescent="0.3">
      <c r="B36" s="114"/>
      <c r="C36" s="114"/>
      <c r="D36" s="114"/>
      <c r="E36" s="114"/>
      <c r="F36" s="114"/>
      <c r="H36" s="116"/>
      <c r="I36" s="116"/>
      <c r="J36" s="116"/>
      <c r="K36" s="116"/>
      <c r="L36" s="116"/>
      <c r="M36" s="116"/>
      <c r="N36" s="116"/>
      <c r="O36" s="116"/>
      <c r="P36" s="116"/>
      <c r="Q36" s="116"/>
      <c r="R36" s="116"/>
    </row>
    <row r="37" spans="2:18" ht="15.6" customHeight="1" x14ac:dyDescent="0.3">
      <c r="H37" s="116"/>
      <c r="I37" s="116"/>
      <c r="J37" s="116"/>
      <c r="K37" s="116"/>
      <c r="L37" s="116"/>
      <c r="M37" s="116"/>
      <c r="N37" s="116"/>
      <c r="O37" s="116"/>
      <c r="P37" s="116"/>
      <c r="Q37" s="116"/>
      <c r="R37" s="116"/>
    </row>
    <row r="39" spans="2:18" x14ac:dyDescent="0.3">
      <c r="B39" s="113" t="s">
        <v>174</v>
      </c>
      <c r="C39" s="114"/>
      <c r="D39" s="114"/>
      <c r="E39" s="114"/>
      <c r="F39" s="114"/>
      <c r="H39" s="116" t="s">
        <v>244</v>
      </c>
      <c r="I39" s="116"/>
      <c r="J39" s="116"/>
      <c r="K39" s="116"/>
      <c r="L39" s="116"/>
      <c r="M39" s="116"/>
      <c r="N39" s="116"/>
      <c r="O39" s="116"/>
      <c r="P39" s="116"/>
      <c r="Q39" s="116"/>
      <c r="R39" s="116"/>
    </row>
    <row r="40" spans="2:18" x14ac:dyDescent="0.3">
      <c r="B40" s="114"/>
      <c r="C40" s="114"/>
      <c r="D40" s="114"/>
      <c r="E40" s="114"/>
      <c r="F40" s="114"/>
      <c r="H40" s="116"/>
      <c r="I40" s="116"/>
      <c r="J40" s="116"/>
      <c r="K40" s="116"/>
      <c r="L40" s="116"/>
      <c r="M40" s="116"/>
      <c r="N40" s="116"/>
      <c r="O40" s="116"/>
      <c r="P40" s="116"/>
      <c r="Q40" s="116"/>
      <c r="R40" s="116"/>
    </row>
    <row r="41" spans="2:18" x14ac:dyDescent="0.3">
      <c r="H41" s="116"/>
      <c r="I41" s="116"/>
      <c r="J41" s="116"/>
      <c r="K41" s="116"/>
      <c r="L41" s="116"/>
      <c r="M41" s="116"/>
      <c r="N41" s="116"/>
      <c r="O41" s="116"/>
      <c r="P41" s="116"/>
      <c r="Q41" s="116"/>
      <c r="R41" s="116"/>
    </row>
    <row r="43" spans="2:18" x14ac:dyDescent="0.3">
      <c r="B43" s="113" t="s">
        <v>176</v>
      </c>
      <c r="C43" s="114"/>
      <c r="D43" s="114"/>
      <c r="E43" s="114"/>
      <c r="F43" s="114"/>
      <c r="H43" s="115" t="s">
        <v>245</v>
      </c>
      <c r="I43" s="116"/>
      <c r="J43" s="116"/>
      <c r="K43" s="116"/>
      <c r="L43" s="116"/>
      <c r="M43" s="116"/>
      <c r="N43" s="116"/>
      <c r="O43" s="116"/>
      <c r="P43" s="116"/>
      <c r="Q43" s="116"/>
      <c r="R43" s="116"/>
    </row>
    <row r="44" spans="2:18" x14ac:dyDescent="0.3">
      <c r="B44" s="114"/>
      <c r="C44" s="114"/>
      <c r="D44" s="114"/>
      <c r="E44" s="114"/>
      <c r="F44" s="114"/>
      <c r="H44" s="116"/>
      <c r="I44" s="116"/>
      <c r="J44" s="116"/>
      <c r="K44" s="116"/>
      <c r="L44" s="116"/>
      <c r="M44" s="116"/>
      <c r="N44" s="116"/>
      <c r="O44" s="116"/>
      <c r="P44" s="116"/>
      <c r="Q44" s="116"/>
      <c r="R44" s="116"/>
    </row>
    <row r="45" spans="2:18" x14ac:dyDescent="0.3">
      <c r="H45" s="116"/>
      <c r="I45" s="116"/>
      <c r="J45" s="116"/>
      <c r="K45" s="116"/>
      <c r="L45" s="116"/>
      <c r="M45" s="116"/>
      <c r="N45" s="116"/>
      <c r="O45" s="116"/>
      <c r="P45" s="116"/>
      <c r="Q45" s="116"/>
      <c r="R45" s="116"/>
    </row>
    <row r="47" spans="2:18" x14ac:dyDescent="0.3">
      <c r="B47" s="113" t="s">
        <v>177</v>
      </c>
      <c r="C47" s="114"/>
      <c r="D47" s="114"/>
      <c r="E47" s="114"/>
      <c r="F47" s="114"/>
      <c r="H47" s="115" t="s">
        <v>246</v>
      </c>
      <c r="I47" s="116"/>
      <c r="J47" s="116"/>
      <c r="K47" s="116"/>
      <c r="L47" s="116"/>
      <c r="M47" s="116"/>
      <c r="N47" s="116"/>
      <c r="O47" s="116"/>
      <c r="P47" s="116"/>
      <c r="Q47" s="116"/>
      <c r="R47" s="116"/>
    </row>
    <row r="48" spans="2:18" x14ac:dyDescent="0.3">
      <c r="B48" s="114"/>
      <c r="C48" s="114"/>
      <c r="D48" s="114"/>
      <c r="E48" s="114"/>
      <c r="F48" s="114"/>
      <c r="H48" s="116"/>
      <c r="I48" s="116"/>
      <c r="J48" s="116"/>
      <c r="K48" s="116"/>
      <c r="L48" s="116"/>
      <c r="M48" s="116"/>
      <c r="N48" s="116"/>
      <c r="O48" s="116"/>
      <c r="P48" s="116"/>
      <c r="Q48" s="116"/>
      <c r="R48" s="116"/>
    </row>
    <row r="49" spans="8:18" x14ac:dyDescent="0.3">
      <c r="H49" s="116"/>
      <c r="I49" s="116"/>
      <c r="J49" s="116"/>
      <c r="K49" s="116"/>
      <c r="L49" s="116"/>
      <c r="M49" s="116"/>
      <c r="N49" s="116"/>
      <c r="O49" s="116"/>
      <c r="P49" s="116"/>
      <c r="Q49" s="116"/>
      <c r="R49" s="116"/>
    </row>
  </sheetData>
  <mergeCells count="30">
    <mergeCell ref="B2:F3"/>
    <mergeCell ref="H2:R3"/>
    <mergeCell ref="B5:F6"/>
    <mergeCell ref="H5:R6"/>
    <mergeCell ref="B8:F9"/>
    <mergeCell ref="H8:R9"/>
    <mergeCell ref="B29:F30"/>
    <mergeCell ref="B32:F33"/>
    <mergeCell ref="H11:R12"/>
    <mergeCell ref="H14:R15"/>
    <mergeCell ref="H17:R18"/>
    <mergeCell ref="H20:R21"/>
    <mergeCell ref="H23:R24"/>
    <mergeCell ref="H26:R27"/>
    <mergeCell ref="H29:R30"/>
    <mergeCell ref="B11:F12"/>
    <mergeCell ref="B14:F15"/>
    <mergeCell ref="B17:F18"/>
    <mergeCell ref="B20:F21"/>
    <mergeCell ref="B23:F24"/>
    <mergeCell ref="B26:F27"/>
    <mergeCell ref="B43:F44"/>
    <mergeCell ref="H43:R45"/>
    <mergeCell ref="B47:F48"/>
    <mergeCell ref="H47:R49"/>
    <mergeCell ref="H32:R33"/>
    <mergeCell ref="B35:F36"/>
    <mergeCell ref="B39:F40"/>
    <mergeCell ref="H35:R37"/>
    <mergeCell ref="H39:R4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51DFB-0A85-470B-ABA3-3703B384A286}">
  <sheetPr codeName="Sheet10"/>
  <dimension ref="A10:W75"/>
  <sheetViews>
    <sheetView showGridLines="0" workbookViewId="0"/>
  </sheetViews>
  <sheetFormatPr defaultRowHeight="14.4" x14ac:dyDescent="0.3"/>
  <sheetData>
    <row r="10" spans="1:23" x14ac:dyDescent="0.3">
      <c r="A10" s="118" t="s">
        <v>264</v>
      </c>
      <c r="B10" s="118"/>
      <c r="C10" s="118"/>
      <c r="D10" s="118"/>
      <c r="E10" s="118"/>
      <c r="F10" s="118"/>
      <c r="G10" s="118"/>
      <c r="H10" s="118"/>
      <c r="I10" s="118"/>
      <c r="J10" s="118"/>
      <c r="K10" s="118"/>
      <c r="L10" s="118"/>
      <c r="M10" s="118"/>
      <c r="N10" s="118"/>
      <c r="O10" s="118"/>
      <c r="P10" s="118"/>
      <c r="Q10" s="118"/>
      <c r="R10" s="118"/>
      <c r="S10" s="118"/>
      <c r="T10" s="118"/>
      <c r="U10" s="118"/>
      <c r="V10" s="118"/>
      <c r="W10" s="118"/>
    </row>
    <row r="11" spans="1:23" x14ac:dyDescent="0.3">
      <c r="A11" s="118"/>
      <c r="B11" s="118"/>
      <c r="C11" s="118"/>
      <c r="D11" s="118"/>
      <c r="E11" s="118"/>
      <c r="F11" s="118"/>
      <c r="G11" s="118"/>
      <c r="H11" s="118"/>
      <c r="I11" s="118"/>
      <c r="J11" s="118"/>
      <c r="K11" s="118"/>
      <c r="L11" s="118"/>
      <c r="M11" s="118"/>
      <c r="N11" s="118"/>
      <c r="O11" s="118"/>
      <c r="P11" s="118"/>
      <c r="Q11" s="118"/>
      <c r="R11" s="118"/>
      <c r="S11" s="118"/>
      <c r="T11" s="118"/>
      <c r="U11" s="118"/>
      <c r="V11" s="118"/>
      <c r="W11" s="118"/>
    </row>
    <row r="13" spans="1:23" x14ac:dyDescent="0.3">
      <c r="A13" s="117" t="s">
        <v>265</v>
      </c>
      <c r="B13" s="117"/>
      <c r="C13" s="117"/>
      <c r="D13" s="117"/>
      <c r="E13" s="117"/>
      <c r="F13" s="117"/>
      <c r="G13" s="117"/>
      <c r="H13" s="117"/>
      <c r="I13" s="117"/>
      <c r="J13" s="117"/>
      <c r="K13" s="117"/>
      <c r="L13" s="117"/>
      <c r="M13" s="117"/>
      <c r="N13" s="117"/>
      <c r="O13" s="117"/>
      <c r="P13" s="117"/>
      <c r="Q13" s="117"/>
      <c r="R13" s="117"/>
      <c r="S13" s="117"/>
      <c r="T13" s="117"/>
      <c r="U13" s="117"/>
      <c r="V13" s="117"/>
      <c r="W13" s="117"/>
    </row>
    <row r="14" spans="1:23" x14ac:dyDescent="0.3">
      <c r="A14" s="117"/>
      <c r="B14" s="117"/>
      <c r="C14" s="117"/>
      <c r="D14" s="117"/>
      <c r="E14" s="117"/>
      <c r="F14" s="117"/>
      <c r="G14" s="117"/>
      <c r="H14" s="117"/>
      <c r="I14" s="117"/>
      <c r="J14" s="117"/>
      <c r="K14" s="117"/>
      <c r="L14" s="117"/>
      <c r="M14" s="117"/>
      <c r="N14" s="117"/>
      <c r="O14" s="117"/>
      <c r="P14" s="117"/>
      <c r="Q14" s="117"/>
      <c r="R14" s="117"/>
      <c r="S14" s="117"/>
      <c r="T14" s="117"/>
      <c r="U14" s="117"/>
      <c r="V14" s="117"/>
      <c r="W14" s="117"/>
    </row>
    <row r="15" spans="1:23" x14ac:dyDescent="0.3">
      <c r="A15" s="117" t="s">
        <v>266</v>
      </c>
      <c r="B15" s="117"/>
      <c r="C15" s="117"/>
      <c r="D15" s="117"/>
      <c r="E15" s="117"/>
      <c r="F15" s="117"/>
      <c r="G15" s="117"/>
      <c r="H15" s="117"/>
      <c r="I15" s="117"/>
      <c r="J15" s="117"/>
      <c r="K15" s="117"/>
      <c r="L15" s="117"/>
      <c r="M15" s="117"/>
      <c r="N15" s="117"/>
      <c r="O15" s="117"/>
      <c r="P15" s="117"/>
      <c r="Q15" s="117"/>
      <c r="R15" s="117"/>
      <c r="S15" s="117"/>
      <c r="T15" s="117"/>
      <c r="U15" s="117"/>
      <c r="V15" s="117"/>
      <c r="W15" s="117"/>
    </row>
    <row r="16" spans="1:23" x14ac:dyDescent="0.3">
      <c r="A16" s="117"/>
      <c r="B16" s="117"/>
      <c r="C16" s="117"/>
      <c r="D16" s="117"/>
      <c r="E16" s="117"/>
      <c r="F16" s="117"/>
      <c r="G16" s="117"/>
      <c r="H16" s="117"/>
      <c r="I16" s="117"/>
      <c r="J16" s="117"/>
      <c r="K16" s="117"/>
      <c r="L16" s="117"/>
      <c r="M16" s="117"/>
      <c r="N16" s="117"/>
      <c r="O16" s="117"/>
      <c r="P16" s="117"/>
      <c r="Q16" s="117"/>
      <c r="R16" s="117"/>
      <c r="S16" s="117"/>
      <c r="T16" s="117"/>
      <c r="U16" s="117"/>
      <c r="V16" s="117"/>
      <c r="W16" s="117"/>
    </row>
    <row r="17" spans="1:23" x14ac:dyDescent="0.3">
      <c r="A17" s="117" t="s">
        <v>267</v>
      </c>
      <c r="B17" s="117"/>
      <c r="C17" s="117"/>
      <c r="D17" s="117"/>
      <c r="E17" s="117"/>
      <c r="F17" s="117"/>
      <c r="G17" s="117"/>
      <c r="H17" s="117"/>
      <c r="I17" s="117"/>
      <c r="J17" s="117"/>
      <c r="K17" s="117"/>
      <c r="L17" s="117"/>
      <c r="M17" s="117"/>
      <c r="N17" s="117"/>
      <c r="O17" s="117"/>
      <c r="P17" s="117"/>
      <c r="Q17" s="117"/>
      <c r="R17" s="117"/>
      <c r="S17" s="117"/>
      <c r="T17" s="117"/>
      <c r="U17" s="117"/>
      <c r="V17" s="117"/>
      <c r="W17" s="117"/>
    </row>
    <row r="18" spans="1:23" x14ac:dyDescent="0.3">
      <c r="A18" s="117"/>
      <c r="B18" s="117"/>
      <c r="C18" s="117"/>
      <c r="D18" s="117"/>
      <c r="E18" s="117"/>
      <c r="F18" s="117"/>
      <c r="G18" s="117"/>
      <c r="H18" s="117"/>
      <c r="I18" s="117"/>
      <c r="J18" s="117"/>
      <c r="K18" s="117"/>
      <c r="L18" s="117"/>
      <c r="M18" s="117"/>
      <c r="N18" s="117"/>
      <c r="O18" s="117"/>
      <c r="P18" s="117"/>
      <c r="Q18" s="117"/>
      <c r="R18" s="117"/>
      <c r="S18" s="117"/>
      <c r="T18" s="117"/>
      <c r="U18" s="117"/>
      <c r="V18" s="117"/>
      <c r="W18" s="117"/>
    </row>
    <row r="19" spans="1:23" x14ac:dyDescent="0.3">
      <c r="A19" s="117" t="s">
        <v>268</v>
      </c>
      <c r="B19" s="117"/>
      <c r="C19" s="117"/>
      <c r="D19" s="117"/>
      <c r="E19" s="117"/>
      <c r="F19" s="117"/>
      <c r="G19" s="117"/>
      <c r="H19" s="117"/>
      <c r="I19" s="117"/>
      <c r="J19" s="117"/>
      <c r="K19" s="117"/>
      <c r="L19" s="117"/>
      <c r="M19" s="117"/>
      <c r="N19" s="117"/>
      <c r="O19" s="117"/>
      <c r="P19" s="117"/>
      <c r="Q19" s="117"/>
      <c r="R19" s="117"/>
      <c r="S19" s="117"/>
      <c r="T19" s="117"/>
      <c r="U19" s="117"/>
      <c r="V19" s="117"/>
      <c r="W19" s="117"/>
    </row>
    <row r="20" spans="1:23" x14ac:dyDescent="0.3">
      <c r="A20" s="117"/>
      <c r="B20" s="117"/>
      <c r="C20" s="117"/>
      <c r="D20" s="117"/>
      <c r="E20" s="117"/>
      <c r="F20" s="117"/>
      <c r="G20" s="117"/>
      <c r="H20" s="117"/>
      <c r="I20" s="117"/>
      <c r="J20" s="117"/>
      <c r="K20" s="117"/>
      <c r="L20" s="117"/>
      <c r="M20" s="117"/>
      <c r="N20" s="117"/>
      <c r="O20" s="117"/>
      <c r="P20" s="117"/>
      <c r="Q20" s="117"/>
      <c r="R20" s="117"/>
      <c r="S20" s="117"/>
      <c r="T20" s="117"/>
      <c r="U20" s="117"/>
      <c r="V20" s="117"/>
      <c r="W20" s="117"/>
    </row>
    <row r="21" spans="1:23" x14ac:dyDescent="0.3">
      <c r="A21" s="117" t="s">
        <v>269</v>
      </c>
      <c r="B21" s="117"/>
      <c r="C21" s="117"/>
      <c r="D21" s="117"/>
      <c r="E21" s="117"/>
      <c r="F21" s="117"/>
      <c r="G21" s="117"/>
      <c r="H21" s="117"/>
      <c r="I21" s="117"/>
      <c r="J21" s="117"/>
      <c r="K21" s="117"/>
      <c r="L21" s="117"/>
      <c r="M21" s="117"/>
      <c r="N21" s="117"/>
      <c r="O21" s="117"/>
      <c r="P21" s="117"/>
      <c r="Q21" s="117"/>
      <c r="R21" s="117"/>
      <c r="S21" s="117"/>
      <c r="T21" s="117"/>
      <c r="U21" s="117"/>
      <c r="V21" s="117"/>
      <c r="W21" s="117"/>
    </row>
    <row r="22" spans="1:23" x14ac:dyDescent="0.3">
      <c r="A22" s="117"/>
      <c r="B22" s="117"/>
      <c r="C22" s="117"/>
      <c r="D22" s="117"/>
      <c r="E22" s="117"/>
      <c r="F22" s="117"/>
      <c r="G22" s="117"/>
      <c r="H22" s="117"/>
      <c r="I22" s="117"/>
      <c r="J22" s="117"/>
      <c r="K22" s="117"/>
      <c r="L22" s="117"/>
      <c r="M22" s="117"/>
      <c r="N22" s="117"/>
      <c r="O22" s="117"/>
      <c r="P22" s="117"/>
      <c r="Q22" s="117"/>
      <c r="R22" s="117"/>
      <c r="S22" s="117"/>
      <c r="T22" s="117"/>
      <c r="U22" s="117"/>
      <c r="V22" s="117"/>
      <c r="W22" s="117"/>
    </row>
    <row r="24" spans="1:23" x14ac:dyDescent="0.3">
      <c r="A24" s="118" t="s">
        <v>270</v>
      </c>
      <c r="B24" s="118"/>
      <c r="C24" s="118"/>
      <c r="D24" s="118"/>
      <c r="E24" s="118"/>
      <c r="F24" s="118"/>
      <c r="G24" s="118"/>
      <c r="H24" s="118"/>
      <c r="I24" s="118"/>
      <c r="J24" s="118"/>
      <c r="K24" s="118"/>
      <c r="L24" s="118"/>
      <c r="M24" s="118"/>
      <c r="N24" s="118"/>
      <c r="O24" s="118"/>
      <c r="P24" s="118"/>
      <c r="Q24" s="118"/>
      <c r="R24" s="118"/>
      <c r="S24" s="118"/>
      <c r="T24" s="118"/>
      <c r="U24" s="118"/>
      <c r="V24" s="118"/>
      <c r="W24" s="118"/>
    </row>
    <row r="25" spans="1:23" x14ac:dyDescent="0.3">
      <c r="A25" s="118"/>
      <c r="B25" s="118"/>
      <c r="C25" s="118"/>
      <c r="D25" s="118"/>
      <c r="E25" s="118"/>
      <c r="F25" s="118"/>
      <c r="G25" s="118"/>
      <c r="H25" s="118"/>
      <c r="I25" s="118"/>
      <c r="J25" s="118"/>
      <c r="K25" s="118"/>
      <c r="L25" s="118"/>
      <c r="M25" s="118"/>
      <c r="N25" s="118"/>
      <c r="O25" s="118"/>
      <c r="P25" s="118"/>
      <c r="Q25" s="118"/>
      <c r="R25" s="118"/>
      <c r="S25" s="118"/>
      <c r="T25" s="118"/>
      <c r="U25" s="118"/>
      <c r="V25" s="118"/>
      <c r="W25" s="118"/>
    </row>
    <row r="27" spans="1:23" x14ac:dyDescent="0.3">
      <c r="A27" s="119" t="s">
        <v>271</v>
      </c>
      <c r="B27" s="119"/>
      <c r="C27" s="119"/>
      <c r="E27" s="121" t="s">
        <v>31</v>
      </c>
      <c r="F27" s="122"/>
      <c r="G27" s="122"/>
      <c r="J27" s="119" t="s">
        <v>275</v>
      </c>
      <c r="K27" s="119"/>
      <c r="L27" s="119"/>
      <c r="N27" s="129" t="s">
        <v>32</v>
      </c>
      <c r="O27" s="130"/>
      <c r="P27" s="130"/>
    </row>
    <row r="28" spans="1:23" x14ac:dyDescent="0.3">
      <c r="A28" s="119"/>
      <c r="B28" s="119"/>
      <c r="C28" s="119"/>
      <c r="E28" s="122"/>
      <c r="F28" s="122"/>
      <c r="G28" s="122"/>
      <c r="J28" s="119"/>
      <c r="K28" s="119"/>
      <c r="L28" s="119"/>
      <c r="N28" s="130"/>
      <c r="O28" s="130"/>
      <c r="P28" s="130"/>
    </row>
    <row r="30" spans="1:23" x14ac:dyDescent="0.3">
      <c r="A30" s="120" t="s">
        <v>272</v>
      </c>
      <c r="B30" s="120"/>
      <c r="C30" s="120"/>
      <c r="E30" s="123" t="s">
        <v>46</v>
      </c>
      <c r="F30" s="124"/>
      <c r="G30" s="124"/>
      <c r="I30" s="26"/>
      <c r="J30" s="120" t="s">
        <v>276</v>
      </c>
      <c r="K30" s="120"/>
      <c r="L30" s="120"/>
      <c r="N30" s="121" t="s">
        <v>279</v>
      </c>
      <c r="O30" s="131"/>
      <c r="P30" s="131"/>
    </row>
    <row r="31" spans="1:23" x14ac:dyDescent="0.3">
      <c r="A31" s="120"/>
      <c r="B31" s="120"/>
      <c r="C31" s="120"/>
      <c r="E31" s="124"/>
      <c r="F31" s="124"/>
      <c r="G31" s="124"/>
      <c r="J31" s="120"/>
      <c r="K31" s="120"/>
      <c r="L31" s="120"/>
      <c r="N31" s="131"/>
      <c r="O31" s="131"/>
      <c r="P31" s="131"/>
    </row>
    <row r="33" spans="1:23" x14ac:dyDescent="0.3">
      <c r="A33" s="120" t="s">
        <v>273</v>
      </c>
      <c r="B33" s="120"/>
      <c r="C33" s="120"/>
      <c r="E33" s="125" t="s">
        <v>31</v>
      </c>
      <c r="F33" s="126"/>
      <c r="G33" s="126"/>
      <c r="J33" s="120" t="s">
        <v>277</v>
      </c>
      <c r="K33" s="120"/>
      <c r="L33" s="120"/>
      <c r="N33" s="125">
        <v>46.82</v>
      </c>
      <c r="O33" s="126"/>
      <c r="P33" s="126"/>
    </row>
    <row r="34" spans="1:23" x14ac:dyDescent="0.3">
      <c r="A34" s="120"/>
      <c r="B34" s="120"/>
      <c r="C34" s="120"/>
      <c r="E34" s="126"/>
      <c r="F34" s="126"/>
      <c r="G34" s="126"/>
      <c r="J34" s="120"/>
      <c r="K34" s="120"/>
      <c r="L34" s="120"/>
      <c r="N34" s="126"/>
      <c r="O34" s="126"/>
      <c r="P34" s="126"/>
    </row>
    <row r="36" spans="1:23" x14ac:dyDescent="0.3">
      <c r="A36" s="120" t="s">
        <v>274</v>
      </c>
      <c r="B36" s="120"/>
      <c r="C36" s="120"/>
      <c r="E36" s="127" t="s">
        <v>31</v>
      </c>
      <c r="F36" s="128"/>
      <c r="G36" s="128"/>
      <c r="J36" s="120" t="s">
        <v>278</v>
      </c>
      <c r="K36" s="120"/>
      <c r="L36" s="120"/>
      <c r="N36" s="123">
        <v>67.349999999999994</v>
      </c>
      <c r="O36" s="132"/>
      <c r="P36" s="132"/>
    </row>
    <row r="37" spans="1:23" x14ac:dyDescent="0.3">
      <c r="A37" s="120"/>
      <c r="B37" s="120"/>
      <c r="C37" s="120"/>
      <c r="E37" s="128"/>
      <c r="F37" s="128"/>
      <c r="G37" s="128"/>
      <c r="J37" s="120"/>
      <c r="K37" s="120"/>
      <c r="L37" s="120"/>
      <c r="N37" s="132"/>
      <c r="O37" s="132"/>
      <c r="P37" s="132"/>
    </row>
    <row r="39" spans="1:23" x14ac:dyDescent="0.3">
      <c r="A39" s="118" t="s">
        <v>280</v>
      </c>
      <c r="B39" s="118"/>
      <c r="C39" s="118"/>
      <c r="D39" s="118"/>
      <c r="E39" s="118"/>
      <c r="F39" s="118"/>
      <c r="G39" s="118"/>
      <c r="H39" s="118"/>
      <c r="I39" s="118"/>
      <c r="J39" s="118"/>
      <c r="K39" s="118"/>
      <c r="L39" s="118"/>
      <c r="M39" s="118"/>
      <c r="N39" s="118"/>
      <c r="O39" s="118"/>
      <c r="P39" s="118"/>
      <c r="Q39" s="118"/>
      <c r="R39" s="118"/>
      <c r="S39" s="118"/>
      <c r="T39" s="118"/>
      <c r="U39" s="118"/>
      <c r="V39" s="118"/>
      <c r="W39" s="118"/>
    </row>
    <row r="40" spans="1:23" x14ac:dyDescent="0.3">
      <c r="A40" s="118"/>
      <c r="B40" s="118"/>
      <c r="C40" s="118"/>
      <c r="D40" s="118"/>
      <c r="E40" s="118"/>
      <c r="F40" s="118"/>
      <c r="G40" s="118"/>
      <c r="H40" s="118"/>
      <c r="I40" s="118"/>
      <c r="J40" s="118"/>
      <c r="K40" s="118"/>
      <c r="L40" s="118"/>
      <c r="M40" s="118"/>
      <c r="N40" s="118"/>
      <c r="O40" s="118"/>
      <c r="P40" s="118"/>
      <c r="Q40" s="118"/>
      <c r="R40" s="118"/>
      <c r="S40" s="118"/>
      <c r="T40" s="118"/>
      <c r="U40" s="118"/>
      <c r="V40" s="118"/>
      <c r="W40" s="118"/>
    </row>
    <row r="42" spans="1:23" ht="14.4" customHeight="1" x14ac:dyDescent="0.3">
      <c r="A42" s="135" t="s">
        <v>281</v>
      </c>
      <c r="B42" s="135"/>
      <c r="C42" s="135"/>
      <c r="D42" s="135"/>
      <c r="E42" s="135"/>
      <c r="F42" s="135"/>
      <c r="G42" s="135"/>
      <c r="H42" s="135"/>
      <c r="I42" s="135"/>
      <c r="J42" s="135"/>
      <c r="K42" s="135"/>
      <c r="L42" s="135"/>
      <c r="M42" s="135"/>
      <c r="N42" s="135"/>
      <c r="O42" s="135"/>
      <c r="P42" s="135"/>
      <c r="Q42" s="135"/>
      <c r="R42" s="135"/>
      <c r="S42" s="135"/>
      <c r="T42" s="135"/>
      <c r="U42" s="135"/>
      <c r="V42" s="135"/>
      <c r="W42" s="135"/>
    </row>
    <row r="43" spans="1:23" ht="14.4" customHeight="1" x14ac:dyDescent="0.3">
      <c r="A43" s="135"/>
      <c r="B43" s="135"/>
      <c r="C43" s="135"/>
      <c r="D43" s="135"/>
      <c r="E43" s="135"/>
      <c r="F43" s="135"/>
      <c r="G43" s="135"/>
      <c r="H43" s="135"/>
      <c r="I43" s="135"/>
      <c r="J43" s="135"/>
      <c r="K43" s="135"/>
      <c r="L43" s="135"/>
      <c r="M43" s="135"/>
      <c r="N43" s="135"/>
      <c r="O43" s="135"/>
      <c r="P43" s="135"/>
      <c r="Q43" s="135"/>
      <c r="R43" s="135"/>
      <c r="S43" s="135"/>
      <c r="T43" s="135"/>
      <c r="U43" s="135"/>
      <c r="V43" s="135"/>
      <c r="W43" s="135"/>
    </row>
    <row r="44" spans="1:23" x14ac:dyDescent="0.3">
      <c r="A44" s="135" t="s">
        <v>282</v>
      </c>
      <c r="B44" s="135"/>
      <c r="C44" s="135"/>
      <c r="D44" s="135"/>
      <c r="E44" s="135"/>
      <c r="F44" s="135"/>
      <c r="G44" s="135"/>
      <c r="H44" s="135"/>
      <c r="I44" s="135"/>
      <c r="J44" s="135"/>
      <c r="K44" s="135"/>
      <c r="L44" s="135"/>
      <c r="M44" s="135"/>
      <c r="N44" s="135"/>
      <c r="O44" s="135"/>
      <c r="P44" s="135"/>
      <c r="Q44" s="135"/>
      <c r="R44" s="135"/>
      <c r="S44" s="135"/>
      <c r="T44" s="135"/>
      <c r="U44" s="135"/>
      <c r="V44" s="135"/>
      <c r="W44" s="135"/>
    </row>
    <row r="45" spans="1:23" x14ac:dyDescent="0.3">
      <c r="A45" s="135"/>
      <c r="B45" s="135"/>
      <c r="C45" s="135"/>
      <c r="D45" s="135"/>
      <c r="E45" s="135"/>
      <c r="F45" s="135"/>
      <c r="G45" s="135"/>
      <c r="H45" s="135"/>
      <c r="I45" s="135"/>
      <c r="J45" s="135"/>
      <c r="K45" s="135"/>
      <c r="L45" s="135"/>
      <c r="M45" s="135"/>
      <c r="N45" s="135"/>
      <c r="O45" s="135"/>
      <c r="P45" s="135"/>
      <c r="Q45" s="135"/>
      <c r="R45" s="135"/>
      <c r="S45" s="135"/>
      <c r="T45" s="135"/>
      <c r="U45" s="135"/>
      <c r="V45" s="135"/>
      <c r="W45" s="135"/>
    </row>
    <row r="46" spans="1:23" x14ac:dyDescent="0.3">
      <c r="A46" s="135" t="s">
        <v>283</v>
      </c>
      <c r="B46" s="135"/>
      <c r="C46" s="135"/>
      <c r="D46" s="135"/>
      <c r="E46" s="135"/>
      <c r="F46" s="135"/>
      <c r="G46" s="135"/>
      <c r="H46" s="135"/>
      <c r="I46" s="135"/>
      <c r="J46" s="135"/>
      <c r="K46" s="135"/>
      <c r="L46" s="135"/>
      <c r="M46" s="135"/>
      <c r="N46" s="135"/>
      <c r="O46" s="135"/>
      <c r="P46" s="135"/>
      <c r="Q46" s="135"/>
      <c r="R46" s="135"/>
      <c r="S46" s="135"/>
      <c r="T46" s="135"/>
      <c r="U46" s="135"/>
      <c r="V46" s="135"/>
      <c r="W46" s="135"/>
    </row>
    <row r="47" spans="1:23" x14ac:dyDescent="0.3">
      <c r="A47" s="135"/>
      <c r="B47" s="135"/>
      <c r="C47" s="135"/>
      <c r="D47" s="135"/>
      <c r="E47" s="135"/>
      <c r="F47" s="135"/>
      <c r="G47" s="135"/>
      <c r="H47" s="135"/>
      <c r="I47" s="135"/>
      <c r="J47" s="135"/>
      <c r="K47" s="135"/>
      <c r="L47" s="135"/>
      <c r="M47" s="135"/>
      <c r="N47" s="135"/>
      <c r="O47" s="135"/>
      <c r="P47" s="135"/>
      <c r="Q47" s="135"/>
      <c r="R47" s="135"/>
      <c r="S47" s="135"/>
      <c r="T47" s="135"/>
      <c r="U47" s="135"/>
      <c r="V47" s="135"/>
      <c r="W47" s="135"/>
    </row>
    <row r="48" spans="1:23" x14ac:dyDescent="0.3">
      <c r="A48" s="135" t="s">
        <v>284</v>
      </c>
      <c r="B48" s="135"/>
      <c r="C48" s="135"/>
      <c r="D48" s="135"/>
      <c r="E48" s="135"/>
      <c r="F48" s="135"/>
      <c r="G48" s="135"/>
      <c r="H48" s="135"/>
      <c r="I48" s="135"/>
      <c r="J48" s="135"/>
      <c r="K48" s="135"/>
      <c r="L48" s="135"/>
      <c r="M48" s="135"/>
      <c r="N48" s="135"/>
      <c r="O48" s="135"/>
      <c r="P48" s="135"/>
      <c r="Q48" s="135"/>
      <c r="R48" s="135"/>
      <c r="S48" s="135"/>
      <c r="T48" s="135"/>
      <c r="U48" s="135"/>
      <c r="V48" s="135"/>
      <c r="W48" s="135"/>
    </row>
    <row r="49" spans="1:23" x14ac:dyDescent="0.3">
      <c r="A49" s="135"/>
      <c r="B49" s="135"/>
      <c r="C49" s="135"/>
      <c r="D49" s="135"/>
      <c r="E49" s="135"/>
      <c r="F49" s="135"/>
      <c r="G49" s="135"/>
      <c r="H49" s="135"/>
      <c r="I49" s="135"/>
      <c r="J49" s="135"/>
      <c r="K49" s="135"/>
      <c r="L49" s="135"/>
      <c r="M49" s="135"/>
      <c r="N49" s="135"/>
      <c r="O49" s="135"/>
      <c r="P49" s="135"/>
      <c r="Q49" s="135"/>
      <c r="R49" s="135"/>
      <c r="S49" s="135"/>
      <c r="T49" s="135"/>
      <c r="U49" s="135"/>
      <c r="V49" s="135"/>
      <c r="W49" s="135"/>
    </row>
    <row r="50" spans="1:23" ht="14.4" customHeight="1" x14ac:dyDescent="0.3">
      <c r="A50" s="135" t="s">
        <v>285</v>
      </c>
      <c r="B50" s="135"/>
      <c r="C50" s="135"/>
      <c r="D50" s="135"/>
      <c r="E50" s="135"/>
      <c r="F50" s="135"/>
      <c r="G50" s="135"/>
      <c r="H50" s="135"/>
      <c r="I50" s="135"/>
      <c r="J50" s="135"/>
      <c r="K50" s="135"/>
      <c r="L50" s="135"/>
      <c r="M50" s="135"/>
      <c r="N50" s="135"/>
      <c r="O50" s="135"/>
      <c r="P50" s="135"/>
      <c r="Q50" s="135"/>
      <c r="R50" s="135"/>
      <c r="S50" s="135"/>
      <c r="T50" s="135"/>
      <c r="U50" s="135"/>
      <c r="V50" s="135"/>
      <c r="W50" s="135"/>
    </row>
    <row r="51" spans="1:23" ht="14.4" customHeight="1" x14ac:dyDescent="0.3">
      <c r="A51" s="135"/>
      <c r="B51" s="135"/>
      <c r="C51" s="135"/>
      <c r="D51" s="135"/>
      <c r="E51" s="135"/>
      <c r="F51" s="135"/>
      <c r="G51" s="135"/>
      <c r="H51" s="135"/>
      <c r="I51" s="135"/>
      <c r="J51" s="135"/>
      <c r="K51" s="135"/>
      <c r="L51" s="135"/>
      <c r="M51" s="135"/>
      <c r="N51" s="135"/>
      <c r="O51" s="135"/>
      <c r="P51" s="135"/>
      <c r="Q51" s="135"/>
      <c r="R51" s="135"/>
      <c r="S51" s="135"/>
      <c r="T51" s="135"/>
      <c r="U51" s="135"/>
      <c r="V51" s="135"/>
      <c r="W51" s="135"/>
    </row>
    <row r="54" spans="1:23" x14ac:dyDescent="0.3">
      <c r="A54" s="118" t="s">
        <v>286</v>
      </c>
      <c r="B54" s="118"/>
      <c r="C54" s="118"/>
      <c r="D54" s="118"/>
      <c r="E54" s="118"/>
      <c r="F54" s="118"/>
      <c r="G54" s="118"/>
      <c r="H54" s="118"/>
      <c r="I54" s="118"/>
      <c r="J54" s="118"/>
      <c r="K54" s="118"/>
      <c r="L54" s="118"/>
      <c r="M54" s="118"/>
      <c r="N54" s="118"/>
      <c r="O54" s="118"/>
      <c r="P54" s="118"/>
      <c r="Q54" s="118"/>
      <c r="R54" s="118"/>
      <c r="S54" s="118"/>
      <c r="T54" s="118"/>
      <c r="U54" s="118"/>
      <c r="V54" s="118"/>
      <c r="W54" s="118"/>
    </row>
    <row r="55" spans="1:23" x14ac:dyDescent="0.3">
      <c r="A55" s="118"/>
      <c r="B55" s="118"/>
      <c r="C55" s="118"/>
      <c r="D55" s="118"/>
      <c r="E55" s="118"/>
      <c r="F55" s="118"/>
      <c r="G55" s="118"/>
      <c r="H55" s="118"/>
      <c r="I55" s="118"/>
      <c r="J55" s="118"/>
      <c r="K55" s="118"/>
      <c r="L55" s="118"/>
      <c r="M55" s="118"/>
      <c r="N55" s="118"/>
      <c r="O55" s="118"/>
      <c r="P55" s="118"/>
      <c r="Q55" s="118"/>
      <c r="R55" s="118"/>
      <c r="S55" s="118"/>
      <c r="T55" s="118"/>
      <c r="U55" s="118"/>
      <c r="V55" s="118"/>
      <c r="W55" s="118"/>
    </row>
    <row r="57" spans="1:23" ht="18" x14ac:dyDescent="0.35">
      <c r="A57" s="133" t="s">
        <v>287</v>
      </c>
      <c r="B57" s="133"/>
    </row>
    <row r="59" spans="1:23" ht="14.4" customHeight="1" x14ac:dyDescent="0.3">
      <c r="A59" s="134" t="s">
        <v>288</v>
      </c>
      <c r="B59" s="134"/>
      <c r="C59" s="134"/>
      <c r="D59" s="134"/>
      <c r="E59" s="134"/>
      <c r="F59" s="134"/>
      <c r="G59" s="134"/>
      <c r="H59" s="134"/>
      <c r="I59" s="134"/>
      <c r="J59" s="134"/>
      <c r="K59" s="134"/>
      <c r="L59" s="134"/>
      <c r="M59" s="134"/>
      <c r="N59" s="134"/>
      <c r="O59" s="134"/>
      <c r="P59" s="134"/>
      <c r="Q59" s="134"/>
      <c r="R59" s="134"/>
      <c r="S59" s="134"/>
      <c r="T59" s="134"/>
      <c r="U59" s="134"/>
      <c r="V59" s="134"/>
    </row>
    <row r="60" spans="1:23" ht="14.4" customHeight="1" x14ac:dyDescent="0.3">
      <c r="A60" s="134"/>
      <c r="B60" s="134"/>
      <c r="C60" s="134"/>
      <c r="D60" s="134"/>
      <c r="E60" s="134"/>
      <c r="F60" s="134"/>
      <c r="G60" s="134"/>
      <c r="H60" s="134"/>
      <c r="I60" s="134"/>
      <c r="J60" s="134"/>
      <c r="K60" s="134"/>
      <c r="L60" s="134"/>
      <c r="M60" s="134"/>
      <c r="N60" s="134"/>
      <c r="O60" s="134"/>
      <c r="P60" s="134"/>
      <c r="Q60" s="134"/>
      <c r="R60" s="134"/>
      <c r="S60" s="134"/>
      <c r="T60" s="134"/>
      <c r="U60" s="134"/>
      <c r="V60" s="134"/>
    </row>
    <row r="62" spans="1:23" ht="18" x14ac:dyDescent="0.35">
      <c r="A62" s="133" t="s">
        <v>287</v>
      </c>
      <c r="B62" s="133"/>
    </row>
    <row r="64" spans="1:23" x14ac:dyDescent="0.3">
      <c r="A64" s="136" t="s">
        <v>289</v>
      </c>
      <c r="B64" s="136"/>
      <c r="C64" s="136"/>
      <c r="D64" s="136"/>
      <c r="E64" s="136"/>
      <c r="F64" s="136"/>
      <c r="G64" s="136"/>
      <c r="H64" s="136"/>
      <c r="I64" s="136"/>
      <c r="J64" s="136"/>
      <c r="K64" s="136"/>
      <c r="L64" s="136"/>
      <c r="M64" s="136"/>
      <c r="N64" s="136"/>
      <c r="O64" s="136"/>
      <c r="P64" s="136"/>
      <c r="Q64" s="136"/>
      <c r="R64" s="136"/>
      <c r="S64" s="136"/>
      <c r="T64" s="136"/>
      <c r="U64" s="136"/>
      <c r="V64" s="136"/>
    </row>
    <row r="65" spans="1:22" x14ac:dyDescent="0.3">
      <c r="A65" s="136"/>
      <c r="B65" s="136"/>
      <c r="C65" s="136"/>
      <c r="D65" s="136"/>
      <c r="E65" s="136"/>
      <c r="F65" s="136"/>
      <c r="G65" s="136"/>
      <c r="H65" s="136"/>
      <c r="I65" s="136"/>
      <c r="J65" s="136"/>
      <c r="K65" s="136"/>
      <c r="L65" s="136"/>
      <c r="M65" s="136"/>
      <c r="N65" s="136"/>
      <c r="O65" s="136"/>
      <c r="P65" s="136"/>
      <c r="Q65" s="136"/>
      <c r="R65" s="136"/>
      <c r="S65" s="136"/>
      <c r="T65" s="136"/>
      <c r="U65" s="136"/>
      <c r="V65" s="136"/>
    </row>
    <row r="67" spans="1:22" ht="18" x14ac:dyDescent="0.35">
      <c r="A67" s="133" t="s">
        <v>287</v>
      </c>
      <c r="B67" s="133"/>
    </row>
    <row r="69" spans="1:22" x14ac:dyDescent="0.3">
      <c r="A69" s="136" t="s">
        <v>290</v>
      </c>
      <c r="B69" s="136"/>
      <c r="C69" s="136"/>
      <c r="D69" s="136"/>
      <c r="E69" s="136"/>
      <c r="F69" s="136"/>
      <c r="G69" s="136"/>
      <c r="H69" s="136"/>
      <c r="I69" s="136"/>
      <c r="J69" s="136"/>
      <c r="K69" s="136"/>
      <c r="L69" s="136"/>
      <c r="M69" s="136"/>
      <c r="N69" s="136"/>
      <c r="O69" s="136"/>
      <c r="P69" s="136"/>
      <c r="Q69" s="136"/>
      <c r="R69" s="136"/>
      <c r="S69" s="136"/>
      <c r="T69" s="136"/>
      <c r="U69" s="136"/>
      <c r="V69" s="136"/>
    </row>
    <row r="70" spans="1:22" x14ac:dyDescent="0.3">
      <c r="A70" s="136"/>
      <c r="B70" s="136"/>
      <c r="C70" s="136"/>
      <c r="D70" s="136"/>
      <c r="E70" s="136"/>
      <c r="F70" s="136"/>
      <c r="G70" s="136"/>
      <c r="H70" s="136"/>
      <c r="I70" s="136"/>
      <c r="J70" s="136"/>
      <c r="K70" s="136"/>
      <c r="L70" s="136"/>
      <c r="M70" s="136"/>
      <c r="N70" s="136"/>
      <c r="O70" s="136"/>
      <c r="P70" s="136"/>
      <c r="Q70" s="136"/>
      <c r="R70" s="136"/>
      <c r="S70" s="136"/>
      <c r="T70" s="136"/>
      <c r="U70" s="136"/>
      <c r="V70" s="136"/>
    </row>
    <row r="72" spans="1:22" ht="18" x14ac:dyDescent="0.35">
      <c r="A72" s="133" t="s">
        <v>291</v>
      </c>
      <c r="B72" s="133"/>
    </row>
    <row r="74" spans="1:22" x14ac:dyDescent="0.3">
      <c r="A74" s="136" t="s">
        <v>290</v>
      </c>
      <c r="B74" s="136"/>
      <c r="C74" s="136"/>
      <c r="D74" s="136"/>
      <c r="E74" s="136"/>
      <c r="F74" s="136"/>
      <c r="G74" s="136"/>
      <c r="H74" s="136"/>
      <c r="I74" s="136"/>
      <c r="J74" s="136"/>
      <c r="K74" s="136"/>
      <c r="L74" s="136"/>
      <c r="M74" s="136"/>
      <c r="N74" s="136"/>
      <c r="O74" s="136"/>
      <c r="P74" s="136"/>
      <c r="Q74" s="136"/>
      <c r="R74" s="136"/>
      <c r="S74" s="136"/>
      <c r="T74" s="136"/>
      <c r="U74" s="136"/>
      <c r="V74" s="136"/>
    </row>
    <row r="75" spans="1:22" x14ac:dyDescent="0.3">
      <c r="A75" s="136"/>
      <c r="B75" s="136"/>
      <c r="C75" s="136"/>
      <c r="D75" s="136"/>
      <c r="E75" s="136"/>
      <c r="F75" s="136"/>
      <c r="G75" s="136"/>
      <c r="H75" s="136"/>
      <c r="I75" s="136"/>
      <c r="J75" s="136"/>
      <c r="K75" s="136"/>
      <c r="L75" s="136"/>
      <c r="M75" s="136"/>
      <c r="N75" s="136"/>
      <c r="O75" s="136"/>
      <c r="P75" s="136"/>
      <c r="Q75" s="136"/>
      <c r="R75" s="136"/>
      <c r="S75" s="136"/>
      <c r="T75" s="136"/>
      <c r="U75" s="136"/>
      <c r="V75" s="136"/>
    </row>
  </sheetData>
  <mergeCells count="38">
    <mergeCell ref="A74:V75"/>
    <mergeCell ref="A62:B62"/>
    <mergeCell ref="A64:V65"/>
    <mergeCell ref="A67:B67"/>
    <mergeCell ref="A69:V70"/>
    <mergeCell ref="A72:B72"/>
    <mergeCell ref="N36:P37"/>
    <mergeCell ref="A54:W55"/>
    <mergeCell ref="A57:B57"/>
    <mergeCell ref="A59:V60"/>
    <mergeCell ref="A39:W40"/>
    <mergeCell ref="A42:W43"/>
    <mergeCell ref="A44:W45"/>
    <mergeCell ref="A46:W47"/>
    <mergeCell ref="A48:W49"/>
    <mergeCell ref="A50:W51"/>
    <mergeCell ref="A24:W25"/>
    <mergeCell ref="A27:C28"/>
    <mergeCell ref="A30:C31"/>
    <mergeCell ref="A33:C34"/>
    <mergeCell ref="A36:C37"/>
    <mergeCell ref="E27:G28"/>
    <mergeCell ref="E30:G31"/>
    <mergeCell ref="E33:G34"/>
    <mergeCell ref="E36:G37"/>
    <mergeCell ref="J27:L28"/>
    <mergeCell ref="J30:L31"/>
    <mergeCell ref="J33:L34"/>
    <mergeCell ref="J36:L37"/>
    <mergeCell ref="N27:P28"/>
    <mergeCell ref="N30:P31"/>
    <mergeCell ref="N33:P34"/>
    <mergeCell ref="A21:W22"/>
    <mergeCell ref="A10:W11"/>
    <mergeCell ref="A13:W14"/>
    <mergeCell ref="A15:W16"/>
    <mergeCell ref="A17:W18"/>
    <mergeCell ref="A19:W20"/>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7F228F-8685-4C79-8927-48C389B314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HOME</vt:lpstr>
      <vt:lpstr>EXECUTIVE_DASHBOARD</vt:lpstr>
      <vt:lpstr>DISTRICT_INTELLIGENCE</vt:lpstr>
      <vt:lpstr>CHART_LIBRARY</vt:lpstr>
      <vt:lpstr>DATA_MODEL</vt:lpstr>
      <vt:lpstr>CLEANED DATA</vt:lpstr>
      <vt:lpstr>RAW_DATA</vt:lpstr>
      <vt:lpstr>PIVOT_ANALYSIS</vt:lpstr>
      <vt:lpstr>FORMULAE</vt:lpstr>
      <vt:lpstr>INSIGHTS_REPORTS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rahan s</dc:creator>
  <cp:lastModifiedBy>rahan s</cp:lastModifiedBy>
  <dcterms:created xsi:type="dcterms:W3CDTF">2026-06-24T13:54:30Z</dcterms:created>
  <dcterms:modified xsi:type="dcterms:W3CDTF">2026-06-26T14:36:57Z</dcterms:modified>
</cp:coreProperties>
</file>