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file\KULIAH\SEMESTER 5\Kp\"/>
    </mc:Choice>
  </mc:AlternateContent>
  <xr:revisionPtr revIDLastSave="0" documentId="13_ncr:1_{B1947537-C094-459C-BA7B-36EF08131E02}" xr6:coauthVersionLast="47" xr6:coauthVersionMax="47" xr10:uidLastSave="{00000000-0000-0000-0000-000000000000}"/>
  <bookViews>
    <workbookView xWindow="-120" yWindow="-120" windowWidth="19440" windowHeight="10440" activeTab="2" xr2:uid="{576503E0-E947-482E-A083-7BB4D822C80F}"/>
  </bookViews>
  <sheets>
    <sheet name="Summary" sheetId="8" r:id="rId1"/>
    <sheet name="Data" sheetId="3" r:id="rId2"/>
    <sheet name="MA Ganda 3x5" sheetId="4" r:id="rId3"/>
    <sheet name="MA Ganda 5x3" sheetId="7" r:id="rId4"/>
    <sheet name="Holt " sheetId="5" r:id="rId5"/>
    <sheet name="Brown"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2" i="5" l="1"/>
  <c r="G22" i="7"/>
  <c r="J2" i="7"/>
  <c r="J1" i="7"/>
  <c r="H10" i="7"/>
  <c r="H11" i="7"/>
  <c r="H12" i="7"/>
  <c r="H13" i="7"/>
  <c r="H14" i="7"/>
  <c r="H15" i="7"/>
  <c r="H16" i="7"/>
  <c r="H17" i="7"/>
  <c r="H18" i="7"/>
  <c r="H19" i="7"/>
  <c r="H20" i="7"/>
  <c r="H21" i="7"/>
  <c r="H9" i="7"/>
  <c r="G10" i="7"/>
  <c r="G11" i="7"/>
  <c r="G12" i="7"/>
  <c r="G13" i="7"/>
  <c r="G14" i="7"/>
  <c r="G15" i="7"/>
  <c r="G16" i="7"/>
  <c r="G17" i="7"/>
  <c r="G18" i="7"/>
  <c r="G19" i="7"/>
  <c r="G20" i="7"/>
  <c r="G21" i="7"/>
  <c r="G9" i="7"/>
  <c r="F9" i="7"/>
  <c r="F10" i="7"/>
  <c r="F11" i="7"/>
  <c r="F12" i="7"/>
  <c r="F13" i="7"/>
  <c r="F14" i="7"/>
  <c r="F15" i="7"/>
  <c r="F16" i="7"/>
  <c r="F17" i="7"/>
  <c r="F18" i="7"/>
  <c r="F19" i="7"/>
  <c r="F20" i="7"/>
  <c r="F21" i="7"/>
  <c r="F8" i="7"/>
  <c r="E9" i="7"/>
  <c r="E10" i="7"/>
  <c r="E11" i="7"/>
  <c r="E12" i="7"/>
  <c r="E13" i="7"/>
  <c r="E14" i="7"/>
  <c r="E15" i="7"/>
  <c r="E16" i="7"/>
  <c r="E17" i="7"/>
  <c r="E18" i="7"/>
  <c r="E19" i="7"/>
  <c r="E20" i="7"/>
  <c r="E21" i="7"/>
  <c r="E8" i="7"/>
  <c r="D9" i="7"/>
  <c r="D10" i="7"/>
  <c r="D11" i="7"/>
  <c r="D12" i="7"/>
  <c r="D13" i="7"/>
  <c r="D14" i="7"/>
  <c r="D15" i="7"/>
  <c r="D16" i="7"/>
  <c r="D17" i="7"/>
  <c r="D18" i="7"/>
  <c r="D19" i="7"/>
  <c r="D20" i="7"/>
  <c r="D21" i="7"/>
  <c r="D8" i="7"/>
  <c r="C5" i="7"/>
  <c r="C6" i="7"/>
  <c r="C7" i="7"/>
  <c r="C8" i="7"/>
  <c r="C9" i="7"/>
  <c r="C10" i="7"/>
  <c r="C11" i="7"/>
  <c r="C12" i="7"/>
  <c r="C13" i="7"/>
  <c r="C14" i="7"/>
  <c r="C15" i="7"/>
  <c r="C16" i="7"/>
  <c r="C17" i="7"/>
  <c r="C18" i="7"/>
  <c r="C19" i="7"/>
  <c r="C20" i="7"/>
  <c r="C21" i="7"/>
  <c r="C4" i="7"/>
  <c r="C3" i="6" l="1"/>
  <c r="D2" i="6"/>
  <c r="C2" i="6"/>
  <c r="C3" i="5"/>
  <c r="D2" i="5"/>
  <c r="C2" i="5"/>
  <c r="J2" i="4"/>
  <c r="I2" i="4"/>
  <c r="H10" i="4"/>
  <c r="H11" i="4"/>
  <c r="H12" i="4"/>
  <c r="H13" i="4"/>
  <c r="H14" i="4"/>
  <c r="H15" i="4"/>
  <c r="H16" i="4"/>
  <c r="H17" i="4"/>
  <c r="H18" i="4"/>
  <c r="H19" i="4"/>
  <c r="H20" i="4"/>
  <c r="H21" i="4"/>
  <c r="H9" i="4"/>
  <c r="G22" i="4"/>
  <c r="G10" i="4"/>
  <c r="G11" i="4"/>
  <c r="G12" i="4"/>
  <c r="G13" i="4"/>
  <c r="G14" i="4"/>
  <c r="G15" i="4"/>
  <c r="G16" i="4"/>
  <c r="G17" i="4"/>
  <c r="G18" i="4"/>
  <c r="G19" i="4"/>
  <c r="G20" i="4"/>
  <c r="G21" i="4"/>
  <c r="G9" i="4"/>
  <c r="F9" i="4"/>
  <c r="F10" i="4"/>
  <c r="F11" i="4"/>
  <c r="F12" i="4"/>
  <c r="F13" i="4"/>
  <c r="F14" i="4"/>
  <c r="F15" i="4"/>
  <c r="F16" i="4"/>
  <c r="F17" i="4"/>
  <c r="F18" i="4"/>
  <c r="F19" i="4"/>
  <c r="F20" i="4"/>
  <c r="F21" i="4"/>
  <c r="F8" i="4"/>
  <c r="E9" i="4"/>
  <c r="E10" i="4"/>
  <c r="E11" i="4"/>
  <c r="E12" i="4"/>
  <c r="E13" i="4"/>
  <c r="E14" i="4"/>
  <c r="E15" i="4"/>
  <c r="E16" i="4"/>
  <c r="E17" i="4"/>
  <c r="E18" i="4"/>
  <c r="E19" i="4"/>
  <c r="E20" i="4"/>
  <c r="E21" i="4"/>
  <c r="E8" i="4"/>
  <c r="D9" i="4"/>
  <c r="D10" i="4"/>
  <c r="D11" i="4"/>
  <c r="D12" i="4"/>
  <c r="D13" i="4"/>
  <c r="D14" i="4"/>
  <c r="D15" i="4"/>
  <c r="D16" i="4"/>
  <c r="D17" i="4"/>
  <c r="D18" i="4"/>
  <c r="D19" i="4"/>
  <c r="D20" i="4"/>
  <c r="D21" i="4"/>
  <c r="D8" i="4"/>
  <c r="C7" i="4"/>
  <c r="C8" i="4"/>
  <c r="C9" i="4"/>
  <c r="C10" i="4"/>
  <c r="C11" i="4"/>
  <c r="C12" i="4"/>
  <c r="C13" i="4"/>
  <c r="C14" i="4"/>
  <c r="C15" i="4"/>
  <c r="C16" i="4"/>
  <c r="C17" i="4"/>
  <c r="C18" i="4"/>
  <c r="C19" i="4"/>
  <c r="C20" i="4"/>
  <c r="C21" i="4"/>
  <c r="C6" i="4"/>
  <c r="D3" i="6" l="1"/>
  <c r="F3" i="6" s="1"/>
  <c r="C4" i="6"/>
  <c r="C5" i="6" s="1"/>
  <c r="C6" i="6" s="1"/>
  <c r="D3" i="5"/>
  <c r="E4" i="5" s="1"/>
  <c r="F4" i="5" s="1"/>
  <c r="D4" i="6" l="1"/>
  <c r="E4" i="6" s="1"/>
  <c r="E3" i="6"/>
  <c r="G4" i="6" s="1"/>
  <c r="H4" i="6" s="1"/>
  <c r="C7" i="6"/>
  <c r="C4" i="5"/>
  <c r="D5" i="6" l="1"/>
  <c r="F4" i="6"/>
  <c r="G5" i="6" s="1"/>
  <c r="H5" i="6" s="1"/>
  <c r="C8" i="6"/>
  <c r="D4" i="5"/>
  <c r="E5" i="5" s="1"/>
  <c r="F5" i="5" s="1"/>
  <c r="D6" i="6" l="1"/>
  <c r="E5" i="6"/>
  <c r="F5" i="6"/>
  <c r="C9" i="6"/>
  <c r="C5" i="5"/>
  <c r="D5" i="5" s="1"/>
  <c r="C6" i="5" s="1"/>
  <c r="D6" i="5" s="1"/>
  <c r="C7" i="5" s="1"/>
  <c r="G6" i="6" l="1"/>
  <c r="H6" i="6" s="1"/>
  <c r="F6" i="6"/>
  <c r="E6" i="6"/>
  <c r="D7" i="6"/>
  <c r="C10" i="6"/>
  <c r="E6" i="5"/>
  <c r="F6" i="5" s="1"/>
  <c r="D7" i="5"/>
  <c r="C8" i="5" s="1"/>
  <c r="E7" i="5"/>
  <c r="F7" i="5" s="1"/>
  <c r="G7" i="6" l="1"/>
  <c r="H7" i="6" s="1"/>
  <c r="D8" i="6"/>
  <c r="F7" i="6"/>
  <c r="E7" i="6"/>
  <c r="C11" i="6"/>
  <c r="D8" i="5"/>
  <c r="C9" i="5" s="1"/>
  <c r="E8" i="5"/>
  <c r="F8" i="5" s="1"/>
  <c r="G8" i="6" l="1"/>
  <c r="H8" i="6" s="1"/>
  <c r="E8" i="6"/>
  <c r="F8" i="6"/>
  <c r="D9" i="6"/>
  <c r="C12" i="6"/>
  <c r="D9" i="5"/>
  <c r="C10" i="5" s="1"/>
  <c r="E9" i="5"/>
  <c r="F9" i="5" s="1"/>
  <c r="G9" i="6" l="1"/>
  <c r="H9" i="6" s="1"/>
  <c r="E9" i="6"/>
  <c r="F9" i="6"/>
  <c r="D10" i="6"/>
  <c r="C13" i="6"/>
  <c r="D10" i="5"/>
  <c r="C11" i="5" s="1"/>
  <c r="E10" i="5"/>
  <c r="F10" i="5" s="1"/>
  <c r="G10" i="6" l="1"/>
  <c r="H10" i="6" s="1"/>
  <c r="E10" i="6"/>
  <c r="D11" i="6"/>
  <c r="F10" i="6"/>
  <c r="G11" i="6" s="1"/>
  <c r="H11" i="6" s="1"/>
  <c r="C14" i="6"/>
  <c r="D11" i="5"/>
  <c r="C12" i="5" s="1"/>
  <c r="E11" i="5"/>
  <c r="F11" i="5" s="1"/>
  <c r="E11" i="6" l="1"/>
  <c r="F11" i="6"/>
  <c r="D12" i="6"/>
  <c r="C15" i="6"/>
  <c r="D12" i="5"/>
  <c r="C13" i="5" s="1"/>
  <c r="E12" i="5"/>
  <c r="F12" i="5" s="1"/>
  <c r="G12" i="6" l="1"/>
  <c r="H12" i="6" s="1"/>
  <c r="E12" i="6"/>
  <c r="F12" i="6"/>
  <c r="D13" i="6"/>
  <c r="C16" i="6"/>
  <c r="D13" i="5"/>
  <c r="C14" i="5" s="1"/>
  <c r="E13" i="5"/>
  <c r="F13" i="5" s="1"/>
  <c r="G13" i="6" l="1"/>
  <c r="H13" i="6" s="1"/>
  <c r="E13" i="6"/>
  <c r="F13" i="6"/>
  <c r="D14" i="6"/>
  <c r="C17" i="6"/>
  <c r="D14" i="5"/>
  <c r="C15" i="5" s="1"/>
  <c r="E14" i="5"/>
  <c r="F14" i="5" s="1"/>
  <c r="G14" i="6" l="1"/>
  <c r="H14" i="6" s="1"/>
  <c r="E14" i="6"/>
  <c r="F14" i="6"/>
  <c r="D15" i="6"/>
  <c r="C18" i="6"/>
  <c r="D15" i="5"/>
  <c r="C16" i="5" s="1"/>
  <c r="E15" i="5"/>
  <c r="F15" i="5" s="1"/>
  <c r="G15" i="6" l="1"/>
  <c r="H15" i="6" s="1"/>
  <c r="E15" i="6"/>
  <c r="F15" i="6"/>
  <c r="D16" i="6"/>
  <c r="C19" i="6"/>
  <c r="D16" i="5"/>
  <c r="C17" i="5" s="1"/>
  <c r="E16" i="5"/>
  <c r="F16" i="5" s="1"/>
  <c r="G16" i="6" l="1"/>
  <c r="H16" i="6" s="1"/>
  <c r="E16" i="6"/>
  <c r="F16" i="6"/>
  <c r="D17" i="6"/>
  <c r="C20" i="6"/>
  <c r="D17" i="5"/>
  <c r="C18" i="5" s="1"/>
  <c r="E17" i="5"/>
  <c r="F17" i="5" s="1"/>
  <c r="G17" i="6" l="1"/>
  <c r="H17" i="6" s="1"/>
  <c r="E17" i="6"/>
  <c r="F17" i="6"/>
  <c r="D18" i="6"/>
  <c r="C21" i="6"/>
  <c r="D18" i="5"/>
  <c r="C19" i="5" s="1"/>
  <c r="E18" i="5"/>
  <c r="F18" i="5" s="1"/>
  <c r="G18" i="6" l="1"/>
  <c r="H18" i="6" s="1"/>
  <c r="E18" i="6"/>
  <c r="F18" i="6"/>
  <c r="D19" i="6"/>
  <c r="D19" i="5"/>
  <c r="C20" i="5" s="1"/>
  <c r="E19" i="5"/>
  <c r="F19" i="5" s="1"/>
  <c r="G19" i="6" l="1"/>
  <c r="H19" i="6" s="1"/>
  <c r="E19" i="6"/>
  <c r="F19" i="6"/>
  <c r="D20" i="6"/>
  <c r="D20" i="5"/>
  <c r="C21" i="5" s="1"/>
  <c r="E20" i="5"/>
  <c r="F20" i="5" s="1"/>
  <c r="G20" i="6" l="1"/>
  <c r="H20" i="6" s="1"/>
  <c r="E20" i="6"/>
  <c r="F20" i="6"/>
  <c r="D21" i="6"/>
  <c r="D21" i="5"/>
  <c r="E21" i="5"/>
  <c r="F21" i="5" s="1"/>
  <c r="G2" i="5" s="1"/>
  <c r="H2" i="5" s="1"/>
  <c r="G21" i="6" l="1"/>
  <c r="H21" i="6" s="1"/>
  <c r="J1" i="6" s="1"/>
  <c r="J2" i="6" s="1"/>
  <c r="E21" i="6"/>
  <c r="F21" i="6"/>
  <c r="G22" i="6" l="1"/>
</calcChain>
</file>

<file path=xl/sharedStrings.xml><?xml version="1.0" encoding="utf-8"?>
<sst xmlns="http://schemas.openxmlformats.org/spreadsheetml/2006/main" count="60" uniqueCount="31">
  <si>
    <t>Jumlah Penduduk Miskin</t>
  </si>
  <si>
    <t>Tahun</t>
  </si>
  <si>
    <t>Persentase Jumlah Penduduk Miskin</t>
  </si>
  <si>
    <t>S't = MA(5)</t>
  </si>
  <si>
    <t>S"t=MA(3X5)</t>
  </si>
  <si>
    <t>a_t</t>
  </si>
  <si>
    <t>b_t</t>
  </si>
  <si>
    <t>error</t>
  </si>
  <si>
    <t>MSE</t>
  </si>
  <si>
    <t>RMSE</t>
  </si>
  <si>
    <t>St</t>
  </si>
  <si>
    <t>Ft+1</t>
  </si>
  <si>
    <t>e^2</t>
  </si>
  <si>
    <t>alpha</t>
  </si>
  <si>
    <t>gamma</t>
  </si>
  <si>
    <t>S't</t>
  </si>
  <si>
    <t>S"t</t>
  </si>
  <si>
    <t>at</t>
  </si>
  <si>
    <t>bt</t>
  </si>
  <si>
    <t>S't = MA(3)</t>
  </si>
  <si>
    <t>S"t = MA(5x3)</t>
  </si>
  <si>
    <t>Error</t>
  </si>
  <si>
    <t>Data Aktual</t>
  </si>
  <si>
    <t>Data Hasil Peramalan</t>
  </si>
  <si>
    <t xml:space="preserve">       </t>
  </si>
  <si>
    <t>Data Aktual (%)</t>
  </si>
  <si>
    <t>Data Hasil Peramalan (%)</t>
  </si>
  <si>
    <t>-</t>
  </si>
  <si>
    <r>
      <rPr>
        <b/>
        <sz val="11"/>
        <color theme="1"/>
        <rFont val="Calibri"/>
        <family val="2"/>
        <scheme val="minor"/>
      </rPr>
      <t>Tujuan</t>
    </r>
    <r>
      <rPr>
        <sz val="11"/>
        <color theme="1"/>
        <rFont val="Calibri"/>
        <family val="2"/>
        <scheme val="minor"/>
      </rPr>
      <t xml:space="preserve"> : Dilakukan peramalan untuk memprediksi persentase penduduk miskin Kabupaten Purworejo Tahun 2022 dengan menggunakan metode  Moving Average (MA), Double Exponential Smooting Dua Parameter Holt  dan  Double Exponential Smooting Satu Parameter Brown. Untuk mengevaluasi metode peramalan tersebut digunakan RMSE (Root Mean Square Error), nilai RMSE menunjukkan ukuran besarnya kesalahan yang dihasilkan oleh suatu metode peramalan. Sehingga metode peramalan dengan nilai RMSE terkecil merupakan metode terbaik yang digunakan untuk melakukan peramalan persentase penduduk miskin.</t>
    </r>
  </si>
  <si>
    <r>
      <rPr>
        <b/>
        <sz val="11"/>
        <color theme="1"/>
        <rFont val="Calibri"/>
        <family val="2"/>
        <scheme val="minor"/>
      </rPr>
      <t>Kesimpulan</t>
    </r>
    <r>
      <rPr>
        <sz val="11"/>
        <color theme="1"/>
        <rFont val="Calibri"/>
        <family val="2"/>
        <scheme val="minor"/>
      </rPr>
      <t xml:space="preserve"> : Dari hasil analisis yang dilakukan diperoleh hasil bahwa metode peramalan dengan nilai RMSE terkecil yaitu metode Double Exponential Smooting Dua Parameter Holt, sehingga metode tersebut digunakan sebagai model ramalan Persentase Penduduk Miskin Kabupaten Purworejo tahun 2022. Ramalan Persentase Penduduk Miskin Kabupaten Purworejo untuk tahun 2022 dengan Metode Double Exponential Smoothing Dua  Parameter Holt adalah sebesar 11,9782 persen, dengan nilai RMSE_x0002_nya sebesar 1,03318 persen. Ramalan Persentase Penduduk Miskin Kabupaten Purworejo pada tahun 2022 menunjukkan adanya penurunan Persentase Penduduk Miskin sebesar 0,4128 persen dibandingkan tahun 2021.</t>
    </r>
  </si>
  <si>
    <t>PERAMALAN PERSENTASE PENDUDUK MISKIN KABUPATEN PURWOREJO TAHUN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</si>
</sst>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5" x14ac:knownFonts="1">
    <font>
      <sz val="11"/>
      <color theme="1"/>
      <name val="Calibri"/>
      <family val="2"/>
      <scheme val="minor"/>
    </font>
    <font>
      <b/>
      <sz val="11"/>
      <color theme="1"/>
      <name val="Calibri"/>
      <family val="2"/>
      <scheme val="minor"/>
    </font>
    <font>
      <sz val="8"/>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left"/>
    </xf>
    <xf numFmtId="164" fontId="0" fillId="0" borderId="0" xfId="0" applyNumberFormat="1" applyAlignment="1">
      <alignment horizontal="left"/>
    </xf>
    <xf numFmtId="0" fontId="0" fillId="0" borderId="0" xfId="0" applyAlignment="1">
      <alignment horizontal="center"/>
    </xf>
    <xf numFmtId="0" fontId="3" fillId="0" borderId="1" xfId="0" applyFont="1" applyBorder="1" applyAlignment="1">
      <alignment horizontal="center" vertical="center"/>
    </xf>
    <xf numFmtId="0" fontId="3" fillId="0" borderId="1" xfId="0" applyFont="1" applyBorder="1"/>
    <xf numFmtId="0" fontId="4" fillId="0" borderId="1" xfId="0" applyFont="1" applyBorder="1"/>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0" xfId="0" applyFont="1" applyFill="1" applyAlignment="1">
      <alignment horizontal="center" vertical="center"/>
    </xf>
    <xf numFmtId="0" fontId="0" fillId="0" borderId="0" xfId="0" applyAlignment="1">
      <alignment horizontal="left" vertical="center" wrapText="1"/>
    </xf>
    <xf numFmtId="0" fontId="0" fillId="0" borderId="0" xfId="0" applyAlignment="1">
      <alignment horizontal="left" wrapText="1"/>
    </xf>
    <xf numFmtId="0" fontId="3" fillId="0" borderId="1" xfId="0" applyFont="1" applyBorder="1" applyAlignment="1">
      <alignment horizontal="center"/>
    </xf>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ID" sz="1100" b="1" i="0" u="none" strike="noStrike" baseline="0">
                <a:effectLst/>
              </a:rPr>
              <a:t>Plot data jumlah penduduk miskin Kabupaten Purworejo</a:t>
            </a:r>
            <a:endParaRPr lang="en-ID" sz="1100"/>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Lit>
              <c:formatCode>General</c:formatCode>
              <c:ptCount val="20"/>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numLit>
          </c:cat>
          <c:val>
            <c:numRef>
              <c:f>Data!$B$2:$B$28</c:f>
              <c:numCache>
                <c:formatCode>General</c:formatCode>
                <c:ptCount val="27"/>
                <c:pt idx="0">
                  <c:v>175500</c:v>
                </c:pt>
                <c:pt idx="1">
                  <c:v>175900</c:v>
                </c:pt>
                <c:pt idx="2">
                  <c:v>167100</c:v>
                </c:pt>
                <c:pt idx="3">
                  <c:v>157100</c:v>
                </c:pt>
                <c:pt idx="4">
                  <c:v>162300</c:v>
                </c:pt>
                <c:pt idx="5">
                  <c:v>146000</c:v>
                </c:pt>
                <c:pt idx="6">
                  <c:v>130000</c:v>
                </c:pt>
                <c:pt idx="7">
                  <c:v>121400</c:v>
                </c:pt>
                <c:pt idx="8">
                  <c:v>115300</c:v>
                </c:pt>
                <c:pt idx="9">
                  <c:v>121900</c:v>
                </c:pt>
                <c:pt idx="10">
                  <c:v>112800</c:v>
                </c:pt>
                <c:pt idx="11">
                  <c:v>109000</c:v>
                </c:pt>
                <c:pt idx="12">
                  <c:v>102100</c:v>
                </c:pt>
                <c:pt idx="13">
                  <c:v>101200</c:v>
                </c:pt>
                <c:pt idx="14">
                  <c:v>99100</c:v>
                </c:pt>
                <c:pt idx="15">
                  <c:v>98650</c:v>
                </c:pt>
                <c:pt idx="16">
                  <c:v>83550</c:v>
                </c:pt>
                <c:pt idx="17">
                  <c:v>82200</c:v>
                </c:pt>
                <c:pt idx="18">
                  <c:v>84790</c:v>
                </c:pt>
                <c:pt idx="26">
                  <c:v>88800</c:v>
                </c:pt>
              </c:numCache>
            </c:numRef>
          </c:val>
          <c:smooth val="0"/>
          <c:extLst>
            <c:ext xmlns:c16="http://schemas.microsoft.com/office/drawing/2014/chart" uri="{C3380CC4-5D6E-409C-BE32-E72D297353CC}">
              <c16:uniqueId val="{00000000-1F1E-4292-8E6B-6CD160397DF9}"/>
            </c:ext>
          </c:extLst>
        </c:ser>
        <c:dLbls>
          <c:showLegendKey val="0"/>
          <c:showVal val="0"/>
          <c:showCatName val="0"/>
          <c:showSerName val="0"/>
          <c:showPercent val="0"/>
          <c:showBubbleSize val="0"/>
        </c:dLbls>
        <c:marker val="1"/>
        <c:smooth val="0"/>
        <c:axId val="480327024"/>
        <c:axId val="480324072"/>
      </c:lineChart>
      <c:catAx>
        <c:axId val="4803270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Tahun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324072"/>
        <c:crosses val="autoZero"/>
        <c:auto val="1"/>
        <c:lblAlgn val="ctr"/>
        <c:lblOffset val="100"/>
        <c:noMultiLvlLbl val="0"/>
      </c:catAx>
      <c:valAx>
        <c:axId val="480324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Jumlah</a:t>
                </a:r>
                <a:r>
                  <a:rPr lang="en-ID" baseline="0"/>
                  <a:t> Penduduk Miskin</a:t>
                </a:r>
                <a:endParaRPr lang="en-ID"/>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32702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ID" sz="1050" b="1" i="0" baseline="0">
                <a:effectLst/>
              </a:rPr>
              <a:t>Plot Data Persentase Jumlah Penduduk Miskin Kab. Purworejo</a:t>
            </a:r>
            <a:endParaRPr lang="en-ID" sz="1050">
              <a:effectLst/>
            </a:endParaRPr>
          </a:p>
        </c:rich>
      </c:tx>
      <c:layout>
        <c:manualLayout>
          <c:xMode val="edge"/>
          <c:yMode val="edge"/>
          <c:x val="0.13918044619422576"/>
          <c:y val="2.3148148148148147E-2"/>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Lit>
              <c:formatCode>General</c:formatCode>
              <c:ptCount val="20"/>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numLit>
          </c:cat>
          <c:val>
            <c:numRef>
              <c:f>Data!$C$2:$C$28</c:f>
              <c:numCache>
                <c:formatCode>General</c:formatCode>
                <c:ptCount val="27"/>
                <c:pt idx="0">
                  <c:v>24.89</c:v>
                </c:pt>
                <c:pt idx="1">
                  <c:v>24.79</c:v>
                </c:pt>
                <c:pt idx="2">
                  <c:v>23.51</c:v>
                </c:pt>
                <c:pt idx="3">
                  <c:v>22.77</c:v>
                </c:pt>
                <c:pt idx="4">
                  <c:v>22.75</c:v>
                </c:pt>
                <c:pt idx="5">
                  <c:v>20.49</c:v>
                </c:pt>
                <c:pt idx="6">
                  <c:v>18.22</c:v>
                </c:pt>
                <c:pt idx="7">
                  <c:v>17.02</c:v>
                </c:pt>
                <c:pt idx="8">
                  <c:v>16.61</c:v>
                </c:pt>
                <c:pt idx="9">
                  <c:v>17.510000000000002</c:v>
                </c:pt>
                <c:pt idx="10">
                  <c:v>16.32</c:v>
                </c:pt>
                <c:pt idx="11">
                  <c:v>15.44</c:v>
                </c:pt>
                <c:pt idx="12">
                  <c:v>14.41</c:v>
                </c:pt>
                <c:pt idx="13">
                  <c:v>14.27</c:v>
                </c:pt>
                <c:pt idx="14">
                  <c:v>13.91</c:v>
                </c:pt>
                <c:pt idx="15">
                  <c:v>13.81</c:v>
                </c:pt>
                <c:pt idx="16">
                  <c:v>11.67</c:v>
                </c:pt>
                <c:pt idx="17">
                  <c:v>11.45</c:v>
                </c:pt>
                <c:pt idx="18">
                  <c:v>11.78</c:v>
                </c:pt>
                <c:pt idx="26">
                  <c:v>12.4</c:v>
                </c:pt>
              </c:numCache>
            </c:numRef>
          </c:val>
          <c:smooth val="0"/>
          <c:extLst>
            <c:ext xmlns:c16="http://schemas.microsoft.com/office/drawing/2014/chart" uri="{C3380CC4-5D6E-409C-BE32-E72D297353CC}">
              <c16:uniqueId val="{00000000-6A05-4EE0-BBA8-D4ACDC7D95D0}"/>
            </c:ext>
          </c:extLst>
        </c:ser>
        <c:dLbls>
          <c:showLegendKey val="0"/>
          <c:showVal val="0"/>
          <c:showCatName val="0"/>
          <c:showSerName val="0"/>
          <c:showPercent val="0"/>
          <c:showBubbleSize val="0"/>
        </c:dLbls>
        <c:marker val="1"/>
        <c:smooth val="0"/>
        <c:axId val="450754752"/>
        <c:axId val="450755080"/>
      </c:lineChart>
      <c:catAx>
        <c:axId val="450754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Tahun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755080"/>
        <c:crosses val="autoZero"/>
        <c:auto val="1"/>
        <c:lblAlgn val="ctr"/>
        <c:lblOffset val="100"/>
        <c:noMultiLvlLbl val="0"/>
      </c:catAx>
      <c:valAx>
        <c:axId val="450755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baseline="0"/>
                  <a:t> Jumlah Penduduk Miskin (%)</a:t>
                </a:r>
                <a:endParaRPr lang="en-ID"/>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75475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ID" sz="1200" b="0" i="0" baseline="0">
                <a:effectLst/>
              </a:rPr>
              <a:t>Plot Data Aktual vs Data Hasil Peramalan</a:t>
            </a:r>
            <a:endParaRPr lang="en-ID" sz="1200">
              <a:effectLst/>
            </a:endParaRPr>
          </a:p>
        </c:rich>
      </c:tx>
      <c:layout>
        <c:manualLayout>
          <c:xMode val="edge"/>
          <c:yMode val="edge"/>
          <c:x val="0.16336111111111112"/>
          <c:y val="2.314814814814814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'MA Ganda 3x5'!$B$1</c:f>
              <c:strCache>
                <c:ptCount val="1"/>
                <c:pt idx="0">
                  <c:v>Data Aktual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Lit>
              <c:formatCode>General</c:formatCode>
              <c:ptCount val="21"/>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numLit>
          </c:cat>
          <c:val>
            <c:numRef>
              <c:f>'MA Ganda 3x5'!$B$2:$B$21</c:f>
              <c:numCache>
                <c:formatCode>General</c:formatCode>
                <c:ptCount val="20"/>
                <c:pt idx="0">
                  <c:v>24.89</c:v>
                </c:pt>
                <c:pt idx="1">
                  <c:v>24.79</c:v>
                </c:pt>
                <c:pt idx="2">
                  <c:v>23.51</c:v>
                </c:pt>
                <c:pt idx="3">
                  <c:v>22.77</c:v>
                </c:pt>
                <c:pt idx="4">
                  <c:v>22.75</c:v>
                </c:pt>
                <c:pt idx="5">
                  <c:v>20.49</c:v>
                </c:pt>
                <c:pt idx="6">
                  <c:v>18.22</c:v>
                </c:pt>
                <c:pt idx="7">
                  <c:v>17.02</c:v>
                </c:pt>
                <c:pt idx="8">
                  <c:v>16.61</c:v>
                </c:pt>
                <c:pt idx="9">
                  <c:v>17.510000000000002</c:v>
                </c:pt>
                <c:pt idx="10">
                  <c:v>16.32</c:v>
                </c:pt>
                <c:pt idx="11">
                  <c:v>15.44</c:v>
                </c:pt>
                <c:pt idx="12">
                  <c:v>14.41</c:v>
                </c:pt>
                <c:pt idx="13">
                  <c:v>14.27</c:v>
                </c:pt>
                <c:pt idx="14">
                  <c:v>13.91</c:v>
                </c:pt>
                <c:pt idx="15">
                  <c:v>13.81</c:v>
                </c:pt>
                <c:pt idx="16">
                  <c:v>11.67</c:v>
                </c:pt>
                <c:pt idx="17">
                  <c:v>11.45</c:v>
                </c:pt>
                <c:pt idx="18">
                  <c:v>11.78</c:v>
                </c:pt>
                <c:pt idx="19">
                  <c:v>12.4</c:v>
                </c:pt>
              </c:numCache>
            </c:numRef>
          </c:val>
          <c:smooth val="0"/>
          <c:extLst>
            <c:ext xmlns:c16="http://schemas.microsoft.com/office/drawing/2014/chart" uri="{C3380CC4-5D6E-409C-BE32-E72D297353CC}">
              <c16:uniqueId val="{00000000-BEDB-4420-8739-7F9F84994D6A}"/>
            </c:ext>
          </c:extLst>
        </c:ser>
        <c:ser>
          <c:idx val="1"/>
          <c:order val="1"/>
          <c:tx>
            <c:strRef>
              <c:f>'MA Ganda 3x5'!$G$1</c:f>
              <c:strCache>
                <c:ptCount val="1"/>
                <c:pt idx="0">
                  <c:v>Data Hasil Peramalan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Lit>
              <c:formatCode>General</c:formatCode>
              <c:ptCount val="21"/>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numLit>
          </c:cat>
          <c:val>
            <c:numRef>
              <c:f>'MA Ganda 3x5'!$G$2:$G$22</c:f>
              <c:numCache>
                <c:formatCode>General</c:formatCode>
                <c:ptCount val="21"/>
                <c:pt idx="7">
                  <c:v>19.793999999999997</c:v>
                </c:pt>
                <c:pt idx="8">
                  <c:v>18.294999999999995</c:v>
                </c:pt>
                <c:pt idx="9">
                  <c:v>17.137</c:v>
                </c:pt>
                <c:pt idx="10">
                  <c:v>16.306000000000001</c:v>
                </c:pt>
                <c:pt idx="11">
                  <c:v>15.778000000000006</c:v>
                </c:pt>
                <c:pt idx="12">
                  <c:v>15.607000000000001</c:v>
                </c:pt>
                <c:pt idx="13">
                  <c:v>15.257999999999997</c:v>
                </c:pt>
                <c:pt idx="14">
                  <c:v>14.860999999999994</c:v>
                </c:pt>
                <c:pt idx="15">
                  <c:v>13.916</c:v>
                </c:pt>
                <c:pt idx="16">
                  <c:v>13.506000000000002</c:v>
                </c:pt>
                <c:pt idx="17">
                  <c:v>12.609000000000002</c:v>
                </c:pt>
                <c:pt idx="18">
                  <c:v>12.053000000000001</c:v>
                </c:pt>
                <c:pt idx="19">
                  <c:v>11.73</c:v>
                </c:pt>
                <c:pt idx="20">
                  <c:v>11.670999999999998</c:v>
                </c:pt>
              </c:numCache>
            </c:numRef>
          </c:val>
          <c:smooth val="0"/>
          <c:extLst>
            <c:ext xmlns:c16="http://schemas.microsoft.com/office/drawing/2014/chart" uri="{C3380CC4-5D6E-409C-BE32-E72D297353CC}">
              <c16:uniqueId val="{00000001-BEDB-4420-8739-7F9F84994D6A}"/>
            </c:ext>
          </c:extLst>
        </c:ser>
        <c:dLbls>
          <c:showLegendKey val="0"/>
          <c:showVal val="0"/>
          <c:showCatName val="0"/>
          <c:showSerName val="0"/>
          <c:showPercent val="0"/>
          <c:showBubbleSize val="0"/>
        </c:dLbls>
        <c:marker val="1"/>
        <c:smooth val="0"/>
        <c:axId val="492170840"/>
        <c:axId val="492171168"/>
      </c:lineChart>
      <c:catAx>
        <c:axId val="492170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171168"/>
        <c:crosses val="autoZero"/>
        <c:auto val="1"/>
        <c:lblAlgn val="ctr"/>
        <c:lblOffset val="100"/>
        <c:noMultiLvlLbl val="0"/>
      </c:catAx>
      <c:valAx>
        <c:axId val="492171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1708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Plot</a:t>
            </a:r>
            <a:r>
              <a:rPr lang="en-ID" baseline="0"/>
              <a:t> Data Aktual vs Data Hasil Peramalan</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'MA Ganda 5x3'!$B$1</c:f>
              <c:strCache>
                <c:ptCount val="1"/>
                <c:pt idx="0">
                  <c:v>Persentase Jumlah Penduduk Miskin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'MA Ganda 5x3'!$B$2:$B$20</c:f>
              <c:numCache>
                <c:formatCode>General</c:formatCode>
                <c:ptCount val="19"/>
                <c:pt idx="0">
                  <c:v>24.89</c:v>
                </c:pt>
                <c:pt idx="1">
                  <c:v>24.79</c:v>
                </c:pt>
                <c:pt idx="2">
                  <c:v>23.51</c:v>
                </c:pt>
                <c:pt idx="3">
                  <c:v>22.77</c:v>
                </c:pt>
                <c:pt idx="4">
                  <c:v>22.75</c:v>
                </c:pt>
                <c:pt idx="5">
                  <c:v>20.49</c:v>
                </c:pt>
                <c:pt idx="6">
                  <c:v>18.22</c:v>
                </c:pt>
                <c:pt idx="7">
                  <c:v>17.02</c:v>
                </c:pt>
                <c:pt idx="8">
                  <c:v>16.61</c:v>
                </c:pt>
                <c:pt idx="9">
                  <c:v>17.510000000000002</c:v>
                </c:pt>
                <c:pt idx="10">
                  <c:v>16.32</c:v>
                </c:pt>
                <c:pt idx="11">
                  <c:v>15.44</c:v>
                </c:pt>
                <c:pt idx="12">
                  <c:v>14.41</c:v>
                </c:pt>
                <c:pt idx="13">
                  <c:v>14.27</c:v>
                </c:pt>
                <c:pt idx="14">
                  <c:v>13.91</c:v>
                </c:pt>
                <c:pt idx="15">
                  <c:v>13.81</c:v>
                </c:pt>
                <c:pt idx="16">
                  <c:v>11.67</c:v>
                </c:pt>
                <c:pt idx="17">
                  <c:v>11.45</c:v>
                </c:pt>
                <c:pt idx="18">
                  <c:v>11.78</c:v>
                </c:pt>
              </c:numCache>
            </c:numRef>
          </c:val>
          <c:smooth val="0"/>
          <c:extLst>
            <c:ext xmlns:c16="http://schemas.microsoft.com/office/drawing/2014/chart" uri="{C3380CC4-5D6E-409C-BE32-E72D297353CC}">
              <c16:uniqueId val="{00000000-22B8-4106-9D8D-ECD195B5C45F}"/>
            </c:ext>
          </c:extLst>
        </c:ser>
        <c:ser>
          <c:idx val="1"/>
          <c:order val="1"/>
          <c:tx>
            <c:strRef>
              <c:f>'MA Ganda 5x3'!$G$1</c:f>
              <c:strCache>
                <c:ptCount val="1"/>
                <c:pt idx="0">
                  <c:v>Ft+1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'MA Ganda 5x3'!$G$2:$G$22</c:f>
              <c:numCache>
                <c:formatCode>General</c:formatCode>
                <c:ptCount val="21"/>
                <c:pt idx="7">
                  <c:v>16.025333333333329</c:v>
                </c:pt>
                <c:pt idx="8">
                  <c:v>12.623333333333324</c:v>
                </c:pt>
                <c:pt idx="9">
                  <c:v>11.305999999999997</c:v>
                </c:pt>
                <c:pt idx="10">
                  <c:v>12.981333333333339</c:v>
                </c:pt>
                <c:pt idx="11">
                  <c:v>14.35733333333334</c:v>
                </c:pt>
                <c:pt idx="12">
                  <c:v>14.812666666666665</c:v>
                </c:pt>
                <c:pt idx="13">
                  <c:v>12.987333333333339</c:v>
                </c:pt>
                <c:pt idx="14">
                  <c:v>11.968000000000005</c:v>
                </c:pt>
                <c:pt idx="15">
                  <c:v>11.578000000000001</c:v>
                </c:pt>
                <c:pt idx="16">
                  <c:v>12.104666666666668</c:v>
                </c:pt>
                <c:pt idx="17">
                  <c:v>10.822000000000001</c:v>
                </c:pt>
                <c:pt idx="18">
                  <c:v>9.5939999999999994</c:v>
                </c:pt>
                <c:pt idx="19">
                  <c:v>8.7933333333333259</c:v>
                </c:pt>
                <c:pt idx="20">
                  <c:v>10.451333333333331</c:v>
                </c:pt>
              </c:numCache>
            </c:numRef>
          </c:val>
          <c:smooth val="0"/>
          <c:extLst>
            <c:ext xmlns:c16="http://schemas.microsoft.com/office/drawing/2014/chart" uri="{C3380CC4-5D6E-409C-BE32-E72D297353CC}">
              <c16:uniqueId val="{00000001-22B8-4106-9D8D-ECD195B5C45F}"/>
            </c:ext>
          </c:extLst>
        </c:ser>
        <c:dLbls>
          <c:showLegendKey val="0"/>
          <c:showVal val="0"/>
          <c:showCatName val="0"/>
          <c:showSerName val="0"/>
          <c:showPercent val="0"/>
          <c:showBubbleSize val="0"/>
        </c:dLbls>
        <c:marker val="1"/>
        <c:smooth val="0"/>
        <c:axId val="445610552"/>
        <c:axId val="445608256"/>
      </c:lineChart>
      <c:catAx>
        <c:axId val="4456105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608256"/>
        <c:crosses val="autoZero"/>
        <c:auto val="1"/>
        <c:lblAlgn val="ctr"/>
        <c:lblOffset val="100"/>
        <c:noMultiLvlLbl val="0"/>
      </c:catAx>
      <c:valAx>
        <c:axId val="445608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610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Plot Data Aktual vs Data Hasil Peramalan</a:t>
            </a:r>
          </a:p>
        </c:rich>
      </c:tx>
      <c:layout>
        <c:manualLayout>
          <c:xMode val="edge"/>
          <c:yMode val="edge"/>
          <c:x val="0.1741190572998759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'Holt '!$B$1</c:f>
              <c:strCache>
                <c:ptCount val="1"/>
                <c:pt idx="0">
                  <c:v>Data Aktual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Lit>
              <c:formatCode>General</c:formatCode>
              <c:ptCount val="21"/>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numLit>
          </c:cat>
          <c:val>
            <c:numRef>
              <c:f>'Holt '!$B$2:$B$21</c:f>
              <c:numCache>
                <c:formatCode>General</c:formatCode>
                <c:ptCount val="20"/>
                <c:pt idx="0">
                  <c:v>24.89</c:v>
                </c:pt>
                <c:pt idx="1">
                  <c:v>24.79</c:v>
                </c:pt>
                <c:pt idx="2">
                  <c:v>23.51</c:v>
                </c:pt>
                <c:pt idx="3">
                  <c:v>22.77</c:v>
                </c:pt>
                <c:pt idx="4">
                  <c:v>22.75</c:v>
                </c:pt>
                <c:pt idx="5">
                  <c:v>20.49</c:v>
                </c:pt>
                <c:pt idx="6">
                  <c:v>18.22</c:v>
                </c:pt>
                <c:pt idx="7">
                  <c:v>17.02</c:v>
                </c:pt>
                <c:pt idx="8">
                  <c:v>16.61</c:v>
                </c:pt>
                <c:pt idx="9">
                  <c:v>17.510000000000002</c:v>
                </c:pt>
                <c:pt idx="10">
                  <c:v>16.32</c:v>
                </c:pt>
                <c:pt idx="11">
                  <c:v>15.44</c:v>
                </c:pt>
                <c:pt idx="12">
                  <c:v>14.41</c:v>
                </c:pt>
                <c:pt idx="13">
                  <c:v>14.27</c:v>
                </c:pt>
                <c:pt idx="14">
                  <c:v>13.91</c:v>
                </c:pt>
                <c:pt idx="15">
                  <c:v>13.81</c:v>
                </c:pt>
                <c:pt idx="16">
                  <c:v>11.67</c:v>
                </c:pt>
                <c:pt idx="17">
                  <c:v>11.45</c:v>
                </c:pt>
                <c:pt idx="18">
                  <c:v>11.78</c:v>
                </c:pt>
                <c:pt idx="19">
                  <c:v>12.4</c:v>
                </c:pt>
              </c:numCache>
            </c:numRef>
          </c:val>
          <c:smooth val="0"/>
          <c:extLst>
            <c:ext xmlns:c16="http://schemas.microsoft.com/office/drawing/2014/chart" uri="{C3380CC4-5D6E-409C-BE32-E72D297353CC}">
              <c16:uniqueId val="{00000000-FC4D-48B6-AD37-063A2ABF6BA8}"/>
            </c:ext>
          </c:extLst>
        </c:ser>
        <c:ser>
          <c:idx val="1"/>
          <c:order val="1"/>
          <c:tx>
            <c:strRef>
              <c:f>'Holt '!$E$1</c:f>
              <c:strCache>
                <c:ptCount val="1"/>
                <c:pt idx="0">
                  <c:v>Data Hasil Peramalan (%)</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numLit>
              <c:formatCode>General</c:formatCode>
              <c:ptCount val="21"/>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numLit>
          </c:cat>
          <c:val>
            <c:numRef>
              <c:f>'Holt '!$E$2:$E$22</c:f>
              <c:numCache>
                <c:formatCode>General</c:formatCode>
                <c:ptCount val="21"/>
                <c:pt idx="0">
                  <c:v>0</c:v>
                </c:pt>
                <c:pt idx="1">
                  <c:v>0</c:v>
                </c:pt>
                <c:pt idx="2" formatCode="0.00000">
                  <c:v>24.689999999999998</c:v>
                </c:pt>
                <c:pt idx="3" formatCode="0.00000">
                  <c:v>23.3156</c:v>
                </c:pt>
                <c:pt idx="4" formatCode="0.00000">
                  <c:v>22.413951999999998</c:v>
                </c:pt>
                <c:pt idx="5" formatCode="0.00000">
                  <c:v>22.36627584</c:v>
                </c:pt>
                <c:pt idx="6" formatCode="0.00000">
                  <c:v>19.989778572799999</c:v>
                </c:pt>
                <c:pt idx="7" formatCode="0.00000">
                  <c:v>17.390568702975997</c:v>
                </c:pt>
                <c:pt idx="8" formatCode="0.00000">
                  <c:v>15.983945349457921</c:v>
                </c:pt>
                <c:pt idx="9" formatCode="0.00000">
                  <c:v>15.586972851203685</c:v>
                </c:pt>
                <c:pt idx="10" formatCode="0.00000">
                  <c:v>16.703420488161601</c:v>
                </c:pt>
                <c:pt idx="11" formatCode="0.00000">
                  <c:v>15.675049563988305</c:v>
                </c:pt>
                <c:pt idx="12" formatCode="0.00000">
                  <c:v>14.737903550053076</c:v>
                </c:pt>
                <c:pt idx="13" formatCode="0.00000">
                  <c:v>13.658166309650003</c:v>
                </c:pt>
                <c:pt idx="14" formatCode="0.00000">
                  <c:v>13.534322649872694</c:v>
                </c:pt>
                <c:pt idx="15" formatCode="0.00000">
                  <c:v>13.265560206917877</c:v>
                </c:pt>
                <c:pt idx="16" formatCode="0.00000">
                  <c:v>13.246683125377178</c:v>
                </c:pt>
                <c:pt idx="17" formatCode="0.00000">
                  <c:v>11.034992454655216</c:v>
                </c:pt>
                <c:pt idx="18" formatCode="0.00000">
                  <c:v>10.69052474574508</c:v>
                </c:pt>
                <c:pt idx="19" formatCode="0.00000">
                  <c:v>11.149183520619953</c:v>
                </c:pt>
                <c:pt idx="20" formatCode="0.00000">
                  <c:v>11.978196364395849</c:v>
                </c:pt>
              </c:numCache>
            </c:numRef>
          </c:val>
          <c:smooth val="0"/>
          <c:extLst>
            <c:ext xmlns:c16="http://schemas.microsoft.com/office/drawing/2014/chart" uri="{C3380CC4-5D6E-409C-BE32-E72D297353CC}">
              <c16:uniqueId val="{00000001-FC4D-48B6-AD37-063A2ABF6BA8}"/>
            </c:ext>
          </c:extLst>
        </c:ser>
        <c:dLbls>
          <c:showLegendKey val="0"/>
          <c:showVal val="0"/>
          <c:showCatName val="0"/>
          <c:showSerName val="0"/>
          <c:showPercent val="0"/>
          <c:showBubbleSize val="0"/>
        </c:dLbls>
        <c:marker val="1"/>
        <c:smooth val="0"/>
        <c:axId val="450008904"/>
        <c:axId val="450005624"/>
      </c:lineChart>
      <c:catAx>
        <c:axId val="450008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Tahun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005624"/>
        <c:crosses val="autoZero"/>
        <c:auto val="1"/>
        <c:lblAlgn val="ctr"/>
        <c:lblOffset val="100"/>
        <c:noMultiLvlLbl val="0"/>
      </c:catAx>
      <c:valAx>
        <c:axId val="4500056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Persentase</a:t>
                </a:r>
                <a:r>
                  <a:rPr lang="en-ID" baseline="0"/>
                  <a:t> Penduduk Miskin</a:t>
                </a:r>
                <a:endParaRPr lang="en-ID"/>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008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Plot Data Aktual vs Data Hasil Peramalan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Brown!$B$1</c:f>
              <c:strCache>
                <c:ptCount val="1"/>
                <c:pt idx="0">
                  <c:v>Data Aktual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Lit>
              <c:formatCode>General</c:formatCode>
              <c:ptCount val="21"/>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numLit>
          </c:cat>
          <c:val>
            <c:numRef>
              <c:f>Brown!$B$2:$B$21</c:f>
              <c:numCache>
                <c:formatCode>General</c:formatCode>
                <c:ptCount val="20"/>
                <c:pt idx="0">
                  <c:v>24.89</c:v>
                </c:pt>
                <c:pt idx="1">
                  <c:v>24.79</c:v>
                </c:pt>
                <c:pt idx="2">
                  <c:v>23.51</c:v>
                </c:pt>
                <c:pt idx="3">
                  <c:v>22.77</c:v>
                </c:pt>
                <c:pt idx="4">
                  <c:v>22.75</c:v>
                </c:pt>
                <c:pt idx="5">
                  <c:v>20.49</c:v>
                </c:pt>
                <c:pt idx="6">
                  <c:v>18.22</c:v>
                </c:pt>
                <c:pt idx="7">
                  <c:v>17.02</c:v>
                </c:pt>
                <c:pt idx="8">
                  <c:v>16.61</c:v>
                </c:pt>
                <c:pt idx="9">
                  <c:v>17.510000000000002</c:v>
                </c:pt>
                <c:pt idx="10">
                  <c:v>16.32</c:v>
                </c:pt>
                <c:pt idx="11">
                  <c:v>15.44</c:v>
                </c:pt>
                <c:pt idx="12">
                  <c:v>14.41</c:v>
                </c:pt>
                <c:pt idx="13">
                  <c:v>14.27</c:v>
                </c:pt>
                <c:pt idx="14">
                  <c:v>13.91</c:v>
                </c:pt>
                <c:pt idx="15">
                  <c:v>13.81</c:v>
                </c:pt>
                <c:pt idx="16">
                  <c:v>11.67</c:v>
                </c:pt>
                <c:pt idx="17">
                  <c:v>11.45</c:v>
                </c:pt>
                <c:pt idx="18">
                  <c:v>11.78</c:v>
                </c:pt>
                <c:pt idx="19">
                  <c:v>12.4</c:v>
                </c:pt>
              </c:numCache>
            </c:numRef>
          </c:val>
          <c:smooth val="0"/>
          <c:extLst>
            <c:ext xmlns:c16="http://schemas.microsoft.com/office/drawing/2014/chart" uri="{C3380CC4-5D6E-409C-BE32-E72D297353CC}">
              <c16:uniqueId val="{00000000-AE49-443D-A101-3B80AF309A39}"/>
            </c:ext>
          </c:extLst>
        </c:ser>
        <c:ser>
          <c:idx val="1"/>
          <c:order val="1"/>
          <c:tx>
            <c:strRef>
              <c:f>Brown!$G$1</c:f>
              <c:strCache>
                <c:ptCount val="1"/>
                <c:pt idx="0">
                  <c:v>Data Hasil Peramalan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Lit>
              <c:formatCode>General</c:formatCode>
              <c:ptCount val="21"/>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numLit>
          </c:cat>
          <c:val>
            <c:numRef>
              <c:f>Brown!$G$2:$G$22</c:f>
              <c:numCache>
                <c:formatCode>General</c:formatCode>
                <c:ptCount val="21"/>
                <c:pt idx="2">
                  <c:v>24.749999999999996</c:v>
                </c:pt>
                <c:pt idx="3">
                  <c:v>22.965000000000011</c:v>
                </c:pt>
                <c:pt idx="4">
                  <c:v>22.035399999999999</c:v>
                </c:pt>
                <c:pt idx="5">
                  <c:v>22.283689999999996</c:v>
                </c:pt>
                <c:pt idx="6">
                  <c:v>19.370527999999993</c:v>
                </c:pt>
                <c:pt idx="7">
                  <c:v>16.478884699999991</c:v>
                </c:pt>
                <c:pt idx="8">
                  <c:v>15.391783299999998</c:v>
                </c:pt>
                <c:pt idx="9">
                  <c:v>15.517770356999998</c:v>
                </c:pt>
                <c:pt idx="10">
                  <c:v>17.32430171719999</c:v>
                </c:pt>
                <c:pt idx="11">
                  <c:v>15.911881698190001</c:v>
                </c:pt>
                <c:pt idx="12">
                  <c:v>14.752741864366008</c:v>
                </c:pt>
                <c:pt idx="13">
                  <c:v>13.543175765782504</c:v>
                </c:pt>
                <c:pt idx="14">
                  <c:v>13.663058691676559</c:v>
                </c:pt>
                <c:pt idx="15">
                  <c:v>13.467249396085515</c:v>
                </c:pt>
                <c:pt idx="16">
                  <c:v>13.526574355400417</c:v>
                </c:pt>
                <c:pt idx="17">
                  <c:v>10.674792167592546</c:v>
                </c:pt>
                <c:pt idx="18">
                  <c:v>10.597783608569495</c:v>
                </c:pt>
                <c:pt idx="19">
                  <c:v>11.470438870058361</c:v>
                </c:pt>
                <c:pt idx="20">
                  <c:v>12.568662797263768</c:v>
                </c:pt>
              </c:numCache>
            </c:numRef>
          </c:val>
          <c:smooth val="0"/>
          <c:extLst>
            <c:ext xmlns:c16="http://schemas.microsoft.com/office/drawing/2014/chart" uri="{C3380CC4-5D6E-409C-BE32-E72D297353CC}">
              <c16:uniqueId val="{00000001-AE49-443D-A101-3B80AF309A39}"/>
            </c:ext>
          </c:extLst>
        </c:ser>
        <c:dLbls>
          <c:showLegendKey val="0"/>
          <c:showVal val="0"/>
          <c:showCatName val="0"/>
          <c:showSerName val="0"/>
          <c:showPercent val="0"/>
          <c:showBubbleSize val="0"/>
        </c:dLbls>
        <c:marker val="1"/>
        <c:smooth val="0"/>
        <c:axId val="453051496"/>
        <c:axId val="453050184"/>
      </c:lineChart>
      <c:catAx>
        <c:axId val="453051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050184"/>
        <c:crosses val="autoZero"/>
        <c:auto val="1"/>
        <c:lblAlgn val="ctr"/>
        <c:lblOffset val="100"/>
        <c:noMultiLvlLbl val="0"/>
      </c:catAx>
      <c:valAx>
        <c:axId val="453050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051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11</xdr:col>
      <xdr:colOff>607483</xdr:colOff>
      <xdr:row>7</xdr:row>
      <xdr:rowOff>552979</xdr:rowOff>
    </xdr:from>
    <xdr:to>
      <xdr:col>19</xdr:col>
      <xdr:colOff>298450</xdr:colOff>
      <xdr:row>24</xdr:row>
      <xdr:rowOff>57679</xdr:rowOff>
    </xdr:to>
    <xdr:graphicFrame macro="">
      <xdr:nvGraphicFramePr>
        <xdr:cNvPr id="2" name="Chart 1">
          <a:extLst>
            <a:ext uri="{FF2B5EF4-FFF2-40B4-BE49-F238E27FC236}">
              <a16:creationId xmlns:a16="http://schemas.microsoft.com/office/drawing/2014/main" id="{5FC3E5CA-04A8-43AF-BBA9-85B3D986D6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555625</xdr:colOff>
      <xdr:row>7</xdr:row>
      <xdr:rowOff>569913</xdr:rowOff>
    </xdr:from>
    <xdr:to>
      <xdr:col>11</xdr:col>
      <xdr:colOff>250825</xdr:colOff>
      <xdr:row>24</xdr:row>
      <xdr:rowOff>74613</xdr:rowOff>
    </xdr:to>
    <xdr:graphicFrame macro="">
      <xdr:nvGraphicFramePr>
        <xdr:cNvPr id="3" name="Chart 2">
          <a:extLst>
            <a:ext uri="{FF2B5EF4-FFF2-40B4-BE49-F238E27FC236}">
              <a16:creationId xmlns:a16="http://schemas.microsoft.com/office/drawing/2014/main" id="{7F4CA86A-1815-405E-A145-2EC3D1A351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271462</xdr:colOff>
      <xdr:row>3</xdr:row>
      <xdr:rowOff>42862</xdr:rowOff>
    </xdr:from>
    <xdr:to>
      <xdr:col>17</xdr:col>
      <xdr:colOff>576262</xdr:colOff>
      <xdr:row>17</xdr:row>
      <xdr:rowOff>119062</xdr:rowOff>
    </xdr:to>
    <xdr:graphicFrame macro="">
      <xdr:nvGraphicFramePr>
        <xdr:cNvPr id="3" name="Chart 2">
          <a:extLst>
            <a:ext uri="{FF2B5EF4-FFF2-40B4-BE49-F238E27FC236}">
              <a16:creationId xmlns:a16="http://schemas.microsoft.com/office/drawing/2014/main" id="{44B908C6-03EF-47E1-A200-38DF316F85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76200</xdr:colOff>
      <xdr:row>6</xdr:row>
      <xdr:rowOff>128587</xdr:rowOff>
    </xdr:from>
    <xdr:to>
      <xdr:col>16</xdr:col>
      <xdr:colOff>381000</xdr:colOff>
      <xdr:row>21</xdr:row>
      <xdr:rowOff>14287</xdr:rowOff>
    </xdr:to>
    <xdr:graphicFrame macro="">
      <xdr:nvGraphicFramePr>
        <xdr:cNvPr id="2" name="Chart 1">
          <a:extLst>
            <a:ext uri="{FF2B5EF4-FFF2-40B4-BE49-F238E27FC236}">
              <a16:creationId xmlns:a16="http://schemas.microsoft.com/office/drawing/2014/main" id="{F45D5A68-F2AF-4183-A56D-71F37EE433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16</xdr:col>
      <xdr:colOff>352425</xdr:colOff>
      <xdr:row>15</xdr:row>
      <xdr:rowOff>168804</xdr:rowOff>
    </xdr:from>
    <xdr:to>
      <xdr:col>24</xdr:col>
      <xdr:colOff>43391</xdr:colOff>
      <xdr:row>30</xdr:row>
      <xdr:rowOff>54504</xdr:rowOff>
    </xdr:to>
    <xdr:graphicFrame macro="">
      <xdr:nvGraphicFramePr>
        <xdr:cNvPr id="2" name="Chart 1">
          <a:extLst>
            <a:ext uri="{FF2B5EF4-FFF2-40B4-BE49-F238E27FC236}">
              <a16:creationId xmlns:a16="http://schemas.microsoft.com/office/drawing/2014/main" id="{171FEBFD-A6BC-443D-B161-47CDED1EE4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14</xdr:col>
      <xdr:colOff>342900</xdr:colOff>
      <xdr:row>3</xdr:row>
      <xdr:rowOff>185737</xdr:rowOff>
    </xdr:from>
    <xdr:to>
      <xdr:col>22</xdr:col>
      <xdr:colOff>38100</xdr:colOff>
      <xdr:row>18</xdr:row>
      <xdr:rowOff>71437</xdr:rowOff>
    </xdr:to>
    <xdr:graphicFrame macro="">
      <xdr:nvGraphicFramePr>
        <xdr:cNvPr id="2" name="Chart 1">
          <a:extLst>
            <a:ext uri="{FF2B5EF4-FFF2-40B4-BE49-F238E27FC236}">
              <a16:creationId xmlns:a16="http://schemas.microsoft.com/office/drawing/2014/main" id="{7C6B5A85-A36A-4823-885D-849D143B97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0A978-62D8-4617-83FF-D54C14E289BD}">
  <dimension ref="A1:M12"/>
  <sheetViews>
    <sheetView workbookViewId="0">
      <selection activeCell="P6" sqref="P6:Q6"/>
    </sheetView>
  </sheetViews>
  <sheetFormatPr defaultRowHeight="15" x14ac:dyDescent="0.25"/>
  <cols>
    <col min="1" max="1" width="31.140625" bestFit="1" customWidth="1"/>
    <col min="9" max="9" width="5.5703125" customWidth="1"/>
    <col min="10" max="12" width="9.140625" hidden="1" customWidth="1"/>
    <col min="13" max="13" width="3.42578125" customWidth="1"/>
  </cols>
  <sheetData>
    <row r="1" spans="1:13" x14ac:dyDescent="0.25">
      <c r="A1" s="13" t="s">
        <v>30</v>
      </c>
      <c r="B1" s="13"/>
      <c r="C1" s="13"/>
      <c r="D1" s="13"/>
      <c r="E1" s="13"/>
      <c r="F1" s="13"/>
      <c r="G1" s="13"/>
      <c r="H1" s="13"/>
      <c r="I1" s="13"/>
      <c r="J1" s="13"/>
      <c r="K1" s="13"/>
      <c r="L1" s="13"/>
      <c r="M1" s="13"/>
    </row>
    <row r="2" spans="1:13" x14ac:dyDescent="0.25">
      <c r="A2" s="13"/>
      <c r="B2" s="13"/>
      <c r="C2" s="13"/>
      <c r="D2" s="13"/>
      <c r="E2" s="13"/>
      <c r="F2" s="13"/>
      <c r="G2" s="13"/>
      <c r="H2" s="13"/>
      <c r="I2" s="13"/>
      <c r="J2" s="13"/>
      <c r="K2" s="13"/>
      <c r="L2" s="13"/>
      <c r="M2" s="13"/>
    </row>
    <row r="3" spans="1:13" x14ac:dyDescent="0.25">
      <c r="A3" s="14" t="s">
        <v>28</v>
      </c>
      <c r="B3" s="14"/>
      <c r="C3" s="14"/>
      <c r="D3" s="14"/>
      <c r="E3" s="14"/>
      <c r="F3" s="14"/>
      <c r="G3" s="14"/>
      <c r="H3" s="14"/>
      <c r="I3" s="14"/>
      <c r="J3" s="14"/>
      <c r="K3" s="14"/>
      <c r="L3" s="14"/>
      <c r="M3" s="14"/>
    </row>
    <row r="4" spans="1:13" x14ac:dyDescent="0.25">
      <c r="A4" s="14"/>
      <c r="B4" s="14"/>
      <c r="C4" s="14"/>
      <c r="D4" s="14"/>
      <c r="E4" s="14"/>
      <c r="F4" s="14"/>
      <c r="G4" s="14"/>
      <c r="H4" s="14"/>
      <c r="I4" s="14"/>
      <c r="J4" s="14"/>
      <c r="K4" s="14"/>
      <c r="L4" s="14"/>
      <c r="M4" s="14"/>
    </row>
    <row r="5" spans="1:13" ht="66.75" customHeight="1" x14ac:dyDescent="0.25">
      <c r="A5" s="14"/>
      <c r="B5" s="14"/>
      <c r="C5" s="14"/>
      <c r="D5" s="14"/>
      <c r="E5" s="14"/>
      <c r="F5" s="14"/>
      <c r="G5" s="14"/>
      <c r="H5" s="14"/>
      <c r="I5" s="14"/>
      <c r="J5" s="14"/>
      <c r="K5" s="14"/>
      <c r="L5" s="14"/>
      <c r="M5" s="14"/>
    </row>
    <row r="7" spans="1:13" x14ac:dyDescent="0.25">
      <c r="A7" s="15" t="s">
        <v>29</v>
      </c>
      <c r="B7" s="15"/>
      <c r="C7" s="15"/>
      <c r="D7" s="15"/>
      <c r="E7" s="15"/>
      <c r="F7" s="15"/>
      <c r="G7" s="15"/>
      <c r="H7" s="15"/>
      <c r="I7" s="15"/>
      <c r="J7" s="15"/>
      <c r="K7" s="15"/>
      <c r="L7" s="15"/>
      <c r="M7" s="15"/>
    </row>
    <row r="8" spans="1:13" x14ac:dyDescent="0.25">
      <c r="A8" s="15"/>
      <c r="B8" s="15"/>
      <c r="C8" s="15"/>
      <c r="D8" s="15"/>
      <c r="E8" s="15"/>
      <c r="F8" s="15"/>
      <c r="G8" s="15"/>
      <c r="H8" s="15"/>
      <c r="I8" s="15"/>
      <c r="J8" s="15"/>
      <c r="K8" s="15"/>
      <c r="L8" s="15"/>
      <c r="M8" s="15"/>
    </row>
    <row r="9" spans="1:13" x14ac:dyDescent="0.25">
      <c r="A9" s="15"/>
      <c r="B9" s="15"/>
      <c r="C9" s="15"/>
      <c r="D9" s="15"/>
      <c r="E9" s="15"/>
      <c r="F9" s="15"/>
      <c r="G9" s="15"/>
      <c r="H9" s="15"/>
      <c r="I9" s="15"/>
      <c r="J9" s="15"/>
      <c r="K9" s="15"/>
      <c r="L9" s="15"/>
      <c r="M9" s="15"/>
    </row>
    <row r="10" spans="1:13" ht="53.25" customHeight="1" x14ac:dyDescent="0.25">
      <c r="A10" s="15"/>
      <c r="B10" s="15"/>
      <c r="C10" s="15"/>
      <c r="D10" s="15"/>
      <c r="E10" s="15"/>
      <c r="F10" s="15"/>
      <c r="G10" s="15"/>
      <c r="H10" s="15"/>
      <c r="I10" s="15"/>
      <c r="J10" s="15"/>
      <c r="K10" s="15"/>
      <c r="L10" s="15"/>
      <c r="M10" s="15"/>
    </row>
    <row r="11" spans="1:13" ht="15" hidden="1" customHeight="1" x14ac:dyDescent="0.25">
      <c r="A11" s="15"/>
      <c r="B11" s="15"/>
      <c r="C11" s="15"/>
      <c r="D11" s="15"/>
      <c r="E11" s="15"/>
      <c r="F11" s="15"/>
      <c r="G11" s="15"/>
      <c r="H11" s="15"/>
      <c r="I11" s="15"/>
      <c r="J11" s="15"/>
      <c r="K11" s="15"/>
      <c r="L11" s="15"/>
      <c r="M11" s="15"/>
    </row>
    <row r="12" spans="1:13" ht="9.75" customHeight="1" x14ac:dyDescent="0.25">
      <c r="A12" s="15"/>
      <c r="B12" s="15"/>
      <c r="C12" s="15"/>
      <c r="D12" s="15"/>
      <c r="E12" s="15"/>
      <c r="F12" s="15"/>
      <c r="G12" s="15"/>
      <c r="H12" s="15"/>
      <c r="I12" s="15"/>
      <c r="J12" s="15"/>
      <c r="K12" s="15"/>
      <c r="L12" s="15"/>
      <c r="M12" s="15"/>
    </row>
  </sheetData>
  <mergeCells count="3">
    <mergeCell ref="A1:M2"/>
    <mergeCell ref="A3:M5"/>
    <mergeCell ref="A7:M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9D674-BB1C-406A-B84C-7FEA7587A043}">
  <dimension ref="A1:C28"/>
  <sheetViews>
    <sheetView zoomScale="90" zoomScaleNormal="90" workbookViewId="0">
      <selection activeCell="E4" sqref="E4"/>
    </sheetView>
  </sheetViews>
  <sheetFormatPr defaultRowHeight="15" x14ac:dyDescent="0.25"/>
  <cols>
    <col min="1" max="1" width="6.42578125" bestFit="1" customWidth="1"/>
    <col min="2" max="2" width="16.7109375" customWidth="1"/>
    <col min="3" max="3" width="17.5703125" customWidth="1"/>
    <col min="13" max="13" width="19.28515625" customWidth="1"/>
  </cols>
  <sheetData>
    <row r="1" spans="1:3" ht="42" customHeight="1" x14ac:dyDescent="0.25">
      <c r="A1" s="11" t="s">
        <v>1</v>
      </c>
      <c r="B1" s="12" t="s">
        <v>0</v>
      </c>
      <c r="C1" s="12" t="s">
        <v>2</v>
      </c>
    </row>
    <row r="2" spans="1:3" x14ac:dyDescent="0.25">
      <c r="A2" s="1">
        <v>2002</v>
      </c>
      <c r="B2" s="1">
        <v>175500</v>
      </c>
      <c r="C2" s="1">
        <v>24.89</v>
      </c>
    </row>
    <row r="3" spans="1:3" x14ac:dyDescent="0.25">
      <c r="A3" s="1">
        <v>2003</v>
      </c>
      <c r="B3" s="1">
        <v>175900</v>
      </c>
      <c r="C3" s="1">
        <v>24.79</v>
      </c>
    </row>
    <row r="4" spans="1:3" x14ac:dyDescent="0.25">
      <c r="A4" s="1">
        <v>2004</v>
      </c>
      <c r="B4" s="1">
        <v>167100</v>
      </c>
      <c r="C4" s="1">
        <v>23.51</v>
      </c>
    </row>
    <row r="5" spans="1:3" ht="12" customHeight="1" x14ac:dyDescent="0.25">
      <c r="A5" s="1">
        <v>2005</v>
      </c>
      <c r="B5" s="1">
        <v>157100</v>
      </c>
      <c r="C5" s="1">
        <v>22.77</v>
      </c>
    </row>
    <row r="6" spans="1:3" x14ac:dyDescent="0.25">
      <c r="A6" s="1">
        <v>2006</v>
      </c>
      <c r="B6" s="1">
        <v>162300</v>
      </c>
      <c r="C6" s="1">
        <v>22.75</v>
      </c>
    </row>
    <row r="7" spans="1:3" x14ac:dyDescent="0.25">
      <c r="A7" s="1">
        <v>2007</v>
      </c>
      <c r="B7" s="1">
        <v>146000</v>
      </c>
      <c r="C7" s="1">
        <v>20.49</v>
      </c>
    </row>
    <row r="8" spans="1:3" x14ac:dyDescent="0.25">
      <c r="A8" s="1">
        <v>2008</v>
      </c>
      <c r="B8" s="1">
        <v>130000</v>
      </c>
      <c r="C8" s="1">
        <v>18.22</v>
      </c>
    </row>
    <row r="9" spans="1:3" x14ac:dyDescent="0.25">
      <c r="A9" s="1">
        <v>2009</v>
      </c>
      <c r="B9" s="1">
        <v>121400</v>
      </c>
      <c r="C9" s="1">
        <v>17.02</v>
      </c>
    </row>
    <row r="10" spans="1:3" x14ac:dyDescent="0.25">
      <c r="A10" s="1">
        <v>2010</v>
      </c>
      <c r="B10" s="1">
        <v>115300</v>
      </c>
      <c r="C10" s="1">
        <v>16.61</v>
      </c>
    </row>
    <row r="11" spans="1:3" x14ac:dyDescent="0.25">
      <c r="A11" s="1">
        <v>2011</v>
      </c>
      <c r="B11" s="1">
        <v>121900</v>
      </c>
      <c r="C11" s="1">
        <v>17.510000000000002</v>
      </c>
    </row>
    <row r="12" spans="1:3" x14ac:dyDescent="0.25">
      <c r="A12" s="1">
        <v>2012</v>
      </c>
      <c r="B12" s="1">
        <v>112800</v>
      </c>
      <c r="C12" s="1">
        <v>16.32</v>
      </c>
    </row>
    <row r="13" spans="1:3" x14ac:dyDescent="0.25">
      <c r="A13" s="1">
        <v>2013</v>
      </c>
      <c r="B13" s="1">
        <v>109000</v>
      </c>
      <c r="C13" s="1">
        <v>15.44</v>
      </c>
    </row>
    <row r="14" spans="1:3" x14ac:dyDescent="0.25">
      <c r="A14" s="1">
        <v>2014</v>
      </c>
      <c r="B14" s="1">
        <v>102100</v>
      </c>
      <c r="C14" s="1">
        <v>14.41</v>
      </c>
    </row>
    <row r="15" spans="1:3" x14ac:dyDescent="0.25">
      <c r="A15" s="1">
        <v>2015</v>
      </c>
      <c r="B15" s="1">
        <v>101200</v>
      </c>
      <c r="C15" s="1">
        <v>14.27</v>
      </c>
    </row>
    <row r="16" spans="1:3" x14ac:dyDescent="0.25">
      <c r="A16" s="1">
        <v>2016</v>
      </c>
      <c r="B16" s="1">
        <v>99100</v>
      </c>
      <c r="C16" s="1">
        <v>13.91</v>
      </c>
    </row>
    <row r="17" spans="1:3" x14ac:dyDescent="0.25">
      <c r="A17" s="1">
        <v>2017</v>
      </c>
      <c r="B17" s="1">
        <v>98650</v>
      </c>
      <c r="C17" s="1">
        <v>13.81</v>
      </c>
    </row>
    <row r="18" spans="1:3" x14ac:dyDescent="0.25">
      <c r="A18" s="1">
        <v>2018</v>
      </c>
      <c r="B18" s="1">
        <v>83550</v>
      </c>
      <c r="C18" s="1">
        <v>11.67</v>
      </c>
    </row>
    <row r="19" spans="1:3" x14ac:dyDescent="0.25">
      <c r="A19" s="1">
        <v>2019</v>
      </c>
      <c r="B19" s="1">
        <v>82200</v>
      </c>
      <c r="C19" s="1">
        <v>11.45</v>
      </c>
    </row>
    <row r="20" spans="1:3" x14ac:dyDescent="0.25">
      <c r="A20" s="1">
        <v>2020</v>
      </c>
      <c r="B20" s="1">
        <v>84790</v>
      </c>
      <c r="C20" s="1">
        <v>11.78</v>
      </c>
    </row>
    <row r="28" spans="1:3" x14ac:dyDescent="0.25">
      <c r="A28" s="1">
        <v>2021</v>
      </c>
      <c r="B28" s="1">
        <v>88800</v>
      </c>
      <c r="C28" s="1">
        <v>12.4</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54D73-1FC7-49CA-9FB4-72E1C57406A5}">
  <dimension ref="A1:J22"/>
  <sheetViews>
    <sheetView tabSelected="1" zoomScale="90" zoomScaleNormal="90" workbookViewId="0">
      <selection activeCell="B2" sqref="B2"/>
    </sheetView>
  </sheetViews>
  <sheetFormatPr defaultRowHeight="15" x14ac:dyDescent="0.25"/>
  <cols>
    <col min="2" max="2" width="17.42578125" customWidth="1"/>
    <col min="3" max="3" width="10.42578125" bestFit="1" customWidth="1"/>
    <col min="4" max="4" width="12.140625" bestFit="1" customWidth="1"/>
  </cols>
  <sheetData>
    <row r="1" spans="1:10" ht="27" customHeight="1" x14ac:dyDescent="0.25">
      <c r="A1" s="2" t="s">
        <v>1</v>
      </c>
      <c r="B1" s="3" t="s">
        <v>22</v>
      </c>
      <c r="C1" s="2" t="s">
        <v>3</v>
      </c>
      <c r="D1" s="2" t="s">
        <v>4</v>
      </c>
      <c r="E1" s="2" t="s">
        <v>5</v>
      </c>
      <c r="F1" s="2" t="s">
        <v>6</v>
      </c>
      <c r="G1" s="2" t="s">
        <v>23</v>
      </c>
      <c r="H1" s="2" t="s">
        <v>7</v>
      </c>
      <c r="I1" s="2" t="s">
        <v>8</v>
      </c>
      <c r="J1" s="2" t="s">
        <v>9</v>
      </c>
    </row>
    <row r="2" spans="1:10" x14ac:dyDescent="0.25">
      <c r="A2">
        <v>2002</v>
      </c>
      <c r="B2" s="5">
        <v>24.89</v>
      </c>
      <c r="C2" s="5"/>
      <c r="D2" s="5"/>
      <c r="E2" s="5"/>
      <c r="F2" s="5"/>
      <c r="G2" s="5"/>
      <c r="H2" s="5"/>
      <c r="I2" s="5">
        <f>AVERAGE(H9:H21)</f>
        <v>1.4884666153846133</v>
      </c>
      <c r="J2" s="5">
        <f>SQRT(I2)</f>
        <v>1.2200273010816658</v>
      </c>
    </row>
    <row r="3" spans="1:10" x14ac:dyDescent="0.25">
      <c r="A3">
        <v>2003</v>
      </c>
      <c r="B3" s="5">
        <v>24.79</v>
      </c>
      <c r="C3" s="5"/>
      <c r="D3" s="5"/>
      <c r="E3" s="5"/>
      <c r="F3" s="5"/>
      <c r="G3" s="5"/>
      <c r="H3" s="5"/>
      <c r="I3" s="5"/>
      <c r="J3" s="5"/>
    </row>
    <row r="4" spans="1:10" x14ac:dyDescent="0.25">
      <c r="A4">
        <v>2004</v>
      </c>
      <c r="B4" s="5">
        <v>23.51</v>
      </c>
      <c r="C4" s="5"/>
      <c r="D4" s="5"/>
      <c r="E4" s="5"/>
      <c r="F4" s="5"/>
      <c r="G4" s="5"/>
      <c r="H4" s="5"/>
      <c r="I4" s="5"/>
      <c r="J4" s="5"/>
    </row>
    <row r="5" spans="1:10" x14ac:dyDescent="0.25">
      <c r="A5">
        <v>2005</v>
      </c>
      <c r="B5" s="5">
        <v>22.77</v>
      </c>
      <c r="C5" s="5"/>
      <c r="D5" s="5"/>
      <c r="E5" s="5"/>
      <c r="F5" s="5"/>
      <c r="G5" s="5"/>
      <c r="H5" s="5"/>
      <c r="I5" s="5"/>
      <c r="J5" s="5"/>
    </row>
    <row r="6" spans="1:10" x14ac:dyDescent="0.25">
      <c r="A6">
        <v>2006</v>
      </c>
      <c r="B6" s="5">
        <v>22.75</v>
      </c>
      <c r="C6" s="5">
        <f>AVERAGE(B2:B6)</f>
        <v>23.741999999999997</v>
      </c>
      <c r="D6" s="5"/>
      <c r="E6" s="5"/>
      <c r="F6" s="5"/>
      <c r="G6" s="5"/>
      <c r="H6" s="5"/>
      <c r="I6" s="5"/>
      <c r="J6" s="5"/>
    </row>
    <row r="7" spans="1:10" x14ac:dyDescent="0.25">
      <c r="A7">
        <v>2007</v>
      </c>
      <c r="B7" s="5">
        <v>20.49</v>
      </c>
      <c r="C7" s="5">
        <f t="shared" ref="C7:C21" si="0">AVERAGE(B3:B7)</f>
        <v>22.861999999999998</v>
      </c>
      <c r="D7" s="5"/>
      <c r="E7" s="5"/>
      <c r="F7" s="5"/>
      <c r="G7" s="5"/>
      <c r="H7" s="5"/>
      <c r="I7" s="5"/>
      <c r="J7" s="5"/>
    </row>
    <row r="8" spans="1:10" x14ac:dyDescent="0.25">
      <c r="A8">
        <v>2008</v>
      </c>
      <c r="B8" s="5">
        <v>18.22</v>
      </c>
      <c r="C8" s="5">
        <f t="shared" si="0"/>
        <v>21.547999999999998</v>
      </c>
      <c r="D8" s="5">
        <f>AVERAGE(C6:C8)</f>
        <v>22.717333333333332</v>
      </c>
      <c r="E8" s="5">
        <f>(2*C8)-D8</f>
        <v>20.378666666666664</v>
      </c>
      <c r="F8" s="5">
        <f>(2/4)*(C8-D8)</f>
        <v>-0.58466666666666711</v>
      </c>
      <c r="G8" s="5"/>
      <c r="H8" s="5"/>
      <c r="I8" s="5"/>
      <c r="J8" s="5"/>
    </row>
    <row r="9" spans="1:10" x14ac:dyDescent="0.25">
      <c r="A9">
        <v>2009</v>
      </c>
      <c r="B9" s="5">
        <v>17.02</v>
      </c>
      <c r="C9" s="5">
        <f t="shared" si="0"/>
        <v>20.249999999999996</v>
      </c>
      <c r="D9" s="5">
        <f t="shared" ref="D9:D21" si="1">AVERAGE(C7:C9)</f>
        <v>21.553333333333331</v>
      </c>
      <c r="E9" s="5">
        <f t="shared" ref="E9:E21" si="2">(2*C9)-D9</f>
        <v>18.946666666666662</v>
      </c>
      <c r="F9" s="5">
        <f t="shared" ref="F9:F21" si="3">(2/4)*(C9-D9)</f>
        <v>-0.65166666666666728</v>
      </c>
      <c r="G9" s="5">
        <f>E8+F8</f>
        <v>19.793999999999997</v>
      </c>
      <c r="H9" s="5">
        <f>(B9-G9)^2</f>
        <v>7.6950759999999852</v>
      </c>
      <c r="I9" s="5"/>
      <c r="J9" s="5"/>
    </row>
    <row r="10" spans="1:10" x14ac:dyDescent="0.25">
      <c r="A10">
        <v>2010</v>
      </c>
      <c r="B10" s="5">
        <v>16.61</v>
      </c>
      <c r="C10" s="5">
        <f t="shared" si="0"/>
        <v>19.017999999999997</v>
      </c>
      <c r="D10" s="5">
        <f t="shared" si="1"/>
        <v>20.271999999999995</v>
      </c>
      <c r="E10" s="5">
        <f t="shared" si="2"/>
        <v>17.763999999999999</v>
      </c>
      <c r="F10" s="5">
        <f t="shared" si="3"/>
        <v>-0.62699999999999889</v>
      </c>
      <c r="G10" s="5">
        <f t="shared" ref="G10:G21" si="4">E9+F9</f>
        <v>18.294999999999995</v>
      </c>
      <c r="H10" s="5">
        <f t="shared" ref="H10:H21" si="5">(B10-G10)^2</f>
        <v>2.8392249999999839</v>
      </c>
      <c r="I10" s="5"/>
      <c r="J10" s="5"/>
    </row>
    <row r="11" spans="1:10" x14ac:dyDescent="0.25">
      <c r="A11">
        <v>2011</v>
      </c>
      <c r="B11" s="5">
        <v>17.510000000000002</v>
      </c>
      <c r="C11" s="5">
        <f t="shared" si="0"/>
        <v>17.97</v>
      </c>
      <c r="D11" s="5">
        <f t="shared" si="1"/>
        <v>19.079333333333331</v>
      </c>
      <c r="E11" s="5">
        <f t="shared" si="2"/>
        <v>16.860666666666667</v>
      </c>
      <c r="F11" s="5">
        <f t="shared" si="3"/>
        <v>-0.55466666666666598</v>
      </c>
      <c r="G11" s="5">
        <f t="shared" si="4"/>
        <v>17.137</v>
      </c>
      <c r="H11" s="5">
        <f t="shared" si="5"/>
        <v>0.13912900000000084</v>
      </c>
      <c r="I11" s="5"/>
      <c r="J11" s="5"/>
    </row>
    <row r="12" spans="1:10" x14ac:dyDescent="0.25">
      <c r="A12">
        <v>2012</v>
      </c>
      <c r="B12" s="5">
        <v>16.32</v>
      </c>
      <c r="C12" s="5">
        <f t="shared" si="0"/>
        <v>17.136000000000003</v>
      </c>
      <c r="D12" s="5">
        <f t="shared" si="1"/>
        <v>18.041333333333334</v>
      </c>
      <c r="E12" s="5">
        <f t="shared" si="2"/>
        <v>16.230666666666671</v>
      </c>
      <c r="F12" s="5">
        <f t="shared" si="3"/>
        <v>-0.45266666666666566</v>
      </c>
      <c r="G12" s="5">
        <f t="shared" si="4"/>
        <v>16.306000000000001</v>
      </c>
      <c r="H12" s="5">
        <f t="shared" si="5"/>
        <v>1.959999999999817E-4</v>
      </c>
      <c r="I12" s="5"/>
      <c r="J12" s="5"/>
    </row>
    <row r="13" spans="1:10" x14ac:dyDescent="0.25">
      <c r="A13">
        <v>2013</v>
      </c>
      <c r="B13" s="5">
        <v>15.44</v>
      </c>
      <c r="C13" s="5">
        <f t="shared" si="0"/>
        <v>16.580000000000002</v>
      </c>
      <c r="D13" s="5">
        <f t="shared" si="1"/>
        <v>17.228666666666669</v>
      </c>
      <c r="E13" s="5">
        <f t="shared" si="2"/>
        <v>15.931333333333335</v>
      </c>
      <c r="F13" s="5">
        <f t="shared" si="3"/>
        <v>-0.32433333333333358</v>
      </c>
      <c r="G13" s="5">
        <f t="shared" si="4"/>
        <v>15.778000000000006</v>
      </c>
      <c r="H13" s="5">
        <f t="shared" si="5"/>
        <v>0.11424400000000426</v>
      </c>
      <c r="I13" s="5"/>
      <c r="J13" s="5"/>
    </row>
    <row r="14" spans="1:10" x14ac:dyDescent="0.25">
      <c r="A14">
        <v>2014</v>
      </c>
      <c r="B14" s="5">
        <v>14.41</v>
      </c>
      <c r="C14" s="5">
        <f t="shared" si="0"/>
        <v>16.058</v>
      </c>
      <c r="D14" s="5">
        <f t="shared" si="1"/>
        <v>16.591333333333335</v>
      </c>
      <c r="E14" s="5">
        <f t="shared" si="2"/>
        <v>15.524666666666665</v>
      </c>
      <c r="F14" s="5">
        <f t="shared" si="3"/>
        <v>-0.2666666666666675</v>
      </c>
      <c r="G14" s="5">
        <f t="shared" si="4"/>
        <v>15.607000000000001</v>
      </c>
      <c r="H14" s="5">
        <f t="shared" si="5"/>
        <v>1.4328090000000022</v>
      </c>
      <c r="I14" s="5"/>
      <c r="J14" s="5"/>
    </row>
    <row r="15" spans="1:10" x14ac:dyDescent="0.25">
      <c r="A15">
        <v>2015</v>
      </c>
      <c r="B15" s="5">
        <v>14.27</v>
      </c>
      <c r="C15" s="5">
        <f t="shared" si="0"/>
        <v>15.589999999999998</v>
      </c>
      <c r="D15" s="5">
        <f t="shared" si="1"/>
        <v>16.076000000000001</v>
      </c>
      <c r="E15" s="5">
        <f t="shared" si="2"/>
        <v>15.103999999999996</v>
      </c>
      <c r="F15" s="5">
        <f t="shared" si="3"/>
        <v>-0.24300000000000122</v>
      </c>
      <c r="G15" s="5">
        <f t="shared" si="4"/>
        <v>15.257999999999997</v>
      </c>
      <c r="H15" s="5">
        <f t="shared" si="5"/>
        <v>0.97614399999999557</v>
      </c>
      <c r="I15" s="5"/>
      <c r="J15" s="5"/>
    </row>
    <row r="16" spans="1:10" x14ac:dyDescent="0.25">
      <c r="A16">
        <v>2016</v>
      </c>
      <c r="B16" s="5">
        <v>13.91</v>
      </c>
      <c r="C16" s="5">
        <f t="shared" si="0"/>
        <v>14.87</v>
      </c>
      <c r="D16" s="5">
        <f t="shared" si="1"/>
        <v>15.505999999999998</v>
      </c>
      <c r="E16" s="5">
        <f t="shared" si="2"/>
        <v>14.234</v>
      </c>
      <c r="F16" s="5">
        <f t="shared" si="3"/>
        <v>-0.31799999999999962</v>
      </c>
      <c r="G16" s="5">
        <f t="shared" si="4"/>
        <v>14.860999999999994</v>
      </c>
      <c r="H16" s="5">
        <f t="shared" si="5"/>
        <v>0.90440099999998746</v>
      </c>
      <c r="I16" s="5"/>
      <c r="J16" s="5"/>
    </row>
    <row r="17" spans="1:10" x14ac:dyDescent="0.25">
      <c r="A17">
        <v>2017</v>
      </c>
      <c r="B17" s="5">
        <v>13.81</v>
      </c>
      <c r="C17" s="5">
        <f t="shared" si="0"/>
        <v>14.368</v>
      </c>
      <c r="D17" s="5">
        <f t="shared" si="1"/>
        <v>14.942666666666666</v>
      </c>
      <c r="E17" s="5">
        <f t="shared" si="2"/>
        <v>13.793333333333335</v>
      </c>
      <c r="F17" s="5">
        <f t="shared" si="3"/>
        <v>-0.28733333333333277</v>
      </c>
      <c r="G17" s="5">
        <f t="shared" si="4"/>
        <v>13.916</v>
      </c>
      <c r="H17" s="5">
        <f t="shared" si="5"/>
        <v>1.1235999999999973E-2</v>
      </c>
      <c r="I17" s="5"/>
      <c r="J17" s="5"/>
    </row>
    <row r="18" spans="1:10" x14ac:dyDescent="0.25">
      <c r="A18">
        <v>2018</v>
      </c>
      <c r="B18" s="5">
        <v>11.67</v>
      </c>
      <c r="C18" s="5">
        <f t="shared" si="0"/>
        <v>13.614000000000001</v>
      </c>
      <c r="D18" s="5">
        <f t="shared" si="1"/>
        <v>14.284000000000001</v>
      </c>
      <c r="E18" s="5">
        <f t="shared" si="2"/>
        <v>12.944000000000001</v>
      </c>
      <c r="F18" s="5">
        <f t="shared" si="3"/>
        <v>-0.33499999999999996</v>
      </c>
      <c r="G18" s="5">
        <f t="shared" si="4"/>
        <v>13.506000000000002</v>
      </c>
      <c r="H18" s="5">
        <f t="shared" si="5"/>
        <v>3.3708960000000077</v>
      </c>
      <c r="I18" s="5"/>
      <c r="J18" s="5"/>
    </row>
    <row r="19" spans="1:10" x14ac:dyDescent="0.25">
      <c r="A19">
        <v>2019</v>
      </c>
      <c r="B19" s="5">
        <v>11.45</v>
      </c>
      <c r="C19" s="5">
        <f t="shared" si="0"/>
        <v>13.022</v>
      </c>
      <c r="D19" s="5">
        <f t="shared" si="1"/>
        <v>13.667999999999999</v>
      </c>
      <c r="E19" s="5">
        <f t="shared" si="2"/>
        <v>12.376000000000001</v>
      </c>
      <c r="F19" s="5">
        <f t="shared" si="3"/>
        <v>-0.32299999999999951</v>
      </c>
      <c r="G19" s="5">
        <f t="shared" si="4"/>
        <v>12.609000000000002</v>
      </c>
      <c r="H19" s="5">
        <f t="shared" si="5"/>
        <v>1.3432810000000057</v>
      </c>
      <c r="I19" s="5"/>
      <c r="J19" s="5"/>
    </row>
    <row r="20" spans="1:10" x14ac:dyDescent="0.25">
      <c r="A20">
        <v>2020</v>
      </c>
      <c r="B20" s="5">
        <v>11.78</v>
      </c>
      <c r="C20" s="5">
        <f t="shared" si="0"/>
        <v>12.524000000000001</v>
      </c>
      <c r="D20" s="5">
        <f t="shared" si="1"/>
        <v>13.053333333333335</v>
      </c>
      <c r="E20" s="5">
        <f t="shared" si="2"/>
        <v>11.994666666666667</v>
      </c>
      <c r="F20" s="5">
        <f t="shared" si="3"/>
        <v>-0.26466666666666683</v>
      </c>
      <c r="G20" s="5">
        <f t="shared" si="4"/>
        <v>12.053000000000001</v>
      </c>
      <c r="H20" s="5">
        <f t="shared" si="5"/>
        <v>7.4529000000000803E-2</v>
      </c>
      <c r="I20" s="5"/>
      <c r="J20" s="5"/>
    </row>
    <row r="21" spans="1:10" x14ac:dyDescent="0.25">
      <c r="A21">
        <v>2021</v>
      </c>
      <c r="B21" s="5">
        <v>12.4</v>
      </c>
      <c r="C21" s="5">
        <f t="shared" si="0"/>
        <v>12.222</v>
      </c>
      <c r="D21" s="5">
        <f t="shared" si="1"/>
        <v>12.589333333333334</v>
      </c>
      <c r="E21" s="5">
        <f t="shared" si="2"/>
        <v>11.854666666666665</v>
      </c>
      <c r="F21" s="5">
        <f t="shared" si="3"/>
        <v>-0.18366666666666731</v>
      </c>
      <c r="G21" s="5">
        <f t="shared" si="4"/>
        <v>11.73</v>
      </c>
      <c r="H21" s="5">
        <f t="shared" si="5"/>
        <v>0.44889999999999991</v>
      </c>
      <c r="I21" s="5"/>
      <c r="J21" s="5"/>
    </row>
    <row r="22" spans="1:10" x14ac:dyDescent="0.25">
      <c r="B22" s="5"/>
      <c r="C22" s="5"/>
      <c r="D22" s="5"/>
      <c r="E22" s="5"/>
      <c r="F22" s="5"/>
      <c r="G22" s="5">
        <f>E21+F21</f>
        <v>11.670999999999998</v>
      </c>
      <c r="H22" s="5"/>
      <c r="I22" s="5"/>
      <c r="J22" s="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7C6AC-282A-4AAA-9504-4B8F47FF1F14}">
  <dimension ref="A1:J22"/>
  <sheetViews>
    <sheetView zoomScale="90" zoomScaleNormal="90" workbookViewId="0">
      <selection activeCell="J1" sqref="J1"/>
    </sheetView>
  </sheetViews>
  <sheetFormatPr defaultRowHeight="15" x14ac:dyDescent="0.25"/>
  <cols>
    <col min="2" max="2" width="19.42578125" customWidth="1"/>
    <col min="3" max="3" width="10.42578125" bestFit="1" customWidth="1"/>
    <col min="4" max="4" width="12.85546875" bestFit="1" customWidth="1"/>
  </cols>
  <sheetData>
    <row r="1" spans="1:10" ht="29.25" customHeight="1" x14ac:dyDescent="0.25">
      <c r="A1" s="2" t="s">
        <v>1</v>
      </c>
      <c r="B1" s="3" t="s">
        <v>2</v>
      </c>
      <c r="C1" t="s">
        <v>19</v>
      </c>
      <c r="D1" t="s">
        <v>20</v>
      </c>
      <c r="E1" t="s">
        <v>5</v>
      </c>
      <c r="F1" t="s">
        <v>6</v>
      </c>
      <c r="G1" t="s">
        <v>11</v>
      </c>
      <c r="H1" t="s">
        <v>21</v>
      </c>
      <c r="I1" t="s">
        <v>8</v>
      </c>
      <c r="J1">
        <f>AVERAGE(H9:H21)</f>
        <v>7.4324517606837679</v>
      </c>
    </row>
    <row r="2" spans="1:10" x14ac:dyDescent="0.25">
      <c r="A2" s="5">
        <v>2002</v>
      </c>
      <c r="B2" s="5">
        <v>24.89</v>
      </c>
      <c r="C2" s="5"/>
      <c r="D2" s="5"/>
      <c r="E2" s="5"/>
      <c r="F2" s="5"/>
      <c r="G2" s="5"/>
      <c r="H2" s="5"/>
      <c r="I2" t="s">
        <v>9</v>
      </c>
      <c r="J2">
        <f>SQRT(J1)</f>
        <v>2.7262523288726905</v>
      </c>
    </row>
    <row r="3" spans="1:10" x14ac:dyDescent="0.25">
      <c r="A3" s="5">
        <v>2003</v>
      </c>
      <c r="B3" s="5">
        <v>24.79</v>
      </c>
      <c r="C3" s="5"/>
      <c r="D3" s="5"/>
      <c r="E3" s="5"/>
      <c r="F3" s="5"/>
      <c r="G3" s="5"/>
      <c r="H3" s="5"/>
    </row>
    <row r="4" spans="1:10" x14ac:dyDescent="0.25">
      <c r="A4" s="5">
        <v>2004</v>
      </c>
      <c r="B4" s="5">
        <v>23.51</v>
      </c>
      <c r="C4" s="5">
        <f>AVERAGE(B2:B4)</f>
        <v>24.396666666666665</v>
      </c>
      <c r="D4" s="5"/>
      <c r="E4" s="5"/>
      <c r="F4" s="5"/>
      <c r="G4" s="5"/>
      <c r="H4" s="5"/>
    </row>
    <row r="5" spans="1:10" x14ac:dyDescent="0.25">
      <c r="A5" s="5">
        <v>2005</v>
      </c>
      <c r="B5" s="5">
        <v>22.77</v>
      </c>
      <c r="C5" s="5">
        <f t="shared" ref="C5:C21" si="0">AVERAGE(B3:B5)</f>
        <v>23.689999999999998</v>
      </c>
      <c r="D5" s="5"/>
      <c r="E5" s="5"/>
      <c r="F5" s="5"/>
      <c r="G5" s="5"/>
      <c r="H5" s="5"/>
    </row>
    <row r="6" spans="1:10" x14ac:dyDescent="0.25">
      <c r="A6" s="5">
        <v>2006</v>
      </c>
      <c r="B6" s="5">
        <v>22.75</v>
      </c>
      <c r="C6" s="5">
        <f t="shared" si="0"/>
        <v>23.01</v>
      </c>
      <c r="D6" s="5"/>
      <c r="E6" s="5"/>
      <c r="F6" s="5"/>
      <c r="G6" s="5"/>
      <c r="H6" s="5"/>
    </row>
    <row r="7" spans="1:10" x14ac:dyDescent="0.25">
      <c r="A7" s="5">
        <v>2007</v>
      </c>
      <c r="B7" s="5">
        <v>20.49</v>
      </c>
      <c r="C7" s="5">
        <f t="shared" si="0"/>
        <v>22.00333333333333</v>
      </c>
      <c r="D7" s="5"/>
      <c r="E7" s="5"/>
      <c r="F7" s="5"/>
      <c r="G7" s="5"/>
      <c r="H7" s="5"/>
    </row>
    <row r="8" spans="1:10" x14ac:dyDescent="0.25">
      <c r="A8" s="5">
        <v>2008</v>
      </c>
      <c r="B8" s="5">
        <v>18.22</v>
      </c>
      <c r="C8" s="5">
        <f t="shared" si="0"/>
        <v>20.486666666666665</v>
      </c>
      <c r="D8" s="5">
        <f>AVERAGE(C4:C8)</f>
        <v>22.717333333333332</v>
      </c>
      <c r="E8" s="5">
        <f>(2*C8)-D8</f>
        <v>18.255999999999997</v>
      </c>
      <c r="F8" s="5">
        <f>(2/2)*(C8-D8)</f>
        <v>-2.2306666666666679</v>
      </c>
      <c r="G8" s="5"/>
      <c r="H8" s="5"/>
    </row>
    <row r="9" spans="1:10" x14ac:dyDescent="0.25">
      <c r="A9" s="5">
        <v>2009</v>
      </c>
      <c r="B9" s="5">
        <v>17.02</v>
      </c>
      <c r="C9" s="5">
        <f t="shared" si="0"/>
        <v>18.576666666666664</v>
      </c>
      <c r="D9" s="5">
        <f t="shared" ref="D9:D21" si="1">AVERAGE(C5:C9)</f>
        <v>21.553333333333335</v>
      </c>
      <c r="E9" s="5">
        <f t="shared" ref="E9:E21" si="2">(2*C9)-D9</f>
        <v>15.599999999999994</v>
      </c>
      <c r="F9" s="5">
        <f t="shared" ref="F9:F21" si="3">(2/2)*(C9-D9)</f>
        <v>-2.9766666666666701</v>
      </c>
      <c r="G9" s="5">
        <f>E8+F8</f>
        <v>16.025333333333329</v>
      </c>
      <c r="H9" s="5">
        <f>(B9-G9)^2</f>
        <v>0.989361777777786</v>
      </c>
    </row>
    <row r="10" spans="1:10" x14ac:dyDescent="0.25">
      <c r="A10" s="5">
        <v>2010</v>
      </c>
      <c r="B10" s="5">
        <v>16.61</v>
      </c>
      <c r="C10" s="5">
        <f t="shared" si="0"/>
        <v>17.283333333333331</v>
      </c>
      <c r="D10" s="5">
        <f t="shared" si="1"/>
        <v>20.271999999999998</v>
      </c>
      <c r="E10" s="5">
        <f t="shared" si="2"/>
        <v>14.294666666666664</v>
      </c>
      <c r="F10" s="5">
        <f t="shared" si="3"/>
        <v>-2.988666666666667</v>
      </c>
      <c r="G10" s="5">
        <f t="shared" ref="G10:G22" si="4">E9+F9</f>
        <v>12.623333333333324</v>
      </c>
      <c r="H10" s="5">
        <f t="shared" ref="H10:H21" si="5">(B10-G10)^2</f>
        <v>15.893511111111179</v>
      </c>
    </row>
    <row r="11" spans="1:10" x14ac:dyDescent="0.25">
      <c r="A11" s="5">
        <v>2011</v>
      </c>
      <c r="B11" s="5">
        <v>17.510000000000002</v>
      </c>
      <c r="C11" s="5">
        <f t="shared" si="0"/>
        <v>17.046666666666667</v>
      </c>
      <c r="D11" s="5">
        <f t="shared" si="1"/>
        <v>19.079333333333331</v>
      </c>
      <c r="E11" s="5">
        <f t="shared" si="2"/>
        <v>15.014000000000003</v>
      </c>
      <c r="F11" s="5">
        <f t="shared" si="3"/>
        <v>-2.032666666666664</v>
      </c>
      <c r="G11" s="5">
        <f t="shared" si="4"/>
        <v>11.305999999999997</v>
      </c>
      <c r="H11" s="5">
        <f t="shared" si="5"/>
        <v>38.489616000000055</v>
      </c>
    </row>
    <row r="12" spans="1:10" x14ac:dyDescent="0.25">
      <c r="A12" s="5">
        <v>2012</v>
      </c>
      <c r="B12" s="5">
        <v>16.32</v>
      </c>
      <c r="C12" s="5">
        <f t="shared" si="0"/>
        <v>16.813333333333336</v>
      </c>
      <c r="D12" s="5">
        <f t="shared" si="1"/>
        <v>18.041333333333334</v>
      </c>
      <c r="E12" s="5">
        <f t="shared" si="2"/>
        <v>15.585333333333338</v>
      </c>
      <c r="F12" s="5">
        <f t="shared" si="3"/>
        <v>-1.227999999999998</v>
      </c>
      <c r="G12" s="5">
        <f t="shared" si="4"/>
        <v>12.981333333333339</v>
      </c>
      <c r="H12" s="5">
        <f t="shared" si="5"/>
        <v>11.146695111111075</v>
      </c>
    </row>
    <row r="13" spans="1:10" x14ac:dyDescent="0.25">
      <c r="A13" s="5">
        <v>2013</v>
      </c>
      <c r="B13" s="5">
        <v>15.44</v>
      </c>
      <c r="C13" s="5">
        <f t="shared" si="0"/>
        <v>16.423333333333332</v>
      </c>
      <c r="D13" s="5">
        <f t="shared" si="1"/>
        <v>17.228666666666665</v>
      </c>
      <c r="E13" s="5">
        <f t="shared" si="2"/>
        <v>15.617999999999999</v>
      </c>
      <c r="F13" s="5">
        <f t="shared" si="3"/>
        <v>-0.80533333333333346</v>
      </c>
      <c r="G13" s="5">
        <f t="shared" si="4"/>
        <v>14.35733333333334</v>
      </c>
      <c r="H13" s="5">
        <f t="shared" si="5"/>
        <v>1.1721671111110952</v>
      </c>
    </row>
    <row r="14" spans="1:10" x14ac:dyDescent="0.25">
      <c r="A14" s="5">
        <v>2014</v>
      </c>
      <c r="B14" s="5">
        <v>14.41</v>
      </c>
      <c r="C14" s="5">
        <f t="shared" si="0"/>
        <v>15.39</v>
      </c>
      <c r="D14" s="5">
        <f t="shared" si="1"/>
        <v>16.591333333333331</v>
      </c>
      <c r="E14" s="5">
        <f t="shared" si="2"/>
        <v>14.18866666666667</v>
      </c>
      <c r="F14" s="5">
        <f t="shared" si="3"/>
        <v>-1.2013333333333307</v>
      </c>
      <c r="G14" s="5">
        <f t="shared" si="4"/>
        <v>14.812666666666665</v>
      </c>
      <c r="H14" s="5">
        <f t="shared" si="5"/>
        <v>0.16214044444444306</v>
      </c>
    </row>
    <row r="15" spans="1:10" x14ac:dyDescent="0.25">
      <c r="A15" s="5">
        <v>2015</v>
      </c>
      <c r="B15" s="5">
        <v>14.27</v>
      </c>
      <c r="C15" s="5">
        <f t="shared" si="0"/>
        <v>14.706666666666669</v>
      </c>
      <c r="D15" s="5">
        <f t="shared" si="1"/>
        <v>16.076000000000001</v>
      </c>
      <c r="E15" s="5">
        <f t="shared" si="2"/>
        <v>13.337333333333337</v>
      </c>
      <c r="F15" s="5">
        <f t="shared" si="3"/>
        <v>-1.3693333333333317</v>
      </c>
      <c r="G15" s="5">
        <f t="shared" si="4"/>
        <v>12.987333333333339</v>
      </c>
      <c r="H15" s="5">
        <f t="shared" si="5"/>
        <v>1.6452337777777617</v>
      </c>
    </row>
    <row r="16" spans="1:10" x14ac:dyDescent="0.25">
      <c r="A16" s="5">
        <v>2016</v>
      </c>
      <c r="B16" s="5">
        <v>13.91</v>
      </c>
      <c r="C16" s="5">
        <f t="shared" si="0"/>
        <v>14.196666666666667</v>
      </c>
      <c r="D16" s="5">
        <f t="shared" si="1"/>
        <v>15.506</v>
      </c>
      <c r="E16" s="5">
        <f t="shared" si="2"/>
        <v>12.887333333333334</v>
      </c>
      <c r="F16" s="5">
        <f t="shared" si="3"/>
        <v>-1.309333333333333</v>
      </c>
      <c r="G16" s="5">
        <f t="shared" si="4"/>
        <v>11.968000000000005</v>
      </c>
      <c r="H16" s="5">
        <f t="shared" si="5"/>
        <v>3.7713639999999802</v>
      </c>
    </row>
    <row r="17" spans="1:8" x14ac:dyDescent="0.25">
      <c r="A17" s="5">
        <v>2017</v>
      </c>
      <c r="B17" s="5">
        <v>13.81</v>
      </c>
      <c r="C17" s="5">
        <f t="shared" si="0"/>
        <v>13.996666666666668</v>
      </c>
      <c r="D17" s="5">
        <f t="shared" si="1"/>
        <v>14.942666666666668</v>
      </c>
      <c r="E17" s="5">
        <f t="shared" si="2"/>
        <v>13.050666666666668</v>
      </c>
      <c r="F17" s="5">
        <f t="shared" si="3"/>
        <v>-0.94599999999999973</v>
      </c>
      <c r="G17" s="5">
        <f t="shared" si="4"/>
        <v>11.578000000000001</v>
      </c>
      <c r="H17" s="5">
        <f t="shared" si="5"/>
        <v>4.9818239999999969</v>
      </c>
    </row>
    <row r="18" spans="1:8" x14ac:dyDescent="0.25">
      <c r="A18" s="5">
        <v>2018</v>
      </c>
      <c r="B18" s="5">
        <v>11.67</v>
      </c>
      <c r="C18" s="5">
        <f t="shared" si="0"/>
        <v>13.13</v>
      </c>
      <c r="D18" s="5">
        <f t="shared" si="1"/>
        <v>14.284000000000001</v>
      </c>
      <c r="E18" s="5">
        <f t="shared" si="2"/>
        <v>11.976000000000001</v>
      </c>
      <c r="F18" s="5">
        <f t="shared" si="3"/>
        <v>-1.1539999999999999</v>
      </c>
      <c r="G18" s="5">
        <f t="shared" si="4"/>
        <v>12.104666666666668</v>
      </c>
      <c r="H18" s="5">
        <f t="shared" si="5"/>
        <v>0.18893511111111275</v>
      </c>
    </row>
    <row r="19" spans="1:8" x14ac:dyDescent="0.25">
      <c r="A19" s="5">
        <v>2019</v>
      </c>
      <c r="B19" s="5">
        <v>11.45</v>
      </c>
      <c r="C19" s="5">
        <f t="shared" si="0"/>
        <v>12.31</v>
      </c>
      <c r="D19" s="5">
        <f t="shared" si="1"/>
        <v>13.668000000000001</v>
      </c>
      <c r="E19" s="5">
        <f t="shared" si="2"/>
        <v>10.952</v>
      </c>
      <c r="F19" s="5">
        <f t="shared" si="3"/>
        <v>-1.3580000000000005</v>
      </c>
      <c r="G19" s="5">
        <f t="shared" si="4"/>
        <v>10.822000000000001</v>
      </c>
      <c r="H19" s="5">
        <f t="shared" si="5"/>
        <v>0.3943839999999979</v>
      </c>
    </row>
    <row r="20" spans="1:8" x14ac:dyDescent="0.25">
      <c r="A20" s="5">
        <v>2020</v>
      </c>
      <c r="B20" s="5">
        <v>11.78</v>
      </c>
      <c r="C20" s="5">
        <f t="shared" si="0"/>
        <v>11.633333333333333</v>
      </c>
      <c r="D20" s="5">
        <f t="shared" si="1"/>
        <v>13.053333333333336</v>
      </c>
      <c r="E20" s="5">
        <f t="shared" si="2"/>
        <v>10.213333333333329</v>
      </c>
      <c r="F20" s="5">
        <f t="shared" si="3"/>
        <v>-1.4200000000000035</v>
      </c>
      <c r="G20" s="5">
        <f t="shared" si="4"/>
        <v>9.5939999999999994</v>
      </c>
      <c r="H20" s="5">
        <f t="shared" si="5"/>
        <v>4.7785959999999994</v>
      </c>
    </row>
    <row r="21" spans="1:8" x14ac:dyDescent="0.25">
      <c r="A21" s="5">
        <v>2021</v>
      </c>
      <c r="B21" s="5">
        <v>12.4</v>
      </c>
      <c r="C21" s="5">
        <f t="shared" si="0"/>
        <v>11.876666666666665</v>
      </c>
      <c r="D21" s="5">
        <f t="shared" si="1"/>
        <v>12.589333333333332</v>
      </c>
      <c r="E21" s="5">
        <f t="shared" si="2"/>
        <v>11.163999999999998</v>
      </c>
      <c r="F21" s="5">
        <f t="shared" si="3"/>
        <v>-0.71266666666666723</v>
      </c>
      <c r="G21" s="5">
        <f t="shared" si="4"/>
        <v>8.7933333333333259</v>
      </c>
      <c r="H21" s="5">
        <f t="shared" si="5"/>
        <v>13.008044444444501</v>
      </c>
    </row>
    <row r="22" spans="1:8" x14ac:dyDescent="0.25">
      <c r="A22" s="5"/>
      <c r="B22" s="5"/>
      <c r="C22" s="5"/>
      <c r="D22" s="5"/>
      <c r="E22" s="5"/>
      <c r="F22" s="5"/>
      <c r="G22" s="5">
        <f t="shared" si="4"/>
        <v>10.451333333333331</v>
      </c>
      <c r="H22" s="5"/>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19740-500C-49ED-B9EB-6B7DBF2C3882}">
  <dimension ref="A1:AC24"/>
  <sheetViews>
    <sheetView zoomScale="84" zoomScaleNormal="84" workbookViewId="0">
      <selection activeCell="K5" sqref="K5"/>
    </sheetView>
  </sheetViews>
  <sheetFormatPr defaultRowHeight="15" x14ac:dyDescent="0.25"/>
  <cols>
    <col min="2" max="2" width="20.42578125" customWidth="1"/>
    <col min="5" max="5" width="15.140625" customWidth="1"/>
  </cols>
  <sheetData>
    <row r="1" spans="1:29" ht="29.25" customHeight="1" x14ac:dyDescent="0.25">
      <c r="A1" s="2" t="s">
        <v>1</v>
      </c>
      <c r="B1" s="2" t="s">
        <v>25</v>
      </c>
      <c r="C1" s="2" t="s">
        <v>10</v>
      </c>
      <c r="D1" s="2" t="s">
        <v>18</v>
      </c>
      <c r="E1" s="3" t="s">
        <v>26</v>
      </c>
      <c r="F1" s="2" t="s">
        <v>12</v>
      </c>
      <c r="G1" s="2" t="s">
        <v>8</v>
      </c>
      <c r="H1" s="2" t="s">
        <v>9</v>
      </c>
      <c r="I1" s="2" t="s">
        <v>13</v>
      </c>
      <c r="J1" s="2">
        <v>0.9</v>
      </c>
    </row>
    <row r="2" spans="1:29" x14ac:dyDescent="0.25">
      <c r="A2" s="5">
        <v>2002</v>
      </c>
      <c r="B2" s="5">
        <v>24.89</v>
      </c>
      <c r="C2" s="5">
        <f>B2</f>
        <v>24.89</v>
      </c>
      <c r="D2" s="5">
        <f>B3-B2</f>
        <v>-0.10000000000000142</v>
      </c>
      <c r="E2" s="5" t="s">
        <v>27</v>
      </c>
      <c r="F2" s="5" t="s">
        <v>27</v>
      </c>
      <c r="G2">
        <f>AVERAGE(F4:F21)</f>
        <v>1.0674534396069282</v>
      </c>
      <c r="H2">
        <f>SQRT(G2)</f>
        <v>1.0331763835894276</v>
      </c>
      <c r="I2" t="s">
        <v>14</v>
      </c>
      <c r="J2" s="7">
        <v>0.2</v>
      </c>
    </row>
    <row r="3" spans="1:29" x14ac:dyDescent="0.25">
      <c r="A3" s="5">
        <v>2003</v>
      </c>
      <c r="B3" s="5">
        <v>24.79</v>
      </c>
      <c r="C3" s="5">
        <f>($J$1*B3)+((1-$J$1)*(C2+D2))</f>
        <v>24.79</v>
      </c>
      <c r="D3" s="5">
        <f>($J$2*(C3-C2))+((1-$J$2)*D2)</f>
        <v>-0.10000000000000142</v>
      </c>
      <c r="E3" s="5" t="s">
        <v>27</v>
      </c>
      <c r="F3" s="5" t="s">
        <v>27</v>
      </c>
    </row>
    <row r="4" spans="1:29" ht="15.75" x14ac:dyDescent="0.25">
      <c r="A4" s="5">
        <v>2004</v>
      </c>
      <c r="B4" s="5">
        <v>23.51</v>
      </c>
      <c r="C4" s="5">
        <f t="shared" ref="C4:C21" si="0">($J$1*B4)+((1-$J$1)*(C3+D3))</f>
        <v>23.628</v>
      </c>
      <c r="D4" s="5">
        <f t="shared" ref="D4:D21" si="1">($J$2*(C4-C3))+((1-$J$2)*D3)</f>
        <v>-0.31240000000000095</v>
      </c>
      <c r="E4" s="6">
        <f>C3+D3</f>
        <v>24.689999999999998</v>
      </c>
      <c r="F4" s="5">
        <f>(B4-E4)^2</f>
        <v>1.392399999999991</v>
      </c>
      <c r="T4" s="17" t="s">
        <v>13</v>
      </c>
      <c r="U4" s="16" t="s">
        <v>14</v>
      </c>
      <c r="V4" s="16"/>
      <c r="W4" s="16"/>
      <c r="X4" s="16"/>
      <c r="Y4" s="16"/>
      <c r="Z4" s="16"/>
      <c r="AA4" s="16"/>
      <c r="AB4" s="16"/>
      <c r="AC4" s="16"/>
    </row>
    <row r="5" spans="1:29" ht="15.75" x14ac:dyDescent="0.25">
      <c r="A5" s="5">
        <v>2005</v>
      </c>
      <c r="B5" s="5">
        <v>22.77</v>
      </c>
      <c r="C5" s="5">
        <f t="shared" si="0"/>
        <v>22.824559999999998</v>
      </c>
      <c r="D5" s="5">
        <f t="shared" si="1"/>
        <v>-0.41060800000000119</v>
      </c>
      <c r="E5" s="6">
        <f t="shared" ref="E5:E21" si="2">C4+D4</f>
        <v>23.3156</v>
      </c>
      <c r="F5" s="5">
        <f t="shared" ref="F5:F21" si="3">(B5-E5)^2</f>
        <v>0.29767936000000034</v>
      </c>
      <c r="I5" s="2"/>
      <c r="T5" s="17"/>
      <c r="U5" s="9">
        <v>0.1</v>
      </c>
      <c r="V5" s="9">
        <v>0.2</v>
      </c>
      <c r="W5" s="9">
        <v>0.3</v>
      </c>
      <c r="X5" s="9">
        <v>0.4</v>
      </c>
      <c r="Y5" s="9">
        <v>0.5</v>
      </c>
      <c r="Z5" s="9">
        <v>0.6</v>
      </c>
      <c r="AA5" s="9">
        <v>0.7</v>
      </c>
      <c r="AB5" s="9">
        <v>0.8</v>
      </c>
      <c r="AC5" s="9">
        <v>0.9</v>
      </c>
    </row>
    <row r="6" spans="1:29" ht="15.75" x14ac:dyDescent="0.25">
      <c r="A6" s="5">
        <v>2006</v>
      </c>
      <c r="B6" s="5">
        <v>22.75</v>
      </c>
      <c r="C6" s="5">
        <f t="shared" si="0"/>
        <v>22.716395200000001</v>
      </c>
      <c r="D6" s="5">
        <f t="shared" si="1"/>
        <v>-0.35011936000000043</v>
      </c>
      <c r="E6" s="6">
        <f t="shared" si="2"/>
        <v>22.413951999999998</v>
      </c>
      <c r="F6" s="5">
        <f t="shared" si="3"/>
        <v>0.11292825830400113</v>
      </c>
      <c r="I6" s="2"/>
      <c r="T6" s="8">
        <v>0.1</v>
      </c>
      <c r="U6" s="9">
        <v>3.4053577104561299</v>
      </c>
      <c r="V6" s="9">
        <v>2.8254899183234201</v>
      </c>
      <c r="W6" s="9">
        <v>2.589353282101877</v>
      </c>
      <c r="X6" s="9">
        <v>2.5204679795325942</v>
      </c>
      <c r="Y6" s="9">
        <v>2.4994300079896106</v>
      </c>
      <c r="Z6" s="9">
        <v>2.4721775625958324</v>
      </c>
      <c r="AA6" s="9">
        <v>2.4241031605963905</v>
      </c>
      <c r="AB6" s="9">
        <v>2.3583625749931163</v>
      </c>
      <c r="AC6" s="9">
        <v>1.5113416454317725</v>
      </c>
    </row>
    <row r="7" spans="1:29" ht="15.75" x14ac:dyDescent="0.25">
      <c r="A7" s="5">
        <v>2007</v>
      </c>
      <c r="B7" s="5">
        <v>20.49</v>
      </c>
      <c r="C7" s="5">
        <f t="shared" si="0"/>
        <v>20.677627584</v>
      </c>
      <c r="D7" s="5">
        <f t="shared" si="1"/>
        <v>-0.68784901120000064</v>
      </c>
      <c r="E7" s="6">
        <f t="shared" si="2"/>
        <v>22.36627584</v>
      </c>
      <c r="F7" s="5">
        <f t="shared" si="3"/>
        <v>3.5204110277677119</v>
      </c>
      <c r="I7" s="2"/>
      <c r="T7" s="8">
        <v>0.2</v>
      </c>
      <c r="U7" s="9">
        <v>2.16217554220496</v>
      </c>
      <c r="V7" s="9">
        <v>1.9569114216280568</v>
      </c>
      <c r="W7" s="9">
        <v>1.8869480795731548</v>
      </c>
      <c r="X7" s="9">
        <v>1.815670927064204</v>
      </c>
      <c r="Y7" s="9">
        <v>1.7422077356092953</v>
      </c>
      <c r="Z7" s="9">
        <v>1.6842328862908691</v>
      </c>
      <c r="AA7" s="9">
        <v>1.6482566590078302</v>
      </c>
      <c r="AB7" s="9">
        <v>1.6303811587011352</v>
      </c>
      <c r="AC7" s="9">
        <v>1.2741579746394041</v>
      </c>
    </row>
    <row r="8" spans="1:29" ht="15.75" x14ac:dyDescent="0.25">
      <c r="A8" s="5">
        <v>2008</v>
      </c>
      <c r="B8" s="5">
        <v>18.22</v>
      </c>
      <c r="C8" s="5">
        <f t="shared" si="0"/>
        <v>18.39697785728</v>
      </c>
      <c r="D8" s="5">
        <f t="shared" si="1"/>
        <v>-1.0064091543040006</v>
      </c>
      <c r="E8" s="6">
        <f t="shared" si="2"/>
        <v>19.989778572799999</v>
      </c>
      <c r="F8" s="5">
        <f t="shared" si="3"/>
        <v>3.1321161967420048</v>
      </c>
      <c r="G8" t="s">
        <v>24</v>
      </c>
      <c r="I8" s="2"/>
      <c r="T8" s="8">
        <v>0.3</v>
      </c>
      <c r="U8" s="9">
        <v>1.6894206582903799</v>
      </c>
      <c r="V8" s="9">
        <v>1.574743644748279</v>
      </c>
      <c r="W8" s="9">
        <v>1.5075193217066287</v>
      </c>
      <c r="X8" s="9">
        <v>1.4549199216185704</v>
      </c>
      <c r="Y8" s="9">
        <v>1.4245364622018524</v>
      </c>
      <c r="Z8" s="9">
        <v>1.4124925915951629</v>
      </c>
      <c r="AA8" s="9">
        <v>1.4111034835713336</v>
      </c>
      <c r="AB8" s="9">
        <v>1.4147965916145504</v>
      </c>
      <c r="AC8" s="9">
        <v>1.1916809685816752</v>
      </c>
    </row>
    <row r="9" spans="1:29" ht="15.75" x14ac:dyDescent="0.25">
      <c r="A9" s="5">
        <v>2009</v>
      </c>
      <c r="B9" s="5">
        <v>17.02</v>
      </c>
      <c r="C9" s="5">
        <f t="shared" si="0"/>
        <v>17.0570568702976</v>
      </c>
      <c r="D9" s="5">
        <f t="shared" si="1"/>
        <v>-1.0731115208396802</v>
      </c>
      <c r="E9" s="6">
        <f t="shared" si="2"/>
        <v>17.390568702975997</v>
      </c>
      <c r="F9" s="5">
        <f t="shared" si="3"/>
        <v>0.13732116362531332</v>
      </c>
      <c r="I9" s="2"/>
      <c r="T9" s="8">
        <v>0.4</v>
      </c>
      <c r="U9" s="9">
        <v>1.4418574810811999</v>
      </c>
      <c r="V9" s="9">
        <v>1.3624312039882946</v>
      </c>
      <c r="W9" s="9">
        <v>1.3171570224018134</v>
      </c>
      <c r="X9" s="9">
        <v>1.2931392775174453</v>
      </c>
      <c r="Y9" s="9">
        <v>1.2861627680640835</v>
      </c>
      <c r="Z9" s="9">
        <v>1.2883120230599578</v>
      </c>
      <c r="AA9" s="9">
        <v>1.2935565369227608</v>
      </c>
      <c r="AB9" s="9">
        <v>1.2984409361921605</v>
      </c>
      <c r="AC9" s="9">
        <v>1.1409389109698955</v>
      </c>
    </row>
    <row r="10" spans="1:29" ht="15.75" x14ac:dyDescent="0.25">
      <c r="A10" s="5">
        <v>2010</v>
      </c>
      <c r="B10" s="5">
        <v>16.61</v>
      </c>
      <c r="C10" s="5">
        <f t="shared" si="0"/>
        <v>16.547394534945791</v>
      </c>
      <c r="D10" s="5">
        <f t="shared" si="1"/>
        <v>-0.96042168374210601</v>
      </c>
      <c r="E10" s="6">
        <f t="shared" si="2"/>
        <v>15.983945349457921</v>
      </c>
      <c r="F10" s="5">
        <f t="shared" si="3"/>
        <v>0.39194442546536434</v>
      </c>
      <c r="I10" s="2"/>
      <c r="T10" s="8">
        <v>0.5</v>
      </c>
      <c r="U10" s="9">
        <v>1.29374017875447</v>
      </c>
      <c r="V10" s="9">
        <v>1.2392367638906077</v>
      </c>
      <c r="W10" s="9">
        <v>1.2133748880163768</v>
      </c>
      <c r="X10" s="9">
        <v>1.2053757475419371</v>
      </c>
      <c r="Y10" s="9">
        <v>1.2080544548447847</v>
      </c>
      <c r="Z10" s="9">
        <v>1.2151194402223633</v>
      </c>
      <c r="AA10" s="9">
        <v>1.2235689712572793</v>
      </c>
      <c r="AB10" s="9">
        <v>1.2331660956584418</v>
      </c>
      <c r="AC10" s="9">
        <v>1.1158760085342385</v>
      </c>
    </row>
    <row r="11" spans="1:29" ht="15.75" x14ac:dyDescent="0.25">
      <c r="A11" s="5">
        <v>2011</v>
      </c>
      <c r="B11" s="5">
        <v>17.510000000000002</v>
      </c>
      <c r="C11" s="5">
        <f t="shared" si="0"/>
        <v>17.317697285120371</v>
      </c>
      <c r="D11" s="5">
        <f t="shared" si="1"/>
        <v>-0.61427679695876891</v>
      </c>
      <c r="E11" s="6">
        <f t="shared" si="2"/>
        <v>15.586972851203685</v>
      </c>
      <c r="F11" s="5">
        <f t="shared" si="3"/>
        <v>3.6980334150076919</v>
      </c>
      <c r="I11" s="2"/>
      <c r="T11" s="8">
        <v>0.6</v>
      </c>
      <c r="U11" s="9">
        <v>1.1973566030554701</v>
      </c>
      <c r="V11" s="9">
        <v>1.161281369438979</v>
      </c>
      <c r="W11" s="9">
        <v>1.1486383107084353</v>
      </c>
      <c r="X11" s="9">
        <v>1.1497178130803438</v>
      </c>
      <c r="Y11" s="9">
        <v>1.1581400235279447</v>
      </c>
      <c r="Z11" s="9">
        <v>1.1701206239431157</v>
      </c>
      <c r="AA11" s="9">
        <v>1.1847106777765082</v>
      </c>
      <c r="AB11" s="9">
        <v>1.2022508674549544</v>
      </c>
      <c r="AC11" s="9">
        <v>1.1058876073993165</v>
      </c>
    </row>
    <row r="12" spans="1:29" ht="15.75" x14ac:dyDescent="0.25">
      <c r="A12" s="5">
        <v>2012</v>
      </c>
      <c r="B12" s="5">
        <v>16.32</v>
      </c>
      <c r="C12" s="5">
        <f t="shared" si="0"/>
        <v>16.358342048816162</v>
      </c>
      <c r="D12" s="5">
        <f t="shared" si="1"/>
        <v>-0.68329248482785687</v>
      </c>
      <c r="E12" s="6">
        <f t="shared" si="2"/>
        <v>16.703420488161601</v>
      </c>
      <c r="F12" s="5">
        <f t="shared" si="3"/>
        <v>0.14701127074208042</v>
      </c>
      <c r="I12" s="2"/>
      <c r="T12" s="8">
        <v>0.7</v>
      </c>
      <c r="U12" s="9">
        <v>1.12980810489213</v>
      </c>
      <c r="V12" s="9">
        <v>1.1069873466807894</v>
      </c>
      <c r="W12" s="9">
        <v>1.1030780690270547</v>
      </c>
      <c r="X12" s="9">
        <v>1.1098495777535196</v>
      </c>
      <c r="Y12" s="9">
        <v>1.122310844444075</v>
      </c>
      <c r="Z12" s="9">
        <v>1.1379334079039354</v>
      </c>
      <c r="AA12" s="9">
        <v>1.1557965299026052</v>
      </c>
      <c r="AB12" s="9">
        <v>1.1752053723433515</v>
      </c>
      <c r="AC12" s="9">
        <v>1.0931905055575906</v>
      </c>
    </row>
    <row r="13" spans="1:29" ht="15.75" x14ac:dyDescent="0.25">
      <c r="A13" s="5">
        <v>2013</v>
      </c>
      <c r="B13" s="5">
        <v>15.44</v>
      </c>
      <c r="C13" s="5">
        <f t="shared" si="0"/>
        <v>15.463504956398829</v>
      </c>
      <c r="D13" s="5">
        <f t="shared" si="1"/>
        <v>-0.72560140634575221</v>
      </c>
      <c r="E13" s="6">
        <f t="shared" si="2"/>
        <v>15.675049563988305</v>
      </c>
      <c r="F13" s="5">
        <f t="shared" si="3"/>
        <v>5.524829753109229E-2</v>
      </c>
      <c r="I13" s="2"/>
      <c r="T13" s="8">
        <v>0.8</v>
      </c>
      <c r="U13" s="9">
        <v>1.07931794250125</v>
      </c>
      <c r="V13" s="9">
        <v>1.0658396809897248</v>
      </c>
      <c r="W13" s="9">
        <v>1.0675697991974182</v>
      </c>
      <c r="X13" s="9">
        <v>1.077634261441935</v>
      </c>
      <c r="Y13" s="9">
        <v>1.0919301922125511</v>
      </c>
      <c r="Z13" s="9">
        <v>1.1082187462203235</v>
      </c>
      <c r="AA13" s="9">
        <v>1.1252031154404372</v>
      </c>
      <c r="AB13" s="9">
        <v>1.1417685009811542</v>
      </c>
      <c r="AC13" s="9">
        <v>1.0755950869182229</v>
      </c>
    </row>
    <row r="14" spans="1:29" ht="15.75" x14ac:dyDescent="0.25">
      <c r="A14" s="5">
        <v>2014</v>
      </c>
      <c r="B14" s="5">
        <v>14.41</v>
      </c>
      <c r="C14" s="5">
        <f t="shared" si="0"/>
        <v>14.442790355005309</v>
      </c>
      <c r="D14" s="5">
        <f t="shared" si="1"/>
        <v>-0.78462404535530572</v>
      </c>
      <c r="E14" s="6">
        <f t="shared" si="2"/>
        <v>14.737903550053076</v>
      </c>
      <c r="F14" s="5">
        <f t="shared" si="3"/>
        <v>0.10752073813741014</v>
      </c>
      <c r="I14" s="2"/>
      <c r="T14" s="8">
        <v>0.9</v>
      </c>
      <c r="U14" s="9">
        <v>1.0399970702617101</v>
      </c>
      <c r="V14" s="10">
        <v>1.0331763835894301</v>
      </c>
      <c r="W14" s="9">
        <v>1.0386180261461173</v>
      </c>
      <c r="X14" s="9">
        <v>1.050543525228788</v>
      </c>
      <c r="Y14" s="9">
        <v>1.0654806806317163</v>
      </c>
      <c r="Z14" s="9">
        <v>1.0814959810784592</v>
      </c>
      <c r="AA14" s="9">
        <v>1.0975471589922559</v>
      </c>
      <c r="AB14" s="9">
        <v>1.1131121478474637</v>
      </c>
      <c r="AC14" s="9">
        <v>1.0621660624898179</v>
      </c>
    </row>
    <row r="15" spans="1:29" x14ac:dyDescent="0.25">
      <c r="A15" s="5">
        <v>2015</v>
      </c>
      <c r="B15" s="5">
        <v>14.27</v>
      </c>
      <c r="C15" s="5">
        <f t="shared" si="0"/>
        <v>14.208816630965</v>
      </c>
      <c r="D15" s="5">
        <f t="shared" si="1"/>
        <v>-0.67449398109230652</v>
      </c>
      <c r="E15" s="6">
        <f t="shared" si="2"/>
        <v>13.658166309650003</v>
      </c>
      <c r="F15" s="5">
        <f t="shared" si="3"/>
        <v>0.37434046464729548</v>
      </c>
    </row>
    <row r="16" spans="1:29" x14ac:dyDescent="0.25">
      <c r="A16" s="5">
        <v>2016</v>
      </c>
      <c r="B16" s="5">
        <v>13.91</v>
      </c>
      <c r="C16" s="5">
        <f t="shared" si="0"/>
        <v>13.872432264987269</v>
      </c>
      <c r="D16" s="5">
        <f t="shared" si="1"/>
        <v>-0.60687205806939137</v>
      </c>
      <c r="E16" s="6">
        <f t="shared" si="2"/>
        <v>13.534322649872694</v>
      </c>
      <c r="F16" s="5">
        <f t="shared" si="3"/>
        <v>0.14113347139867469</v>
      </c>
    </row>
    <row r="17" spans="1:6" x14ac:dyDescent="0.25">
      <c r="A17" s="5">
        <v>2017</v>
      </c>
      <c r="B17" s="5">
        <v>13.81</v>
      </c>
      <c r="C17" s="5">
        <f t="shared" si="0"/>
        <v>13.755556020691788</v>
      </c>
      <c r="D17" s="5">
        <f t="shared" si="1"/>
        <v>-0.50887289531460933</v>
      </c>
      <c r="E17" s="6">
        <f t="shared" si="2"/>
        <v>13.265560206917877</v>
      </c>
      <c r="F17" s="5">
        <f t="shared" si="3"/>
        <v>0.29641468829130513</v>
      </c>
    </row>
    <row r="18" spans="1:6" x14ac:dyDescent="0.25">
      <c r="A18" s="5">
        <v>2018</v>
      </c>
      <c r="B18" s="5">
        <v>11.67</v>
      </c>
      <c r="C18" s="5">
        <f t="shared" si="0"/>
        <v>11.827668312537718</v>
      </c>
      <c r="D18" s="5">
        <f t="shared" si="1"/>
        <v>-0.79267585788250161</v>
      </c>
      <c r="E18" s="6">
        <f t="shared" si="2"/>
        <v>13.246683125377178</v>
      </c>
      <c r="F18" s="5">
        <f t="shared" si="3"/>
        <v>2.4859296778491462</v>
      </c>
    </row>
    <row r="19" spans="1:6" x14ac:dyDescent="0.25">
      <c r="A19" s="5">
        <v>2019</v>
      </c>
      <c r="B19" s="5">
        <v>11.45</v>
      </c>
      <c r="C19" s="5">
        <f t="shared" si="0"/>
        <v>11.408499245465521</v>
      </c>
      <c r="D19" s="5">
        <f t="shared" si="1"/>
        <v>-0.7179744997204407</v>
      </c>
      <c r="E19" s="6">
        <f t="shared" si="2"/>
        <v>11.034992454655216</v>
      </c>
      <c r="F19" s="5">
        <f t="shared" si="3"/>
        <v>0.17223126269310268</v>
      </c>
    </row>
    <row r="20" spans="1:6" x14ac:dyDescent="0.25">
      <c r="A20" s="5">
        <v>2020</v>
      </c>
      <c r="B20" s="5">
        <v>11.78</v>
      </c>
      <c r="C20" s="5">
        <f t="shared" si="0"/>
        <v>11.671052474574509</v>
      </c>
      <c r="D20" s="5">
        <f t="shared" si="1"/>
        <v>-0.5218689539545549</v>
      </c>
      <c r="E20" s="6">
        <f t="shared" si="2"/>
        <v>10.69052474574508</v>
      </c>
      <c r="F20" s="5">
        <f t="shared" si="3"/>
        <v>1.1869563296338215</v>
      </c>
    </row>
    <row r="21" spans="1:6" x14ac:dyDescent="0.25">
      <c r="A21" s="5">
        <v>2021</v>
      </c>
      <c r="B21" s="5">
        <v>12.4</v>
      </c>
      <c r="C21" s="5">
        <f t="shared" si="0"/>
        <v>12.274918352061995</v>
      </c>
      <c r="D21" s="5">
        <f t="shared" si="1"/>
        <v>-0.29672198766614671</v>
      </c>
      <c r="E21" s="6">
        <f t="shared" si="2"/>
        <v>11.149183520619953</v>
      </c>
      <c r="F21" s="5">
        <f t="shared" si="3"/>
        <v>1.564541865088696</v>
      </c>
    </row>
    <row r="22" spans="1:6" x14ac:dyDescent="0.25">
      <c r="A22" s="5">
        <v>2022</v>
      </c>
      <c r="B22" s="5" t="s">
        <v>27</v>
      </c>
      <c r="C22" s="5" t="s">
        <v>27</v>
      </c>
      <c r="D22" s="5" t="s">
        <v>27</v>
      </c>
      <c r="E22" s="6">
        <f>C21+D21</f>
        <v>11.978196364395849</v>
      </c>
      <c r="F22" s="5" t="s">
        <v>27</v>
      </c>
    </row>
    <row r="23" spans="1:6" x14ac:dyDescent="0.25">
      <c r="E23" s="5"/>
    </row>
    <row r="24" spans="1:6" x14ac:dyDescent="0.25">
      <c r="E24" s="5"/>
    </row>
  </sheetData>
  <mergeCells count="2">
    <mergeCell ref="U4:AC4"/>
    <mergeCell ref="T4:T5"/>
  </mergeCells>
  <phoneticPr fontId="2"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56A21-F1EA-48D3-83CF-7F39A9B68BDB}">
  <dimension ref="A1:L22"/>
  <sheetViews>
    <sheetView zoomScale="90" zoomScaleNormal="90" workbookViewId="0">
      <selection activeCell="B11" sqref="B11"/>
    </sheetView>
  </sheetViews>
  <sheetFormatPr defaultRowHeight="15" x14ac:dyDescent="0.25"/>
  <cols>
    <col min="2" max="2" width="18" customWidth="1"/>
  </cols>
  <sheetData>
    <row r="1" spans="1:12" ht="25.5" customHeight="1" x14ac:dyDescent="0.25">
      <c r="A1" s="2" t="s">
        <v>1</v>
      </c>
      <c r="B1" s="3" t="s">
        <v>22</v>
      </c>
      <c r="C1" t="s">
        <v>15</v>
      </c>
      <c r="D1" t="s">
        <v>16</v>
      </c>
      <c r="E1" t="s">
        <v>17</v>
      </c>
      <c r="F1" t="s">
        <v>18</v>
      </c>
      <c r="G1" t="s">
        <v>23</v>
      </c>
      <c r="H1" t="s">
        <v>12</v>
      </c>
      <c r="I1" t="s">
        <v>8</v>
      </c>
      <c r="J1">
        <f>AVERAGE(H4:H21)</f>
        <v>1.1521214459966258</v>
      </c>
      <c r="K1" t="s">
        <v>13</v>
      </c>
      <c r="L1">
        <v>0.7</v>
      </c>
    </row>
    <row r="2" spans="1:12" x14ac:dyDescent="0.25">
      <c r="A2">
        <v>2002</v>
      </c>
      <c r="B2" s="5">
        <v>24.89</v>
      </c>
      <c r="C2" s="5">
        <f>B2</f>
        <v>24.89</v>
      </c>
      <c r="D2" s="5">
        <f>B2</f>
        <v>24.89</v>
      </c>
      <c r="E2" s="5"/>
      <c r="F2" s="5"/>
      <c r="G2" s="5"/>
      <c r="H2" s="5"/>
      <c r="I2" t="s">
        <v>9</v>
      </c>
      <c r="J2">
        <f>SQRT(J1)</f>
        <v>1.0733692030222526</v>
      </c>
    </row>
    <row r="3" spans="1:12" x14ac:dyDescent="0.25">
      <c r="A3">
        <v>2003</v>
      </c>
      <c r="B3" s="5">
        <v>24.79</v>
      </c>
      <c r="C3" s="5">
        <f>$L$1*B3+((1-$L$1)*C2)</f>
        <v>24.82</v>
      </c>
      <c r="D3" s="5">
        <f>$L$1*C3+((1-$L$1)*D2)</f>
        <v>24.841000000000001</v>
      </c>
      <c r="E3" s="5">
        <f>(2*C3)-D3</f>
        <v>24.798999999999999</v>
      </c>
      <c r="F3" s="5">
        <f>($L$1/(1-$L$1))*(C3-D3)</f>
        <v>-4.9000000000001848E-2</v>
      </c>
      <c r="G3" s="5"/>
      <c r="H3" s="5"/>
    </row>
    <row r="4" spans="1:12" x14ac:dyDescent="0.25">
      <c r="A4">
        <v>2004</v>
      </c>
      <c r="B4" s="5">
        <v>23.51</v>
      </c>
      <c r="C4" s="5">
        <f t="shared" ref="C4:C21" si="0">$L$1*B4+((1-$L$1)*C3)</f>
        <v>23.903000000000002</v>
      </c>
      <c r="D4" s="5">
        <f t="shared" ref="D4:D21" si="1">$L$1*C4+((1-$L$1)*D3)</f>
        <v>24.1844</v>
      </c>
      <c r="E4" s="5">
        <f t="shared" ref="E4:E21" si="2">(2*C4)-D4</f>
        <v>23.621600000000004</v>
      </c>
      <c r="F4" s="5">
        <f t="shared" ref="F4:F21" si="3">($L$1/(1-$L$1))*(C4-D4)</f>
        <v>-0.65659999999999497</v>
      </c>
      <c r="G4" s="5">
        <f>E3+F3</f>
        <v>24.749999999999996</v>
      </c>
      <c r="H4" s="5">
        <f>(B4-G4)^2</f>
        <v>1.5375999999999874</v>
      </c>
    </row>
    <row r="5" spans="1:12" x14ac:dyDescent="0.25">
      <c r="A5">
        <v>2005</v>
      </c>
      <c r="B5" s="5">
        <v>22.77</v>
      </c>
      <c r="C5" s="5">
        <f t="shared" si="0"/>
        <v>23.1099</v>
      </c>
      <c r="D5" s="5">
        <f t="shared" si="1"/>
        <v>23.43225</v>
      </c>
      <c r="E5" s="5">
        <f t="shared" si="2"/>
        <v>22.78755</v>
      </c>
      <c r="F5" s="5">
        <f t="shared" si="3"/>
        <v>-0.75215000000000021</v>
      </c>
      <c r="G5" s="5">
        <f t="shared" ref="G5:G22" si="4">E4+F4</f>
        <v>22.965000000000011</v>
      </c>
      <c r="H5" s="5">
        <f t="shared" ref="H5:H21" si="5">(B5-G5)^2</f>
        <v>3.8025000000004271E-2</v>
      </c>
      <c r="K5" s="1" t="s">
        <v>13</v>
      </c>
      <c r="L5" s="1" t="s">
        <v>8</v>
      </c>
    </row>
    <row r="6" spans="1:12" x14ac:dyDescent="0.25">
      <c r="A6">
        <v>2006</v>
      </c>
      <c r="B6" s="5">
        <v>22.75</v>
      </c>
      <c r="C6" s="5">
        <f t="shared" si="0"/>
        <v>22.857970000000002</v>
      </c>
      <c r="D6" s="5">
        <f t="shared" si="1"/>
        <v>23.030254000000003</v>
      </c>
      <c r="E6" s="5">
        <f t="shared" si="2"/>
        <v>22.685686</v>
      </c>
      <c r="F6" s="5">
        <f t="shared" si="3"/>
        <v>-0.4019960000000028</v>
      </c>
      <c r="G6" s="5">
        <f t="shared" si="4"/>
        <v>22.035399999999999</v>
      </c>
      <c r="H6" s="5">
        <f t="shared" si="5"/>
        <v>0.51065316000000116</v>
      </c>
      <c r="K6" s="1">
        <v>0.1</v>
      </c>
      <c r="L6" s="1">
        <v>7.9423684569240267</v>
      </c>
    </row>
    <row r="7" spans="1:12" x14ac:dyDescent="0.25">
      <c r="A7">
        <v>2007</v>
      </c>
      <c r="B7" s="5">
        <v>20.49</v>
      </c>
      <c r="C7" s="5">
        <f t="shared" si="0"/>
        <v>21.200391</v>
      </c>
      <c r="D7" s="5">
        <f t="shared" si="1"/>
        <v>21.749349900000002</v>
      </c>
      <c r="E7" s="5">
        <f t="shared" si="2"/>
        <v>20.651432099999997</v>
      </c>
      <c r="F7" s="5">
        <f t="shared" si="3"/>
        <v>-1.2809041000000054</v>
      </c>
      <c r="G7" s="5">
        <f t="shared" si="4"/>
        <v>22.283689999999996</v>
      </c>
      <c r="H7" s="5">
        <f t="shared" si="5"/>
        <v>3.2173238160999929</v>
      </c>
      <c r="K7" s="1">
        <v>0.2</v>
      </c>
      <c r="L7" s="1">
        <v>2.5806333673010875</v>
      </c>
    </row>
    <row r="8" spans="1:12" x14ac:dyDescent="0.25">
      <c r="A8">
        <v>2008</v>
      </c>
      <c r="B8" s="5">
        <v>18.22</v>
      </c>
      <c r="C8" s="5">
        <f t="shared" si="0"/>
        <v>19.114117299999997</v>
      </c>
      <c r="D8" s="5">
        <f t="shared" si="1"/>
        <v>19.904687079999999</v>
      </c>
      <c r="E8" s="5">
        <f t="shared" si="2"/>
        <v>18.323547519999995</v>
      </c>
      <c r="F8" s="5">
        <f t="shared" si="3"/>
        <v>-1.8446628200000044</v>
      </c>
      <c r="G8" s="5">
        <f t="shared" si="4"/>
        <v>19.370527999999993</v>
      </c>
      <c r="H8" s="5">
        <f t="shared" si="5"/>
        <v>1.3237146787839866</v>
      </c>
      <c r="K8" s="1">
        <v>0.3</v>
      </c>
      <c r="L8" s="1">
        <v>1.643463780587413</v>
      </c>
    </row>
    <row r="9" spans="1:12" x14ac:dyDescent="0.25">
      <c r="A9">
        <v>2009</v>
      </c>
      <c r="B9" s="5">
        <v>17.02</v>
      </c>
      <c r="C9" s="5">
        <f t="shared" si="0"/>
        <v>17.648235190000001</v>
      </c>
      <c r="D9" s="5">
        <f t="shared" si="1"/>
        <v>18.325170757000002</v>
      </c>
      <c r="E9" s="5">
        <f t="shared" si="2"/>
        <v>16.971299623</v>
      </c>
      <c r="F9" s="5">
        <f t="shared" si="3"/>
        <v>-1.5795163230000022</v>
      </c>
      <c r="G9" s="5">
        <f t="shared" si="4"/>
        <v>16.478884699999991</v>
      </c>
      <c r="H9" s="5">
        <f t="shared" si="5"/>
        <v>0.29280576789409907</v>
      </c>
      <c r="K9" s="1">
        <v>0.4</v>
      </c>
      <c r="L9" s="1">
        <v>1.3297846796671515</v>
      </c>
    </row>
    <row r="10" spans="1:12" x14ac:dyDescent="0.25">
      <c r="A10">
        <v>2010</v>
      </c>
      <c r="B10" s="5">
        <v>16.61</v>
      </c>
      <c r="C10" s="5">
        <f t="shared" si="0"/>
        <v>16.921470556999999</v>
      </c>
      <c r="D10" s="5">
        <f t="shared" si="1"/>
        <v>17.342580616999999</v>
      </c>
      <c r="E10" s="5">
        <f t="shared" si="2"/>
        <v>16.500360496999999</v>
      </c>
      <c r="F10" s="5">
        <f t="shared" si="3"/>
        <v>-0.98259014000000033</v>
      </c>
      <c r="G10" s="5">
        <f t="shared" si="4"/>
        <v>15.391783299999998</v>
      </c>
      <c r="H10" s="5">
        <f t="shared" si="5"/>
        <v>1.4840519281588926</v>
      </c>
      <c r="K10" s="1">
        <v>0.5</v>
      </c>
      <c r="L10" s="1">
        <v>1.2064863712587321</v>
      </c>
    </row>
    <row r="11" spans="1:12" x14ac:dyDescent="0.25">
      <c r="A11">
        <v>2011</v>
      </c>
      <c r="B11" s="5">
        <v>17.510000000000002</v>
      </c>
      <c r="C11" s="5">
        <f t="shared" si="0"/>
        <v>17.333441167099998</v>
      </c>
      <c r="D11" s="5">
        <f t="shared" si="1"/>
        <v>17.336183002070001</v>
      </c>
      <c r="E11" s="5">
        <f t="shared" si="2"/>
        <v>17.330699332129996</v>
      </c>
      <c r="F11" s="5">
        <f t="shared" si="3"/>
        <v>-6.3976149300065295E-3</v>
      </c>
      <c r="G11" s="5">
        <f t="shared" si="4"/>
        <v>15.517770356999998</v>
      </c>
      <c r="H11" s="5">
        <f t="shared" si="5"/>
        <v>3.9689789504479212</v>
      </c>
      <c r="K11" s="1">
        <v>0.6</v>
      </c>
      <c r="L11" s="1">
        <v>1.1596192660700988</v>
      </c>
    </row>
    <row r="12" spans="1:12" x14ac:dyDescent="0.25">
      <c r="A12">
        <v>2012</v>
      </c>
      <c r="B12" s="5">
        <v>16.32</v>
      </c>
      <c r="C12" s="5">
        <f t="shared" si="0"/>
        <v>16.624032350130001</v>
      </c>
      <c r="D12" s="5">
        <f t="shared" si="1"/>
        <v>16.837677545712001</v>
      </c>
      <c r="E12" s="5">
        <f t="shared" si="2"/>
        <v>16.410387154548001</v>
      </c>
      <c r="F12" s="5">
        <f t="shared" si="3"/>
        <v>-0.49850545635799998</v>
      </c>
      <c r="G12" s="5">
        <f t="shared" si="4"/>
        <v>17.32430171719999</v>
      </c>
      <c r="H12" s="5">
        <f t="shared" si="5"/>
        <v>1.0086219391708486</v>
      </c>
      <c r="K12" s="1">
        <v>0.7</v>
      </c>
      <c r="L12" s="4">
        <v>1.1521214459966256</v>
      </c>
    </row>
    <row r="13" spans="1:12" x14ac:dyDescent="0.25">
      <c r="A13">
        <v>2013</v>
      </c>
      <c r="B13" s="5">
        <v>15.44</v>
      </c>
      <c r="C13" s="5">
        <f t="shared" si="0"/>
        <v>15.795209705039001</v>
      </c>
      <c r="D13" s="5">
        <f t="shared" si="1"/>
        <v>16.107950057240899</v>
      </c>
      <c r="E13" s="5">
        <f t="shared" si="2"/>
        <v>15.482469352837104</v>
      </c>
      <c r="F13" s="5">
        <f t="shared" si="3"/>
        <v>-0.72972748847109448</v>
      </c>
      <c r="G13" s="5">
        <f t="shared" si="4"/>
        <v>15.911881698190001</v>
      </c>
      <c r="H13" s="5">
        <f t="shared" si="5"/>
        <v>0.22267233708667974</v>
      </c>
      <c r="K13" s="1">
        <v>0.8</v>
      </c>
      <c r="L13" s="1">
        <v>1.1753861475683938</v>
      </c>
    </row>
    <row r="14" spans="1:12" x14ac:dyDescent="0.25">
      <c r="A14">
        <v>2014</v>
      </c>
      <c r="B14" s="5">
        <v>14.41</v>
      </c>
      <c r="C14" s="5">
        <f t="shared" si="0"/>
        <v>14.8255629115117</v>
      </c>
      <c r="D14" s="5">
        <f t="shared" si="1"/>
        <v>15.210279055230458</v>
      </c>
      <c r="E14" s="5">
        <f t="shared" si="2"/>
        <v>14.440846767792941</v>
      </c>
      <c r="F14" s="5">
        <f t="shared" si="3"/>
        <v>-0.89767100201043692</v>
      </c>
      <c r="G14" s="5">
        <f t="shared" si="4"/>
        <v>14.752741864366008</v>
      </c>
      <c r="H14" s="5">
        <f t="shared" si="5"/>
        <v>0.11747198558908722</v>
      </c>
      <c r="K14" s="1">
        <v>0.9</v>
      </c>
      <c r="L14" s="1">
        <v>1.2358489473327405</v>
      </c>
    </row>
    <row r="15" spans="1:12" x14ac:dyDescent="0.25">
      <c r="A15">
        <v>2015</v>
      </c>
      <c r="B15" s="5">
        <v>14.27</v>
      </c>
      <c r="C15" s="5">
        <f t="shared" si="0"/>
        <v>14.43666887345351</v>
      </c>
      <c r="D15" s="5">
        <f t="shared" si="1"/>
        <v>14.668751927986595</v>
      </c>
      <c r="E15" s="5">
        <f t="shared" si="2"/>
        <v>14.204585818920425</v>
      </c>
      <c r="F15" s="5">
        <f t="shared" si="3"/>
        <v>-0.54152712724386487</v>
      </c>
      <c r="G15" s="5">
        <f t="shared" si="4"/>
        <v>13.543175765782504</v>
      </c>
      <c r="H15" s="5">
        <f t="shared" si="5"/>
        <v>0.52827346744584913</v>
      </c>
    </row>
    <row r="16" spans="1:12" x14ac:dyDescent="0.25">
      <c r="A16">
        <v>2016</v>
      </c>
      <c r="B16" s="5">
        <v>13.91</v>
      </c>
      <c r="C16" s="5">
        <f t="shared" si="0"/>
        <v>14.068000662036054</v>
      </c>
      <c r="D16" s="5">
        <f t="shared" si="1"/>
        <v>14.248226041821216</v>
      </c>
      <c r="E16" s="5">
        <f t="shared" si="2"/>
        <v>13.887775282250892</v>
      </c>
      <c r="F16" s="5">
        <f t="shared" si="3"/>
        <v>-0.42052588616537706</v>
      </c>
      <c r="G16" s="5">
        <f t="shared" si="4"/>
        <v>13.663058691676559</v>
      </c>
      <c r="H16" s="5">
        <f t="shared" si="5"/>
        <v>6.0980009756492787E-2</v>
      </c>
    </row>
    <row r="17" spans="1:8" x14ac:dyDescent="0.25">
      <c r="A17">
        <v>2017</v>
      </c>
      <c r="B17" s="5">
        <v>13.81</v>
      </c>
      <c r="C17" s="5">
        <f t="shared" si="0"/>
        <v>13.887400198610816</v>
      </c>
      <c r="D17" s="5">
        <f t="shared" si="1"/>
        <v>13.995647951573936</v>
      </c>
      <c r="E17" s="5">
        <f t="shared" si="2"/>
        <v>13.779152445647696</v>
      </c>
      <c r="F17" s="5">
        <f t="shared" si="3"/>
        <v>-0.25257809024727956</v>
      </c>
      <c r="G17" s="5">
        <f t="shared" si="4"/>
        <v>13.467249396085515</v>
      </c>
      <c r="H17" s="5">
        <f t="shared" si="5"/>
        <v>0.11747797648374432</v>
      </c>
    </row>
    <row r="18" spans="1:8" x14ac:dyDescent="0.25">
      <c r="A18">
        <v>2018</v>
      </c>
      <c r="B18" s="5">
        <v>11.67</v>
      </c>
      <c r="C18" s="5">
        <f t="shared" si="0"/>
        <v>12.335220059583243</v>
      </c>
      <c r="D18" s="5">
        <f t="shared" si="1"/>
        <v>12.833348427180452</v>
      </c>
      <c r="E18" s="5">
        <f t="shared" si="2"/>
        <v>11.837091691986034</v>
      </c>
      <c r="F18" s="5">
        <f t="shared" si="3"/>
        <v>-1.1622995243934875</v>
      </c>
      <c r="G18" s="5">
        <f t="shared" si="4"/>
        <v>13.526574355400417</v>
      </c>
      <c r="H18" s="5">
        <f t="shared" si="5"/>
        <v>3.4468683371304731</v>
      </c>
    </row>
    <row r="19" spans="1:8" x14ac:dyDescent="0.25">
      <c r="A19">
        <v>2019</v>
      </c>
      <c r="B19" s="5">
        <v>11.45</v>
      </c>
      <c r="C19" s="5">
        <f t="shared" si="0"/>
        <v>11.715566017874972</v>
      </c>
      <c r="D19" s="5">
        <f t="shared" si="1"/>
        <v>12.050900740666615</v>
      </c>
      <c r="E19" s="5">
        <f t="shared" si="2"/>
        <v>11.380231295083329</v>
      </c>
      <c r="F19" s="5">
        <f t="shared" si="3"/>
        <v>-0.78244768651383356</v>
      </c>
      <c r="G19" s="5">
        <f t="shared" si="4"/>
        <v>10.674792167592546</v>
      </c>
      <c r="H19" s="5">
        <f t="shared" si="5"/>
        <v>0.60094718342586195</v>
      </c>
    </row>
    <row r="20" spans="1:8" x14ac:dyDescent="0.25">
      <c r="A20">
        <v>2020</v>
      </c>
      <c r="B20" s="5">
        <v>11.78</v>
      </c>
      <c r="C20" s="5">
        <f t="shared" si="0"/>
        <v>11.76066980536249</v>
      </c>
      <c r="D20" s="5">
        <f t="shared" si="1"/>
        <v>11.847739085953728</v>
      </c>
      <c r="E20" s="5">
        <f t="shared" si="2"/>
        <v>11.673600524771251</v>
      </c>
      <c r="F20" s="5">
        <f t="shared" si="3"/>
        <v>-0.20316165471289038</v>
      </c>
      <c r="G20" s="5">
        <f t="shared" si="4"/>
        <v>10.597783608569495</v>
      </c>
      <c r="H20" s="5">
        <f t="shared" si="5"/>
        <v>1.3976355961669635</v>
      </c>
    </row>
    <row r="21" spans="1:8" x14ac:dyDescent="0.25">
      <c r="A21">
        <v>2021</v>
      </c>
      <c r="B21" s="5">
        <v>12.4</v>
      </c>
      <c r="C21" s="5">
        <f t="shared" si="0"/>
        <v>12.208200941608748</v>
      </c>
      <c r="D21" s="5">
        <f t="shared" si="1"/>
        <v>12.100062384912242</v>
      </c>
      <c r="E21" s="5">
        <f t="shared" si="2"/>
        <v>12.316339498305254</v>
      </c>
      <c r="F21" s="5">
        <f t="shared" si="3"/>
        <v>0.25232329895851413</v>
      </c>
      <c r="G21" s="5">
        <f t="shared" si="4"/>
        <v>11.470438870058361</v>
      </c>
      <c r="H21" s="5">
        <f t="shared" si="5"/>
        <v>0.86408389429837729</v>
      </c>
    </row>
    <row r="22" spans="1:8" x14ac:dyDescent="0.25">
      <c r="B22" s="5"/>
      <c r="C22" s="5"/>
      <c r="D22" s="5"/>
      <c r="E22" s="5"/>
      <c r="F22" s="5"/>
      <c r="G22" s="5">
        <f t="shared" si="4"/>
        <v>12.568662797263768</v>
      </c>
      <c r="H22" s="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Data</vt:lpstr>
      <vt:lpstr>MA Ganda 3x5</vt:lpstr>
      <vt:lpstr>MA Ganda 5x3</vt:lpstr>
      <vt:lpstr>Holt </vt:lpstr>
      <vt:lpstr>Brown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2022-01-24T06:22:32Z</dcterms:created>
  <dcterms:modified xsi:type="dcterms:W3CDTF">2023-08-12T07:43:38Z</dcterms:modified>
</cp:coreProperties>
</file>