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10035"/>
  </bookViews>
  <sheets>
    <sheet name="Dashboard" sheetId="6" r:id="rId1"/>
    <sheet name="10yrs-highliht" sheetId="3" r:id="rId2"/>
    <sheet name="calculation" sheetId="4" r:id="rId3"/>
  </sheets>
  <externalReferences>
    <externalReference r:id="rId4"/>
  </externalReferences>
  <definedNames>
    <definedName name="_xlnm._FilterDatabase" localSheetId="2" hidden="1">calculation!$A$57:$F$80</definedName>
    <definedName name="CHRT">calculation!$G$58:$G$74</definedName>
    <definedName name="pivot_variance">#REF!</definedName>
    <definedName name="spkchart">calculation!$G$58:$G$62</definedName>
    <definedName name="total_expenditures">calculation!$D$6</definedName>
    <definedName name="total_sales">calculation!$B$6</definedName>
    <definedName name="twlvmnths">'10yrs-highliht'!$M$3:$M$7</definedName>
  </definedNames>
  <calcPr calcId="144525"/>
</workbook>
</file>

<file path=xl/calcChain.xml><?xml version="1.0" encoding="utf-8"?>
<calcChain xmlns="http://schemas.openxmlformats.org/spreadsheetml/2006/main">
  <c r="L31" i="6" l="1"/>
  <c r="B110" i="4" l="1"/>
  <c r="B109" i="4"/>
  <c r="B108" i="4"/>
  <c r="B107" i="4"/>
  <c r="B106" i="4"/>
  <c r="C106" i="4" s="1"/>
  <c r="B105" i="4"/>
  <c r="B104" i="4"/>
  <c r="A87" i="4"/>
  <c r="A88" i="4" s="1"/>
  <c r="C82" i="4"/>
  <c r="S80" i="4"/>
  <c r="R80" i="4"/>
  <c r="Q80" i="4"/>
  <c r="P80" i="4"/>
  <c r="O80" i="4"/>
  <c r="N80" i="4"/>
  <c r="M80" i="4"/>
  <c r="L80" i="4"/>
  <c r="K80" i="4"/>
  <c r="J80" i="4"/>
  <c r="I80" i="4"/>
  <c r="H80" i="4"/>
  <c r="E80" i="4"/>
  <c r="S79" i="4"/>
  <c r="R79" i="4"/>
  <c r="Q79" i="4"/>
  <c r="P79" i="4"/>
  <c r="O79" i="4"/>
  <c r="N79" i="4"/>
  <c r="M79" i="4"/>
  <c r="L79" i="4"/>
  <c r="K79" i="4"/>
  <c r="J79" i="4"/>
  <c r="I79" i="4"/>
  <c r="H79" i="4"/>
  <c r="E79" i="4"/>
  <c r="S78" i="4"/>
  <c r="R78" i="4"/>
  <c r="Q78" i="4"/>
  <c r="P78" i="4"/>
  <c r="O78" i="4"/>
  <c r="N78" i="4"/>
  <c r="M78" i="4"/>
  <c r="L78" i="4"/>
  <c r="K78" i="4"/>
  <c r="J78" i="4"/>
  <c r="I78" i="4"/>
  <c r="H78" i="4"/>
  <c r="E78" i="4"/>
  <c r="S77" i="4"/>
  <c r="R77" i="4"/>
  <c r="Q77" i="4"/>
  <c r="P77" i="4"/>
  <c r="O77" i="4"/>
  <c r="N77" i="4"/>
  <c r="M77" i="4"/>
  <c r="L77" i="4"/>
  <c r="K77" i="4"/>
  <c r="J77" i="4"/>
  <c r="I77" i="4"/>
  <c r="H77" i="4"/>
  <c r="E77" i="4"/>
  <c r="S76" i="4"/>
  <c r="R76" i="4"/>
  <c r="Q76" i="4"/>
  <c r="P76" i="4"/>
  <c r="O76" i="4"/>
  <c r="N76" i="4"/>
  <c r="M76" i="4"/>
  <c r="L76" i="4"/>
  <c r="K76" i="4"/>
  <c r="J76" i="4"/>
  <c r="I76" i="4"/>
  <c r="H76" i="4"/>
  <c r="E76" i="4"/>
  <c r="S75" i="4"/>
  <c r="R75" i="4"/>
  <c r="Q75" i="4"/>
  <c r="P75" i="4"/>
  <c r="O75" i="4"/>
  <c r="N75" i="4"/>
  <c r="M75" i="4"/>
  <c r="L75" i="4"/>
  <c r="K75" i="4"/>
  <c r="J75" i="4"/>
  <c r="I75" i="4"/>
  <c r="H75" i="4"/>
  <c r="E75" i="4"/>
  <c r="S74" i="4"/>
  <c r="R74" i="4"/>
  <c r="Q74" i="4"/>
  <c r="P74" i="4"/>
  <c r="O74" i="4"/>
  <c r="N74" i="4"/>
  <c r="M74" i="4"/>
  <c r="L74" i="4"/>
  <c r="K74" i="4"/>
  <c r="J74" i="4"/>
  <c r="I74" i="4"/>
  <c r="H74" i="4"/>
  <c r="E74" i="4"/>
  <c r="S73" i="4"/>
  <c r="R73" i="4"/>
  <c r="Q73" i="4"/>
  <c r="P73" i="4"/>
  <c r="O73" i="4"/>
  <c r="N73" i="4"/>
  <c r="M73" i="4"/>
  <c r="L73" i="4"/>
  <c r="K73" i="4"/>
  <c r="J73" i="4"/>
  <c r="I73" i="4"/>
  <c r="H73" i="4"/>
  <c r="E73" i="4"/>
  <c r="S72" i="4"/>
  <c r="R72" i="4"/>
  <c r="Q72" i="4"/>
  <c r="P72" i="4"/>
  <c r="O72" i="4"/>
  <c r="N72" i="4"/>
  <c r="M72" i="4"/>
  <c r="L72" i="4"/>
  <c r="K72" i="4"/>
  <c r="J72" i="4"/>
  <c r="I72" i="4"/>
  <c r="H72" i="4"/>
  <c r="E72" i="4"/>
  <c r="S71" i="4"/>
  <c r="R71" i="4"/>
  <c r="Q71" i="4"/>
  <c r="P71" i="4"/>
  <c r="O71" i="4"/>
  <c r="N71" i="4"/>
  <c r="M71" i="4"/>
  <c r="L71" i="4"/>
  <c r="K71" i="4"/>
  <c r="J71" i="4"/>
  <c r="I71" i="4"/>
  <c r="H71" i="4"/>
  <c r="E71" i="4"/>
  <c r="S70" i="4"/>
  <c r="R70" i="4"/>
  <c r="Q70" i="4"/>
  <c r="P70" i="4"/>
  <c r="O70" i="4"/>
  <c r="N70" i="4"/>
  <c r="M70" i="4"/>
  <c r="L70" i="4"/>
  <c r="K70" i="4"/>
  <c r="J70" i="4"/>
  <c r="I70" i="4"/>
  <c r="H70" i="4"/>
  <c r="E70" i="4"/>
  <c r="S69" i="4"/>
  <c r="R69" i="4"/>
  <c r="Q69" i="4"/>
  <c r="P69" i="4"/>
  <c r="O69" i="4"/>
  <c r="N69" i="4"/>
  <c r="M69" i="4"/>
  <c r="L69" i="4"/>
  <c r="K69" i="4"/>
  <c r="J69" i="4"/>
  <c r="I69" i="4"/>
  <c r="H69" i="4"/>
  <c r="E69" i="4"/>
  <c r="S68" i="4"/>
  <c r="R68" i="4"/>
  <c r="Q68" i="4"/>
  <c r="P68" i="4"/>
  <c r="O68" i="4"/>
  <c r="N68" i="4"/>
  <c r="M68" i="4"/>
  <c r="L68" i="4"/>
  <c r="K68" i="4"/>
  <c r="J68" i="4"/>
  <c r="I68" i="4"/>
  <c r="H68" i="4"/>
  <c r="E68" i="4"/>
  <c r="S67" i="4"/>
  <c r="R67" i="4"/>
  <c r="Q67" i="4"/>
  <c r="P67" i="4"/>
  <c r="O67" i="4"/>
  <c r="N67" i="4"/>
  <c r="M67" i="4"/>
  <c r="L67" i="4"/>
  <c r="K67" i="4"/>
  <c r="J67" i="4"/>
  <c r="I67" i="4"/>
  <c r="H67" i="4"/>
  <c r="E67" i="4"/>
  <c r="S66" i="4"/>
  <c r="R66" i="4"/>
  <c r="Q66" i="4"/>
  <c r="P66" i="4"/>
  <c r="O66" i="4"/>
  <c r="N66" i="4"/>
  <c r="M66" i="4"/>
  <c r="L66" i="4"/>
  <c r="K66" i="4"/>
  <c r="J66" i="4"/>
  <c r="I66" i="4"/>
  <c r="H66" i="4"/>
  <c r="E66" i="4"/>
  <c r="S65" i="4"/>
  <c r="R65" i="4"/>
  <c r="Q65" i="4"/>
  <c r="P65" i="4"/>
  <c r="O65" i="4"/>
  <c r="N65" i="4"/>
  <c r="M65" i="4"/>
  <c r="L65" i="4"/>
  <c r="K65" i="4"/>
  <c r="J65" i="4"/>
  <c r="I65" i="4"/>
  <c r="H65" i="4"/>
  <c r="E65" i="4"/>
  <c r="S64" i="4"/>
  <c r="R64" i="4"/>
  <c r="Q64" i="4"/>
  <c r="P64" i="4"/>
  <c r="O64" i="4"/>
  <c r="N64" i="4"/>
  <c r="M64" i="4"/>
  <c r="L64" i="4"/>
  <c r="K64" i="4"/>
  <c r="J64" i="4"/>
  <c r="I64" i="4"/>
  <c r="H64" i="4"/>
  <c r="E64" i="4"/>
  <c r="S62" i="4"/>
  <c r="R62" i="4"/>
  <c r="Q62" i="4"/>
  <c r="P62" i="4"/>
  <c r="O62" i="4"/>
  <c r="N62" i="4"/>
  <c r="M62" i="4"/>
  <c r="L62" i="4"/>
  <c r="K62" i="4"/>
  <c r="J62" i="4"/>
  <c r="I62" i="4"/>
  <c r="H62" i="4"/>
  <c r="E62" i="4"/>
  <c r="S61" i="4"/>
  <c r="R61" i="4"/>
  <c r="Q61" i="4"/>
  <c r="P61" i="4"/>
  <c r="O61" i="4"/>
  <c r="N61" i="4"/>
  <c r="M61" i="4"/>
  <c r="L61" i="4"/>
  <c r="K61" i="4"/>
  <c r="J61" i="4"/>
  <c r="I61" i="4"/>
  <c r="H61" i="4"/>
  <c r="E61" i="4"/>
  <c r="S60" i="4"/>
  <c r="R60" i="4"/>
  <c r="Q60" i="4"/>
  <c r="P60" i="4"/>
  <c r="O60" i="4"/>
  <c r="N60" i="4"/>
  <c r="M60" i="4"/>
  <c r="L60" i="4"/>
  <c r="K60" i="4"/>
  <c r="J60" i="4"/>
  <c r="I60" i="4"/>
  <c r="H60" i="4"/>
  <c r="E60" i="4"/>
  <c r="S59" i="4"/>
  <c r="R59" i="4"/>
  <c r="Q59" i="4"/>
  <c r="P59" i="4"/>
  <c r="O59" i="4"/>
  <c r="N59" i="4"/>
  <c r="M59" i="4"/>
  <c r="L59" i="4"/>
  <c r="K59" i="4"/>
  <c r="J59" i="4"/>
  <c r="I59" i="4"/>
  <c r="H59" i="4"/>
  <c r="E59" i="4"/>
  <c r="S58" i="4"/>
  <c r="R58" i="4"/>
  <c r="Q58" i="4"/>
  <c r="P58" i="4"/>
  <c r="O58" i="4"/>
  <c r="N58" i="4"/>
  <c r="M58" i="4"/>
  <c r="L58" i="4"/>
  <c r="K58" i="4"/>
  <c r="J58" i="4"/>
  <c r="I58" i="4"/>
  <c r="H58" i="4"/>
  <c r="E58" i="4"/>
  <c r="S56" i="4"/>
  <c r="R56" i="4"/>
  <c r="Q56" i="4"/>
  <c r="P56" i="4"/>
  <c r="O56" i="4"/>
  <c r="N56" i="4"/>
  <c r="M56" i="4"/>
  <c r="L56" i="4"/>
  <c r="K56" i="4"/>
  <c r="J56" i="4"/>
  <c r="I56" i="4"/>
  <c r="H56" i="4"/>
  <c r="D51" i="4"/>
  <c r="C51" i="4"/>
  <c r="F49" i="4"/>
  <c r="I48" i="4"/>
  <c r="F48" i="4"/>
  <c r="F47" i="4"/>
  <c r="M46" i="4"/>
  <c r="F46" i="4"/>
  <c r="M45" i="4"/>
  <c r="G16" i="4"/>
  <c r="J37" i="6"/>
  <c r="I37" i="6"/>
  <c r="J34" i="6"/>
  <c r="I34" i="6"/>
  <c r="J30" i="6"/>
  <c r="I30" i="6"/>
  <c r="J29" i="6"/>
  <c r="I29" i="6"/>
  <c r="J26" i="6"/>
  <c r="I26" i="6"/>
  <c r="J25" i="6"/>
  <c r="I25" i="6"/>
  <c r="C12" i="6" s="1"/>
  <c r="D9" i="6"/>
  <c r="L26" i="6" l="1"/>
  <c r="L29" i="6"/>
  <c r="L34" i="6"/>
  <c r="L37" i="6"/>
  <c r="C13" i="6"/>
  <c r="L25" i="6"/>
  <c r="L30" i="6"/>
  <c r="A89" i="4"/>
  <c r="B88" i="4"/>
  <c r="B87" i="4"/>
  <c r="C9" i="6"/>
  <c r="F9" i="6" s="1"/>
  <c r="J27" i="6"/>
  <c r="I27" i="6"/>
  <c r="I32" i="6" s="1"/>
  <c r="I35" i="6" s="1"/>
  <c r="I38" i="6" s="1"/>
  <c r="D68" i="4"/>
  <c r="D72" i="4"/>
  <c r="F72" i="4" s="1"/>
  <c r="D78" i="4"/>
  <c r="F78" i="4" s="1"/>
  <c r="D80" i="4"/>
  <c r="F80" i="4" s="1"/>
  <c r="D64" i="4"/>
  <c r="D66" i="4"/>
  <c r="D67" i="4"/>
  <c r="D71" i="4"/>
  <c r="F71" i="4" s="1"/>
  <c r="D74" i="4"/>
  <c r="F74" i="4" s="1"/>
  <c r="D76" i="4"/>
  <c r="F76" i="4" s="1"/>
  <c r="D77" i="4"/>
  <c r="F77" i="4" s="1"/>
  <c r="D61" i="4"/>
  <c r="D62" i="4"/>
  <c r="F62" i="4" s="1"/>
  <c r="D70" i="4"/>
  <c r="F70" i="4" s="1"/>
  <c r="D75" i="4"/>
  <c r="F75" i="4" s="1"/>
  <c r="D79" i="4"/>
  <c r="F79" i="4" s="1"/>
  <c r="D58" i="4"/>
  <c r="E16" i="6" s="1"/>
  <c r="F16" i="6" s="1"/>
  <c r="D59" i="4"/>
  <c r="E17" i="6" s="1"/>
  <c r="F17" i="6" s="1"/>
  <c r="D60" i="4"/>
  <c r="F60" i="4" s="1"/>
  <c r="D65" i="4"/>
  <c r="F65" i="4" s="1"/>
  <c r="D69" i="4"/>
  <c r="F69" i="4" s="1"/>
  <c r="D73" i="4"/>
  <c r="F73" i="4" s="1"/>
  <c r="F58" i="4"/>
  <c r="F106" i="4"/>
  <c r="F105" i="4"/>
  <c r="E104" i="4"/>
  <c r="E107" i="4" s="1"/>
  <c r="E106" i="4"/>
  <c r="E105" i="4"/>
  <c r="F104" i="4"/>
  <c r="F107" i="4" s="1"/>
  <c r="L27" i="6" l="1"/>
  <c r="A90" i="4"/>
  <c r="B89" i="4"/>
  <c r="E18" i="6"/>
  <c r="F18" i="6" s="1"/>
  <c r="C87" i="4"/>
  <c r="D87" i="4" s="1"/>
  <c r="C89" i="4"/>
  <c r="D89" i="4" s="1"/>
  <c r="E19" i="6"/>
  <c r="F19" i="6" s="1"/>
  <c r="F67" i="4"/>
  <c r="F64" i="4"/>
  <c r="E20" i="6"/>
  <c r="F20" i="6" s="1"/>
  <c r="F68" i="4"/>
  <c r="C88" i="4"/>
  <c r="D88" i="4" s="1"/>
  <c r="J32" i="6"/>
  <c r="L32" i="6" s="1"/>
  <c r="F66" i="4"/>
  <c r="F61" i="4"/>
  <c r="F59" i="4"/>
  <c r="A91" i="4" l="1"/>
  <c r="B90" i="4"/>
  <c r="C90" i="4"/>
  <c r="D90" i="4" s="1"/>
  <c r="J35" i="6"/>
  <c r="L35" i="6" s="1"/>
  <c r="A92" i="4" l="1"/>
  <c r="B91" i="4"/>
  <c r="C91" i="4"/>
  <c r="D91" i="4" s="1"/>
  <c r="J38" i="6"/>
  <c r="L38" i="6" s="1"/>
  <c r="A93" i="4" l="1"/>
  <c r="B92" i="4"/>
  <c r="C92" i="4"/>
  <c r="D92" i="4" s="1"/>
  <c r="A94" i="4" l="1"/>
  <c r="B93" i="4"/>
  <c r="C93" i="4"/>
  <c r="D93" i="4" s="1"/>
  <c r="A95" i="4" l="1"/>
  <c r="B94" i="4"/>
  <c r="C94" i="4"/>
  <c r="D94" i="4" s="1"/>
  <c r="A96" i="4" l="1"/>
  <c r="B95" i="4"/>
  <c r="C95" i="4"/>
  <c r="D95" i="4" s="1"/>
  <c r="B96" i="4" l="1"/>
  <c r="C96" i="4"/>
  <c r="D96" i="4" s="1"/>
</calcChain>
</file>

<file path=xl/sharedStrings.xml><?xml version="1.0" encoding="utf-8"?>
<sst xmlns="http://schemas.openxmlformats.org/spreadsheetml/2006/main" count="258" uniqueCount="169">
  <si>
    <t>Others</t>
  </si>
  <si>
    <t>Total</t>
  </si>
  <si>
    <t>Share Capital</t>
  </si>
  <si>
    <t>Particulars</t>
  </si>
  <si>
    <t>Book Value per Share (Rs)</t>
  </si>
  <si>
    <t>Sales</t>
  </si>
  <si>
    <t>EBIDTA</t>
  </si>
  <si>
    <t>PBT</t>
  </si>
  <si>
    <t>-</t>
  </si>
  <si>
    <t>Equity</t>
  </si>
  <si>
    <t>Preference</t>
  </si>
  <si>
    <t>N.A.</t>
  </si>
  <si>
    <t>Value</t>
  </si>
  <si>
    <t>Net Sales</t>
  </si>
  <si>
    <t>PAT after minority interest</t>
  </si>
  <si>
    <t>Dividend incl tax</t>
  </si>
  <si>
    <t>FINANCIAL Position</t>
  </si>
  <si>
    <t>Fixed Assets (Net Block)</t>
  </si>
  <si>
    <t>Current Assets, Loans and Advances</t>
  </si>
  <si>
    <t>Current Liabilities &amp; Provisions</t>
  </si>
  <si>
    <t>Net Current Assets</t>
  </si>
  <si>
    <t>Liquid Investment</t>
  </si>
  <si>
    <t>Other Investment</t>
  </si>
  <si>
    <t>TOTAL Assets</t>
  </si>
  <si>
    <t>Reserves &amp; Surplus</t>
  </si>
  <si>
    <t>Equity Shareholder's Funds</t>
  </si>
  <si>
    <t>Minority Interst</t>
  </si>
  <si>
    <t>Deferred Tax (Net)</t>
  </si>
  <si>
    <t>Loan Funds</t>
  </si>
  <si>
    <t>CAPITAL Employed</t>
  </si>
  <si>
    <t>KEY Ratios</t>
  </si>
  <si>
    <t>Return on Shareholder's Funds %</t>
  </si>
  <si>
    <t>Return on Capital Employed (%)</t>
  </si>
  <si>
    <t>Debt-Equity Ratio</t>
  </si>
  <si>
    <t>`</t>
  </si>
  <si>
    <t>Total Outside Liabilities to net Worth</t>
  </si>
  <si>
    <t>EBIDTA Margin</t>
  </si>
  <si>
    <t>Net Profit Margin</t>
  </si>
  <si>
    <t>Interest Cover</t>
  </si>
  <si>
    <t>EQUITY Share Data</t>
  </si>
  <si>
    <t>Earnings Per Share (Rs.)</t>
  </si>
  <si>
    <t>Dividend Per Share (Rs.)</t>
  </si>
  <si>
    <t>No. of Shares (in Lacs)</t>
  </si>
  <si>
    <t>2006-07</t>
  </si>
  <si>
    <t>2007-08</t>
  </si>
  <si>
    <t>2008-09</t>
  </si>
  <si>
    <t>2009-10</t>
  </si>
  <si>
    <t>(estimated)</t>
  </si>
  <si>
    <t>Revenues (in Lacs)</t>
  </si>
  <si>
    <t>Deodorants</t>
  </si>
  <si>
    <t>Toothpaste</t>
  </si>
  <si>
    <t>Shampoo</t>
  </si>
  <si>
    <t>Penetration Percentages</t>
  </si>
  <si>
    <t>FMCG cAtegory</t>
  </si>
  <si>
    <t>Skin Cream</t>
  </si>
  <si>
    <t>Utensil Cleaner</t>
  </si>
  <si>
    <t>Instant coffee</t>
  </si>
  <si>
    <t>Washing Powder</t>
  </si>
  <si>
    <t>Detergent Bar</t>
  </si>
  <si>
    <t>Toilet Soap</t>
  </si>
  <si>
    <t>Spending</t>
  </si>
  <si>
    <t>pattern</t>
  </si>
  <si>
    <t>Entertainment</t>
  </si>
  <si>
    <t>Savings</t>
  </si>
  <si>
    <t>Clothing</t>
  </si>
  <si>
    <t>Personal Care</t>
  </si>
  <si>
    <t>Grocery</t>
  </si>
  <si>
    <t>Exports</t>
  </si>
  <si>
    <t>Year</t>
  </si>
  <si>
    <t>Salary</t>
  </si>
  <si>
    <t>Commission</t>
  </si>
  <si>
    <t>S.No</t>
  </si>
  <si>
    <t>Name of Director</t>
  </si>
  <si>
    <t>Sitting Fees</t>
  </si>
  <si>
    <t>Contribution of PF</t>
  </si>
  <si>
    <t>Value of perquisites</t>
  </si>
  <si>
    <t>Shri R S agarwal (Chairman)</t>
  </si>
  <si>
    <t>Shri R S Geonka</t>
  </si>
  <si>
    <t>Shri S K Geonka Managing Director</t>
  </si>
  <si>
    <t>Shri Viren J Shah</t>
  </si>
  <si>
    <t>Shri K N Memani</t>
  </si>
  <si>
    <t>Shri S K Todi</t>
  </si>
  <si>
    <t>Shri S N Jalan</t>
  </si>
  <si>
    <t>Padmashree Vaidya 
Suresh Chaturvedi</t>
  </si>
  <si>
    <t>Shri K K Khemka</t>
  </si>
  <si>
    <t>Shri Mohan Geonka (Whole Time Direcotr)</t>
  </si>
  <si>
    <t>Shri Aditya Vardhan Agarwal (Whole Time Director)</t>
  </si>
  <si>
    <t>Shri Harsh Vardhan Agarwa</t>
  </si>
  <si>
    <t>Total Sales</t>
  </si>
  <si>
    <t>Expenditures</t>
  </si>
  <si>
    <t>COST OF GOODS SOLD / CONSUMED</t>
  </si>
  <si>
    <t>MANUFACTURING, ADMINISTRATIVE &amp; SELLING EXPENSES</t>
  </si>
  <si>
    <t>Interest &amp; Finance Charges (Net)</t>
  </si>
  <si>
    <t>Consolidated Expenditures</t>
  </si>
  <si>
    <t>Consolidated Income</t>
  </si>
  <si>
    <t>Other Income</t>
  </si>
  <si>
    <t>Rent</t>
  </si>
  <si>
    <t>Miscellaneous</t>
  </si>
  <si>
    <t>Salaries, Wages &amp; Bonus</t>
  </si>
  <si>
    <t>Contribution to Provident &amp; Other Funds</t>
  </si>
  <si>
    <t>Workmen and Staff Welfare Expenses</t>
  </si>
  <si>
    <t>Power &amp; Fuel</t>
  </si>
  <si>
    <t>Consumption of Stores and Spare Parts</t>
  </si>
  <si>
    <t>Rates &amp; Taxes</t>
  </si>
  <si>
    <t>Insurance</t>
  </si>
  <si>
    <t>Repairs</t>
  </si>
  <si>
    <t>Freight &amp; Forwarding</t>
  </si>
  <si>
    <t>Directors' Fees and Commission</t>
  </si>
  <si>
    <t>Advertisement &amp; Sales Promotion</t>
  </si>
  <si>
    <t>Selling Expenses</t>
  </si>
  <si>
    <t>Cash Discount</t>
  </si>
  <si>
    <t>Taxes on Sales</t>
  </si>
  <si>
    <t>Loss on Sale of Fixed Assets</t>
  </si>
  <si>
    <t>Loss on Sale of Long term Non Trade Investments</t>
  </si>
  <si>
    <t>Foreign Exchange Fluctuations (Net)</t>
  </si>
  <si>
    <t>Legal and Professional Fees</t>
  </si>
  <si>
    <t>Travelling and Conveyance</t>
  </si>
  <si>
    <t>Rank</t>
  </si>
  <si>
    <t>Expenditure Details</t>
  </si>
  <si>
    <t>Top 10 Expenditures</t>
  </si>
  <si>
    <t>Actual</t>
  </si>
  <si>
    <t>Variance</t>
  </si>
  <si>
    <t>Budget</t>
  </si>
  <si>
    <t>Budget Amount</t>
  </si>
  <si>
    <t>Acutal Amount</t>
  </si>
  <si>
    <t>Variance diff</t>
  </si>
  <si>
    <t>SALES</t>
  </si>
  <si>
    <t>EXPENDITURE</t>
  </si>
  <si>
    <t>PROFIT</t>
  </si>
  <si>
    <t>Cost Performance</t>
  </si>
  <si>
    <t>Schedule Changes</t>
  </si>
  <si>
    <t>Schedule Performance</t>
  </si>
  <si>
    <t>Cost Changes</t>
  </si>
  <si>
    <t>KNOWN RISK</t>
  </si>
  <si>
    <t>Top 10 (in Percent)</t>
  </si>
  <si>
    <t>10 Years Highlihts</t>
  </si>
  <si>
    <t>Latest to Oldest Year</t>
  </si>
  <si>
    <t>Cost of Sales</t>
  </si>
  <si>
    <t>Gross Margin</t>
  </si>
  <si>
    <t>Total Dept Exp</t>
  </si>
  <si>
    <t>Other Expense</t>
  </si>
  <si>
    <t>EBIT</t>
  </si>
  <si>
    <t>Interest Expense</t>
  </si>
  <si>
    <t>Erngs Before Tax</t>
  </si>
  <si>
    <t>Income Taxes</t>
  </si>
  <si>
    <t>Income Tax</t>
  </si>
  <si>
    <t>Top Expenses</t>
  </si>
  <si>
    <t>Bottom Expense</t>
  </si>
  <si>
    <t>Profit &amp; Loss (Actual vs Budget)</t>
  </si>
  <si>
    <t>Scale4</t>
  </si>
  <si>
    <t>Scale3</t>
  </si>
  <si>
    <t>Scale2</t>
  </si>
  <si>
    <t>Scale1</t>
  </si>
  <si>
    <t>Max</t>
  </si>
  <si>
    <t>Min</t>
  </si>
  <si>
    <t>y</t>
  </si>
  <si>
    <t>x</t>
  </si>
  <si>
    <t>Degs</t>
  </si>
  <si>
    <t>Dial Chart</t>
  </si>
  <si>
    <t>acutal</t>
  </si>
  <si>
    <t>Thermometer Chart</t>
  </si>
  <si>
    <t>actual</t>
  </si>
  <si>
    <t>High / Medium / Low Risk</t>
  </si>
  <si>
    <t>+/-</t>
  </si>
  <si>
    <t>+</t>
  </si>
  <si>
    <t>Net Income</t>
  </si>
  <si>
    <t>Top 5 Spendings</t>
  </si>
  <si>
    <t>Spending Patterns</t>
  </si>
  <si>
    <t>99   00   01   02   03   04  05   06  07  08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</si>
</sst>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0"/>
      <name val="Arial"/>
      <family val="2"/>
    </font>
    <font>
      <b/>
      <sz val="18"/>
      <color theme="1" tint="0.249977111117893"/>
      <name val="Calibri"/>
      <family val="2"/>
      <scheme val="minor"/>
    </font>
    <font>
      <sz val="11"/>
      <name val="Arial"/>
      <family val="2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7470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24994659260841701"/>
      </left>
      <right style="hair">
        <color theme="9" tint="0.79998168889431442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thin">
        <color theme="9" tint="-0.24994659260841701"/>
      </right>
      <top style="thin">
        <color theme="9" tint="-0.24994659260841701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0.79998168889431442"/>
      </left>
      <right style="thin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  <border>
      <left style="thin">
        <color theme="9" tint="-0.24994659260841701"/>
      </left>
      <right style="hair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  <border>
      <left/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0.79998168889431442"/>
      </right>
      <top style="hair">
        <color theme="9" tint="0.79998168889431442"/>
      </top>
      <bottom style="thin">
        <color theme="9" tint="-0.24994659260841701"/>
      </bottom>
      <diagonal/>
    </border>
    <border>
      <left style="hair">
        <color theme="9" tint="0.79998168889431442"/>
      </left>
      <right style="hair">
        <color theme="9" tint="-0.24994659260841701"/>
      </right>
      <top style="hair">
        <color theme="9" tint="0.79998168889431442"/>
      </top>
      <bottom style="thin">
        <color theme="9" tint="-0.2499465926084170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0" borderId="0">
      <alignment vertical="center"/>
    </xf>
  </cellStyleXfs>
  <cellXfs count="16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9" fontId="0" fillId="0" borderId="0" xfId="2" applyFont="1"/>
    <xf numFmtId="10" fontId="0" fillId="0" borderId="0" xfId="2" applyNumberFormat="1" applyFont="1"/>
    <xf numFmtId="164" fontId="0" fillId="0" borderId="0" xfId="1" applyFont="1"/>
    <xf numFmtId="166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3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center"/>
    </xf>
    <xf numFmtId="166" fontId="0" fillId="0" borderId="0" xfId="1" applyNumberFormat="1" applyFont="1" applyAlignment="1"/>
    <xf numFmtId="166" fontId="3" fillId="0" borderId="0" xfId="1" applyNumberFormat="1" applyFont="1" applyAlignment="1"/>
    <xf numFmtId="0" fontId="0" fillId="0" borderId="0" xfId="0" applyFill="1" applyBorder="1"/>
    <xf numFmtId="0" fontId="0" fillId="0" borderId="0" xfId="0" applyAlignment="1">
      <alignment horizontal="center" wrapText="1"/>
    </xf>
    <xf numFmtId="4" fontId="0" fillId="0" borderId="0" xfId="0" applyNumberFormat="1"/>
    <xf numFmtId="0" fontId="6" fillId="0" borderId="0" xfId="0" applyFont="1"/>
    <xf numFmtId="0" fontId="7" fillId="0" borderId="0" xfId="0" applyFont="1"/>
    <xf numFmtId="0" fontId="0" fillId="4" borderId="0" xfId="0" applyFill="1"/>
    <xf numFmtId="1" fontId="0" fillId="0" borderId="0" xfId="0" applyNumberFormat="1"/>
    <xf numFmtId="4" fontId="3" fillId="0" borderId="0" xfId="0" applyNumberFormat="1" applyFont="1"/>
    <xf numFmtId="0" fontId="8" fillId="0" borderId="0" xfId="0" applyFont="1" applyFill="1" applyAlignment="1"/>
    <xf numFmtId="166" fontId="8" fillId="0" borderId="0" xfId="1" applyNumberFormat="1" applyFont="1" applyFill="1" applyAlignment="1">
      <alignment vertical="center"/>
    </xf>
    <xf numFmtId="0" fontId="5" fillId="0" borderId="12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0" xfId="0" applyFont="1" applyFill="1" applyBorder="1" applyAlignment="1">
      <alignment vertical="center"/>
    </xf>
    <xf numFmtId="0" fontId="12" fillId="5" borderId="0" xfId="5" applyFill="1" applyBorder="1">
      <alignment vertical="center"/>
    </xf>
    <xf numFmtId="0" fontId="14" fillId="5" borderId="0" xfId="5" applyFont="1" applyFill="1" applyBorder="1">
      <alignment vertical="center"/>
    </xf>
    <xf numFmtId="0" fontId="6" fillId="0" borderId="0" xfId="0" applyFont="1" applyBorder="1"/>
    <xf numFmtId="0" fontId="6" fillId="0" borderId="15" xfId="0" applyFont="1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6" xfId="0" applyFill="1" applyBorder="1"/>
    <xf numFmtId="0" fontId="0" fillId="7" borderId="0" xfId="0" applyFill="1"/>
    <xf numFmtId="0" fontId="9" fillId="7" borderId="0" xfId="0" applyFont="1" applyFill="1" applyBorder="1" applyAlignment="1">
      <alignment horizontal="centerContinuous" vertical="center"/>
    </xf>
    <xf numFmtId="10" fontId="5" fillId="0" borderId="13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10" fontId="5" fillId="0" borderId="18" xfId="2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1" fillId="0" borderId="0" xfId="4" applyFill="1" applyBorder="1"/>
    <xf numFmtId="167" fontId="1" fillId="0" borderId="0" xfId="4" applyNumberFormat="1" applyFill="1" applyBorder="1"/>
    <xf numFmtId="9" fontId="1" fillId="0" borderId="0" xfId="4" applyNumberFormat="1" applyFill="1" applyBorder="1" applyAlignment="1"/>
    <xf numFmtId="167" fontId="0" fillId="0" borderId="0" xfId="4" applyNumberFormat="1" applyFont="1" applyFill="1" applyBorder="1"/>
    <xf numFmtId="0" fontId="5" fillId="0" borderId="15" xfId="4" applyFont="1" applyFill="1" applyBorder="1" applyAlignment="1">
      <alignment horizontal="left" indent="1"/>
    </xf>
    <xf numFmtId="0" fontId="5" fillId="0" borderId="0" xfId="4" applyFont="1" applyFill="1" applyBorder="1"/>
    <xf numFmtId="167" fontId="5" fillId="0" borderId="0" xfId="4" applyNumberFormat="1" applyFont="1" applyFill="1" applyBorder="1"/>
    <xf numFmtId="0" fontId="4" fillId="0" borderId="0" xfId="3" applyFill="1" applyBorder="1"/>
    <xf numFmtId="3" fontId="16" fillId="4" borderId="0" xfId="3" applyNumberFormat="1" applyFont="1" applyFill="1" applyBorder="1" applyAlignment="1">
      <alignment horizontal="left"/>
    </xf>
    <xf numFmtId="3" fontId="16" fillId="0" borderId="0" xfId="3" applyNumberFormat="1" applyFont="1" applyFill="1" applyBorder="1" applyAlignment="1">
      <alignment horizontal="left"/>
    </xf>
    <xf numFmtId="9" fontId="5" fillId="0" borderId="16" xfId="4" applyNumberFormat="1" applyFont="1" applyFill="1" applyBorder="1" applyAlignment="1">
      <alignment horizontal="right" indent="1"/>
    </xf>
    <xf numFmtId="0" fontId="0" fillId="4" borderId="17" xfId="0" applyFill="1" applyBorder="1"/>
    <xf numFmtId="0" fontId="0" fillId="4" borderId="18" xfId="0" applyFill="1" applyBorder="1"/>
    <xf numFmtId="0" fontId="1" fillId="0" borderId="0" xfId="4" applyFill="1" applyBorder="1" applyAlignment="1"/>
    <xf numFmtId="3" fontId="2" fillId="0" borderId="0" xfId="3" applyNumberFormat="1" applyFont="1" applyFill="1" applyBorder="1" applyAlignment="1"/>
    <xf numFmtId="3" fontId="2" fillId="0" borderId="0" xfId="3" applyNumberFormat="1" applyFont="1" applyFill="1" applyBorder="1" applyAlignment="1">
      <alignment horizontal="centerContinuous"/>
    </xf>
    <xf numFmtId="3" fontId="4" fillId="0" borderId="0" xfId="3" applyNumberFormat="1" applyFill="1" applyBorder="1" applyAlignment="1">
      <alignment horizontal="right"/>
    </xf>
    <xf numFmtId="9" fontId="0" fillId="0" borderId="5" xfId="0" applyNumberFormat="1" applyBorder="1"/>
    <xf numFmtId="9" fontId="0" fillId="0" borderId="8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3" fontId="16" fillId="4" borderId="15" xfId="3" applyNumberFormat="1" applyFont="1" applyFill="1" applyBorder="1" applyAlignment="1">
      <alignment horizontal="center"/>
    </xf>
    <xf numFmtId="3" fontId="16" fillId="4" borderId="16" xfId="3" applyNumberFormat="1" applyFont="1" applyFill="1" applyBorder="1" applyAlignment="1">
      <alignment horizontal="left"/>
    </xf>
    <xf numFmtId="0" fontId="0" fillId="4" borderId="19" xfId="0" applyFill="1" applyBorder="1"/>
    <xf numFmtId="165" fontId="12" fillId="0" borderId="20" xfId="0" applyNumberFormat="1" applyFont="1" applyBorder="1" applyAlignment="1">
      <alignment horizontal="center"/>
    </xf>
    <xf numFmtId="0" fontId="12" fillId="0" borderId="20" xfId="0" applyFont="1" applyBorder="1"/>
    <xf numFmtId="0" fontId="17" fillId="0" borderId="20" xfId="0" applyFont="1" applyBorder="1"/>
    <xf numFmtId="165" fontId="17" fillId="0" borderId="20" xfId="0" applyNumberFormat="1" applyFont="1" applyBorder="1" applyAlignment="1">
      <alignment horizontal="center"/>
    </xf>
    <xf numFmtId="165" fontId="12" fillId="0" borderId="20" xfId="0" applyNumberFormat="1" applyFont="1" applyBorder="1"/>
    <xf numFmtId="0" fontId="11" fillId="0" borderId="0" xfId="0" applyFont="1" applyFill="1" applyBorder="1" applyAlignment="1"/>
    <xf numFmtId="9" fontId="11" fillId="0" borderId="0" xfId="0" applyNumberFormat="1" applyFont="1" applyFill="1" applyBorder="1" applyAlignment="1">
      <alignment horizontal="center" vertical="center"/>
    </xf>
    <xf numFmtId="0" fontId="12" fillId="0" borderId="0" xfId="5" applyFill="1" applyBorder="1">
      <alignment vertical="center"/>
    </xf>
    <xf numFmtId="0" fontId="14" fillId="0" borderId="0" xfId="5" applyFont="1" applyFill="1" applyBorder="1">
      <alignment vertical="center"/>
    </xf>
    <xf numFmtId="10" fontId="0" fillId="0" borderId="0" xfId="2" applyNumberFormat="1" applyFont="1" applyFill="1" applyBorder="1"/>
    <xf numFmtId="0" fontId="0" fillId="0" borderId="0" xfId="0" applyFill="1" applyBorder="1" applyAlignment="1">
      <alignment horizontal="left" indent="1"/>
    </xf>
    <xf numFmtId="9" fontId="0" fillId="0" borderId="0" xfId="0" applyNumberFormat="1"/>
    <xf numFmtId="0" fontId="16" fillId="4" borderId="17" xfId="0" applyFont="1" applyFill="1" applyBorder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6" fillId="4" borderId="19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16" fillId="4" borderId="0" xfId="3" applyNumberFormat="1" applyFont="1" applyFill="1" applyBorder="1" applyAlignment="1">
      <alignment horizontal="center"/>
    </xf>
    <xf numFmtId="0" fontId="16" fillId="0" borderId="0" xfId="0" applyFont="1" applyFill="1" applyBorder="1" applyAlignment="1"/>
    <xf numFmtId="3" fontId="16" fillId="0" borderId="0" xfId="3" applyNumberFormat="1" applyFont="1" applyFill="1" applyBorder="1" applyAlignment="1">
      <alignment horizontal="center"/>
    </xf>
    <xf numFmtId="3" fontId="16" fillId="0" borderId="15" xfId="3" applyNumberFormat="1" applyFont="1" applyFill="1" applyBorder="1" applyAlignment="1">
      <alignment horizontal="center"/>
    </xf>
    <xf numFmtId="3" fontId="16" fillId="0" borderId="16" xfId="3" applyNumberFormat="1" applyFont="1" applyFill="1" applyBorder="1" applyAlignment="1">
      <alignment horizontal="left"/>
    </xf>
    <xf numFmtId="0" fontId="15" fillId="4" borderId="9" xfId="0" applyFont="1" applyFill="1" applyBorder="1" applyAlignment="1"/>
    <xf numFmtId="0" fontId="15" fillId="4" borderId="10" xfId="0" applyFont="1" applyFill="1" applyBorder="1" applyAlignment="1"/>
    <xf numFmtId="0" fontId="15" fillId="4" borderId="11" xfId="0" applyFont="1" applyFill="1" applyBorder="1" applyAlignment="1"/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2" fillId="5" borderId="16" xfId="5" applyFill="1" applyBorder="1" applyAlignment="1">
      <alignment horizontal="center" vertical="center"/>
    </xf>
    <xf numFmtId="0" fontId="12" fillId="5" borderId="16" xfId="5" applyFill="1" applyBorder="1">
      <alignment vertical="center"/>
    </xf>
    <xf numFmtId="0" fontId="2" fillId="6" borderId="18" xfId="0" applyFont="1" applyFill="1" applyBorder="1"/>
    <xf numFmtId="3" fontId="16" fillId="4" borderId="21" xfId="3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0" fillId="0" borderId="0" xfId="0" applyFill="1"/>
    <xf numFmtId="0" fontId="13" fillId="5" borderId="0" xfId="5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3" fontId="19" fillId="0" borderId="0" xfId="3" applyNumberFormat="1" applyFont="1" applyFill="1" applyBorder="1" applyAlignment="1"/>
    <xf numFmtId="3" fontId="19" fillId="5" borderId="26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3" fontId="16" fillId="4" borderId="0" xfId="3" quotePrefix="1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left" vertical="center" indent="1"/>
    </xf>
    <xf numFmtId="0" fontId="0" fillId="0" borderId="18" xfId="0" applyFill="1" applyBorder="1" applyAlignment="1"/>
    <xf numFmtId="0" fontId="20" fillId="0" borderId="15" xfId="0" applyFont="1" applyBorder="1" applyAlignment="1">
      <alignment horizontal="left" indent="1"/>
    </xf>
    <xf numFmtId="0" fontId="20" fillId="0" borderId="17" xfId="0" applyFont="1" applyBorder="1" applyAlignment="1">
      <alignment horizontal="left" indent="1"/>
    </xf>
    <xf numFmtId="0" fontId="2" fillId="6" borderId="0" xfId="0" applyFont="1" applyFill="1" applyBorder="1"/>
    <xf numFmtId="0" fontId="21" fillId="6" borderId="0" xfId="0" applyFont="1" applyFill="1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3" fontId="16" fillId="4" borderId="22" xfId="3" applyNumberFormat="1" applyFont="1" applyFill="1" applyBorder="1" applyAlignment="1">
      <alignment horizontal="center"/>
    </xf>
    <xf numFmtId="3" fontId="19" fillId="5" borderId="28" xfId="3" applyNumberFormat="1" applyFont="1" applyFill="1" applyBorder="1" applyAlignment="1">
      <alignment horizontal="center"/>
    </xf>
    <xf numFmtId="3" fontId="19" fillId="5" borderId="29" xfId="3" applyNumberFormat="1" applyFont="1" applyFill="1" applyBorder="1" applyAlignment="1">
      <alignment horizontal="center"/>
    </xf>
    <xf numFmtId="3" fontId="16" fillId="4" borderId="23" xfId="3" applyNumberFormat="1" applyFont="1" applyFill="1" applyBorder="1" applyAlignment="1">
      <alignment horizontal="center"/>
    </xf>
    <xf numFmtId="3" fontId="19" fillId="5" borderId="27" xfId="3" applyNumberFormat="1" applyFont="1" applyFill="1" applyBorder="1" applyAlignment="1">
      <alignment horizontal="center"/>
    </xf>
    <xf numFmtId="3" fontId="19" fillId="5" borderId="24" xfId="3" applyNumberFormat="1" applyFont="1" applyFill="1" applyBorder="1" applyAlignment="1">
      <alignment horizontal="center"/>
    </xf>
    <xf numFmtId="3" fontId="19" fillId="5" borderId="25" xfId="3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13" fillId="5" borderId="0" xfId="5" applyFont="1" applyFill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20% - Accent1" xfId="4" builtinId="30"/>
    <cellStyle name="Accent1" xfId="3" builtinId="29"/>
    <cellStyle name="Comma" xfId="1" builtinId="3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FDE4B1"/>
      <color rgb="FF974706"/>
      <color rgb="FFFFC000"/>
      <color rgb="FFF7964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5048257556503"/>
          <c:y val="0.21402147218509016"/>
          <c:w val="0.84300366709901753"/>
          <c:h val="0.68819761286063563"/>
        </c:manualLayout>
      </c:layout>
      <c:lineChart>
        <c:grouping val="standard"/>
        <c:varyColors val="0"/>
        <c:ser>
          <c:idx val="0"/>
          <c:order val="0"/>
          <c:tx>
            <c:strRef>
              <c:f>calculation!$J$8:$J$9</c:f>
              <c:strCache>
                <c:ptCount val="1"/>
                <c:pt idx="0">
                  <c:v>Exports Exports</c:v>
                </c:pt>
              </c:strCache>
            </c:strRef>
          </c:tx>
          <c:cat>
            <c:numRef>
              <c:f>calculation!$I$10:$I$14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calculation!$J$10:$J$14</c:f>
              <c:numCache>
                <c:formatCode>#,##0</c:formatCode>
                <c:ptCount val="5"/>
                <c:pt idx="0">
                  <c:v>2766</c:v>
                </c:pt>
                <c:pt idx="1">
                  <c:v>3982</c:v>
                </c:pt>
                <c:pt idx="2">
                  <c:v>5569</c:v>
                </c:pt>
                <c:pt idx="3">
                  <c:v>6352</c:v>
                </c:pt>
                <c:pt idx="4">
                  <c:v>10160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7280"/>
        <c:axId val="105067264"/>
      </c:lineChart>
      <c:catAx>
        <c:axId val="1050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67264"/>
        <c:crosses val="autoZero"/>
        <c:auto val="1"/>
        <c:lblAlgn val="ctr"/>
        <c:lblOffset val="100"/>
        <c:noMultiLvlLbl val="0"/>
      </c:catAx>
      <c:valAx>
        <c:axId val="105067264"/>
        <c:scaling>
          <c:orientation val="minMax"/>
          <c:max val="12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05057280"/>
        <c:crosses val="autoZero"/>
        <c:crossBetween val="between"/>
        <c:majorUnit val="2000"/>
      </c:valAx>
      <c:spPr>
        <a:solidFill>
          <a:srgbClr val="FDE4B1"/>
        </a:solidFill>
      </c:spPr>
    </c:plotArea>
    <c:plotVisOnly val="1"/>
    <c:dispBlanksAs val="gap"/>
    <c:showDLblsOverMax val="0"/>
  </c:chart>
  <c:spPr>
    <a:solidFill>
      <a:srgbClr val="97470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calculation!$F$103</c:f>
              <c:strCache>
                <c:ptCount val="1"/>
                <c:pt idx="0">
                  <c:v>y</c:v>
                </c:pt>
              </c:strCache>
            </c:strRef>
          </c:tx>
          <c:spPr>
            <a:ln w="889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calculation!$E$104:$E$108</c:f>
              <c:numCache>
                <c:formatCode>0.0</c:formatCode>
                <c:ptCount val="5"/>
                <c:pt idx="0">
                  <c:v>92.34502144166288</c:v>
                </c:pt>
                <c:pt idx="1">
                  <c:v>51.063503011076214</c:v>
                </c:pt>
                <c:pt idx="2">
                  <c:v>48.936496988923786</c:v>
                </c:pt>
                <c:pt idx="3">
                  <c:v>92.34502144166288</c:v>
                </c:pt>
                <c:pt idx="4">
                  <c:v>50</c:v>
                </c:pt>
              </c:numCache>
            </c:numRef>
          </c:xVal>
          <c:yVal>
            <c:numRef>
              <c:f>calculation!$F$104:$F$108</c:f>
              <c:numCache>
                <c:formatCode>0.0</c:formatCode>
                <c:ptCount val="5"/>
                <c:pt idx="0">
                  <c:v>26.58757527690538</c:v>
                </c:pt>
                <c:pt idx="1">
                  <c:v>-1.693800857666516</c:v>
                </c:pt>
                <c:pt idx="2">
                  <c:v>1.6938008576665156</c:v>
                </c:pt>
                <c:pt idx="3">
                  <c:v>26.58757527690538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6816"/>
        <c:axId val="105748352"/>
      </c:scatterChart>
      <c:valAx>
        <c:axId val="105746816"/>
        <c:scaling>
          <c:orientation val="minMax"/>
          <c:max val="100"/>
          <c:min val="0"/>
        </c:scaling>
        <c:delete val="1"/>
        <c:axPos val="b"/>
        <c:numFmt formatCode="0.0" sourceLinked="1"/>
        <c:majorTickMark val="out"/>
        <c:minorTickMark val="none"/>
        <c:tickLblPos val="none"/>
        <c:crossAx val="105748352"/>
        <c:crosses val="autoZero"/>
        <c:crossBetween val="midCat"/>
      </c:valAx>
      <c:valAx>
        <c:axId val="105748352"/>
        <c:scaling>
          <c:orientation val="minMax"/>
          <c:max val="60"/>
          <c:min val="-10"/>
        </c:scaling>
        <c:delete val="1"/>
        <c:axPos val="l"/>
        <c:numFmt formatCode="0.0" sourceLinked="1"/>
        <c:majorTickMark val="out"/>
        <c:minorTickMark val="none"/>
        <c:tickLblPos val="none"/>
        <c:crossAx val="10574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calculation!$L$45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val>
            <c:numRef>
              <c:f>calculation!$M$45</c:f>
              <c:numCache>
                <c:formatCode>#,##0</c:formatCode>
                <c:ptCount val="1"/>
                <c:pt idx="0">
                  <c:v>58205.48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84960"/>
        <c:axId val="28594944"/>
      </c:barChart>
      <c:barChart>
        <c:barDir val="bar"/>
        <c:grouping val="clustered"/>
        <c:varyColors val="0"/>
        <c:ser>
          <c:idx val="1"/>
          <c:order val="1"/>
          <c:tx>
            <c:strRef>
              <c:f>calculation!$L$46</c:f>
              <c:strCache>
                <c:ptCount val="1"/>
                <c:pt idx="0">
                  <c:v>acutal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974706"/>
              </a:solidFill>
            </a:ln>
          </c:spPr>
          <c:invertIfNegative val="0"/>
          <c:val>
            <c:numRef>
              <c:f>calculation!$M$46</c:f>
              <c:numCache>
                <c:formatCode>#,##0</c:formatCode>
                <c:ptCount val="1"/>
                <c:pt idx="0">
                  <c:v>73959.87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62"/>
        <c:axId val="28598272"/>
        <c:axId val="28596480"/>
      </c:barChart>
      <c:catAx>
        <c:axId val="28584960"/>
        <c:scaling>
          <c:orientation val="minMax"/>
        </c:scaling>
        <c:delete val="1"/>
        <c:axPos val="l"/>
        <c:majorTickMark val="out"/>
        <c:minorTickMark val="none"/>
        <c:tickLblPos val="nextTo"/>
        <c:crossAx val="28594944"/>
        <c:crosses val="autoZero"/>
        <c:auto val="1"/>
        <c:lblAlgn val="ctr"/>
        <c:lblOffset val="100"/>
        <c:noMultiLvlLbl val="0"/>
      </c:catAx>
      <c:valAx>
        <c:axId val="285949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8584960"/>
        <c:crosses val="autoZero"/>
        <c:crossBetween val="between"/>
      </c:valAx>
      <c:valAx>
        <c:axId val="2859648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28598272"/>
        <c:crosses val="max"/>
        <c:crossBetween val="between"/>
      </c:valAx>
      <c:catAx>
        <c:axId val="28598272"/>
        <c:scaling>
          <c:orientation val="minMax"/>
        </c:scaling>
        <c:delete val="1"/>
        <c:axPos val="l"/>
        <c:majorTickMark val="out"/>
        <c:minorTickMark val="none"/>
        <c:tickLblPos val="nextTo"/>
        <c:crossAx val="2859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16" fmlaLink="calculation!$G$1" fmlaRange="calculation!$H$1:$H$2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104775</xdr:rowOff>
    </xdr:from>
    <xdr:ext cx="6762750" cy="843757"/>
    <xdr:sp macro="" textlink="">
      <xdr:nvSpPr>
        <xdr:cNvPr id="2" name="TextBox 1"/>
        <xdr:cNvSpPr txBox="1"/>
      </xdr:nvSpPr>
      <xdr:spPr>
        <a:xfrm>
          <a:off x="2447925" y="104775"/>
          <a:ext cx="6762750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r>
            <a:rPr lang="en-US" sz="48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BUDGET</a:t>
          </a:r>
          <a:r>
            <a:rPr lang="en-US" sz="48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 DASHBOARD</a:t>
          </a:r>
          <a:endParaRPr lang="en-US" sz="48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286832</xdr:colOff>
      <xdr:row>30</xdr:row>
      <xdr:rowOff>123265</xdr:rowOff>
    </xdr:from>
    <xdr:to>
      <xdr:col>19</xdr:col>
      <xdr:colOff>22411</xdr:colOff>
      <xdr:row>39</xdr:row>
      <xdr:rowOff>134471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22412</xdr:colOff>
      <xdr:row>25</xdr:row>
      <xdr:rowOff>0</xdr:rowOff>
    </xdr:from>
    <xdr:to>
      <xdr:col>4</xdr:col>
      <xdr:colOff>1247776</xdr:colOff>
      <xdr:row>36</xdr:row>
      <xdr:rowOff>66675</xdr:rowOff>
    </xdr:to>
    <xdr:grpSp>
      <xdr:nvGrpSpPr>
        <xdr:cNvPr id="42" name="Group 41"/>
        <xdr:cNvGrpSpPr/>
      </xdr:nvGrpSpPr>
      <xdr:grpSpPr>
        <a:xfrm>
          <a:off x="313765" y="5378824"/>
          <a:ext cx="4295776" cy="2285439"/>
          <a:chOff x="-246528" y="1887631"/>
          <a:chExt cx="6744462" cy="3004770"/>
        </a:xfrm>
      </xdr:grpSpPr>
      <xdr:sp macro="" textlink="calculation!B93">
        <xdr:nvSpPr>
          <xdr:cNvPr id="33" name="TextBox 32"/>
          <xdr:cNvSpPr txBox="1"/>
        </xdr:nvSpPr>
        <xdr:spPr>
          <a:xfrm>
            <a:off x="-161112" y="3452333"/>
            <a:ext cx="1757642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fld id="{69B32C09-7275-4D66-9FD1-3DE7693382D4}" type="TxLink">
              <a:rPr lang="en-US" sz="1000"/>
              <a:pPr algn="r"/>
              <a:t>Legal and Professional Fees</a:t>
            </a:fld>
            <a:endParaRPr lang="en-US" sz="1000"/>
          </a:p>
        </xdr:txBody>
      </xdr:sp>
      <xdr:grpSp>
        <xdr:nvGrpSpPr>
          <xdr:cNvPr id="41" name="Group 40"/>
          <xdr:cNvGrpSpPr/>
        </xdr:nvGrpSpPr>
        <xdr:grpSpPr>
          <a:xfrm>
            <a:off x="-246528" y="1887631"/>
            <a:ext cx="6744462" cy="3004770"/>
            <a:chOff x="-246528" y="1887631"/>
            <a:chExt cx="6744462" cy="3004770"/>
          </a:xfrm>
        </xdr:grpSpPr>
        <xdr:sp macro="" textlink="calculation!C82">
          <xdr:nvSpPr>
            <xdr:cNvPr id="9" name="Oval 8"/>
            <xdr:cNvSpPr/>
          </xdr:nvSpPr>
          <xdr:spPr>
            <a:xfrm>
              <a:off x="2157498" y="2464166"/>
              <a:ext cx="1702878" cy="169738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E7F628C-698F-4A49-A71F-9A68A7E5F003}" type="TxLink">
                <a:rPr lang="en-US" sz="1200" b="1"/>
                <a:pPr algn="ctr"/>
                <a:t>29,129.98</a:t>
              </a:fld>
              <a:endParaRPr lang="en-US" sz="1200" b="1"/>
            </a:p>
          </xdr:txBody>
        </xdr:sp>
        <xdr:sp macro="" textlink="calculation!D95">
          <xdr:nvSpPr>
            <xdr:cNvPr id="10" name="Oval 9"/>
            <xdr:cNvSpPr/>
          </xdr:nvSpPr>
          <xdr:spPr>
            <a:xfrm>
              <a:off x="1898435" y="2460210"/>
              <a:ext cx="347648" cy="352704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A38CE42-6A66-49AF-9C90-59DEFBA671E5}" type="TxLink">
                <a:rPr lang="en-US" sz="1100" b="1"/>
                <a:pPr algn="ctr"/>
                <a:t>3.09%</a:t>
              </a:fld>
              <a:endParaRPr lang="en-US" sz="1100" b="1"/>
            </a:p>
          </xdr:txBody>
        </xdr:sp>
        <xdr:sp macro="" textlink="calculation!D94">
          <xdr:nvSpPr>
            <xdr:cNvPr id="11" name="Oval 10"/>
            <xdr:cNvSpPr/>
          </xdr:nvSpPr>
          <xdr:spPr>
            <a:xfrm>
              <a:off x="1635535" y="2876785"/>
              <a:ext cx="414883" cy="42324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E1BB2C3-F087-44D2-AE6C-2D453B994F83}" type="TxLink">
                <a:rPr lang="en-US" sz="1050" b="1"/>
                <a:pPr algn="ctr"/>
                <a:t>3.27%</a:t>
              </a:fld>
              <a:endParaRPr lang="en-US" sz="1050" b="1"/>
            </a:p>
          </xdr:txBody>
        </xdr:sp>
        <xdr:sp macro="" textlink="calculation!D93">
          <xdr:nvSpPr>
            <xdr:cNvPr id="12" name="Oval 11"/>
            <xdr:cNvSpPr/>
          </xdr:nvSpPr>
          <xdr:spPr>
            <a:xfrm>
              <a:off x="1599323" y="3399058"/>
              <a:ext cx="484413" cy="493786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6E3C610-1908-4AA9-8313-CF6D89CEB819}" type="TxLink">
                <a:rPr lang="en-US" sz="800" b="1"/>
                <a:pPr algn="ctr"/>
                <a:t>4.27%</a:t>
              </a:fld>
              <a:endParaRPr lang="en-US" sz="800" b="1"/>
            </a:p>
          </xdr:txBody>
        </xdr:sp>
        <xdr:sp macro="" textlink="calculation!D92">
          <xdr:nvSpPr>
            <xdr:cNvPr id="13" name="Oval 12"/>
            <xdr:cNvSpPr/>
          </xdr:nvSpPr>
          <xdr:spPr>
            <a:xfrm>
              <a:off x="1752532" y="3941680"/>
              <a:ext cx="551648" cy="564327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D2AD26C-E74F-4743-9587-E3549617F60C}" type="TxLink">
                <a:rPr lang="en-US" sz="1050" b="1"/>
                <a:pPr algn="ctr"/>
                <a:t>4.99%</a:t>
              </a:fld>
              <a:endParaRPr lang="en-US" sz="1050" b="1"/>
            </a:p>
          </xdr:txBody>
        </xdr:sp>
        <xdr:sp macro="" textlink="calculation!D91">
          <xdr:nvSpPr>
            <xdr:cNvPr id="14" name="Oval 13"/>
            <xdr:cNvSpPr/>
          </xdr:nvSpPr>
          <xdr:spPr>
            <a:xfrm>
              <a:off x="2266696" y="4254819"/>
              <a:ext cx="621178" cy="634868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776790D-94D6-4CBF-9161-563AC6E4A4DA}" type="TxLink">
                <a:rPr lang="en-US" sz="1100" b="1"/>
                <a:pPr algn="ctr"/>
                <a:t>6.76%</a:t>
              </a:fld>
              <a:endParaRPr lang="en-US" sz="1100" b="1"/>
            </a:p>
          </xdr:txBody>
        </xdr:sp>
        <xdr:sp macro="" textlink="calculation!D90">
          <xdr:nvSpPr>
            <xdr:cNvPr id="15" name="Oval 14"/>
            <xdr:cNvSpPr/>
          </xdr:nvSpPr>
          <xdr:spPr>
            <a:xfrm>
              <a:off x="3026487" y="4186993"/>
              <a:ext cx="690708" cy="705408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714D581-6EDB-4752-BBAC-864878EB21B9}" type="TxLink">
                <a:rPr lang="en-US" sz="1100" b="1"/>
                <a:pPr algn="ctr"/>
                <a:t>6.01%</a:t>
              </a:fld>
              <a:endParaRPr lang="en-US" sz="1100" b="1"/>
            </a:p>
          </xdr:txBody>
        </xdr:sp>
        <xdr:sp macro="" textlink="calculation!D88">
          <xdr:nvSpPr>
            <xdr:cNvPr id="16" name="Oval 15"/>
            <xdr:cNvSpPr/>
          </xdr:nvSpPr>
          <xdr:spPr>
            <a:xfrm>
              <a:off x="3918316" y="2806132"/>
              <a:ext cx="829766" cy="84649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F2D6614-3723-45AD-BAC6-54F3B284F09E}" type="TxLink">
                <a:rPr lang="en-US" sz="1100" b="1"/>
                <a:pPr algn="ctr"/>
                <a:t>14.50%</a:t>
              </a:fld>
              <a:endParaRPr lang="en-US" sz="1100" b="1"/>
            </a:p>
          </xdr:txBody>
        </xdr:sp>
        <xdr:sp macro="" textlink="calculation!D87">
          <xdr:nvSpPr>
            <xdr:cNvPr id="17" name="Oval 16"/>
            <xdr:cNvSpPr/>
          </xdr:nvSpPr>
          <xdr:spPr>
            <a:xfrm>
              <a:off x="3488280" y="1887631"/>
              <a:ext cx="899296" cy="917031"/>
            </a:xfrm>
            <a:prstGeom prst="ellips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E4EC361-695C-4A04-B2C0-B99C0AE53524}" type="TxLink">
                <a:rPr lang="en-US" sz="1100" b="1"/>
                <a:pPr algn="ctr"/>
                <a:t>37.90%</a:t>
              </a:fld>
              <a:endParaRPr lang="en-US" sz="1100" b="1"/>
            </a:p>
          </xdr:txBody>
        </xdr:sp>
        <xdr:sp macro="" textlink="calculation!D89">
          <xdr:nvSpPr>
            <xdr:cNvPr id="18" name="Oval 17"/>
            <xdr:cNvSpPr/>
          </xdr:nvSpPr>
          <xdr:spPr>
            <a:xfrm>
              <a:off x="3765666" y="3725197"/>
              <a:ext cx="762530" cy="77594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3827991-5DD9-4A04-8674-C8B0F9370E84}" type="TxLink">
                <a:rPr lang="en-US" sz="1100" b="1"/>
                <a:pPr algn="ctr"/>
                <a:t>9.76%</a:t>
              </a:fld>
              <a:endParaRPr lang="en-US" sz="1100" b="1"/>
            </a:p>
          </xdr:txBody>
        </xdr:sp>
        <xdr:cxnSp macro="">
          <xdr:nvCxnSpPr>
            <xdr:cNvPr id="19" name="Straight Connector 18"/>
            <xdr:cNvCxnSpPr>
              <a:stCxn id="17" idx="6"/>
            </xdr:cNvCxnSpPr>
          </xdr:nvCxnSpPr>
          <xdr:spPr>
            <a:xfrm flipV="1">
              <a:off x="4387576" y="2338684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/>
            <xdr:cNvCxnSpPr/>
          </xdr:nvCxnSpPr>
          <xdr:spPr>
            <a:xfrm flipV="1">
              <a:off x="4697273" y="3243054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/>
            <xdr:cNvCxnSpPr/>
          </xdr:nvCxnSpPr>
          <xdr:spPr>
            <a:xfrm flipV="1">
              <a:off x="4421004" y="4119163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/>
            <xdr:cNvCxnSpPr/>
          </xdr:nvCxnSpPr>
          <xdr:spPr>
            <a:xfrm>
              <a:off x="3628296" y="4735295"/>
              <a:ext cx="1918543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Connector 22"/>
            <xdr:cNvCxnSpPr/>
          </xdr:nvCxnSpPr>
          <xdr:spPr>
            <a:xfrm flipV="1">
              <a:off x="938299" y="4712655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/>
            <xdr:cNvCxnSpPr/>
          </xdr:nvCxnSpPr>
          <xdr:spPr>
            <a:xfrm flipV="1">
              <a:off x="634173" y="4283080"/>
              <a:ext cx="1448669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/>
            <xdr:cNvCxnSpPr/>
          </xdr:nvCxnSpPr>
          <xdr:spPr>
            <a:xfrm flipV="1">
              <a:off x="161925" y="3689587"/>
              <a:ext cx="1455224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/>
            <xdr:cNvCxnSpPr/>
          </xdr:nvCxnSpPr>
          <xdr:spPr>
            <a:xfrm flipV="1">
              <a:off x="206496" y="3107399"/>
              <a:ext cx="1455224" cy="74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/>
            <xdr:cNvCxnSpPr/>
          </xdr:nvCxnSpPr>
          <xdr:spPr>
            <a:xfrm flipV="1">
              <a:off x="767043" y="2660867"/>
              <a:ext cx="1232230" cy="781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calculation!B87">
          <xdr:nvSpPr>
            <xdr:cNvPr id="28" name="TextBox 27"/>
            <xdr:cNvSpPr txBox="1"/>
          </xdr:nvSpPr>
          <xdr:spPr>
            <a:xfrm>
              <a:off x="4493536" y="2113079"/>
              <a:ext cx="1723411" cy="2456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C97A82C-E8F0-41F6-9413-9B196B4D0A42}" type="TxLink">
                <a:rPr lang="en-US" sz="1000"/>
                <a:pPr/>
                <a:t>Advertisement &amp; Sales Promotion</a:t>
              </a:fld>
              <a:endParaRPr lang="en-US" sz="1000"/>
            </a:p>
          </xdr:txBody>
        </xdr:sp>
        <xdr:sp macro="" textlink="calculation!B89">
          <xdr:nvSpPr>
            <xdr:cNvPr id="29" name="TextBox 28"/>
            <xdr:cNvSpPr txBox="1"/>
          </xdr:nvSpPr>
          <xdr:spPr>
            <a:xfrm>
              <a:off x="4603649" y="3917184"/>
              <a:ext cx="1150304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107ED44-A973-40FF-960A-510773B6D06F}" type="TxLink">
                <a:rPr lang="en-US" sz="1000"/>
                <a:pPr/>
                <a:t>Taxes on Sales</a:t>
              </a:fld>
              <a:endParaRPr lang="en-US" sz="1000"/>
            </a:p>
          </xdr:txBody>
        </xdr:sp>
        <xdr:sp macro="" textlink="calculation!B90">
          <xdr:nvSpPr>
            <xdr:cNvPr id="30" name="TextBox 29"/>
            <xdr:cNvSpPr txBox="1"/>
          </xdr:nvSpPr>
          <xdr:spPr>
            <a:xfrm>
              <a:off x="4716233" y="4521184"/>
              <a:ext cx="1250326" cy="235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7A74E1E-4038-47D1-8ADB-6683B8795611}" type="TxLink">
                <a:rPr lang="en-US" sz="1000"/>
                <a:pPr/>
                <a:t>Selling Expenses</a:t>
              </a:fld>
              <a:endParaRPr lang="en-US" sz="1000"/>
            </a:p>
          </xdr:txBody>
        </xdr:sp>
        <xdr:sp macro="" textlink="calculation!B91">
          <xdr:nvSpPr>
            <xdr:cNvPr id="31" name="TextBox 30"/>
            <xdr:cNvSpPr txBox="1"/>
          </xdr:nvSpPr>
          <xdr:spPr>
            <a:xfrm>
              <a:off x="225168" y="4473558"/>
              <a:ext cx="1511743" cy="234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113B3BBE-72E6-42D6-874D-3FC25DBC8903}" type="TxLink">
                <a:rPr lang="en-US" sz="1000"/>
                <a:pPr algn="r"/>
                <a:t>Freight &amp; Forwarding</a:t>
              </a:fld>
              <a:endParaRPr lang="en-US" sz="1000"/>
            </a:p>
          </xdr:txBody>
        </xdr:sp>
        <xdr:sp macro="" textlink="calculation!B92">
          <xdr:nvSpPr>
            <xdr:cNvPr id="32" name="TextBox 31"/>
            <xdr:cNvSpPr txBox="1"/>
          </xdr:nvSpPr>
          <xdr:spPr>
            <a:xfrm>
              <a:off x="150234" y="4025794"/>
              <a:ext cx="1150306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33D51C82-890F-4327-A556-B19146FABFED}" type="TxLink">
                <a:rPr lang="en-US" sz="1000"/>
                <a:pPr algn="r"/>
                <a:t>Miscellaneous</a:t>
              </a:fld>
              <a:endParaRPr lang="en-US" sz="1000"/>
            </a:p>
          </xdr:txBody>
        </xdr:sp>
        <xdr:sp macro="" textlink="calculation!B94">
          <xdr:nvSpPr>
            <xdr:cNvPr id="34" name="TextBox 33"/>
            <xdr:cNvSpPr txBox="1"/>
          </xdr:nvSpPr>
          <xdr:spPr>
            <a:xfrm>
              <a:off x="-223189" y="2887831"/>
              <a:ext cx="1150305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8A043232-74E0-41DE-95F7-C24CAEEA3690}" type="TxLink">
                <a:rPr lang="en-US" sz="1000"/>
                <a:pPr algn="r"/>
                <a:t>Foreign Exchange Fluctuations (Net)</a:t>
              </a:fld>
              <a:endParaRPr lang="en-US" sz="1000"/>
            </a:p>
          </xdr:txBody>
        </xdr:sp>
        <xdr:sp macro="" textlink="calculation!B95">
          <xdr:nvSpPr>
            <xdr:cNvPr id="35" name="TextBox 34"/>
            <xdr:cNvSpPr txBox="1"/>
          </xdr:nvSpPr>
          <xdr:spPr>
            <a:xfrm>
              <a:off x="-246528" y="2439818"/>
              <a:ext cx="1798876" cy="2154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3F67A1AB-657C-4C19-9DA5-6DF358974FC9}" type="TxLink">
                <a:rPr lang="en-US" sz="1000"/>
                <a:pPr algn="r"/>
                <a:t>Travelling and Conveyance</a:t>
              </a:fld>
              <a:endParaRPr lang="en-US" sz="1000"/>
            </a:p>
          </xdr:txBody>
        </xdr:sp>
        <xdr:sp macro="" textlink="calculation!D96">
          <xdr:nvSpPr>
            <xdr:cNvPr id="36" name="Oval 35"/>
            <xdr:cNvSpPr/>
          </xdr:nvSpPr>
          <xdr:spPr>
            <a:xfrm>
              <a:off x="2404941" y="2126835"/>
              <a:ext cx="341484" cy="352704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1F2EED7-6F42-47E1-B4CE-EA954A028B04}" type="TxLink">
                <a:rPr lang="en-US" sz="1100" b="1"/>
                <a:pPr algn="ctr"/>
                <a:t>2.52%</a:t>
              </a:fld>
              <a:endParaRPr lang="en-US" sz="1100" b="1"/>
            </a:p>
          </xdr:txBody>
        </xdr:sp>
        <xdr:sp macro="" textlink="calculation!B88">
          <xdr:nvSpPr>
            <xdr:cNvPr id="37" name="TextBox 36"/>
            <xdr:cNvSpPr txBox="1"/>
          </xdr:nvSpPr>
          <xdr:spPr>
            <a:xfrm>
              <a:off x="4774523" y="3017954"/>
              <a:ext cx="1723411" cy="2456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C7902CB-B129-4288-8720-15D046FA14D9}" type="TxLink">
                <a:rPr lang="en-US"/>
                <a:pPr/>
                <a:t>Salaries, Wages &amp; Bonus</a:t>
              </a:fld>
              <a:endParaRPr lang="en-US"/>
            </a:p>
          </xdr:txBody>
        </xdr:sp>
        <xdr:cxnSp macro="">
          <xdr:nvCxnSpPr>
            <xdr:cNvPr id="39" name="Straight Connector 38"/>
            <xdr:cNvCxnSpPr/>
          </xdr:nvCxnSpPr>
          <xdr:spPr>
            <a:xfrm flipV="1">
              <a:off x="1252818" y="2308442"/>
              <a:ext cx="1232230" cy="781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calculation!B96">
          <xdr:nvSpPr>
            <xdr:cNvPr id="40" name="TextBox 39"/>
            <xdr:cNvSpPr txBox="1"/>
          </xdr:nvSpPr>
          <xdr:spPr>
            <a:xfrm>
              <a:off x="890578" y="2087393"/>
              <a:ext cx="1149225" cy="2247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787F66DF-5950-4D04-A95F-03C0C8D49796}" type="TxLink">
                <a:rPr lang="en-US" sz="1000"/>
                <a:pPr algn="r"/>
                <a:t>Commission</a:t>
              </a:fld>
              <a:endParaRPr lang="en-US" sz="1000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48185</xdr:colOff>
          <xdr:row>15</xdr:row>
          <xdr:rowOff>25612</xdr:rowOff>
        </xdr:from>
        <xdr:to>
          <xdr:col>7</xdr:col>
          <xdr:colOff>666750</xdr:colOff>
          <xdr:row>19</xdr:row>
          <xdr:rowOff>199306</xdr:rowOff>
        </xdr:to>
        <xdr:pic>
          <xdr:nvPicPr>
            <xdr:cNvPr id="51" name="Picture 50"/>
            <xdr:cNvPicPr>
              <a:picLocks noChangeAspect="1" noChangeArrowheads="1"/>
              <a:extLst>
                <a:ext uri="{84589F7E-364E-4C9E-8A38-B11213B215E9}">
                  <a14:cameraTool cellRange="spkchart" spid="_x0000_s62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467910" y="2854537"/>
              <a:ext cx="1342465" cy="10499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21</xdr:row>
          <xdr:rowOff>247650</xdr:rowOff>
        </xdr:from>
        <xdr:to>
          <xdr:col>4</xdr:col>
          <xdr:colOff>1047750</xdr:colOff>
          <xdr:row>22</xdr:row>
          <xdr:rowOff>190500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146956</xdr:colOff>
      <xdr:row>6</xdr:row>
      <xdr:rowOff>51061</xdr:rowOff>
    </xdr:from>
    <xdr:to>
      <xdr:col>19</xdr:col>
      <xdr:colOff>40821</xdr:colOff>
      <xdr:row>20</xdr:row>
      <xdr:rowOff>121671</xdr:rowOff>
    </xdr:to>
    <xdr:grpSp>
      <xdr:nvGrpSpPr>
        <xdr:cNvPr id="3" name="Group 2"/>
        <xdr:cNvGrpSpPr/>
      </xdr:nvGrpSpPr>
      <xdr:grpSpPr>
        <a:xfrm>
          <a:off x="10433956" y="1138032"/>
          <a:ext cx="3289247" cy="3253080"/>
          <a:chOff x="10321897" y="1048385"/>
          <a:chExt cx="3289248" cy="3253080"/>
        </a:xfrm>
      </xdr:grpSpPr>
      <xdr:sp macro="" textlink="">
        <xdr:nvSpPr>
          <xdr:cNvPr id="43" name="Right Triangle 42"/>
          <xdr:cNvSpPr/>
        </xdr:nvSpPr>
        <xdr:spPr>
          <a:xfrm flipH="1">
            <a:off x="12511365" y="3915405"/>
            <a:ext cx="216114" cy="252693"/>
          </a:xfrm>
          <a:prstGeom prst="rtTriangle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ctangle 58"/>
          <xdr:cNvSpPr/>
        </xdr:nvSpPr>
        <xdr:spPr bwMode="auto">
          <a:xfrm>
            <a:off x="10321897" y="1172857"/>
            <a:ext cx="3289248" cy="3099548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60" name="Freeform 362"/>
          <xdr:cNvSpPr>
            <a:spLocks/>
          </xdr:cNvSpPr>
        </xdr:nvSpPr>
        <xdr:spPr bwMode="auto">
          <a:xfrm>
            <a:off x="11545372" y="2132300"/>
            <a:ext cx="820464" cy="541198"/>
          </a:xfrm>
          <a:custGeom>
            <a:avLst/>
            <a:gdLst/>
            <a:ahLst/>
            <a:cxnLst>
              <a:cxn ang="0">
                <a:pos x="1986" y="1362"/>
              </a:cxn>
              <a:cxn ang="0">
                <a:pos x="2051" y="1146"/>
              </a:cxn>
              <a:cxn ang="0">
                <a:pos x="2116" y="929"/>
              </a:cxn>
              <a:cxn ang="0">
                <a:pos x="2181" y="713"/>
              </a:cxn>
              <a:cxn ang="0">
                <a:pos x="2246" y="497"/>
              </a:cxn>
              <a:cxn ang="0">
                <a:pos x="2311" y="281"/>
              </a:cxn>
              <a:cxn ang="0">
                <a:pos x="2296" y="158"/>
              </a:cxn>
              <a:cxn ang="0">
                <a:pos x="2201" y="132"/>
              </a:cxn>
              <a:cxn ang="0">
                <a:pos x="2105" y="108"/>
              </a:cxn>
              <a:cxn ang="0">
                <a:pos x="2008" y="87"/>
              </a:cxn>
              <a:cxn ang="0">
                <a:pos x="1911" y="68"/>
              </a:cxn>
              <a:cxn ang="0">
                <a:pos x="1813" y="51"/>
              </a:cxn>
              <a:cxn ang="0">
                <a:pos x="1715" y="36"/>
              </a:cxn>
              <a:cxn ang="0">
                <a:pos x="1617" y="24"/>
              </a:cxn>
              <a:cxn ang="0">
                <a:pos x="1518" y="15"/>
              </a:cxn>
              <a:cxn ang="0">
                <a:pos x="1420" y="7"/>
              </a:cxn>
              <a:cxn ang="0">
                <a:pos x="1321" y="3"/>
              </a:cxn>
              <a:cxn ang="0">
                <a:pos x="1222" y="0"/>
              </a:cxn>
              <a:cxn ang="0">
                <a:pos x="1123" y="0"/>
              </a:cxn>
              <a:cxn ang="0">
                <a:pos x="1024" y="3"/>
              </a:cxn>
              <a:cxn ang="0">
                <a:pos x="925" y="7"/>
              </a:cxn>
              <a:cxn ang="0">
                <a:pos x="826" y="15"/>
              </a:cxn>
              <a:cxn ang="0">
                <a:pos x="727" y="24"/>
              </a:cxn>
              <a:cxn ang="0">
                <a:pos x="629" y="36"/>
              </a:cxn>
              <a:cxn ang="0">
                <a:pos x="531" y="51"/>
              </a:cxn>
              <a:cxn ang="0">
                <a:pos x="433" y="68"/>
              </a:cxn>
              <a:cxn ang="0">
                <a:pos x="336" y="87"/>
              </a:cxn>
              <a:cxn ang="0">
                <a:pos x="239" y="108"/>
              </a:cxn>
              <a:cxn ang="0">
                <a:pos x="143" y="132"/>
              </a:cxn>
              <a:cxn ang="0">
                <a:pos x="48" y="158"/>
              </a:cxn>
              <a:cxn ang="0">
                <a:pos x="33" y="281"/>
              </a:cxn>
              <a:cxn ang="0">
                <a:pos x="98" y="497"/>
              </a:cxn>
              <a:cxn ang="0">
                <a:pos x="163" y="713"/>
              </a:cxn>
              <a:cxn ang="0">
                <a:pos x="228" y="929"/>
              </a:cxn>
              <a:cxn ang="0">
                <a:pos x="293" y="1146"/>
              </a:cxn>
              <a:cxn ang="0">
                <a:pos x="358" y="1362"/>
              </a:cxn>
              <a:cxn ang="0">
                <a:pos x="423" y="1461"/>
              </a:cxn>
              <a:cxn ang="0">
                <a:pos x="486" y="1443"/>
              </a:cxn>
              <a:cxn ang="0">
                <a:pos x="550" y="1427"/>
              </a:cxn>
              <a:cxn ang="0">
                <a:pos x="615" y="1413"/>
              </a:cxn>
              <a:cxn ang="0">
                <a:pos x="680" y="1400"/>
              </a:cxn>
              <a:cxn ang="0">
                <a:pos x="745" y="1389"/>
              </a:cxn>
              <a:cxn ang="0">
                <a:pos x="810" y="1379"/>
              </a:cxn>
              <a:cxn ang="0">
                <a:pos x="876" y="1371"/>
              </a:cxn>
              <a:cxn ang="0">
                <a:pos x="941" y="1365"/>
              </a:cxn>
              <a:cxn ang="0">
                <a:pos x="1007" y="1360"/>
              </a:cxn>
              <a:cxn ang="0">
                <a:pos x="1073" y="1357"/>
              </a:cxn>
              <a:cxn ang="0">
                <a:pos x="1139" y="1355"/>
              </a:cxn>
              <a:cxn ang="0">
                <a:pos x="1205" y="1355"/>
              </a:cxn>
              <a:cxn ang="0">
                <a:pos x="1271" y="1357"/>
              </a:cxn>
              <a:cxn ang="0">
                <a:pos x="1337" y="1360"/>
              </a:cxn>
              <a:cxn ang="0">
                <a:pos x="1403" y="1365"/>
              </a:cxn>
              <a:cxn ang="0">
                <a:pos x="1469" y="1371"/>
              </a:cxn>
              <a:cxn ang="0">
                <a:pos x="1534" y="1379"/>
              </a:cxn>
              <a:cxn ang="0">
                <a:pos x="1600" y="1389"/>
              </a:cxn>
              <a:cxn ang="0">
                <a:pos x="1665" y="1400"/>
              </a:cxn>
              <a:cxn ang="0">
                <a:pos x="1730" y="1413"/>
              </a:cxn>
              <a:cxn ang="0">
                <a:pos x="1794" y="1427"/>
              </a:cxn>
              <a:cxn ang="0">
                <a:pos x="1858" y="1443"/>
              </a:cxn>
              <a:cxn ang="0">
                <a:pos x="1922" y="1461"/>
              </a:cxn>
            </a:cxnLst>
            <a:rect l="0" t="0" r="r" b="b"/>
            <a:pathLst>
              <a:path w="2344" h="1470">
                <a:moveTo>
                  <a:pt x="1953" y="1470"/>
                </a:moveTo>
                <a:lnTo>
                  <a:pt x="1986" y="1362"/>
                </a:lnTo>
                <a:lnTo>
                  <a:pt x="2018" y="1254"/>
                </a:lnTo>
                <a:lnTo>
                  <a:pt x="2051" y="1146"/>
                </a:lnTo>
                <a:lnTo>
                  <a:pt x="2083" y="1038"/>
                </a:lnTo>
                <a:lnTo>
                  <a:pt x="2116" y="929"/>
                </a:lnTo>
                <a:lnTo>
                  <a:pt x="2149" y="821"/>
                </a:lnTo>
                <a:lnTo>
                  <a:pt x="2181" y="713"/>
                </a:lnTo>
                <a:lnTo>
                  <a:pt x="2214" y="605"/>
                </a:lnTo>
                <a:lnTo>
                  <a:pt x="2246" y="497"/>
                </a:lnTo>
                <a:lnTo>
                  <a:pt x="2279" y="389"/>
                </a:lnTo>
                <a:lnTo>
                  <a:pt x="2311" y="281"/>
                </a:lnTo>
                <a:lnTo>
                  <a:pt x="2344" y="172"/>
                </a:lnTo>
                <a:lnTo>
                  <a:pt x="2296" y="158"/>
                </a:lnTo>
                <a:lnTo>
                  <a:pt x="2249" y="145"/>
                </a:lnTo>
                <a:lnTo>
                  <a:pt x="2201" y="132"/>
                </a:lnTo>
                <a:lnTo>
                  <a:pt x="2153" y="120"/>
                </a:lnTo>
                <a:lnTo>
                  <a:pt x="2105" y="108"/>
                </a:lnTo>
                <a:lnTo>
                  <a:pt x="2057" y="97"/>
                </a:lnTo>
                <a:lnTo>
                  <a:pt x="2008" y="87"/>
                </a:lnTo>
                <a:lnTo>
                  <a:pt x="1960" y="77"/>
                </a:lnTo>
                <a:lnTo>
                  <a:pt x="1911" y="68"/>
                </a:lnTo>
                <a:lnTo>
                  <a:pt x="1862" y="59"/>
                </a:lnTo>
                <a:lnTo>
                  <a:pt x="1813" y="51"/>
                </a:lnTo>
                <a:lnTo>
                  <a:pt x="1764" y="43"/>
                </a:lnTo>
                <a:lnTo>
                  <a:pt x="1715" y="36"/>
                </a:lnTo>
                <a:lnTo>
                  <a:pt x="1666" y="30"/>
                </a:lnTo>
                <a:lnTo>
                  <a:pt x="1617" y="24"/>
                </a:lnTo>
                <a:lnTo>
                  <a:pt x="1568" y="19"/>
                </a:lnTo>
                <a:lnTo>
                  <a:pt x="1518" y="15"/>
                </a:lnTo>
                <a:lnTo>
                  <a:pt x="1469" y="11"/>
                </a:lnTo>
                <a:lnTo>
                  <a:pt x="1420" y="7"/>
                </a:lnTo>
                <a:lnTo>
                  <a:pt x="1370" y="5"/>
                </a:lnTo>
                <a:lnTo>
                  <a:pt x="1321" y="3"/>
                </a:lnTo>
                <a:lnTo>
                  <a:pt x="1271" y="1"/>
                </a:lnTo>
                <a:lnTo>
                  <a:pt x="1222" y="0"/>
                </a:lnTo>
                <a:lnTo>
                  <a:pt x="1172" y="0"/>
                </a:lnTo>
                <a:lnTo>
                  <a:pt x="1123" y="0"/>
                </a:lnTo>
                <a:lnTo>
                  <a:pt x="1073" y="1"/>
                </a:lnTo>
                <a:lnTo>
                  <a:pt x="1024" y="3"/>
                </a:lnTo>
                <a:lnTo>
                  <a:pt x="974" y="5"/>
                </a:lnTo>
                <a:lnTo>
                  <a:pt x="925" y="7"/>
                </a:lnTo>
                <a:lnTo>
                  <a:pt x="875" y="11"/>
                </a:lnTo>
                <a:lnTo>
                  <a:pt x="826" y="15"/>
                </a:lnTo>
                <a:lnTo>
                  <a:pt x="777" y="19"/>
                </a:lnTo>
                <a:lnTo>
                  <a:pt x="727" y="24"/>
                </a:lnTo>
                <a:lnTo>
                  <a:pt x="678" y="30"/>
                </a:lnTo>
                <a:lnTo>
                  <a:pt x="629" y="36"/>
                </a:lnTo>
                <a:lnTo>
                  <a:pt x="580" y="43"/>
                </a:lnTo>
                <a:lnTo>
                  <a:pt x="531" y="51"/>
                </a:lnTo>
                <a:lnTo>
                  <a:pt x="482" y="59"/>
                </a:lnTo>
                <a:lnTo>
                  <a:pt x="433" y="68"/>
                </a:lnTo>
                <a:lnTo>
                  <a:pt x="385" y="77"/>
                </a:lnTo>
                <a:lnTo>
                  <a:pt x="336" y="87"/>
                </a:lnTo>
                <a:lnTo>
                  <a:pt x="288" y="97"/>
                </a:lnTo>
                <a:lnTo>
                  <a:pt x="239" y="108"/>
                </a:lnTo>
                <a:lnTo>
                  <a:pt x="191" y="120"/>
                </a:lnTo>
                <a:lnTo>
                  <a:pt x="143" y="132"/>
                </a:lnTo>
                <a:lnTo>
                  <a:pt x="96" y="145"/>
                </a:lnTo>
                <a:lnTo>
                  <a:pt x="48" y="158"/>
                </a:lnTo>
                <a:lnTo>
                  <a:pt x="0" y="172"/>
                </a:lnTo>
                <a:lnTo>
                  <a:pt x="33" y="281"/>
                </a:lnTo>
                <a:lnTo>
                  <a:pt x="66" y="389"/>
                </a:lnTo>
                <a:lnTo>
                  <a:pt x="98" y="497"/>
                </a:lnTo>
                <a:lnTo>
                  <a:pt x="131" y="605"/>
                </a:lnTo>
                <a:lnTo>
                  <a:pt x="163" y="713"/>
                </a:lnTo>
                <a:lnTo>
                  <a:pt x="196" y="821"/>
                </a:lnTo>
                <a:lnTo>
                  <a:pt x="228" y="929"/>
                </a:lnTo>
                <a:lnTo>
                  <a:pt x="261" y="1038"/>
                </a:lnTo>
                <a:lnTo>
                  <a:pt x="293" y="1146"/>
                </a:lnTo>
                <a:lnTo>
                  <a:pt x="326" y="1254"/>
                </a:lnTo>
                <a:lnTo>
                  <a:pt x="358" y="1362"/>
                </a:lnTo>
                <a:lnTo>
                  <a:pt x="391" y="1470"/>
                </a:lnTo>
                <a:lnTo>
                  <a:pt x="423" y="1461"/>
                </a:lnTo>
                <a:lnTo>
                  <a:pt x="454" y="1452"/>
                </a:lnTo>
                <a:lnTo>
                  <a:pt x="486" y="1443"/>
                </a:lnTo>
                <a:lnTo>
                  <a:pt x="518" y="1435"/>
                </a:lnTo>
                <a:lnTo>
                  <a:pt x="550" y="1427"/>
                </a:lnTo>
                <a:lnTo>
                  <a:pt x="583" y="1420"/>
                </a:lnTo>
                <a:lnTo>
                  <a:pt x="615" y="1413"/>
                </a:lnTo>
                <a:lnTo>
                  <a:pt x="647" y="1406"/>
                </a:lnTo>
                <a:lnTo>
                  <a:pt x="680" y="1400"/>
                </a:lnTo>
                <a:lnTo>
                  <a:pt x="712" y="1394"/>
                </a:lnTo>
                <a:lnTo>
                  <a:pt x="745" y="1389"/>
                </a:lnTo>
                <a:lnTo>
                  <a:pt x="777" y="1384"/>
                </a:lnTo>
                <a:lnTo>
                  <a:pt x="810" y="1379"/>
                </a:lnTo>
                <a:lnTo>
                  <a:pt x="843" y="1375"/>
                </a:lnTo>
                <a:lnTo>
                  <a:pt x="876" y="1371"/>
                </a:lnTo>
                <a:lnTo>
                  <a:pt x="909" y="1368"/>
                </a:lnTo>
                <a:lnTo>
                  <a:pt x="941" y="1365"/>
                </a:lnTo>
                <a:lnTo>
                  <a:pt x="974" y="1362"/>
                </a:lnTo>
                <a:lnTo>
                  <a:pt x="1007" y="1360"/>
                </a:lnTo>
                <a:lnTo>
                  <a:pt x="1040" y="1358"/>
                </a:lnTo>
                <a:lnTo>
                  <a:pt x="1073" y="1357"/>
                </a:lnTo>
                <a:lnTo>
                  <a:pt x="1106" y="1356"/>
                </a:lnTo>
                <a:lnTo>
                  <a:pt x="1139" y="1355"/>
                </a:lnTo>
                <a:lnTo>
                  <a:pt x="1172" y="1355"/>
                </a:lnTo>
                <a:lnTo>
                  <a:pt x="1205" y="1355"/>
                </a:lnTo>
                <a:lnTo>
                  <a:pt x="1238" y="1356"/>
                </a:lnTo>
                <a:lnTo>
                  <a:pt x="1271" y="1357"/>
                </a:lnTo>
                <a:lnTo>
                  <a:pt x="1304" y="1358"/>
                </a:lnTo>
                <a:lnTo>
                  <a:pt x="1337" y="1360"/>
                </a:lnTo>
                <a:lnTo>
                  <a:pt x="1370" y="1362"/>
                </a:lnTo>
                <a:lnTo>
                  <a:pt x="1403" y="1365"/>
                </a:lnTo>
                <a:lnTo>
                  <a:pt x="1436" y="1368"/>
                </a:lnTo>
                <a:lnTo>
                  <a:pt x="1469" y="1371"/>
                </a:lnTo>
                <a:lnTo>
                  <a:pt x="1501" y="1375"/>
                </a:lnTo>
                <a:lnTo>
                  <a:pt x="1534" y="1379"/>
                </a:lnTo>
                <a:lnTo>
                  <a:pt x="1567" y="1384"/>
                </a:lnTo>
                <a:lnTo>
                  <a:pt x="1600" y="1389"/>
                </a:lnTo>
                <a:lnTo>
                  <a:pt x="1632" y="1394"/>
                </a:lnTo>
                <a:lnTo>
                  <a:pt x="1665" y="1400"/>
                </a:lnTo>
                <a:lnTo>
                  <a:pt x="1697" y="1406"/>
                </a:lnTo>
                <a:lnTo>
                  <a:pt x="1730" y="1413"/>
                </a:lnTo>
                <a:lnTo>
                  <a:pt x="1762" y="1420"/>
                </a:lnTo>
                <a:lnTo>
                  <a:pt x="1794" y="1427"/>
                </a:lnTo>
                <a:lnTo>
                  <a:pt x="1826" y="1435"/>
                </a:lnTo>
                <a:lnTo>
                  <a:pt x="1858" y="1443"/>
                </a:lnTo>
                <a:lnTo>
                  <a:pt x="1890" y="1452"/>
                </a:lnTo>
                <a:lnTo>
                  <a:pt x="1922" y="1461"/>
                </a:lnTo>
                <a:lnTo>
                  <a:pt x="1953" y="1470"/>
                </a:lnTo>
              </a:path>
            </a:pathLst>
          </a:custGeom>
          <a:solidFill>
            <a:schemeClr val="tx1">
              <a:lumMod val="50000"/>
              <a:lumOff val="50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1" name="Freeform 367"/>
          <xdr:cNvSpPr>
            <a:spLocks/>
          </xdr:cNvSpPr>
        </xdr:nvSpPr>
        <xdr:spPr bwMode="auto">
          <a:xfrm>
            <a:off x="12269746" y="2218578"/>
            <a:ext cx="813072" cy="768658"/>
          </a:xfrm>
          <a:custGeom>
            <a:avLst/>
            <a:gdLst/>
            <a:ahLst/>
            <a:cxnLst>
              <a:cxn ang="0">
                <a:pos x="1354" y="2130"/>
              </a:cxn>
              <a:cxn ang="0">
                <a:pos x="1533" y="1993"/>
              </a:cxn>
              <a:cxn ang="0">
                <a:pos x="1713" y="1856"/>
              </a:cxn>
              <a:cxn ang="0">
                <a:pos x="1893" y="1719"/>
              </a:cxn>
              <a:cxn ang="0">
                <a:pos x="2073" y="1583"/>
              </a:cxn>
              <a:cxn ang="0">
                <a:pos x="2252" y="1446"/>
              </a:cxn>
              <a:cxn ang="0">
                <a:pos x="2312" y="1338"/>
              </a:cxn>
              <a:cxn ang="0">
                <a:pos x="2250" y="1261"/>
              </a:cxn>
              <a:cxn ang="0">
                <a:pos x="2187" y="1185"/>
              </a:cxn>
              <a:cxn ang="0">
                <a:pos x="2121" y="1111"/>
              </a:cxn>
              <a:cxn ang="0">
                <a:pos x="2054" y="1038"/>
              </a:cxn>
              <a:cxn ang="0">
                <a:pos x="1985" y="967"/>
              </a:cxn>
              <a:cxn ang="0">
                <a:pos x="1914" y="898"/>
              </a:cxn>
              <a:cxn ang="0">
                <a:pos x="1841" y="831"/>
              </a:cxn>
              <a:cxn ang="0">
                <a:pos x="1767" y="765"/>
              </a:cxn>
              <a:cxn ang="0">
                <a:pos x="1692" y="701"/>
              </a:cxn>
              <a:cxn ang="0">
                <a:pos x="1614" y="639"/>
              </a:cxn>
              <a:cxn ang="0">
                <a:pos x="1536" y="579"/>
              </a:cxn>
              <a:cxn ang="0">
                <a:pos x="1456" y="521"/>
              </a:cxn>
              <a:cxn ang="0">
                <a:pos x="1374" y="464"/>
              </a:cxn>
              <a:cxn ang="0">
                <a:pos x="1291" y="410"/>
              </a:cxn>
              <a:cxn ang="0">
                <a:pos x="1207" y="358"/>
              </a:cxn>
              <a:cxn ang="0">
                <a:pos x="1122" y="308"/>
              </a:cxn>
              <a:cxn ang="0">
                <a:pos x="1035" y="260"/>
              </a:cxn>
              <a:cxn ang="0">
                <a:pos x="947" y="214"/>
              </a:cxn>
              <a:cxn ang="0">
                <a:pos x="858" y="170"/>
              </a:cxn>
              <a:cxn ang="0">
                <a:pos x="768" y="128"/>
              </a:cxn>
              <a:cxn ang="0">
                <a:pos x="678" y="89"/>
              </a:cxn>
              <a:cxn ang="0">
                <a:pos x="586" y="52"/>
              </a:cxn>
              <a:cxn ang="0">
                <a:pos x="493" y="17"/>
              </a:cxn>
              <a:cxn ang="0">
                <a:pos x="409" y="107"/>
              </a:cxn>
              <a:cxn ang="0">
                <a:pos x="335" y="320"/>
              </a:cxn>
              <a:cxn ang="0">
                <a:pos x="260" y="533"/>
              </a:cxn>
              <a:cxn ang="0">
                <a:pos x="186" y="747"/>
              </a:cxn>
              <a:cxn ang="0">
                <a:pos x="111" y="960"/>
              </a:cxn>
              <a:cxn ang="0">
                <a:pos x="37" y="1173"/>
              </a:cxn>
              <a:cxn ang="0">
                <a:pos x="31" y="1291"/>
              </a:cxn>
              <a:cxn ang="0">
                <a:pos x="93" y="1314"/>
              </a:cxn>
              <a:cxn ang="0">
                <a:pos x="154" y="1339"/>
              </a:cxn>
              <a:cxn ang="0">
                <a:pos x="214" y="1365"/>
              </a:cxn>
              <a:cxn ang="0">
                <a:pos x="274" y="1393"/>
              </a:cxn>
              <a:cxn ang="0">
                <a:pos x="334" y="1422"/>
              </a:cxn>
              <a:cxn ang="0">
                <a:pos x="392" y="1453"/>
              </a:cxn>
              <a:cxn ang="0">
                <a:pos x="450" y="1485"/>
              </a:cxn>
              <a:cxn ang="0">
                <a:pos x="507" y="1518"/>
              </a:cxn>
              <a:cxn ang="0">
                <a:pos x="563" y="1553"/>
              </a:cxn>
              <a:cxn ang="0">
                <a:pos x="618" y="1589"/>
              </a:cxn>
              <a:cxn ang="0">
                <a:pos x="672" y="1626"/>
              </a:cxn>
              <a:cxn ang="0">
                <a:pos x="726" y="1665"/>
              </a:cxn>
              <a:cxn ang="0">
                <a:pos x="778" y="1705"/>
              </a:cxn>
              <a:cxn ang="0">
                <a:pos x="830" y="1747"/>
              </a:cxn>
              <a:cxn ang="0">
                <a:pos x="880" y="1789"/>
              </a:cxn>
              <a:cxn ang="0">
                <a:pos x="930" y="1833"/>
              </a:cxn>
              <a:cxn ang="0">
                <a:pos x="978" y="1878"/>
              </a:cxn>
              <a:cxn ang="0">
                <a:pos x="1025" y="1924"/>
              </a:cxn>
              <a:cxn ang="0">
                <a:pos x="1071" y="1972"/>
              </a:cxn>
              <a:cxn ang="0">
                <a:pos x="1116" y="2020"/>
              </a:cxn>
              <a:cxn ang="0">
                <a:pos x="1160" y="2070"/>
              </a:cxn>
              <a:cxn ang="0">
                <a:pos x="1202" y="2120"/>
              </a:cxn>
              <a:cxn ang="0">
                <a:pos x="1244" y="2172"/>
              </a:cxn>
            </a:cxnLst>
            <a:rect l="0" t="0" r="r" b="b"/>
            <a:pathLst>
              <a:path w="2342" h="2198">
                <a:moveTo>
                  <a:pt x="1264" y="2198"/>
                </a:moveTo>
                <a:lnTo>
                  <a:pt x="1354" y="2130"/>
                </a:lnTo>
                <a:lnTo>
                  <a:pt x="1443" y="2061"/>
                </a:lnTo>
                <a:lnTo>
                  <a:pt x="1533" y="1993"/>
                </a:lnTo>
                <a:lnTo>
                  <a:pt x="1623" y="1924"/>
                </a:lnTo>
                <a:lnTo>
                  <a:pt x="1713" y="1856"/>
                </a:lnTo>
                <a:lnTo>
                  <a:pt x="1803" y="1788"/>
                </a:lnTo>
                <a:lnTo>
                  <a:pt x="1893" y="1719"/>
                </a:lnTo>
                <a:lnTo>
                  <a:pt x="1983" y="1651"/>
                </a:lnTo>
                <a:lnTo>
                  <a:pt x="2073" y="1583"/>
                </a:lnTo>
                <a:lnTo>
                  <a:pt x="2163" y="1514"/>
                </a:lnTo>
                <a:lnTo>
                  <a:pt x="2252" y="1446"/>
                </a:lnTo>
                <a:lnTo>
                  <a:pt x="2342" y="1378"/>
                </a:lnTo>
                <a:lnTo>
                  <a:pt x="2312" y="1338"/>
                </a:lnTo>
                <a:lnTo>
                  <a:pt x="2282" y="1300"/>
                </a:lnTo>
                <a:lnTo>
                  <a:pt x="2250" y="1261"/>
                </a:lnTo>
                <a:lnTo>
                  <a:pt x="2219" y="1223"/>
                </a:lnTo>
                <a:lnTo>
                  <a:pt x="2187" y="1185"/>
                </a:lnTo>
                <a:lnTo>
                  <a:pt x="2154" y="1148"/>
                </a:lnTo>
                <a:lnTo>
                  <a:pt x="2121" y="1111"/>
                </a:lnTo>
                <a:lnTo>
                  <a:pt x="2088" y="1075"/>
                </a:lnTo>
                <a:lnTo>
                  <a:pt x="2054" y="1038"/>
                </a:lnTo>
                <a:lnTo>
                  <a:pt x="2019" y="1003"/>
                </a:lnTo>
                <a:lnTo>
                  <a:pt x="1985" y="967"/>
                </a:lnTo>
                <a:lnTo>
                  <a:pt x="1949" y="933"/>
                </a:lnTo>
                <a:lnTo>
                  <a:pt x="1914" y="898"/>
                </a:lnTo>
                <a:lnTo>
                  <a:pt x="1878" y="864"/>
                </a:lnTo>
                <a:lnTo>
                  <a:pt x="1841" y="831"/>
                </a:lnTo>
                <a:lnTo>
                  <a:pt x="1805" y="797"/>
                </a:lnTo>
                <a:lnTo>
                  <a:pt x="1767" y="765"/>
                </a:lnTo>
                <a:lnTo>
                  <a:pt x="1730" y="733"/>
                </a:lnTo>
                <a:lnTo>
                  <a:pt x="1692" y="701"/>
                </a:lnTo>
                <a:lnTo>
                  <a:pt x="1653" y="670"/>
                </a:lnTo>
                <a:lnTo>
                  <a:pt x="1614" y="639"/>
                </a:lnTo>
                <a:lnTo>
                  <a:pt x="1575" y="609"/>
                </a:lnTo>
                <a:lnTo>
                  <a:pt x="1536" y="579"/>
                </a:lnTo>
                <a:lnTo>
                  <a:pt x="1496" y="549"/>
                </a:lnTo>
                <a:lnTo>
                  <a:pt x="1456" y="521"/>
                </a:lnTo>
                <a:lnTo>
                  <a:pt x="1415" y="492"/>
                </a:lnTo>
                <a:lnTo>
                  <a:pt x="1374" y="464"/>
                </a:lnTo>
                <a:lnTo>
                  <a:pt x="1333" y="437"/>
                </a:lnTo>
                <a:lnTo>
                  <a:pt x="1291" y="410"/>
                </a:lnTo>
                <a:lnTo>
                  <a:pt x="1249" y="384"/>
                </a:lnTo>
                <a:lnTo>
                  <a:pt x="1207" y="358"/>
                </a:lnTo>
                <a:lnTo>
                  <a:pt x="1165" y="333"/>
                </a:lnTo>
                <a:lnTo>
                  <a:pt x="1122" y="308"/>
                </a:lnTo>
                <a:lnTo>
                  <a:pt x="1079" y="283"/>
                </a:lnTo>
                <a:lnTo>
                  <a:pt x="1035" y="260"/>
                </a:lnTo>
                <a:lnTo>
                  <a:pt x="991" y="236"/>
                </a:lnTo>
                <a:lnTo>
                  <a:pt x="947" y="214"/>
                </a:lnTo>
                <a:lnTo>
                  <a:pt x="903" y="192"/>
                </a:lnTo>
                <a:lnTo>
                  <a:pt x="858" y="170"/>
                </a:lnTo>
                <a:lnTo>
                  <a:pt x="813" y="149"/>
                </a:lnTo>
                <a:lnTo>
                  <a:pt x="768" y="128"/>
                </a:lnTo>
                <a:lnTo>
                  <a:pt x="723" y="108"/>
                </a:lnTo>
                <a:lnTo>
                  <a:pt x="678" y="89"/>
                </a:lnTo>
                <a:lnTo>
                  <a:pt x="632" y="70"/>
                </a:lnTo>
                <a:lnTo>
                  <a:pt x="586" y="52"/>
                </a:lnTo>
                <a:lnTo>
                  <a:pt x="540" y="34"/>
                </a:lnTo>
                <a:lnTo>
                  <a:pt x="493" y="17"/>
                </a:lnTo>
                <a:lnTo>
                  <a:pt x="447" y="0"/>
                </a:lnTo>
                <a:lnTo>
                  <a:pt x="409" y="107"/>
                </a:lnTo>
                <a:lnTo>
                  <a:pt x="372" y="213"/>
                </a:lnTo>
                <a:lnTo>
                  <a:pt x="335" y="320"/>
                </a:lnTo>
                <a:lnTo>
                  <a:pt x="298" y="427"/>
                </a:lnTo>
                <a:lnTo>
                  <a:pt x="260" y="533"/>
                </a:lnTo>
                <a:lnTo>
                  <a:pt x="223" y="640"/>
                </a:lnTo>
                <a:lnTo>
                  <a:pt x="186" y="747"/>
                </a:lnTo>
                <a:lnTo>
                  <a:pt x="149" y="853"/>
                </a:lnTo>
                <a:lnTo>
                  <a:pt x="111" y="960"/>
                </a:lnTo>
                <a:lnTo>
                  <a:pt x="74" y="1066"/>
                </a:lnTo>
                <a:lnTo>
                  <a:pt x="37" y="1173"/>
                </a:lnTo>
                <a:lnTo>
                  <a:pt x="0" y="1280"/>
                </a:lnTo>
                <a:lnTo>
                  <a:pt x="31" y="1291"/>
                </a:lnTo>
                <a:lnTo>
                  <a:pt x="62" y="1302"/>
                </a:lnTo>
                <a:lnTo>
                  <a:pt x="93" y="1314"/>
                </a:lnTo>
                <a:lnTo>
                  <a:pt x="123" y="1326"/>
                </a:lnTo>
                <a:lnTo>
                  <a:pt x="154" y="1339"/>
                </a:lnTo>
                <a:lnTo>
                  <a:pt x="184" y="1352"/>
                </a:lnTo>
                <a:lnTo>
                  <a:pt x="214" y="1365"/>
                </a:lnTo>
                <a:lnTo>
                  <a:pt x="244" y="1379"/>
                </a:lnTo>
                <a:lnTo>
                  <a:pt x="274" y="1393"/>
                </a:lnTo>
                <a:lnTo>
                  <a:pt x="304" y="1407"/>
                </a:lnTo>
                <a:lnTo>
                  <a:pt x="334" y="1422"/>
                </a:lnTo>
                <a:lnTo>
                  <a:pt x="363" y="1437"/>
                </a:lnTo>
                <a:lnTo>
                  <a:pt x="392" y="1453"/>
                </a:lnTo>
                <a:lnTo>
                  <a:pt x="421" y="1468"/>
                </a:lnTo>
                <a:lnTo>
                  <a:pt x="450" y="1485"/>
                </a:lnTo>
                <a:lnTo>
                  <a:pt x="478" y="1501"/>
                </a:lnTo>
                <a:lnTo>
                  <a:pt x="507" y="1518"/>
                </a:lnTo>
                <a:lnTo>
                  <a:pt x="535" y="1535"/>
                </a:lnTo>
                <a:lnTo>
                  <a:pt x="563" y="1553"/>
                </a:lnTo>
                <a:lnTo>
                  <a:pt x="591" y="1571"/>
                </a:lnTo>
                <a:lnTo>
                  <a:pt x="618" y="1589"/>
                </a:lnTo>
                <a:lnTo>
                  <a:pt x="645" y="1608"/>
                </a:lnTo>
                <a:lnTo>
                  <a:pt x="672" y="1626"/>
                </a:lnTo>
                <a:lnTo>
                  <a:pt x="699" y="1646"/>
                </a:lnTo>
                <a:lnTo>
                  <a:pt x="726" y="1665"/>
                </a:lnTo>
                <a:lnTo>
                  <a:pt x="752" y="1685"/>
                </a:lnTo>
                <a:lnTo>
                  <a:pt x="778" y="1705"/>
                </a:lnTo>
                <a:lnTo>
                  <a:pt x="804" y="1726"/>
                </a:lnTo>
                <a:lnTo>
                  <a:pt x="830" y="1747"/>
                </a:lnTo>
                <a:lnTo>
                  <a:pt x="855" y="1768"/>
                </a:lnTo>
                <a:lnTo>
                  <a:pt x="880" y="1789"/>
                </a:lnTo>
                <a:lnTo>
                  <a:pt x="905" y="1811"/>
                </a:lnTo>
                <a:lnTo>
                  <a:pt x="930" y="1833"/>
                </a:lnTo>
                <a:lnTo>
                  <a:pt x="954" y="1856"/>
                </a:lnTo>
                <a:lnTo>
                  <a:pt x="978" y="1878"/>
                </a:lnTo>
                <a:lnTo>
                  <a:pt x="1002" y="1901"/>
                </a:lnTo>
                <a:lnTo>
                  <a:pt x="1025" y="1924"/>
                </a:lnTo>
                <a:lnTo>
                  <a:pt x="1048" y="1948"/>
                </a:lnTo>
                <a:lnTo>
                  <a:pt x="1071" y="1972"/>
                </a:lnTo>
                <a:lnTo>
                  <a:pt x="1094" y="1996"/>
                </a:lnTo>
                <a:lnTo>
                  <a:pt x="1116" y="2020"/>
                </a:lnTo>
                <a:lnTo>
                  <a:pt x="1138" y="2045"/>
                </a:lnTo>
                <a:lnTo>
                  <a:pt x="1160" y="2070"/>
                </a:lnTo>
                <a:lnTo>
                  <a:pt x="1181" y="2095"/>
                </a:lnTo>
                <a:lnTo>
                  <a:pt x="1202" y="2120"/>
                </a:lnTo>
                <a:lnTo>
                  <a:pt x="1223" y="2146"/>
                </a:lnTo>
                <a:lnTo>
                  <a:pt x="1244" y="2172"/>
                </a:lnTo>
                <a:lnTo>
                  <a:pt x="1264" y="2198"/>
                </a:lnTo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2" name="Freeform 372"/>
          <xdr:cNvSpPr>
            <a:spLocks/>
          </xdr:cNvSpPr>
        </xdr:nvSpPr>
        <xdr:spPr bwMode="auto">
          <a:xfrm>
            <a:off x="12728024" y="2736246"/>
            <a:ext cx="643066" cy="839250"/>
          </a:xfrm>
          <a:custGeom>
            <a:avLst/>
            <a:gdLst/>
            <a:ahLst/>
            <a:cxnLst>
              <a:cxn ang="0">
                <a:pos x="596" y="2256"/>
              </a:cxn>
              <a:cxn ang="0">
                <a:pos x="822" y="2251"/>
              </a:cxn>
              <a:cxn ang="0">
                <a:pos x="1047" y="2246"/>
              </a:cxn>
              <a:cxn ang="0">
                <a:pos x="1273" y="2241"/>
              </a:cxn>
              <a:cxn ang="0">
                <a:pos x="1499" y="2236"/>
              </a:cxn>
              <a:cxn ang="0">
                <a:pos x="1725" y="2231"/>
              </a:cxn>
              <a:cxn ang="0">
                <a:pos x="1836" y="2179"/>
              </a:cxn>
              <a:cxn ang="0">
                <a:pos x="1832" y="2080"/>
              </a:cxn>
              <a:cxn ang="0">
                <a:pos x="1825" y="1982"/>
              </a:cxn>
              <a:cxn ang="0">
                <a:pos x="1815" y="1883"/>
              </a:cxn>
              <a:cxn ang="0">
                <a:pos x="1804" y="1785"/>
              </a:cxn>
              <a:cxn ang="0">
                <a:pos x="1789" y="1687"/>
              </a:cxn>
              <a:cxn ang="0">
                <a:pos x="1773" y="1589"/>
              </a:cxn>
              <a:cxn ang="0">
                <a:pos x="1754" y="1492"/>
              </a:cxn>
              <a:cxn ang="0">
                <a:pos x="1733" y="1395"/>
              </a:cxn>
              <a:cxn ang="0">
                <a:pos x="1709" y="1299"/>
              </a:cxn>
              <a:cxn ang="0">
                <a:pos x="1683" y="1203"/>
              </a:cxn>
              <a:cxn ang="0">
                <a:pos x="1655" y="1108"/>
              </a:cxn>
              <a:cxn ang="0">
                <a:pos x="1624" y="1014"/>
              </a:cxn>
              <a:cxn ang="0">
                <a:pos x="1591" y="921"/>
              </a:cxn>
              <a:cxn ang="0">
                <a:pos x="1556" y="828"/>
              </a:cxn>
              <a:cxn ang="0">
                <a:pos x="1519" y="736"/>
              </a:cxn>
              <a:cxn ang="0">
                <a:pos x="1479" y="646"/>
              </a:cxn>
              <a:cxn ang="0">
                <a:pos x="1437" y="556"/>
              </a:cxn>
              <a:cxn ang="0">
                <a:pos x="1393" y="467"/>
              </a:cxn>
              <a:cxn ang="0">
                <a:pos x="1347" y="379"/>
              </a:cxn>
              <a:cxn ang="0">
                <a:pos x="1299" y="293"/>
              </a:cxn>
              <a:cxn ang="0">
                <a:pos x="1248" y="208"/>
              </a:cxn>
              <a:cxn ang="0">
                <a:pos x="1196" y="124"/>
              </a:cxn>
              <a:cxn ang="0">
                <a:pos x="1142" y="41"/>
              </a:cxn>
              <a:cxn ang="0">
                <a:pos x="1021" y="64"/>
              </a:cxn>
              <a:cxn ang="0">
                <a:pos x="835" y="193"/>
              </a:cxn>
              <a:cxn ang="0">
                <a:pos x="650" y="322"/>
              </a:cxn>
              <a:cxn ang="0">
                <a:pos x="464" y="451"/>
              </a:cxn>
              <a:cxn ang="0">
                <a:pos x="279" y="579"/>
              </a:cxn>
              <a:cxn ang="0">
                <a:pos x="93" y="708"/>
              </a:cxn>
              <a:cxn ang="0">
                <a:pos x="19" y="800"/>
              </a:cxn>
              <a:cxn ang="0">
                <a:pos x="55" y="855"/>
              </a:cxn>
              <a:cxn ang="0">
                <a:pos x="90" y="911"/>
              </a:cxn>
              <a:cxn ang="0">
                <a:pos x="124" y="968"/>
              </a:cxn>
              <a:cxn ang="0">
                <a:pos x="156" y="1025"/>
              </a:cxn>
              <a:cxn ang="0">
                <a:pos x="187" y="1084"/>
              </a:cxn>
              <a:cxn ang="0">
                <a:pos x="216" y="1143"/>
              </a:cxn>
              <a:cxn ang="0">
                <a:pos x="244" y="1203"/>
              </a:cxn>
              <a:cxn ang="0">
                <a:pos x="270" y="1263"/>
              </a:cxn>
              <a:cxn ang="0">
                <a:pos x="295" y="1325"/>
              </a:cxn>
              <a:cxn ang="0">
                <a:pos x="319" y="1386"/>
              </a:cxn>
              <a:cxn ang="0">
                <a:pos x="341" y="1449"/>
              </a:cxn>
              <a:cxn ang="0">
                <a:pos x="361" y="1511"/>
              </a:cxn>
              <a:cxn ang="0">
                <a:pos x="380" y="1575"/>
              </a:cxn>
              <a:cxn ang="0">
                <a:pos x="397" y="1638"/>
              </a:cxn>
              <a:cxn ang="0">
                <a:pos x="413" y="1702"/>
              </a:cxn>
              <a:cxn ang="0">
                <a:pos x="427" y="1767"/>
              </a:cxn>
              <a:cxn ang="0">
                <a:pos x="440" y="1832"/>
              </a:cxn>
              <a:cxn ang="0">
                <a:pos x="451" y="1897"/>
              </a:cxn>
              <a:cxn ang="0">
                <a:pos x="460" y="1962"/>
              </a:cxn>
              <a:cxn ang="0">
                <a:pos x="468" y="2028"/>
              </a:cxn>
              <a:cxn ang="0">
                <a:pos x="474" y="2094"/>
              </a:cxn>
              <a:cxn ang="0">
                <a:pos x="479" y="2159"/>
              </a:cxn>
              <a:cxn ang="0">
                <a:pos x="482" y="2225"/>
              </a:cxn>
            </a:cxnLst>
            <a:rect l="0" t="0" r="r" b="b"/>
            <a:pathLst>
              <a:path w="1838" h="2258">
                <a:moveTo>
                  <a:pt x="483" y="2258"/>
                </a:moveTo>
                <a:lnTo>
                  <a:pt x="596" y="2256"/>
                </a:lnTo>
                <a:lnTo>
                  <a:pt x="709" y="2253"/>
                </a:lnTo>
                <a:lnTo>
                  <a:pt x="822" y="2251"/>
                </a:lnTo>
                <a:lnTo>
                  <a:pt x="935" y="2248"/>
                </a:lnTo>
                <a:lnTo>
                  <a:pt x="1047" y="2246"/>
                </a:lnTo>
                <a:lnTo>
                  <a:pt x="1160" y="2243"/>
                </a:lnTo>
                <a:lnTo>
                  <a:pt x="1273" y="2241"/>
                </a:lnTo>
                <a:lnTo>
                  <a:pt x="1386" y="2239"/>
                </a:lnTo>
                <a:lnTo>
                  <a:pt x="1499" y="2236"/>
                </a:lnTo>
                <a:lnTo>
                  <a:pt x="1612" y="2234"/>
                </a:lnTo>
                <a:lnTo>
                  <a:pt x="1725" y="2231"/>
                </a:lnTo>
                <a:lnTo>
                  <a:pt x="1838" y="2229"/>
                </a:lnTo>
                <a:lnTo>
                  <a:pt x="1836" y="2179"/>
                </a:lnTo>
                <a:lnTo>
                  <a:pt x="1834" y="2130"/>
                </a:lnTo>
                <a:lnTo>
                  <a:pt x="1832" y="2080"/>
                </a:lnTo>
                <a:lnTo>
                  <a:pt x="1829" y="2031"/>
                </a:lnTo>
                <a:lnTo>
                  <a:pt x="1825" y="1982"/>
                </a:lnTo>
                <a:lnTo>
                  <a:pt x="1820" y="1932"/>
                </a:lnTo>
                <a:lnTo>
                  <a:pt x="1815" y="1883"/>
                </a:lnTo>
                <a:lnTo>
                  <a:pt x="1810" y="1834"/>
                </a:lnTo>
                <a:lnTo>
                  <a:pt x="1804" y="1785"/>
                </a:lnTo>
                <a:lnTo>
                  <a:pt x="1797" y="1736"/>
                </a:lnTo>
                <a:lnTo>
                  <a:pt x="1789" y="1687"/>
                </a:lnTo>
                <a:lnTo>
                  <a:pt x="1782" y="1638"/>
                </a:lnTo>
                <a:lnTo>
                  <a:pt x="1773" y="1589"/>
                </a:lnTo>
                <a:lnTo>
                  <a:pt x="1764" y="1540"/>
                </a:lnTo>
                <a:lnTo>
                  <a:pt x="1754" y="1492"/>
                </a:lnTo>
                <a:lnTo>
                  <a:pt x="1744" y="1443"/>
                </a:lnTo>
                <a:lnTo>
                  <a:pt x="1733" y="1395"/>
                </a:lnTo>
                <a:lnTo>
                  <a:pt x="1721" y="1347"/>
                </a:lnTo>
                <a:lnTo>
                  <a:pt x="1709" y="1299"/>
                </a:lnTo>
                <a:lnTo>
                  <a:pt x="1696" y="1251"/>
                </a:lnTo>
                <a:lnTo>
                  <a:pt x="1683" y="1203"/>
                </a:lnTo>
                <a:lnTo>
                  <a:pt x="1669" y="1156"/>
                </a:lnTo>
                <a:lnTo>
                  <a:pt x="1655" y="1108"/>
                </a:lnTo>
                <a:lnTo>
                  <a:pt x="1640" y="1061"/>
                </a:lnTo>
                <a:lnTo>
                  <a:pt x="1624" y="1014"/>
                </a:lnTo>
                <a:lnTo>
                  <a:pt x="1608" y="967"/>
                </a:lnTo>
                <a:lnTo>
                  <a:pt x="1591" y="921"/>
                </a:lnTo>
                <a:lnTo>
                  <a:pt x="1574" y="874"/>
                </a:lnTo>
                <a:lnTo>
                  <a:pt x="1556" y="828"/>
                </a:lnTo>
                <a:lnTo>
                  <a:pt x="1538" y="782"/>
                </a:lnTo>
                <a:lnTo>
                  <a:pt x="1519" y="736"/>
                </a:lnTo>
                <a:lnTo>
                  <a:pt x="1499" y="691"/>
                </a:lnTo>
                <a:lnTo>
                  <a:pt x="1479" y="646"/>
                </a:lnTo>
                <a:lnTo>
                  <a:pt x="1458" y="601"/>
                </a:lnTo>
                <a:lnTo>
                  <a:pt x="1437" y="556"/>
                </a:lnTo>
                <a:lnTo>
                  <a:pt x="1416" y="511"/>
                </a:lnTo>
                <a:lnTo>
                  <a:pt x="1393" y="467"/>
                </a:lnTo>
                <a:lnTo>
                  <a:pt x="1370" y="423"/>
                </a:lnTo>
                <a:lnTo>
                  <a:pt x="1347" y="379"/>
                </a:lnTo>
                <a:lnTo>
                  <a:pt x="1323" y="336"/>
                </a:lnTo>
                <a:lnTo>
                  <a:pt x="1299" y="293"/>
                </a:lnTo>
                <a:lnTo>
                  <a:pt x="1274" y="250"/>
                </a:lnTo>
                <a:lnTo>
                  <a:pt x="1248" y="208"/>
                </a:lnTo>
                <a:lnTo>
                  <a:pt x="1222" y="165"/>
                </a:lnTo>
                <a:lnTo>
                  <a:pt x="1196" y="124"/>
                </a:lnTo>
                <a:lnTo>
                  <a:pt x="1169" y="82"/>
                </a:lnTo>
                <a:lnTo>
                  <a:pt x="1142" y="41"/>
                </a:lnTo>
                <a:lnTo>
                  <a:pt x="1114" y="0"/>
                </a:lnTo>
                <a:lnTo>
                  <a:pt x="1021" y="64"/>
                </a:lnTo>
                <a:lnTo>
                  <a:pt x="928" y="129"/>
                </a:lnTo>
                <a:lnTo>
                  <a:pt x="835" y="193"/>
                </a:lnTo>
                <a:lnTo>
                  <a:pt x="742" y="258"/>
                </a:lnTo>
                <a:lnTo>
                  <a:pt x="650" y="322"/>
                </a:lnTo>
                <a:lnTo>
                  <a:pt x="557" y="386"/>
                </a:lnTo>
                <a:lnTo>
                  <a:pt x="464" y="451"/>
                </a:lnTo>
                <a:lnTo>
                  <a:pt x="371" y="515"/>
                </a:lnTo>
                <a:lnTo>
                  <a:pt x="279" y="579"/>
                </a:lnTo>
                <a:lnTo>
                  <a:pt x="186" y="644"/>
                </a:lnTo>
                <a:lnTo>
                  <a:pt x="93" y="708"/>
                </a:lnTo>
                <a:lnTo>
                  <a:pt x="0" y="773"/>
                </a:lnTo>
                <a:lnTo>
                  <a:pt x="19" y="800"/>
                </a:lnTo>
                <a:lnTo>
                  <a:pt x="37" y="827"/>
                </a:lnTo>
                <a:lnTo>
                  <a:pt x="55" y="855"/>
                </a:lnTo>
                <a:lnTo>
                  <a:pt x="73" y="883"/>
                </a:lnTo>
                <a:lnTo>
                  <a:pt x="90" y="911"/>
                </a:lnTo>
                <a:lnTo>
                  <a:pt x="107" y="939"/>
                </a:lnTo>
                <a:lnTo>
                  <a:pt x="124" y="968"/>
                </a:lnTo>
                <a:lnTo>
                  <a:pt x="140" y="996"/>
                </a:lnTo>
                <a:lnTo>
                  <a:pt x="156" y="1025"/>
                </a:lnTo>
                <a:lnTo>
                  <a:pt x="171" y="1055"/>
                </a:lnTo>
                <a:lnTo>
                  <a:pt x="187" y="1084"/>
                </a:lnTo>
                <a:lnTo>
                  <a:pt x="201" y="1113"/>
                </a:lnTo>
                <a:lnTo>
                  <a:pt x="216" y="1143"/>
                </a:lnTo>
                <a:lnTo>
                  <a:pt x="230" y="1173"/>
                </a:lnTo>
                <a:lnTo>
                  <a:pt x="244" y="1203"/>
                </a:lnTo>
                <a:lnTo>
                  <a:pt x="257" y="1233"/>
                </a:lnTo>
                <a:lnTo>
                  <a:pt x="270" y="1263"/>
                </a:lnTo>
                <a:lnTo>
                  <a:pt x="283" y="1294"/>
                </a:lnTo>
                <a:lnTo>
                  <a:pt x="295" y="1325"/>
                </a:lnTo>
                <a:lnTo>
                  <a:pt x="307" y="1355"/>
                </a:lnTo>
                <a:lnTo>
                  <a:pt x="319" y="1386"/>
                </a:lnTo>
                <a:lnTo>
                  <a:pt x="330" y="1417"/>
                </a:lnTo>
                <a:lnTo>
                  <a:pt x="341" y="1449"/>
                </a:lnTo>
                <a:lnTo>
                  <a:pt x="351" y="1480"/>
                </a:lnTo>
                <a:lnTo>
                  <a:pt x="361" y="1511"/>
                </a:lnTo>
                <a:lnTo>
                  <a:pt x="371" y="1543"/>
                </a:lnTo>
                <a:lnTo>
                  <a:pt x="380" y="1575"/>
                </a:lnTo>
                <a:lnTo>
                  <a:pt x="389" y="1606"/>
                </a:lnTo>
                <a:lnTo>
                  <a:pt x="397" y="1638"/>
                </a:lnTo>
                <a:lnTo>
                  <a:pt x="405" y="1670"/>
                </a:lnTo>
                <a:lnTo>
                  <a:pt x="413" y="1702"/>
                </a:lnTo>
                <a:lnTo>
                  <a:pt x="420" y="1735"/>
                </a:lnTo>
                <a:lnTo>
                  <a:pt x="427" y="1767"/>
                </a:lnTo>
                <a:lnTo>
                  <a:pt x="434" y="1799"/>
                </a:lnTo>
                <a:lnTo>
                  <a:pt x="440" y="1832"/>
                </a:lnTo>
                <a:lnTo>
                  <a:pt x="445" y="1864"/>
                </a:lnTo>
                <a:lnTo>
                  <a:pt x="451" y="1897"/>
                </a:lnTo>
                <a:lnTo>
                  <a:pt x="456" y="1930"/>
                </a:lnTo>
                <a:lnTo>
                  <a:pt x="460" y="1962"/>
                </a:lnTo>
                <a:lnTo>
                  <a:pt x="464" y="1995"/>
                </a:lnTo>
                <a:lnTo>
                  <a:pt x="468" y="2028"/>
                </a:lnTo>
                <a:lnTo>
                  <a:pt x="471" y="2061"/>
                </a:lnTo>
                <a:lnTo>
                  <a:pt x="474" y="2094"/>
                </a:lnTo>
                <a:lnTo>
                  <a:pt x="477" y="2126"/>
                </a:lnTo>
                <a:lnTo>
                  <a:pt x="479" y="2159"/>
                </a:lnTo>
                <a:lnTo>
                  <a:pt x="481" y="2192"/>
                </a:lnTo>
                <a:lnTo>
                  <a:pt x="482" y="2225"/>
                </a:lnTo>
                <a:lnTo>
                  <a:pt x="483" y="2258"/>
                </a:lnTo>
              </a:path>
            </a:pathLst>
          </a:custGeom>
          <a:solidFill>
            <a:schemeClr val="tx1">
              <a:lumMod val="75000"/>
              <a:lumOff val="2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3" name="Freeform 377"/>
          <xdr:cNvSpPr>
            <a:spLocks/>
          </xdr:cNvSpPr>
        </xdr:nvSpPr>
        <xdr:spPr bwMode="auto">
          <a:xfrm>
            <a:off x="10540119" y="2736246"/>
            <a:ext cx="643066" cy="839250"/>
          </a:xfrm>
          <a:custGeom>
            <a:avLst/>
            <a:gdLst/>
            <a:ahLst/>
            <a:cxnLst>
              <a:cxn ang="0">
                <a:pos x="1745" y="708"/>
              </a:cxn>
              <a:cxn ang="0">
                <a:pos x="1560" y="579"/>
              </a:cxn>
              <a:cxn ang="0">
                <a:pos x="1374" y="451"/>
              </a:cxn>
              <a:cxn ang="0">
                <a:pos x="1189" y="322"/>
              </a:cxn>
              <a:cxn ang="0">
                <a:pos x="1003" y="193"/>
              </a:cxn>
              <a:cxn ang="0">
                <a:pos x="817" y="64"/>
              </a:cxn>
              <a:cxn ang="0">
                <a:pos x="697" y="41"/>
              </a:cxn>
              <a:cxn ang="0">
                <a:pos x="642" y="124"/>
              </a:cxn>
              <a:cxn ang="0">
                <a:pos x="590" y="208"/>
              </a:cxn>
              <a:cxn ang="0">
                <a:pos x="540" y="293"/>
              </a:cxn>
              <a:cxn ang="0">
                <a:pos x="491" y="379"/>
              </a:cxn>
              <a:cxn ang="0">
                <a:pos x="445" y="467"/>
              </a:cxn>
              <a:cxn ang="0">
                <a:pos x="401" y="556"/>
              </a:cxn>
              <a:cxn ang="0">
                <a:pos x="359" y="646"/>
              </a:cxn>
              <a:cxn ang="0">
                <a:pos x="320" y="736"/>
              </a:cxn>
              <a:cxn ang="0">
                <a:pos x="282" y="828"/>
              </a:cxn>
              <a:cxn ang="0">
                <a:pos x="247" y="921"/>
              </a:cxn>
              <a:cxn ang="0">
                <a:pos x="214" y="1014"/>
              </a:cxn>
              <a:cxn ang="0">
                <a:pos x="183" y="1108"/>
              </a:cxn>
              <a:cxn ang="0">
                <a:pos x="155" y="1203"/>
              </a:cxn>
              <a:cxn ang="0">
                <a:pos x="129" y="1299"/>
              </a:cxn>
              <a:cxn ang="0">
                <a:pos x="106" y="1395"/>
              </a:cxn>
              <a:cxn ang="0">
                <a:pos x="84" y="1492"/>
              </a:cxn>
              <a:cxn ang="0">
                <a:pos x="65" y="1589"/>
              </a:cxn>
              <a:cxn ang="0">
                <a:pos x="49" y="1687"/>
              </a:cxn>
              <a:cxn ang="0">
                <a:pos x="35" y="1785"/>
              </a:cxn>
              <a:cxn ang="0">
                <a:pos x="23" y="1883"/>
              </a:cxn>
              <a:cxn ang="0">
                <a:pos x="13" y="1982"/>
              </a:cxn>
              <a:cxn ang="0">
                <a:pos x="6" y="2080"/>
              </a:cxn>
              <a:cxn ang="0">
                <a:pos x="2" y="2179"/>
              </a:cxn>
              <a:cxn ang="0">
                <a:pos x="113" y="2231"/>
              </a:cxn>
              <a:cxn ang="0">
                <a:pos x="339" y="2236"/>
              </a:cxn>
              <a:cxn ang="0">
                <a:pos x="565" y="2241"/>
              </a:cxn>
              <a:cxn ang="0">
                <a:pos x="791" y="2246"/>
              </a:cxn>
              <a:cxn ang="0">
                <a:pos x="1017" y="2251"/>
              </a:cxn>
              <a:cxn ang="0">
                <a:pos x="1242" y="2256"/>
              </a:cxn>
              <a:cxn ang="0">
                <a:pos x="1356" y="2225"/>
              </a:cxn>
              <a:cxn ang="0">
                <a:pos x="1359" y="2159"/>
              </a:cxn>
              <a:cxn ang="0">
                <a:pos x="1364" y="2094"/>
              </a:cxn>
              <a:cxn ang="0">
                <a:pos x="1370" y="2028"/>
              </a:cxn>
              <a:cxn ang="0">
                <a:pos x="1378" y="1962"/>
              </a:cxn>
              <a:cxn ang="0">
                <a:pos x="1388" y="1897"/>
              </a:cxn>
              <a:cxn ang="0">
                <a:pos x="1399" y="1832"/>
              </a:cxn>
              <a:cxn ang="0">
                <a:pos x="1411" y="1767"/>
              </a:cxn>
              <a:cxn ang="0">
                <a:pos x="1425" y="1702"/>
              </a:cxn>
              <a:cxn ang="0">
                <a:pos x="1441" y="1638"/>
              </a:cxn>
              <a:cxn ang="0">
                <a:pos x="1459" y="1575"/>
              </a:cxn>
              <a:cxn ang="0">
                <a:pos x="1477" y="1511"/>
              </a:cxn>
              <a:cxn ang="0">
                <a:pos x="1498" y="1449"/>
              </a:cxn>
              <a:cxn ang="0">
                <a:pos x="1520" y="1386"/>
              </a:cxn>
              <a:cxn ang="0">
                <a:pos x="1543" y="1325"/>
              </a:cxn>
              <a:cxn ang="0">
                <a:pos x="1568" y="1263"/>
              </a:cxn>
              <a:cxn ang="0">
                <a:pos x="1595" y="1203"/>
              </a:cxn>
              <a:cxn ang="0">
                <a:pos x="1622" y="1143"/>
              </a:cxn>
              <a:cxn ang="0">
                <a:pos x="1652" y="1084"/>
              </a:cxn>
              <a:cxn ang="0">
                <a:pos x="1683" y="1025"/>
              </a:cxn>
              <a:cxn ang="0">
                <a:pos x="1715" y="968"/>
              </a:cxn>
              <a:cxn ang="0">
                <a:pos x="1748" y="911"/>
              </a:cxn>
              <a:cxn ang="0">
                <a:pos x="1783" y="855"/>
              </a:cxn>
              <a:cxn ang="0">
                <a:pos x="1820" y="800"/>
              </a:cxn>
            </a:cxnLst>
            <a:rect l="0" t="0" r="r" b="b"/>
            <a:pathLst>
              <a:path w="1838" h="2258">
                <a:moveTo>
                  <a:pt x="1838" y="773"/>
                </a:moveTo>
                <a:lnTo>
                  <a:pt x="1745" y="708"/>
                </a:lnTo>
                <a:lnTo>
                  <a:pt x="1653" y="644"/>
                </a:lnTo>
                <a:lnTo>
                  <a:pt x="1560" y="579"/>
                </a:lnTo>
                <a:lnTo>
                  <a:pt x="1467" y="515"/>
                </a:lnTo>
                <a:lnTo>
                  <a:pt x="1374" y="451"/>
                </a:lnTo>
                <a:lnTo>
                  <a:pt x="1281" y="386"/>
                </a:lnTo>
                <a:lnTo>
                  <a:pt x="1189" y="322"/>
                </a:lnTo>
                <a:lnTo>
                  <a:pt x="1096" y="258"/>
                </a:lnTo>
                <a:lnTo>
                  <a:pt x="1003" y="193"/>
                </a:lnTo>
                <a:lnTo>
                  <a:pt x="910" y="129"/>
                </a:lnTo>
                <a:lnTo>
                  <a:pt x="817" y="64"/>
                </a:lnTo>
                <a:lnTo>
                  <a:pt x="725" y="0"/>
                </a:lnTo>
                <a:lnTo>
                  <a:pt x="697" y="41"/>
                </a:lnTo>
                <a:lnTo>
                  <a:pt x="669" y="82"/>
                </a:lnTo>
                <a:lnTo>
                  <a:pt x="642" y="124"/>
                </a:lnTo>
                <a:lnTo>
                  <a:pt x="616" y="165"/>
                </a:lnTo>
                <a:lnTo>
                  <a:pt x="590" y="208"/>
                </a:lnTo>
                <a:lnTo>
                  <a:pt x="564" y="250"/>
                </a:lnTo>
                <a:lnTo>
                  <a:pt x="540" y="293"/>
                </a:lnTo>
                <a:lnTo>
                  <a:pt x="515" y="336"/>
                </a:lnTo>
                <a:lnTo>
                  <a:pt x="491" y="379"/>
                </a:lnTo>
                <a:lnTo>
                  <a:pt x="468" y="423"/>
                </a:lnTo>
                <a:lnTo>
                  <a:pt x="445" y="467"/>
                </a:lnTo>
                <a:lnTo>
                  <a:pt x="423" y="511"/>
                </a:lnTo>
                <a:lnTo>
                  <a:pt x="401" y="556"/>
                </a:lnTo>
                <a:lnTo>
                  <a:pt x="380" y="601"/>
                </a:lnTo>
                <a:lnTo>
                  <a:pt x="359" y="646"/>
                </a:lnTo>
                <a:lnTo>
                  <a:pt x="339" y="691"/>
                </a:lnTo>
                <a:lnTo>
                  <a:pt x="320" y="736"/>
                </a:lnTo>
                <a:lnTo>
                  <a:pt x="301" y="782"/>
                </a:lnTo>
                <a:lnTo>
                  <a:pt x="282" y="828"/>
                </a:lnTo>
                <a:lnTo>
                  <a:pt x="264" y="874"/>
                </a:lnTo>
                <a:lnTo>
                  <a:pt x="247" y="921"/>
                </a:lnTo>
                <a:lnTo>
                  <a:pt x="230" y="967"/>
                </a:lnTo>
                <a:lnTo>
                  <a:pt x="214" y="1014"/>
                </a:lnTo>
                <a:lnTo>
                  <a:pt x="199" y="1061"/>
                </a:lnTo>
                <a:lnTo>
                  <a:pt x="183" y="1108"/>
                </a:lnTo>
                <a:lnTo>
                  <a:pt x="169" y="1156"/>
                </a:lnTo>
                <a:lnTo>
                  <a:pt x="155" y="1203"/>
                </a:lnTo>
                <a:lnTo>
                  <a:pt x="142" y="1251"/>
                </a:lnTo>
                <a:lnTo>
                  <a:pt x="129" y="1299"/>
                </a:lnTo>
                <a:lnTo>
                  <a:pt x="117" y="1347"/>
                </a:lnTo>
                <a:lnTo>
                  <a:pt x="106" y="1395"/>
                </a:lnTo>
                <a:lnTo>
                  <a:pt x="95" y="1443"/>
                </a:lnTo>
                <a:lnTo>
                  <a:pt x="84" y="1492"/>
                </a:lnTo>
                <a:lnTo>
                  <a:pt x="75" y="1540"/>
                </a:lnTo>
                <a:lnTo>
                  <a:pt x="65" y="1589"/>
                </a:lnTo>
                <a:lnTo>
                  <a:pt x="57" y="1638"/>
                </a:lnTo>
                <a:lnTo>
                  <a:pt x="49" y="1687"/>
                </a:lnTo>
                <a:lnTo>
                  <a:pt x="41" y="1736"/>
                </a:lnTo>
                <a:lnTo>
                  <a:pt x="35" y="1785"/>
                </a:lnTo>
                <a:lnTo>
                  <a:pt x="28" y="1834"/>
                </a:lnTo>
                <a:lnTo>
                  <a:pt x="23" y="1883"/>
                </a:lnTo>
                <a:lnTo>
                  <a:pt x="18" y="1932"/>
                </a:lnTo>
                <a:lnTo>
                  <a:pt x="13" y="1982"/>
                </a:lnTo>
                <a:lnTo>
                  <a:pt x="10" y="2031"/>
                </a:lnTo>
                <a:lnTo>
                  <a:pt x="6" y="2080"/>
                </a:lnTo>
                <a:lnTo>
                  <a:pt x="4" y="2130"/>
                </a:lnTo>
                <a:lnTo>
                  <a:pt x="2" y="2179"/>
                </a:lnTo>
                <a:lnTo>
                  <a:pt x="0" y="2229"/>
                </a:lnTo>
                <a:lnTo>
                  <a:pt x="113" y="2231"/>
                </a:lnTo>
                <a:lnTo>
                  <a:pt x="226" y="2234"/>
                </a:lnTo>
                <a:lnTo>
                  <a:pt x="339" y="2236"/>
                </a:lnTo>
                <a:lnTo>
                  <a:pt x="452" y="2239"/>
                </a:lnTo>
                <a:lnTo>
                  <a:pt x="565" y="2241"/>
                </a:lnTo>
                <a:lnTo>
                  <a:pt x="678" y="2243"/>
                </a:lnTo>
                <a:lnTo>
                  <a:pt x="791" y="2246"/>
                </a:lnTo>
                <a:lnTo>
                  <a:pt x="904" y="2248"/>
                </a:lnTo>
                <a:lnTo>
                  <a:pt x="1017" y="2251"/>
                </a:lnTo>
                <a:lnTo>
                  <a:pt x="1130" y="2253"/>
                </a:lnTo>
                <a:lnTo>
                  <a:pt x="1242" y="2256"/>
                </a:lnTo>
                <a:lnTo>
                  <a:pt x="1355" y="2258"/>
                </a:lnTo>
                <a:lnTo>
                  <a:pt x="1356" y="2225"/>
                </a:lnTo>
                <a:lnTo>
                  <a:pt x="1358" y="2192"/>
                </a:lnTo>
                <a:lnTo>
                  <a:pt x="1359" y="2159"/>
                </a:lnTo>
                <a:lnTo>
                  <a:pt x="1361" y="2126"/>
                </a:lnTo>
                <a:lnTo>
                  <a:pt x="1364" y="2094"/>
                </a:lnTo>
                <a:lnTo>
                  <a:pt x="1367" y="2061"/>
                </a:lnTo>
                <a:lnTo>
                  <a:pt x="1370" y="2028"/>
                </a:lnTo>
                <a:lnTo>
                  <a:pt x="1374" y="1995"/>
                </a:lnTo>
                <a:lnTo>
                  <a:pt x="1378" y="1962"/>
                </a:lnTo>
                <a:lnTo>
                  <a:pt x="1383" y="1930"/>
                </a:lnTo>
                <a:lnTo>
                  <a:pt x="1388" y="1897"/>
                </a:lnTo>
                <a:lnTo>
                  <a:pt x="1393" y="1864"/>
                </a:lnTo>
                <a:lnTo>
                  <a:pt x="1399" y="1832"/>
                </a:lnTo>
                <a:lnTo>
                  <a:pt x="1405" y="1799"/>
                </a:lnTo>
                <a:lnTo>
                  <a:pt x="1411" y="1767"/>
                </a:lnTo>
                <a:lnTo>
                  <a:pt x="1418" y="1735"/>
                </a:lnTo>
                <a:lnTo>
                  <a:pt x="1425" y="1702"/>
                </a:lnTo>
                <a:lnTo>
                  <a:pt x="1433" y="1670"/>
                </a:lnTo>
                <a:lnTo>
                  <a:pt x="1441" y="1638"/>
                </a:lnTo>
                <a:lnTo>
                  <a:pt x="1450" y="1606"/>
                </a:lnTo>
                <a:lnTo>
                  <a:pt x="1459" y="1575"/>
                </a:lnTo>
                <a:lnTo>
                  <a:pt x="1468" y="1543"/>
                </a:lnTo>
                <a:lnTo>
                  <a:pt x="1477" y="1511"/>
                </a:lnTo>
                <a:lnTo>
                  <a:pt x="1487" y="1480"/>
                </a:lnTo>
                <a:lnTo>
                  <a:pt x="1498" y="1449"/>
                </a:lnTo>
                <a:lnTo>
                  <a:pt x="1509" y="1417"/>
                </a:lnTo>
                <a:lnTo>
                  <a:pt x="1520" y="1386"/>
                </a:lnTo>
                <a:lnTo>
                  <a:pt x="1531" y="1355"/>
                </a:lnTo>
                <a:lnTo>
                  <a:pt x="1543" y="1325"/>
                </a:lnTo>
                <a:lnTo>
                  <a:pt x="1555" y="1294"/>
                </a:lnTo>
                <a:lnTo>
                  <a:pt x="1568" y="1263"/>
                </a:lnTo>
                <a:lnTo>
                  <a:pt x="1581" y="1233"/>
                </a:lnTo>
                <a:lnTo>
                  <a:pt x="1595" y="1203"/>
                </a:lnTo>
                <a:lnTo>
                  <a:pt x="1608" y="1173"/>
                </a:lnTo>
                <a:lnTo>
                  <a:pt x="1622" y="1143"/>
                </a:lnTo>
                <a:lnTo>
                  <a:pt x="1637" y="1113"/>
                </a:lnTo>
                <a:lnTo>
                  <a:pt x="1652" y="1084"/>
                </a:lnTo>
                <a:lnTo>
                  <a:pt x="1667" y="1055"/>
                </a:lnTo>
                <a:lnTo>
                  <a:pt x="1683" y="1025"/>
                </a:lnTo>
                <a:lnTo>
                  <a:pt x="1698" y="996"/>
                </a:lnTo>
                <a:lnTo>
                  <a:pt x="1715" y="968"/>
                </a:lnTo>
                <a:lnTo>
                  <a:pt x="1731" y="939"/>
                </a:lnTo>
                <a:lnTo>
                  <a:pt x="1748" y="911"/>
                </a:lnTo>
                <a:lnTo>
                  <a:pt x="1766" y="883"/>
                </a:lnTo>
                <a:lnTo>
                  <a:pt x="1783" y="855"/>
                </a:lnTo>
                <a:lnTo>
                  <a:pt x="1801" y="827"/>
                </a:lnTo>
                <a:lnTo>
                  <a:pt x="1820" y="800"/>
                </a:lnTo>
                <a:lnTo>
                  <a:pt x="1838" y="773"/>
                </a:lnTo>
              </a:path>
            </a:pathLst>
          </a:custGeom>
          <a:solidFill>
            <a:schemeClr val="bg1">
              <a:lumMod val="8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sp macro="" textlink="">
        <xdr:nvSpPr>
          <xdr:cNvPr id="64" name="Freeform 383"/>
          <xdr:cNvSpPr>
            <a:spLocks/>
          </xdr:cNvSpPr>
        </xdr:nvSpPr>
        <xdr:spPr bwMode="auto">
          <a:xfrm>
            <a:off x="10828390" y="2218578"/>
            <a:ext cx="813072" cy="768658"/>
          </a:xfrm>
          <a:custGeom>
            <a:avLst/>
            <a:gdLst/>
            <a:ahLst/>
            <a:cxnLst>
              <a:cxn ang="0">
                <a:pos x="2305" y="1173"/>
              </a:cxn>
              <a:cxn ang="0">
                <a:pos x="2231" y="960"/>
              </a:cxn>
              <a:cxn ang="0">
                <a:pos x="2156" y="747"/>
              </a:cxn>
              <a:cxn ang="0">
                <a:pos x="2082" y="533"/>
              </a:cxn>
              <a:cxn ang="0">
                <a:pos x="2007" y="320"/>
              </a:cxn>
              <a:cxn ang="0">
                <a:pos x="1933" y="107"/>
              </a:cxn>
              <a:cxn ang="0">
                <a:pos x="1849" y="17"/>
              </a:cxn>
              <a:cxn ang="0">
                <a:pos x="1757" y="52"/>
              </a:cxn>
              <a:cxn ang="0">
                <a:pos x="1665" y="89"/>
              </a:cxn>
              <a:cxn ang="0">
                <a:pos x="1574" y="128"/>
              </a:cxn>
              <a:cxn ang="0">
                <a:pos x="1484" y="170"/>
              </a:cxn>
              <a:cxn ang="0">
                <a:pos x="1395" y="214"/>
              </a:cxn>
              <a:cxn ang="0">
                <a:pos x="1307" y="260"/>
              </a:cxn>
              <a:cxn ang="0">
                <a:pos x="1221" y="308"/>
              </a:cxn>
              <a:cxn ang="0">
                <a:pos x="1135" y="358"/>
              </a:cxn>
              <a:cxn ang="0">
                <a:pos x="1051" y="410"/>
              </a:cxn>
              <a:cxn ang="0">
                <a:pos x="968" y="464"/>
              </a:cxn>
              <a:cxn ang="0">
                <a:pos x="887" y="520"/>
              </a:cxn>
              <a:cxn ang="0">
                <a:pos x="807" y="579"/>
              </a:cxn>
              <a:cxn ang="0">
                <a:pos x="728" y="639"/>
              </a:cxn>
              <a:cxn ang="0">
                <a:pos x="651" y="701"/>
              </a:cxn>
              <a:cxn ang="0">
                <a:pos x="575" y="765"/>
              </a:cxn>
              <a:cxn ang="0">
                <a:pos x="501" y="831"/>
              </a:cxn>
              <a:cxn ang="0">
                <a:pos x="428" y="898"/>
              </a:cxn>
              <a:cxn ang="0">
                <a:pos x="358" y="967"/>
              </a:cxn>
              <a:cxn ang="0">
                <a:pos x="289" y="1038"/>
              </a:cxn>
              <a:cxn ang="0">
                <a:pos x="221" y="1111"/>
              </a:cxn>
              <a:cxn ang="0">
                <a:pos x="156" y="1185"/>
              </a:cxn>
              <a:cxn ang="0">
                <a:pos x="92" y="1261"/>
              </a:cxn>
              <a:cxn ang="0">
                <a:pos x="30" y="1338"/>
              </a:cxn>
              <a:cxn ang="0">
                <a:pos x="90" y="1446"/>
              </a:cxn>
              <a:cxn ang="0">
                <a:pos x="270" y="1583"/>
              </a:cxn>
              <a:cxn ang="0">
                <a:pos x="449" y="1719"/>
              </a:cxn>
              <a:cxn ang="0">
                <a:pos x="629" y="1856"/>
              </a:cxn>
              <a:cxn ang="0">
                <a:pos x="809" y="1993"/>
              </a:cxn>
              <a:cxn ang="0">
                <a:pos x="989" y="2130"/>
              </a:cxn>
              <a:cxn ang="0">
                <a:pos x="1099" y="2172"/>
              </a:cxn>
              <a:cxn ang="0">
                <a:pos x="1140" y="2120"/>
              </a:cxn>
              <a:cxn ang="0">
                <a:pos x="1182" y="2070"/>
              </a:cxn>
              <a:cxn ang="0">
                <a:pos x="1226" y="2020"/>
              </a:cxn>
              <a:cxn ang="0">
                <a:pos x="1271" y="1972"/>
              </a:cxn>
              <a:cxn ang="0">
                <a:pos x="1317" y="1924"/>
              </a:cxn>
              <a:cxn ang="0">
                <a:pos x="1364" y="1878"/>
              </a:cxn>
              <a:cxn ang="0">
                <a:pos x="1413" y="1833"/>
              </a:cxn>
              <a:cxn ang="0">
                <a:pos x="1462" y="1789"/>
              </a:cxn>
              <a:cxn ang="0">
                <a:pos x="1513" y="1747"/>
              </a:cxn>
              <a:cxn ang="0">
                <a:pos x="1564" y="1705"/>
              </a:cxn>
              <a:cxn ang="0">
                <a:pos x="1616" y="1665"/>
              </a:cxn>
              <a:cxn ang="0">
                <a:pos x="1670" y="1626"/>
              </a:cxn>
              <a:cxn ang="0">
                <a:pos x="1724" y="1589"/>
              </a:cxn>
              <a:cxn ang="0">
                <a:pos x="1779" y="1553"/>
              </a:cxn>
              <a:cxn ang="0">
                <a:pos x="1836" y="1518"/>
              </a:cxn>
              <a:cxn ang="0">
                <a:pos x="1892" y="1485"/>
              </a:cxn>
              <a:cxn ang="0">
                <a:pos x="1950" y="1453"/>
              </a:cxn>
              <a:cxn ang="0">
                <a:pos x="2009" y="1422"/>
              </a:cxn>
              <a:cxn ang="0">
                <a:pos x="2068" y="1393"/>
              </a:cxn>
              <a:cxn ang="0">
                <a:pos x="2128" y="1365"/>
              </a:cxn>
              <a:cxn ang="0">
                <a:pos x="2189" y="1339"/>
              </a:cxn>
              <a:cxn ang="0">
                <a:pos x="2250" y="1314"/>
              </a:cxn>
              <a:cxn ang="0">
                <a:pos x="2311" y="1291"/>
              </a:cxn>
            </a:cxnLst>
            <a:rect l="0" t="0" r="r" b="b"/>
            <a:pathLst>
              <a:path w="2343" h="2198">
                <a:moveTo>
                  <a:pt x="2343" y="1280"/>
                </a:moveTo>
                <a:lnTo>
                  <a:pt x="2305" y="1173"/>
                </a:lnTo>
                <a:lnTo>
                  <a:pt x="2268" y="1066"/>
                </a:lnTo>
                <a:lnTo>
                  <a:pt x="2231" y="960"/>
                </a:lnTo>
                <a:lnTo>
                  <a:pt x="2194" y="853"/>
                </a:lnTo>
                <a:lnTo>
                  <a:pt x="2156" y="747"/>
                </a:lnTo>
                <a:lnTo>
                  <a:pt x="2119" y="640"/>
                </a:lnTo>
                <a:lnTo>
                  <a:pt x="2082" y="533"/>
                </a:lnTo>
                <a:lnTo>
                  <a:pt x="2045" y="427"/>
                </a:lnTo>
                <a:lnTo>
                  <a:pt x="2007" y="320"/>
                </a:lnTo>
                <a:lnTo>
                  <a:pt x="1970" y="213"/>
                </a:lnTo>
                <a:lnTo>
                  <a:pt x="1933" y="107"/>
                </a:lnTo>
                <a:lnTo>
                  <a:pt x="1896" y="0"/>
                </a:lnTo>
                <a:lnTo>
                  <a:pt x="1849" y="17"/>
                </a:lnTo>
                <a:lnTo>
                  <a:pt x="1803" y="34"/>
                </a:lnTo>
                <a:lnTo>
                  <a:pt x="1757" y="52"/>
                </a:lnTo>
                <a:lnTo>
                  <a:pt x="1711" y="70"/>
                </a:lnTo>
                <a:lnTo>
                  <a:pt x="1665" y="89"/>
                </a:lnTo>
                <a:lnTo>
                  <a:pt x="1619" y="108"/>
                </a:lnTo>
                <a:lnTo>
                  <a:pt x="1574" y="128"/>
                </a:lnTo>
                <a:lnTo>
                  <a:pt x="1529" y="149"/>
                </a:lnTo>
                <a:lnTo>
                  <a:pt x="1484" y="170"/>
                </a:lnTo>
                <a:lnTo>
                  <a:pt x="1439" y="192"/>
                </a:lnTo>
                <a:lnTo>
                  <a:pt x="1395" y="214"/>
                </a:lnTo>
                <a:lnTo>
                  <a:pt x="1351" y="236"/>
                </a:lnTo>
                <a:lnTo>
                  <a:pt x="1307" y="260"/>
                </a:lnTo>
                <a:lnTo>
                  <a:pt x="1264" y="283"/>
                </a:lnTo>
                <a:lnTo>
                  <a:pt x="1221" y="308"/>
                </a:lnTo>
                <a:lnTo>
                  <a:pt x="1178" y="333"/>
                </a:lnTo>
                <a:lnTo>
                  <a:pt x="1135" y="358"/>
                </a:lnTo>
                <a:lnTo>
                  <a:pt x="1093" y="384"/>
                </a:lnTo>
                <a:lnTo>
                  <a:pt x="1051" y="410"/>
                </a:lnTo>
                <a:lnTo>
                  <a:pt x="1009" y="437"/>
                </a:lnTo>
                <a:lnTo>
                  <a:pt x="968" y="464"/>
                </a:lnTo>
                <a:lnTo>
                  <a:pt x="927" y="492"/>
                </a:lnTo>
                <a:lnTo>
                  <a:pt x="887" y="520"/>
                </a:lnTo>
                <a:lnTo>
                  <a:pt x="846" y="549"/>
                </a:lnTo>
                <a:lnTo>
                  <a:pt x="807" y="579"/>
                </a:lnTo>
                <a:lnTo>
                  <a:pt x="767" y="609"/>
                </a:lnTo>
                <a:lnTo>
                  <a:pt x="728" y="639"/>
                </a:lnTo>
                <a:lnTo>
                  <a:pt x="689" y="670"/>
                </a:lnTo>
                <a:lnTo>
                  <a:pt x="651" y="701"/>
                </a:lnTo>
                <a:lnTo>
                  <a:pt x="613" y="733"/>
                </a:lnTo>
                <a:lnTo>
                  <a:pt x="575" y="765"/>
                </a:lnTo>
                <a:lnTo>
                  <a:pt x="538" y="797"/>
                </a:lnTo>
                <a:lnTo>
                  <a:pt x="501" y="831"/>
                </a:lnTo>
                <a:lnTo>
                  <a:pt x="465" y="864"/>
                </a:lnTo>
                <a:lnTo>
                  <a:pt x="428" y="898"/>
                </a:lnTo>
                <a:lnTo>
                  <a:pt x="393" y="933"/>
                </a:lnTo>
                <a:lnTo>
                  <a:pt x="358" y="967"/>
                </a:lnTo>
                <a:lnTo>
                  <a:pt x="323" y="1003"/>
                </a:lnTo>
                <a:lnTo>
                  <a:pt x="289" y="1038"/>
                </a:lnTo>
                <a:lnTo>
                  <a:pt x="255" y="1075"/>
                </a:lnTo>
                <a:lnTo>
                  <a:pt x="221" y="1111"/>
                </a:lnTo>
                <a:lnTo>
                  <a:pt x="188" y="1148"/>
                </a:lnTo>
                <a:lnTo>
                  <a:pt x="156" y="1185"/>
                </a:lnTo>
                <a:lnTo>
                  <a:pt x="124" y="1223"/>
                </a:lnTo>
                <a:lnTo>
                  <a:pt x="92" y="1261"/>
                </a:lnTo>
                <a:lnTo>
                  <a:pt x="61" y="1300"/>
                </a:lnTo>
                <a:lnTo>
                  <a:pt x="30" y="1338"/>
                </a:lnTo>
                <a:lnTo>
                  <a:pt x="0" y="1378"/>
                </a:lnTo>
                <a:lnTo>
                  <a:pt x="90" y="1446"/>
                </a:lnTo>
                <a:lnTo>
                  <a:pt x="180" y="1514"/>
                </a:lnTo>
                <a:lnTo>
                  <a:pt x="270" y="1583"/>
                </a:lnTo>
                <a:lnTo>
                  <a:pt x="359" y="1651"/>
                </a:lnTo>
                <a:lnTo>
                  <a:pt x="449" y="1719"/>
                </a:lnTo>
                <a:lnTo>
                  <a:pt x="539" y="1788"/>
                </a:lnTo>
                <a:lnTo>
                  <a:pt x="629" y="1856"/>
                </a:lnTo>
                <a:lnTo>
                  <a:pt x="719" y="1924"/>
                </a:lnTo>
                <a:lnTo>
                  <a:pt x="809" y="1993"/>
                </a:lnTo>
                <a:lnTo>
                  <a:pt x="899" y="2061"/>
                </a:lnTo>
                <a:lnTo>
                  <a:pt x="989" y="2130"/>
                </a:lnTo>
                <a:lnTo>
                  <a:pt x="1079" y="2198"/>
                </a:lnTo>
                <a:lnTo>
                  <a:pt x="1099" y="2172"/>
                </a:lnTo>
                <a:lnTo>
                  <a:pt x="1119" y="2146"/>
                </a:lnTo>
                <a:lnTo>
                  <a:pt x="1140" y="2120"/>
                </a:lnTo>
                <a:lnTo>
                  <a:pt x="1161" y="2095"/>
                </a:lnTo>
                <a:lnTo>
                  <a:pt x="1182" y="2070"/>
                </a:lnTo>
                <a:lnTo>
                  <a:pt x="1204" y="2045"/>
                </a:lnTo>
                <a:lnTo>
                  <a:pt x="1226" y="2020"/>
                </a:lnTo>
                <a:lnTo>
                  <a:pt x="1248" y="1996"/>
                </a:lnTo>
                <a:lnTo>
                  <a:pt x="1271" y="1972"/>
                </a:lnTo>
                <a:lnTo>
                  <a:pt x="1294" y="1948"/>
                </a:lnTo>
                <a:lnTo>
                  <a:pt x="1317" y="1924"/>
                </a:lnTo>
                <a:lnTo>
                  <a:pt x="1341" y="1901"/>
                </a:lnTo>
                <a:lnTo>
                  <a:pt x="1364" y="1878"/>
                </a:lnTo>
                <a:lnTo>
                  <a:pt x="1388" y="1856"/>
                </a:lnTo>
                <a:lnTo>
                  <a:pt x="1413" y="1833"/>
                </a:lnTo>
                <a:lnTo>
                  <a:pt x="1437" y="1811"/>
                </a:lnTo>
                <a:lnTo>
                  <a:pt x="1462" y="1789"/>
                </a:lnTo>
                <a:lnTo>
                  <a:pt x="1487" y="1768"/>
                </a:lnTo>
                <a:lnTo>
                  <a:pt x="1513" y="1747"/>
                </a:lnTo>
                <a:lnTo>
                  <a:pt x="1538" y="1726"/>
                </a:lnTo>
                <a:lnTo>
                  <a:pt x="1564" y="1705"/>
                </a:lnTo>
                <a:lnTo>
                  <a:pt x="1590" y="1685"/>
                </a:lnTo>
                <a:lnTo>
                  <a:pt x="1616" y="1665"/>
                </a:lnTo>
                <a:lnTo>
                  <a:pt x="1643" y="1646"/>
                </a:lnTo>
                <a:lnTo>
                  <a:pt x="1670" y="1626"/>
                </a:lnTo>
                <a:lnTo>
                  <a:pt x="1697" y="1608"/>
                </a:lnTo>
                <a:lnTo>
                  <a:pt x="1724" y="1589"/>
                </a:lnTo>
                <a:lnTo>
                  <a:pt x="1752" y="1571"/>
                </a:lnTo>
                <a:lnTo>
                  <a:pt x="1779" y="1553"/>
                </a:lnTo>
                <a:lnTo>
                  <a:pt x="1807" y="1535"/>
                </a:lnTo>
                <a:lnTo>
                  <a:pt x="1836" y="1518"/>
                </a:lnTo>
                <a:lnTo>
                  <a:pt x="1864" y="1501"/>
                </a:lnTo>
                <a:lnTo>
                  <a:pt x="1892" y="1485"/>
                </a:lnTo>
                <a:lnTo>
                  <a:pt x="1921" y="1468"/>
                </a:lnTo>
                <a:lnTo>
                  <a:pt x="1950" y="1453"/>
                </a:lnTo>
                <a:lnTo>
                  <a:pt x="1979" y="1437"/>
                </a:lnTo>
                <a:lnTo>
                  <a:pt x="2009" y="1422"/>
                </a:lnTo>
                <a:lnTo>
                  <a:pt x="2038" y="1407"/>
                </a:lnTo>
                <a:lnTo>
                  <a:pt x="2068" y="1393"/>
                </a:lnTo>
                <a:lnTo>
                  <a:pt x="2098" y="1379"/>
                </a:lnTo>
                <a:lnTo>
                  <a:pt x="2128" y="1365"/>
                </a:lnTo>
                <a:lnTo>
                  <a:pt x="2158" y="1352"/>
                </a:lnTo>
                <a:lnTo>
                  <a:pt x="2189" y="1339"/>
                </a:lnTo>
                <a:lnTo>
                  <a:pt x="2219" y="1326"/>
                </a:lnTo>
                <a:lnTo>
                  <a:pt x="2250" y="1314"/>
                </a:lnTo>
                <a:lnTo>
                  <a:pt x="2281" y="1302"/>
                </a:lnTo>
                <a:lnTo>
                  <a:pt x="2311" y="1291"/>
                </a:lnTo>
                <a:lnTo>
                  <a:pt x="2343" y="1280"/>
                </a:lnTo>
              </a:path>
            </a:pathLst>
          </a:custGeom>
          <a:solidFill>
            <a:schemeClr val="bg1">
              <a:lumMod val="65000"/>
            </a:schemeClr>
          </a:solidFill>
          <a:ln w="25400">
            <a:noFill/>
            <a:prstDash val="solid"/>
            <a:round/>
            <a:headEnd/>
            <a:tailEnd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anchor="ctr"/>
          <a:lstStyle/>
          <a:p>
            <a:endParaRPr lang="en-US"/>
          </a:p>
        </xdr:txBody>
      </xdr:sp>
      <xdr:graphicFrame macro="">
        <xdr:nvGraphicFramePr>
          <xdr:cNvPr id="65" name="Chart 492"/>
          <xdr:cNvGraphicFramePr>
            <a:graphicFrameLocks/>
          </xdr:cNvGraphicFramePr>
        </xdr:nvGraphicFramePr>
        <xdr:xfrm>
          <a:off x="10395623" y="1645636"/>
          <a:ext cx="3140842" cy="22367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'[1]Dashboard Configuration Page'!E20">
        <xdr:nvSpPr>
          <xdr:cNvPr id="66" name="TextBox 65"/>
          <xdr:cNvSpPr txBox="1"/>
        </xdr:nvSpPr>
        <xdr:spPr bwMode="auto">
          <a:xfrm>
            <a:off x="10565818" y="3939284"/>
            <a:ext cx="2779230" cy="3621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1F771408-09F3-46EC-B4F1-F2FE7BEC4D25}" type="TxLink">
              <a:rPr lang="en-US" sz="1200" b="1" i="0" u="none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pPr algn="ctr"/>
              <a:t>x 1,000,000 Widgets / Day</a:t>
            </a:fld>
            <a:endParaRPr lang="en-US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7" name="TextBox 66"/>
          <xdr:cNvSpPr txBox="1"/>
        </xdr:nvSpPr>
        <xdr:spPr bwMode="auto">
          <a:xfrm>
            <a:off x="10573210" y="1048385"/>
            <a:ext cx="2779230" cy="9126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800" b="1"/>
              <a:t>Overall</a:t>
            </a:r>
            <a:r>
              <a:rPr lang="en-US" sz="1800" b="1" baseline="0"/>
              <a:t> Budget Consumed</a:t>
            </a:r>
          </a:p>
          <a:p>
            <a:pPr algn="ctr"/>
            <a:r>
              <a:rPr lang="en-US" sz="1050" b="1"/>
              <a:t>Budget</a:t>
            </a:r>
            <a:r>
              <a:rPr lang="en-US" sz="1050" b="1" baseline="0"/>
              <a:t> consumed of the total</a:t>
            </a:r>
            <a:endParaRPr lang="en-US" sz="1050" b="1"/>
          </a:p>
        </xdr:txBody>
      </xdr:sp>
      <xdr:sp macro="" textlink="calculation!B104">
        <xdr:nvSpPr>
          <xdr:cNvPr id="68" name="TextBox 67"/>
          <xdr:cNvSpPr txBox="1"/>
        </xdr:nvSpPr>
        <xdr:spPr bwMode="auto">
          <a:xfrm>
            <a:off x="10935397" y="3437302"/>
            <a:ext cx="428711" cy="2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231F3E1D-EEDD-4544-8D0D-9BBE64ACD3A1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0.0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7">
        <xdr:nvSpPr>
          <xdr:cNvPr id="69" name="TextBox 68"/>
          <xdr:cNvSpPr txBox="1"/>
        </xdr:nvSpPr>
        <xdr:spPr bwMode="auto">
          <a:xfrm>
            <a:off x="11098012" y="2982381"/>
            <a:ext cx="428711" cy="235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3E9465D9-A535-4BAC-99FA-B10DAEF5E63C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2.0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8">
        <xdr:nvSpPr>
          <xdr:cNvPr id="70" name="TextBox 69"/>
          <xdr:cNvSpPr txBox="1"/>
        </xdr:nvSpPr>
        <xdr:spPr bwMode="auto">
          <a:xfrm>
            <a:off x="11482373" y="2660800"/>
            <a:ext cx="436102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63EB655B-1CDA-48C0-88F4-3AB796AA2E51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4.0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9">
        <xdr:nvSpPr>
          <xdr:cNvPr id="71" name="TextBox 70"/>
          <xdr:cNvSpPr txBox="1"/>
        </xdr:nvSpPr>
        <xdr:spPr bwMode="auto">
          <a:xfrm>
            <a:off x="11985000" y="2660800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2212F4AB-1C39-4939-9D93-198D05192B7C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6.0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10">
        <xdr:nvSpPr>
          <xdr:cNvPr id="72" name="TextBox 71"/>
          <xdr:cNvSpPr txBox="1"/>
        </xdr:nvSpPr>
        <xdr:spPr bwMode="auto">
          <a:xfrm>
            <a:off x="12361969" y="2990224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AA1C491B-D318-4FC3-92FD-9D997AC4679A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8.0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calculation!B105">
        <xdr:nvSpPr>
          <xdr:cNvPr id="73" name="TextBox 72"/>
          <xdr:cNvSpPr txBox="1"/>
        </xdr:nvSpPr>
        <xdr:spPr bwMode="auto">
          <a:xfrm>
            <a:off x="12495017" y="3437302"/>
            <a:ext cx="428711" cy="2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73AB1AC5-CE30-43CB-992A-D7C7D8ED6F57}" type="TxLink">
              <a:rPr lang="en-US" sz="1000" b="1" i="0" u="none" strike="noStrike" cap="none" spc="0">
                <a:ln>
                  <a:noFill/>
                </a:ln>
                <a:solidFill>
                  <a:srgbClr val="000000"/>
                </a:solidFill>
                <a:effectLst/>
                <a:latin typeface="Arialri"/>
                <a:cs typeface="Arial"/>
              </a:rPr>
              <a:pPr algn="ctr"/>
              <a:t>10.0</a:t>
            </a:fld>
            <a:endParaRPr lang="en-US" sz="1100" b="1" cap="none" spc="0">
              <a:ln>
                <a:noFill/>
              </a:ln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74" name="Oval 73"/>
          <xdr:cNvSpPr/>
        </xdr:nvSpPr>
        <xdr:spPr bwMode="auto">
          <a:xfrm>
            <a:off x="11574938" y="3175479"/>
            <a:ext cx="739157" cy="776503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calculation!B106">
        <xdr:nvSpPr>
          <xdr:cNvPr id="75" name="TextBox 74"/>
          <xdr:cNvSpPr txBox="1"/>
        </xdr:nvSpPr>
        <xdr:spPr bwMode="auto">
          <a:xfrm>
            <a:off x="11541506" y="3358867"/>
            <a:ext cx="813073" cy="3294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165A8510-97CE-4375-9A8C-C5E466EEDFEA}" type="TxLink">
              <a:rPr lang="en-US" sz="2000" b="1" i="0" u="none" strike="noStrike" cap="none" spc="50">
                <a:ln w="12700" cmpd="sng">
                  <a:solidFill>
                    <a:schemeClr val="tx1"/>
                  </a:solidFill>
                  <a:prstDash val="solid"/>
                </a:ln>
                <a:solidFill>
                  <a:schemeClr val="bg1"/>
                </a:solidFill>
                <a:effectLst>
                  <a:glow rad="53100">
                    <a:schemeClr val="bg1">
                      <a:lumMod val="50000"/>
                      <a:alpha val="30000"/>
                    </a:schemeClr>
                  </a:glow>
                </a:effectLst>
                <a:latin typeface="Arialri"/>
                <a:cs typeface="Arial" pitchFamily="34" charset="0"/>
              </a:rPr>
              <a:pPr algn="ctr"/>
              <a:t>8.2</a:t>
            </a:fld>
            <a:endParaRPr lang="en-US" sz="2000" b="1" cap="none" spc="50">
              <a:ln w="12700" cmpd="sng">
                <a:solidFill>
                  <a:schemeClr val="tx1"/>
                </a:solidFill>
                <a:prstDash val="solid"/>
              </a:ln>
              <a:solidFill>
                <a:schemeClr val="bg1"/>
              </a:solidFill>
              <a:effectLst>
                <a:glow rad="53100">
                  <a:schemeClr val="bg1">
                    <a:lumMod val="50000"/>
                    <a:alpha val="30000"/>
                  </a:schemeClr>
                </a:glow>
              </a:effectLst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3</xdr:col>
      <xdr:colOff>123263</xdr:colOff>
      <xdr:row>9</xdr:row>
      <xdr:rowOff>41462</xdr:rowOff>
    </xdr:from>
    <xdr:to>
      <xdr:col>8</xdr:col>
      <xdr:colOff>470647</xdr:colOff>
      <xdr:row>14</xdr:row>
      <xdr:rowOff>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384741</xdr:colOff>
      <xdr:row>32</xdr:row>
      <xdr:rowOff>167439</xdr:rowOff>
    </xdr:from>
    <xdr:to>
      <xdr:col>17</xdr:col>
      <xdr:colOff>607590</xdr:colOff>
      <xdr:row>33</xdr:row>
      <xdr:rowOff>199289</xdr:rowOff>
    </xdr:to>
    <xdr:sp macro="" textlink="">
      <xdr:nvSpPr>
        <xdr:cNvPr id="76" name="Right Triangle 75"/>
        <xdr:cNvSpPr/>
      </xdr:nvSpPr>
      <xdr:spPr>
        <a:xfrm flipH="1">
          <a:off x="15107302" y="6595527"/>
          <a:ext cx="222849" cy="23264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ring/Desktop/CDRME%20-%2017-10-2012/04%20-%20Use%20of%20symbols,%20shapes%20&amp;%20pic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Dashboard Page"/>
      <sheetName val="Dashboard Configuration Page"/>
      <sheetName val="Dashboard Calculations - Locked"/>
    </sheetNames>
    <sheetDataSet>
      <sheetData sheetId="0"/>
      <sheetData sheetId="1">
        <row r="58">
          <cell r="E58">
            <v>9</v>
          </cell>
        </row>
        <row r="60">
          <cell r="E60">
            <v>0</v>
          </cell>
        </row>
        <row r="62">
          <cell r="E62">
            <v>10</v>
          </cell>
        </row>
      </sheetData>
      <sheetData sheetId="2">
        <row r="77">
          <cell r="B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"/>
  <sheetViews>
    <sheetView showGridLines="0" tabSelected="1" zoomScale="85" zoomScaleNormal="85" workbookViewId="0"/>
  </sheetViews>
  <sheetFormatPr defaultColWidth="0" defaultRowHeight="15" zeroHeight="1" x14ac:dyDescent="0.25"/>
  <cols>
    <col min="1" max="1" width="1.7109375" customWidth="1"/>
    <col min="2" max="2" width="2.7109375" customWidth="1"/>
    <col min="3" max="3" width="33.85546875" bestFit="1" customWidth="1"/>
    <col min="4" max="4" width="12.28515625" customWidth="1"/>
    <col min="5" max="5" width="19" bestFit="1" customWidth="1"/>
    <col min="6" max="6" width="9.42578125" bestFit="1" customWidth="1"/>
    <col min="7" max="7" width="10.85546875" bestFit="1" customWidth="1"/>
    <col min="8" max="8" width="10.28515625" bestFit="1" customWidth="1"/>
    <col min="9" max="9" width="10.140625" customWidth="1"/>
    <col min="10" max="10" width="18.28515625" customWidth="1"/>
    <col min="11" max="11" width="3.7109375" customWidth="1"/>
    <col min="12" max="12" width="12.5703125" bestFit="1" customWidth="1"/>
    <col min="13" max="13" width="9.5703125" bestFit="1" customWidth="1"/>
    <col min="14" max="14" width="12" bestFit="1" customWidth="1"/>
    <col min="15" max="15" width="9.5703125" bestFit="1" customWidth="1"/>
    <col min="16" max="16" width="3.5703125" customWidth="1"/>
    <col min="17" max="17" width="13" customWidth="1"/>
    <col min="18" max="18" width="3.85546875" customWidth="1"/>
    <col min="19" max="19" width="9.140625" customWidth="1"/>
    <col min="20" max="20" width="3.7109375" customWidth="1"/>
    <col min="21" max="21" width="1.7109375" customWidth="1"/>
    <col min="37" max="16384" width="9.140625" hidden="1"/>
  </cols>
  <sheetData>
    <row r="1" spans="1:36" s="30" customFormat="1" ht="6.95" customHeight="1" x14ac:dyDescent="0.25"/>
    <row r="2" spans="1:36" s="52" customFormat="1" x14ac:dyDescent="0.25">
      <c r="A2" s="30"/>
      <c r="U2" s="30"/>
    </row>
    <row r="3" spans="1:36" s="52" customFormat="1" x14ac:dyDescent="0.25">
      <c r="A3" s="30"/>
      <c r="U3" s="30"/>
    </row>
    <row r="4" spans="1:36" s="52" customFormat="1" x14ac:dyDescent="0.25">
      <c r="A4" s="30"/>
      <c r="U4" s="30"/>
    </row>
    <row r="5" spans="1:36" s="52" customFormat="1" ht="18.75" x14ac:dyDescent="0.25">
      <c r="A5" s="30"/>
      <c r="U5" s="30"/>
      <c r="AB5" s="53"/>
      <c r="AC5" s="53"/>
      <c r="AD5" s="53"/>
      <c r="AE5" s="53"/>
      <c r="AF5" s="53"/>
      <c r="AG5" s="53"/>
      <c r="AH5" s="53"/>
      <c r="AI5" s="53"/>
      <c r="AJ5" s="53"/>
    </row>
    <row r="6" spans="1:36" s="52" customFormat="1" x14ac:dyDescent="0.25">
      <c r="A6" s="30"/>
      <c r="U6" s="30"/>
    </row>
    <row r="7" spans="1:36" x14ac:dyDescent="0.25">
      <c r="A7" s="30"/>
      <c r="U7" s="30"/>
    </row>
    <row r="8" spans="1:36" ht="26.25" x14ac:dyDescent="0.4">
      <c r="A8" s="30"/>
      <c r="C8" s="120" t="s">
        <v>126</v>
      </c>
      <c r="D8" s="140" t="s">
        <v>127</v>
      </c>
      <c r="E8" s="140"/>
      <c r="F8" s="140" t="s">
        <v>128</v>
      </c>
      <c r="G8" s="140"/>
      <c r="H8" s="143"/>
      <c r="I8" s="33"/>
      <c r="J8" s="110" t="s">
        <v>133</v>
      </c>
      <c r="K8" s="111"/>
      <c r="L8" s="111"/>
      <c r="M8" s="112"/>
      <c r="N8" s="116"/>
      <c r="O8" s="116"/>
      <c r="P8" s="116"/>
      <c r="Q8" s="116"/>
      <c r="U8" s="30"/>
    </row>
    <row r="9" spans="1:36" ht="23.25" x14ac:dyDescent="0.35">
      <c r="A9" s="30"/>
      <c r="C9" s="128">
        <f>J25</f>
        <v>73959.87</v>
      </c>
      <c r="D9" s="141">
        <f>total_expenditures</f>
        <v>61970.44</v>
      </c>
      <c r="E9" s="142"/>
      <c r="F9" s="144">
        <f>C9-D9</f>
        <v>11989.429999999993</v>
      </c>
      <c r="G9" s="145"/>
      <c r="H9" s="146"/>
      <c r="I9" s="34"/>
      <c r="N9" s="45"/>
      <c r="O9" s="45"/>
      <c r="P9" s="45"/>
      <c r="Q9" s="45"/>
      <c r="R9" s="25"/>
      <c r="S9" s="25"/>
      <c r="T9" s="25"/>
      <c r="U9" s="30"/>
      <c r="V9" s="25"/>
    </row>
    <row r="10" spans="1:36" s="123" customFormat="1" ht="6.95" customHeight="1" x14ac:dyDescent="0.35">
      <c r="A10" s="30"/>
      <c r="C10" s="107"/>
      <c r="D10" s="107"/>
      <c r="E10" s="107"/>
      <c r="F10" s="107"/>
      <c r="G10" s="107"/>
      <c r="H10" s="107"/>
      <c r="I10" s="34"/>
      <c r="J10" s="113"/>
      <c r="K10" s="114"/>
      <c r="L10" s="114"/>
      <c r="M10" s="115"/>
      <c r="N10" s="45"/>
      <c r="O10" s="45"/>
      <c r="P10" s="45"/>
      <c r="Q10" s="45"/>
      <c r="R10" s="25"/>
      <c r="S10" s="25"/>
      <c r="T10" s="25"/>
      <c r="U10" s="30"/>
      <c r="V10" s="25"/>
    </row>
    <row r="11" spans="1:36" s="123" customFormat="1" ht="15" customHeight="1" x14ac:dyDescent="0.35">
      <c r="A11" s="30"/>
      <c r="C11" s="127" t="s">
        <v>5</v>
      </c>
      <c r="D11" s="107"/>
      <c r="E11" s="107"/>
      <c r="F11" s="107"/>
      <c r="G11" s="107"/>
      <c r="H11" s="107"/>
      <c r="I11" s="34"/>
      <c r="J11" s="121"/>
      <c r="K11" s="45"/>
      <c r="L11" s="45"/>
      <c r="M11" s="122"/>
      <c r="N11" s="45"/>
      <c r="O11" s="45"/>
      <c r="P11" s="45"/>
      <c r="Q11" s="45"/>
      <c r="R11" s="25"/>
      <c r="S11" s="25"/>
      <c r="T11" s="25"/>
      <c r="U11" s="30"/>
      <c r="V11" s="25"/>
    </row>
    <row r="12" spans="1:36" ht="22.5" customHeight="1" x14ac:dyDescent="0.25">
      <c r="A12" s="30"/>
      <c r="C12" s="125" t="str">
        <f>"Budget: " &amp; TEXT(I25,"#,###")</f>
        <v>Budget: 58,205</v>
      </c>
      <c r="J12" s="132" t="s">
        <v>162</v>
      </c>
      <c r="K12" s="45"/>
      <c r="L12" s="45"/>
      <c r="M12" s="122"/>
      <c r="N12" s="25"/>
      <c r="O12" s="25"/>
      <c r="P12" s="25"/>
      <c r="Q12" s="25"/>
      <c r="R12" s="25"/>
      <c r="S12" s="25"/>
      <c r="T12" s="25"/>
      <c r="U12" s="30"/>
      <c r="V12" s="25"/>
    </row>
    <row r="13" spans="1:36" ht="22.5" customHeight="1" x14ac:dyDescent="0.35">
      <c r="A13" s="30"/>
      <c r="C13" s="126" t="str">
        <f>"Actual: " &amp; TEXT(J25,"#,###")</f>
        <v>Actual: 73,960</v>
      </c>
      <c r="D13" s="94"/>
      <c r="E13" s="94"/>
      <c r="F13" s="94"/>
      <c r="G13" s="95"/>
      <c r="I13" s="4"/>
      <c r="J13" s="49" t="s">
        <v>129</v>
      </c>
      <c r="K13" s="129"/>
      <c r="L13" s="48"/>
      <c r="M13" s="117">
        <v>-1</v>
      </c>
      <c r="N13" s="25"/>
      <c r="O13" s="25"/>
      <c r="P13" s="25"/>
      <c r="Q13" s="25"/>
      <c r="R13" s="25"/>
      <c r="S13" s="25"/>
      <c r="T13" s="25"/>
      <c r="U13" s="30"/>
      <c r="V13" s="25"/>
      <c r="X13" s="156"/>
      <c r="Y13" s="156"/>
      <c r="Z13" s="156"/>
      <c r="AA13" s="156"/>
      <c r="AB13" s="156"/>
      <c r="AC13" s="156"/>
    </row>
    <row r="14" spans="1:36" ht="15" customHeight="1" x14ac:dyDescent="0.35">
      <c r="A14" s="30"/>
      <c r="D14" s="94"/>
      <c r="E14" s="94"/>
      <c r="F14" s="94"/>
      <c r="G14" s="95"/>
      <c r="I14" s="4"/>
      <c r="J14" s="49"/>
      <c r="K14" s="129"/>
      <c r="L14" s="48"/>
      <c r="M14" s="117"/>
      <c r="N14" s="25"/>
      <c r="O14" s="25"/>
      <c r="P14" s="25"/>
      <c r="Q14" s="25"/>
      <c r="R14" s="25"/>
      <c r="S14" s="25"/>
      <c r="T14" s="25"/>
      <c r="U14" s="30"/>
      <c r="V14" s="25"/>
      <c r="X14" s="124"/>
      <c r="Y14" s="124"/>
      <c r="Z14" s="124"/>
      <c r="AA14" s="124"/>
      <c r="AB14" s="124"/>
      <c r="AC14" s="124"/>
    </row>
    <row r="15" spans="1:36" ht="18.75" x14ac:dyDescent="0.3">
      <c r="A15" s="30"/>
      <c r="C15" s="125" t="s">
        <v>166</v>
      </c>
      <c r="D15" s="125" t="s">
        <v>122</v>
      </c>
      <c r="E15" s="125" t="s">
        <v>120</v>
      </c>
      <c r="F15" s="125" t="s">
        <v>121</v>
      </c>
      <c r="G15" s="157" t="s">
        <v>167</v>
      </c>
      <c r="H15" s="157"/>
      <c r="I15" s="45"/>
      <c r="J15" s="49" t="s">
        <v>130</v>
      </c>
      <c r="K15" s="129"/>
      <c r="L15" s="48"/>
      <c r="M15" s="117">
        <v>0</v>
      </c>
      <c r="N15" s="25"/>
      <c r="O15" s="25"/>
      <c r="P15" s="25"/>
      <c r="Q15" s="25"/>
      <c r="R15" s="25"/>
      <c r="S15" s="25"/>
      <c r="T15" s="25"/>
      <c r="U15" s="30"/>
      <c r="V15" s="25"/>
      <c r="X15" s="46"/>
      <c r="Y15" s="46"/>
      <c r="Z15" s="46"/>
      <c r="AA15" s="46"/>
      <c r="AB15" s="46"/>
      <c r="AC15" s="46"/>
    </row>
    <row r="16" spans="1:36" ht="15.75" x14ac:dyDescent="0.25">
      <c r="A16" s="30"/>
      <c r="C16" s="35" t="s">
        <v>108</v>
      </c>
      <c r="D16" s="57">
        <v>10931.26</v>
      </c>
      <c r="E16" s="57">
        <f ca="1">calculation!D58</f>
        <v>11040.572599999998</v>
      </c>
      <c r="F16" s="54">
        <f ca="1">(E16-D16)/D16</f>
        <v>9.9999999999997695E-3</v>
      </c>
      <c r="G16" s="38"/>
      <c r="H16" s="39"/>
      <c r="I16" s="4"/>
      <c r="J16" s="50"/>
      <c r="K16" s="130"/>
      <c r="L16" s="4"/>
      <c r="M16" s="117"/>
      <c r="N16" s="25"/>
      <c r="O16" s="25"/>
      <c r="P16" s="25"/>
      <c r="Q16" s="25"/>
      <c r="R16" s="25"/>
      <c r="S16" s="25"/>
      <c r="T16" s="25"/>
      <c r="U16" s="30"/>
      <c r="V16" s="25"/>
      <c r="X16" s="46"/>
      <c r="Y16" s="46"/>
      <c r="Z16" s="46"/>
      <c r="AA16" s="46"/>
      <c r="AB16" s="46"/>
      <c r="AC16" s="46"/>
    </row>
    <row r="17" spans="1:29" ht="18.75" x14ac:dyDescent="0.3">
      <c r="A17" s="30"/>
      <c r="C17" s="36" t="s">
        <v>98</v>
      </c>
      <c r="D17" s="58">
        <v>3975</v>
      </c>
      <c r="E17" s="58">
        <f ca="1">calculation!D59</f>
        <v>4223.4375</v>
      </c>
      <c r="F17" s="55">
        <f ca="1">(E17-D17)/D17</f>
        <v>6.25E-2</v>
      </c>
      <c r="G17" s="4"/>
      <c r="H17" s="41"/>
      <c r="I17" s="4"/>
      <c r="J17" s="49" t="s">
        <v>131</v>
      </c>
      <c r="K17" s="129"/>
      <c r="L17" s="48"/>
      <c r="M17" s="117">
        <v>1</v>
      </c>
      <c r="N17" s="25"/>
      <c r="O17" s="25"/>
      <c r="P17" s="25"/>
      <c r="Q17" s="25"/>
      <c r="R17" s="25"/>
      <c r="S17" s="25"/>
      <c r="T17" s="25"/>
      <c r="U17" s="30"/>
      <c r="V17" s="25"/>
      <c r="X17" s="46"/>
      <c r="Y17" s="47"/>
      <c r="Z17" s="46"/>
      <c r="AA17" s="46"/>
      <c r="AB17" s="4"/>
      <c r="AC17" s="46"/>
    </row>
    <row r="18" spans="1:29" ht="15.75" x14ac:dyDescent="0.25">
      <c r="A18" s="30"/>
      <c r="C18" s="36" t="s">
        <v>111</v>
      </c>
      <c r="D18" s="58">
        <v>2898.49</v>
      </c>
      <c r="E18" s="58">
        <f ca="1">calculation!D60</f>
        <v>2842.9356083333332</v>
      </c>
      <c r="F18" s="55">
        <f ca="1">(E18-D18)/D18</f>
        <v>-1.916666666666663E-2</v>
      </c>
      <c r="G18" s="4"/>
      <c r="H18" s="41"/>
      <c r="I18" s="4"/>
      <c r="J18" s="50"/>
      <c r="K18" s="130"/>
      <c r="L18" s="4"/>
      <c r="M18" s="118"/>
      <c r="N18" s="25"/>
      <c r="O18" s="25"/>
      <c r="P18" s="25"/>
      <c r="Q18" s="25"/>
      <c r="R18" s="25"/>
      <c r="S18" s="25"/>
      <c r="T18" s="25"/>
      <c r="U18" s="30"/>
      <c r="V18" s="25"/>
      <c r="X18" s="46"/>
      <c r="Y18" s="46"/>
      <c r="Z18" s="46"/>
      <c r="AA18" s="46"/>
      <c r="AB18" s="4"/>
      <c r="AC18" s="46"/>
    </row>
    <row r="19" spans="1:29" ht="18.75" x14ac:dyDescent="0.3">
      <c r="A19" s="30"/>
      <c r="C19" s="36" t="s">
        <v>109</v>
      </c>
      <c r="D19" s="58">
        <v>1890.63</v>
      </c>
      <c r="E19" s="58">
        <f ca="1">calculation!D61</f>
        <v>1750.408275</v>
      </c>
      <c r="F19" s="55">
        <f ca="1">(E19-D19)/D19</f>
        <v>-7.4166666666666714E-2</v>
      </c>
      <c r="G19" s="4"/>
      <c r="H19" s="41"/>
      <c r="I19" s="4"/>
      <c r="J19" s="49" t="s">
        <v>132</v>
      </c>
      <c r="K19" s="129"/>
      <c r="L19" s="48"/>
      <c r="M19" s="117">
        <v>1</v>
      </c>
      <c r="N19" s="25"/>
      <c r="O19" s="25"/>
      <c r="P19" s="25"/>
      <c r="Q19" s="25"/>
      <c r="R19" s="25"/>
      <c r="S19" s="25"/>
      <c r="T19" s="25"/>
      <c r="U19" s="30"/>
      <c r="V19" s="25"/>
      <c r="X19" s="46"/>
      <c r="Y19" s="47"/>
      <c r="Z19" s="46"/>
      <c r="AA19" s="46"/>
      <c r="AB19" s="4"/>
      <c r="AC19" s="46"/>
    </row>
    <row r="20" spans="1:29" ht="15.75" x14ac:dyDescent="0.25">
      <c r="A20" s="30"/>
      <c r="C20" s="37" t="s">
        <v>106</v>
      </c>
      <c r="D20" s="59">
        <v>1847.24</v>
      </c>
      <c r="E20" s="59">
        <f ca="1">calculation!D62</f>
        <v>1968.8499666666667</v>
      </c>
      <c r="F20" s="56">
        <f ca="1">(E20-D20)/D20</f>
        <v>6.5833333333333327E-2</v>
      </c>
      <c r="G20" s="43"/>
      <c r="H20" s="44"/>
      <c r="I20" s="4"/>
      <c r="J20" s="42"/>
      <c r="K20" s="43"/>
      <c r="L20" s="43"/>
      <c r="M20" s="44"/>
      <c r="N20" s="25"/>
      <c r="O20" s="25"/>
      <c r="P20" s="25"/>
      <c r="Q20" s="25"/>
      <c r="R20" s="25"/>
      <c r="S20" s="25"/>
      <c r="T20" s="25"/>
      <c r="U20" s="30"/>
      <c r="V20" s="25"/>
      <c r="X20" s="46"/>
      <c r="Y20" s="46"/>
      <c r="Z20" s="46"/>
      <c r="AA20" s="46"/>
      <c r="AB20" s="4"/>
      <c r="AC20" s="46"/>
    </row>
    <row r="21" spans="1:29" x14ac:dyDescent="0.25">
      <c r="A21" s="30"/>
      <c r="J21" s="4"/>
      <c r="K21" s="4"/>
      <c r="L21" s="4"/>
      <c r="M21" s="4"/>
      <c r="N21" s="25"/>
      <c r="O21" s="25"/>
      <c r="P21" s="25"/>
      <c r="Q21" s="25"/>
      <c r="R21" s="25"/>
      <c r="S21" s="25"/>
      <c r="T21" s="25"/>
      <c r="U21" s="30"/>
      <c r="V21" s="25"/>
      <c r="X21" s="46"/>
      <c r="Y21" s="47"/>
      <c r="Z21" s="46"/>
      <c r="AA21" s="46"/>
      <c r="AB21" s="4"/>
      <c r="AC21" s="46"/>
    </row>
    <row r="22" spans="1:29" ht="21" x14ac:dyDescent="0.35">
      <c r="A22" s="30"/>
      <c r="C22" s="158" t="s">
        <v>91</v>
      </c>
      <c r="D22" s="159"/>
      <c r="E22" s="160"/>
      <c r="F22" s="104"/>
      <c r="G22" s="150" t="s">
        <v>148</v>
      </c>
      <c r="H22" s="151"/>
      <c r="I22" s="151"/>
      <c r="J22" s="151"/>
      <c r="K22" s="151"/>
      <c r="L22" s="152"/>
      <c r="M22" s="106"/>
      <c r="N22" s="150" t="s">
        <v>135</v>
      </c>
      <c r="O22" s="151"/>
      <c r="P22" s="151"/>
      <c r="Q22" s="151"/>
      <c r="R22" s="151"/>
      <c r="S22" s="152"/>
      <c r="T22" s="69"/>
      <c r="U22" s="30"/>
      <c r="Y22" s="69"/>
      <c r="Z22" s="69"/>
      <c r="AA22" s="69"/>
      <c r="AB22" s="69"/>
      <c r="AC22" s="46"/>
    </row>
    <row r="23" spans="1:29" ht="21" x14ac:dyDescent="0.35">
      <c r="A23" s="30"/>
      <c r="C23" s="101"/>
      <c r="D23" s="102"/>
      <c r="E23" s="103"/>
      <c r="F23" s="104"/>
      <c r="G23" s="86"/>
      <c r="H23" s="68"/>
      <c r="I23" s="68" t="s">
        <v>122</v>
      </c>
      <c r="J23" s="105" t="s">
        <v>120</v>
      </c>
      <c r="K23" s="131" t="s">
        <v>163</v>
      </c>
      <c r="L23" s="87" t="s">
        <v>121</v>
      </c>
      <c r="M23" s="69"/>
      <c r="N23" s="153" t="s">
        <v>136</v>
      </c>
      <c r="O23" s="154"/>
      <c r="P23" s="154"/>
      <c r="Q23" s="154"/>
      <c r="R23" s="154"/>
      <c r="S23" s="155"/>
      <c r="T23" s="69"/>
      <c r="U23" s="30"/>
      <c r="Y23" s="69"/>
      <c r="Z23" s="69"/>
      <c r="AA23" s="69"/>
      <c r="AB23" s="69"/>
      <c r="AC23" s="46"/>
    </row>
    <row r="24" spans="1:29" ht="15" customHeight="1" x14ac:dyDescent="0.35">
      <c r="A24" s="30"/>
      <c r="C24" s="147" t="s">
        <v>134</v>
      </c>
      <c r="D24" s="148"/>
      <c r="E24" s="149"/>
      <c r="F24" s="10"/>
      <c r="G24" s="108"/>
      <c r="H24" s="107"/>
      <c r="I24" s="69"/>
      <c r="J24" s="69"/>
      <c r="K24" s="69"/>
      <c r="L24" s="109"/>
      <c r="M24" s="69"/>
      <c r="N24" s="40"/>
      <c r="O24" s="4"/>
      <c r="P24" s="25"/>
      <c r="Q24" s="25"/>
      <c r="R24" s="96"/>
      <c r="S24" s="51"/>
      <c r="T24" s="25"/>
      <c r="U24" s="30"/>
      <c r="Y24" s="97"/>
      <c r="Z24" s="96"/>
      <c r="AA24" s="96"/>
      <c r="AB24" s="25"/>
      <c r="AC24" s="46"/>
    </row>
    <row r="25" spans="1:29" ht="15" customHeight="1" x14ac:dyDescent="0.25">
      <c r="A25" s="30"/>
      <c r="C25" s="40"/>
      <c r="D25" s="4"/>
      <c r="E25" s="41"/>
      <c r="F25" s="25"/>
      <c r="G25" s="64" t="s">
        <v>5</v>
      </c>
      <c r="H25" s="65"/>
      <c r="I25" s="66">
        <f>calculation!J46</f>
        <v>58205.48</v>
      </c>
      <c r="J25" s="66">
        <f>calculation!I46</f>
        <v>73959.87</v>
      </c>
      <c r="K25" s="66" t="s">
        <v>164</v>
      </c>
      <c r="L25" s="70">
        <f>IF(K25="+",J25-I25,I25-J25)/I25</f>
        <v>0.27066850062915021</v>
      </c>
      <c r="M25" s="65"/>
      <c r="N25" s="134" t="s">
        <v>13</v>
      </c>
      <c r="P25" s="10"/>
      <c r="Q25" s="138"/>
      <c r="R25" s="138"/>
      <c r="S25" s="139"/>
      <c r="T25" s="25"/>
      <c r="U25" s="30"/>
      <c r="Y25" s="97"/>
      <c r="Z25" s="96"/>
      <c r="AA25" s="96"/>
      <c r="AB25" s="25"/>
      <c r="AC25" s="46"/>
    </row>
    <row r="26" spans="1:29" ht="15.75" x14ac:dyDescent="0.25">
      <c r="A26" s="30"/>
      <c r="C26" s="40"/>
      <c r="D26" s="4"/>
      <c r="E26" s="41"/>
      <c r="F26" s="25"/>
      <c r="G26" s="64" t="s">
        <v>137</v>
      </c>
      <c r="H26" s="65"/>
      <c r="I26" s="66">
        <f>calculation!D46</f>
        <v>23746.73</v>
      </c>
      <c r="J26" s="66">
        <f>calculation!C46</f>
        <v>30876.880000000001</v>
      </c>
      <c r="K26" s="66" t="s">
        <v>8</v>
      </c>
      <c r="L26" s="70">
        <f t="shared" ref="L26:L38" si="0">IF(K26="+",J26-I26,I26-J26)/I26</f>
        <v>-0.3002581829161321</v>
      </c>
      <c r="M26" s="65"/>
      <c r="N26" s="134" t="s">
        <v>6</v>
      </c>
      <c r="P26" s="10"/>
      <c r="Q26" s="138"/>
      <c r="R26" s="138"/>
      <c r="S26" s="139"/>
      <c r="T26" s="25"/>
      <c r="U26" s="30"/>
      <c r="Y26" s="97"/>
      <c r="Z26" s="96"/>
      <c r="AA26" s="96"/>
      <c r="AB26" s="25"/>
      <c r="AC26" s="46"/>
    </row>
    <row r="27" spans="1:29" ht="15.75" x14ac:dyDescent="0.25">
      <c r="A27" s="30"/>
      <c r="C27" s="40"/>
      <c r="D27" s="4"/>
      <c r="E27" s="41"/>
      <c r="F27" s="25"/>
      <c r="G27" s="64" t="s">
        <v>138</v>
      </c>
      <c r="H27" s="65"/>
      <c r="I27" s="66">
        <f>I25-I26</f>
        <v>34458.75</v>
      </c>
      <c r="J27" s="66">
        <f>J25-J26</f>
        <v>43082.989999999991</v>
      </c>
      <c r="K27" s="66" t="s">
        <v>164</v>
      </c>
      <c r="L27" s="70">
        <f t="shared" si="0"/>
        <v>0.25027721551129944</v>
      </c>
      <c r="M27" s="65"/>
      <c r="N27" s="134" t="s">
        <v>7</v>
      </c>
      <c r="P27" s="10"/>
      <c r="Q27" s="138"/>
      <c r="R27" s="138"/>
      <c r="S27" s="139"/>
      <c r="T27" s="25"/>
      <c r="U27" s="30"/>
      <c r="Y27" s="97"/>
      <c r="Z27" s="96"/>
      <c r="AA27" s="96"/>
      <c r="AB27" s="25"/>
      <c r="AC27" s="46"/>
    </row>
    <row r="28" spans="1:29" ht="15.75" x14ac:dyDescent="0.25">
      <c r="A28" s="30"/>
      <c r="C28" s="40"/>
      <c r="D28" s="4"/>
      <c r="E28" s="41"/>
      <c r="F28" s="25"/>
      <c r="G28" s="64"/>
      <c r="H28" s="65"/>
      <c r="I28" s="66"/>
      <c r="J28" s="66"/>
      <c r="K28" s="66"/>
      <c r="L28" s="70"/>
      <c r="M28" s="65"/>
      <c r="N28" s="134" t="s">
        <v>14</v>
      </c>
      <c r="P28" s="10"/>
      <c r="Q28" s="138"/>
      <c r="R28" s="138"/>
      <c r="S28" s="139"/>
      <c r="T28" s="25"/>
      <c r="U28" s="30"/>
      <c r="Y28" s="97"/>
      <c r="Z28" s="96"/>
      <c r="AA28" s="96"/>
      <c r="AB28" s="25"/>
      <c r="AC28" s="46"/>
    </row>
    <row r="29" spans="1:29" ht="15.75" x14ac:dyDescent="0.25">
      <c r="A29" s="30"/>
      <c r="C29" s="40"/>
      <c r="D29" s="4"/>
      <c r="E29" s="41"/>
      <c r="F29" s="25"/>
      <c r="G29" s="64" t="s">
        <v>139</v>
      </c>
      <c r="H29" s="65"/>
      <c r="I29" s="66">
        <f>calculation!D47</f>
        <v>24005.88</v>
      </c>
      <c r="J29" s="66">
        <f>calculation!C47</f>
        <v>29129.98</v>
      </c>
      <c r="K29" s="66" t="s">
        <v>8</v>
      </c>
      <c r="L29" s="70">
        <f t="shared" si="0"/>
        <v>-0.21345187095828183</v>
      </c>
      <c r="M29" s="65"/>
      <c r="N29" s="135" t="s">
        <v>15</v>
      </c>
      <c r="P29" s="133"/>
      <c r="Q29" s="138"/>
      <c r="R29" s="138"/>
      <c r="S29" s="139"/>
      <c r="T29" s="25"/>
      <c r="U29" s="30"/>
      <c r="Y29" s="97"/>
      <c r="Z29" s="96"/>
      <c r="AA29" s="96"/>
      <c r="AB29" s="25"/>
      <c r="AC29" s="46"/>
    </row>
    <row r="30" spans="1:29" ht="15.75" x14ac:dyDescent="0.25">
      <c r="A30" s="30"/>
      <c r="C30" s="40"/>
      <c r="D30" s="4"/>
      <c r="E30" s="41"/>
      <c r="F30" s="25"/>
      <c r="G30" s="64" t="s">
        <v>95</v>
      </c>
      <c r="H30" s="65"/>
      <c r="I30" s="66">
        <f>calculation!J47</f>
        <v>338.9</v>
      </c>
      <c r="J30" s="66">
        <f>calculation!I47</f>
        <v>735.94</v>
      </c>
      <c r="K30" s="66" t="s">
        <v>164</v>
      </c>
      <c r="L30" s="70">
        <f t="shared" si="0"/>
        <v>1.1715550309825911</v>
      </c>
      <c r="M30" s="65"/>
      <c r="N30" s="119"/>
      <c r="O30" s="136"/>
      <c r="P30" s="136"/>
      <c r="Q30" s="137" t="s">
        <v>168</v>
      </c>
      <c r="R30" s="136"/>
      <c r="S30" s="136"/>
      <c r="T30" s="25"/>
      <c r="U30" s="30"/>
      <c r="Y30" s="97"/>
      <c r="Z30" s="96"/>
      <c r="AA30" s="96"/>
      <c r="AB30" s="25"/>
      <c r="AC30" s="46"/>
    </row>
    <row r="31" spans="1:29" ht="15.75" x14ac:dyDescent="0.25">
      <c r="A31" s="30"/>
      <c r="C31" s="40"/>
      <c r="D31" s="4"/>
      <c r="E31" s="41"/>
      <c r="F31" s="25"/>
      <c r="G31" s="64" t="s">
        <v>140</v>
      </c>
      <c r="H31" s="65"/>
      <c r="I31" s="66">
        <v>100</v>
      </c>
      <c r="J31" s="66">
        <v>150</v>
      </c>
      <c r="K31" s="66" t="s">
        <v>8</v>
      </c>
      <c r="L31" s="70">
        <f t="shared" si="0"/>
        <v>-0.5</v>
      </c>
      <c r="M31" s="65"/>
      <c r="N31" s="25"/>
      <c r="O31" s="130"/>
      <c r="P31" s="99"/>
      <c r="Q31" s="98"/>
      <c r="R31" s="96"/>
      <c r="S31" s="25"/>
      <c r="T31" s="25"/>
      <c r="U31" s="30"/>
      <c r="Y31" s="97"/>
      <c r="Z31" s="96"/>
      <c r="AA31" s="96"/>
      <c r="AB31" s="25"/>
      <c r="AC31" s="46"/>
    </row>
    <row r="32" spans="1:29" ht="15.75" x14ac:dyDescent="0.25">
      <c r="A32" s="30"/>
      <c r="C32" s="40"/>
      <c r="D32" s="4"/>
      <c r="E32" s="41"/>
      <c r="F32" s="25"/>
      <c r="G32" s="64" t="s">
        <v>141</v>
      </c>
      <c r="H32" s="65"/>
      <c r="I32" s="66">
        <f>I27-I29+I30-I31</f>
        <v>10691.769999999999</v>
      </c>
      <c r="J32" s="66">
        <f>J27-J29+J30-J31</f>
        <v>14538.949999999992</v>
      </c>
      <c r="K32" s="66" t="s">
        <v>164</v>
      </c>
      <c r="L32" s="70">
        <f t="shared" si="0"/>
        <v>0.35982629630079899</v>
      </c>
      <c r="M32" s="65"/>
      <c r="N32" s="25"/>
      <c r="O32" s="130"/>
      <c r="P32" s="99"/>
      <c r="Q32" s="98"/>
      <c r="R32" s="96"/>
      <c r="S32" s="25"/>
      <c r="T32" s="25"/>
      <c r="U32" s="30"/>
      <c r="Y32" s="97"/>
      <c r="Z32" s="96"/>
      <c r="AA32" s="96"/>
      <c r="AB32" s="25"/>
      <c r="AC32" s="46"/>
    </row>
    <row r="33" spans="1:29" ht="15.75" x14ac:dyDescent="0.25">
      <c r="A33" s="30"/>
      <c r="C33" s="40"/>
      <c r="D33" s="4"/>
      <c r="E33" s="41"/>
      <c r="F33" s="25"/>
      <c r="G33" s="64"/>
      <c r="H33" s="65"/>
      <c r="I33" s="66"/>
      <c r="J33" s="66"/>
      <c r="K33" s="66"/>
      <c r="L33" s="70"/>
      <c r="M33" s="65"/>
      <c r="N33" s="25"/>
      <c r="O33" s="130"/>
      <c r="P33" s="99"/>
      <c r="Q33" s="98"/>
      <c r="R33" s="96"/>
      <c r="S33" s="25"/>
      <c r="T33" s="25"/>
      <c r="U33" s="30"/>
      <c r="Y33" s="97"/>
      <c r="Z33" s="96"/>
      <c r="AA33" s="96"/>
      <c r="AB33" s="25"/>
      <c r="AC33" s="46"/>
    </row>
    <row r="34" spans="1:29" ht="15.75" x14ac:dyDescent="0.25">
      <c r="A34" s="30"/>
      <c r="C34" s="40"/>
      <c r="D34" s="4"/>
      <c r="E34" s="41"/>
      <c r="F34" s="25"/>
      <c r="G34" s="64" t="s">
        <v>142</v>
      </c>
      <c r="H34" s="65"/>
      <c r="I34" s="66">
        <f>calculation!D48</f>
        <v>-1352.63</v>
      </c>
      <c r="J34" s="66">
        <f>calculation!C48</f>
        <v>1963.58</v>
      </c>
      <c r="K34" s="66" t="s">
        <v>8</v>
      </c>
      <c r="L34" s="70">
        <f t="shared" si="0"/>
        <v>2.4516756245240749</v>
      </c>
      <c r="M34" s="65"/>
      <c r="N34" s="25"/>
      <c r="O34" s="25"/>
      <c r="P34" s="25"/>
      <c r="Q34" s="25"/>
      <c r="R34" s="96"/>
      <c r="S34" s="25"/>
      <c r="T34" s="25"/>
      <c r="U34" s="30"/>
      <c r="Y34" s="97"/>
      <c r="Z34" s="96"/>
      <c r="AA34" s="96"/>
      <c r="AB34" s="25"/>
      <c r="AC34" s="46"/>
    </row>
    <row r="35" spans="1:29" ht="15.75" x14ac:dyDescent="0.25">
      <c r="A35" s="30"/>
      <c r="C35" s="40"/>
      <c r="D35" s="4"/>
      <c r="E35" s="41"/>
      <c r="F35" s="25"/>
      <c r="G35" s="64" t="s">
        <v>143</v>
      </c>
      <c r="H35" s="65"/>
      <c r="I35" s="66">
        <f>I32-I34</f>
        <v>12044.399999999998</v>
      </c>
      <c r="J35" s="66">
        <f>J34+J32</f>
        <v>16502.529999999992</v>
      </c>
      <c r="K35" s="66" t="s">
        <v>164</v>
      </c>
      <c r="L35" s="70">
        <f t="shared" si="0"/>
        <v>0.37014131048454008</v>
      </c>
      <c r="M35" s="65"/>
      <c r="N35" s="25"/>
      <c r="O35" s="25"/>
      <c r="R35" s="60"/>
      <c r="S35" s="25"/>
      <c r="T35" s="25"/>
      <c r="U35" s="30"/>
      <c r="V35" s="25"/>
      <c r="W35" s="25"/>
      <c r="X35" s="96"/>
      <c r="Y35" s="97"/>
      <c r="Z35" s="96"/>
      <c r="AA35" s="96"/>
      <c r="AB35" s="25"/>
      <c r="AC35" s="46"/>
    </row>
    <row r="36" spans="1:29" ht="15.75" x14ac:dyDescent="0.25">
      <c r="A36" s="30"/>
      <c r="C36" s="40"/>
      <c r="D36" s="4"/>
      <c r="E36" s="41"/>
      <c r="F36" s="25"/>
      <c r="G36" s="64"/>
      <c r="H36" s="65"/>
      <c r="I36" s="66"/>
      <c r="J36" s="66"/>
      <c r="K36" s="66"/>
      <c r="L36" s="70"/>
      <c r="M36" s="65"/>
      <c r="N36" s="25"/>
      <c r="O36" s="25"/>
      <c r="R36" s="60"/>
      <c r="S36" s="25"/>
      <c r="T36" s="25"/>
      <c r="U36" s="30"/>
      <c r="V36" s="25"/>
      <c r="W36" s="25"/>
      <c r="X36" s="96"/>
      <c r="Y36" s="97"/>
      <c r="Z36" s="96"/>
      <c r="AA36" s="96"/>
      <c r="AB36" s="25"/>
      <c r="AC36" s="46"/>
    </row>
    <row r="37" spans="1:29" ht="15.75" x14ac:dyDescent="0.25">
      <c r="A37" s="30"/>
      <c r="C37" s="40"/>
      <c r="D37" s="4"/>
      <c r="E37" s="41"/>
      <c r="F37" s="25"/>
      <c r="G37" s="64" t="s">
        <v>144</v>
      </c>
      <c r="H37" s="65"/>
      <c r="I37" s="66">
        <f>calculation!D49</f>
        <v>1218</v>
      </c>
      <c r="J37" s="66">
        <f>calculation!C49</f>
        <v>1424.06</v>
      </c>
      <c r="K37" s="66" t="s">
        <v>8</v>
      </c>
      <c r="L37" s="70">
        <f t="shared" si="0"/>
        <v>-0.16917898193760258</v>
      </c>
      <c r="M37" s="65"/>
      <c r="N37" s="25"/>
      <c r="O37" s="25"/>
      <c r="R37" s="60"/>
      <c r="S37" s="25"/>
      <c r="T37" s="25"/>
      <c r="U37" s="30"/>
      <c r="V37" s="25"/>
      <c r="W37" s="25"/>
      <c r="X37" s="96"/>
      <c r="Y37" s="97"/>
      <c r="Z37" s="96"/>
      <c r="AA37" s="96"/>
      <c r="AB37" s="25"/>
      <c r="AC37" s="46"/>
    </row>
    <row r="38" spans="1:29" ht="15.75" x14ac:dyDescent="0.25">
      <c r="A38" s="30"/>
      <c r="C38" s="40"/>
      <c r="D38" s="4"/>
      <c r="E38" s="41"/>
      <c r="F38" s="25"/>
      <c r="G38" s="64" t="s">
        <v>165</v>
      </c>
      <c r="H38" s="65"/>
      <c r="I38" s="66">
        <f>I35-I37</f>
        <v>10826.399999999998</v>
      </c>
      <c r="J38" s="66">
        <f>J35-J37</f>
        <v>15078.469999999992</v>
      </c>
      <c r="K38" s="66" t="s">
        <v>164</v>
      </c>
      <c r="L38" s="70">
        <f t="shared" si="0"/>
        <v>0.39275012931352943</v>
      </c>
      <c r="M38" s="65"/>
      <c r="N38" s="25"/>
      <c r="O38" s="25"/>
      <c r="R38" s="25"/>
      <c r="S38" s="25"/>
      <c r="T38" s="25"/>
      <c r="U38" s="30"/>
      <c r="V38" s="25"/>
      <c r="W38" s="25"/>
      <c r="X38" s="96"/>
      <c r="Y38" s="97"/>
      <c r="Z38" s="96"/>
      <c r="AA38" s="96"/>
      <c r="AB38" s="25"/>
      <c r="AC38" s="46"/>
    </row>
    <row r="39" spans="1:29" x14ac:dyDescent="0.25">
      <c r="A39" s="30"/>
      <c r="C39" s="40"/>
      <c r="D39" s="4"/>
      <c r="E39" s="41"/>
      <c r="F39" s="25"/>
      <c r="G39" s="40"/>
      <c r="H39" s="4"/>
      <c r="I39" s="4"/>
      <c r="J39" s="4"/>
      <c r="K39" s="4"/>
      <c r="L39" s="51"/>
      <c r="M39" s="25"/>
      <c r="N39" s="25"/>
      <c r="O39" s="25"/>
      <c r="R39" s="25"/>
      <c r="S39" s="25"/>
      <c r="T39" s="25"/>
      <c r="U39" s="30"/>
      <c r="V39" s="25"/>
      <c r="W39" s="25"/>
      <c r="X39" s="96"/>
      <c r="Y39" s="97"/>
      <c r="Z39" s="96"/>
      <c r="AA39" s="96"/>
      <c r="AB39" s="25"/>
      <c r="AC39" s="46"/>
    </row>
    <row r="40" spans="1:29" x14ac:dyDescent="0.25">
      <c r="A40" s="30"/>
      <c r="C40" s="42"/>
      <c r="D40" s="43"/>
      <c r="E40" s="44"/>
      <c r="F40" s="25"/>
      <c r="G40" s="71"/>
      <c r="H40" s="72"/>
      <c r="I40" s="72"/>
      <c r="J40" s="72"/>
      <c r="K40" s="72"/>
      <c r="L40" s="88"/>
      <c r="M40" s="25"/>
      <c r="N40" s="25"/>
      <c r="O40" s="25"/>
      <c r="R40" s="25"/>
      <c r="S40" s="25"/>
      <c r="T40" s="25"/>
      <c r="U40" s="30"/>
      <c r="V40" s="25"/>
      <c r="W40" s="25"/>
      <c r="X40" s="96"/>
      <c r="Y40" s="97"/>
      <c r="Z40" s="96"/>
      <c r="AA40" s="96"/>
      <c r="AB40" s="25"/>
      <c r="AC40" s="46"/>
    </row>
    <row r="41" spans="1:29" x14ac:dyDescent="0.25">
      <c r="A41" s="30"/>
      <c r="U41" s="30"/>
    </row>
    <row r="42" spans="1:29" s="30" customFormat="1" ht="6.95" customHeight="1" x14ac:dyDescent="0.25"/>
    <row r="43" spans="1:29" ht="18.75" hidden="1" x14ac:dyDescent="0.3">
      <c r="C43" s="28"/>
    </row>
    <row r="44" spans="1:29" ht="18.75" hidden="1" x14ac:dyDescent="0.3">
      <c r="C44" s="28"/>
    </row>
    <row r="45" spans="1:29" ht="18.75" hidden="1" x14ac:dyDescent="0.3">
      <c r="C45" s="28"/>
    </row>
    <row r="46" spans="1:29" ht="18.75" hidden="1" x14ac:dyDescent="0.3">
      <c r="C46" s="28"/>
    </row>
    <row r="47" spans="1:29" hidden="1" x14ac:dyDescent="0.25"/>
    <row r="48" spans="1:2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16">
    <mergeCell ref="X13:AC13"/>
    <mergeCell ref="G15:H15"/>
    <mergeCell ref="C22:E22"/>
    <mergeCell ref="Q28:S28"/>
    <mergeCell ref="Q29:S29"/>
    <mergeCell ref="D8:E8"/>
    <mergeCell ref="D9:E9"/>
    <mergeCell ref="F8:H8"/>
    <mergeCell ref="F9:H9"/>
    <mergeCell ref="C24:E24"/>
    <mergeCell ref="G22:L22"/>
    <mergeCell ref="Q25:S25"/>
    <mergeCell ref="Q26:S26"/>
    <mergeCell ref="Q27:S27"/>
    <mergeCell ref="N22:S22"/>
    <mergeCell ref="N23:S23"/>
  </mergeCells>
  <conditionalFormatting sqref="M13:M17 M19">
    <cfRule type="iconSet" priority="5">
      <iconSet iconSet="3Signs" showValue="0">
        <cfvo type="percent" val="0"/>
        <cfvo type="percent" val="33"/>
        <cfvo type="percent" val="67"/>
      </iconSet>
    </cfRule>
  </conditionalFormatting>
  <conditionalFormatting sqref="L25:L38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123825</xdr:colOff>
                    <xdr:row>21</xdr:row>
                    <xdr:rowOff>247650</xdr:rowOff>
                  </from>
                  <to>
                    <xdr:col>4</xdr:col>
                    <xdr:colOff>1047750</xdr:colOff>
                    <xdr:row>22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9" tint="-0.24997711111789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'10yrs-highliht'!B3:K3</xm:f>
              <xm:sqref>Q25</xm:sqref>
            </x14:sparkline>
            <x14:sparkline>
              <xm:f>'10yrs-highliht'!B4:K4</xm:f>
              <xm:sqref>Q26</xm:sqref>
            </x14:sparkline>
            <x14:sparkline>
              <xm:f>'10yrs-highliht'!B5:K5</xm:f>
              <xm:sqref>Q27</xm:sqref>
            </x14:sparkline>
            <x14:sparkline>
              <xm:f>'10yrs-highliht'!B6:K6</xm:f>
              <xm:sqref>Q28</xm:sqref>
            </x14:sparkline>
            <x14:sparkline>
              <xm:f>'10yrs-highliht'!B7:K7</xm:f>
              <xm:sqref>Q29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zoomScale="120" zoomScaleNormal="120" workbookViewId="0"/>
  </sheetViews>
  <sheetFormatPr defaultRowHeight="15" x14ac:dyDescent="0.25"/>
  <cols>
    <col min="1" max="1" width="33.140625" bestFit="1" customWidth="1"/>
    <col min="2" max="2" width="13.28515625" bestFit="1" customWidth="1"/>
    <col min="13" max="13" width="17.140625" customWidth="1"/>
  </cols>
  <sheetData>
    <row r="2" spans="1:11" x14ac:dyDescent="0.25">
      <c r="A2" s="16"/>
      <c r="B2" s="22">
        <v>1999</v>
      </c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</row>
    <row r="3" spans="1:11" x14ac:dyDescent="0.25">
      <c r="A3" t="s">
        <v>13</v>
      </c>
      <c r="B3" s="15">
        <v>14719</v>
      </c>
      <c r="C3" s="20">
        <v>23596</v>
      </c>
      <c r="D3" s="20">
        <v>24728</v>
      </c>
      <c r="E3" s="20">
        <v>29515</v>
      </c>
      <c r="F3" s="20">
        <v>30678</v>
      </c>
      <c r="G3" s="20">
        <v>31125</v>
      </c>
      <c r="H3" s="20">
        <v>42044</v>
      </c>
      <c r="I3" s="20">
        <v>51826</v>
      </c>
      <c r="J3" s="20">
        <v>57888</v>
      </c>
      <c r="K3" s="20">
        <v>74746</v>
      </c>
    </row>
    <row r="4" spans="1:11" x14ac:dyDescent="0.25">
      <c r="A4" t="s">
        <v>6</v>
      </c>
      <c r="B4" s="15">
        <v>2109</v>
      </c>
      <c r="C4" s="20">
        <v>2862</v>
      </c>
      <c r="D4" s="20">
        <v>2857</v>
      </c>
      <c r="E4" s="20">
        <v>2511</v>
      </c>
      <c r="F4" s="20">
        <v>2590</v>
      </c>
      <c r="G4" s="20">
        <v>3449</v>
      </c>
      <c r="H4" s="20">
        <v>5301</v>
      </c>
      <c r="I4" s="20">
        <v>6838</v>
      </c>
      <c r="J4" s="20">
        <v>9918</v>
      </c>
      <c r="K4" s="20">
        <v>13523</v>
      </c>
    </row>
    <row r="5" spans="1:11" x14ac:dyDescent="0.25">
      <c r="A5" t="s">
        <v>7</v>
      </c>
      <c r="B5" s="15">
        <v>1786</v>
      </c>
      <c r="C5" s="20">
        <v>2079</v>
      </c>
      <c r="D5" s="20">
        <v>1797</v>
      </c>
      <c r="E5" s="20">
        <v>2155</v>
      </c>
      <c r="F5" s="20">
        <v>2533</v>
      </c>
      <c r="G5" s="20">
        <v>3199</v>
      </c>
      <c r="H5" s="20">
        <v>5149</v>
      </c>
      <c r="I5" s="20">
        <v>7477</v>
      </c>
      <c r="J5" s="20">
        <v>10239</v>
      </c>
      <c r="K5" s="20">
        <v>10587</v>
      </c>
    </row>
    <row r="6" spans="1:11" x14ac:dyDescent="0.25">
      <c r="A6" t="s">
        <v>14</v>
      </c>
      <c r="B6" s="15">
        <v>1706</v>
      </c>
      <c r="C6" s="20">
        <v>2070</v>
      </c>
      <c r="D6" s="20">
        <v>1712</v>
      </c>
      <c r="E6" s="20">
        <v>1867</v>
      </c>
      <c r="F6" s="20">
        <v>2199</v>
      </c>
      <c r="G6" s="20">
        <v>2975</v>
      </c>
      <c r="H6" s="20">
        <v>4937</v>
      </c>
      <c r="I6" s="20">
        <v>6620</v>
      </c>
      <c r="J6" s="20">
        <v>9019</v>
      </c>
      <c r="K6" s="20">
        <v>9186</v>
      </c>
    </row>
    <row r="7" spans="1:11" x14ac:dyDescent="0.25">
      <c r="A7" t="s">
        <v>15</v>
      </c>
      <c r="B7">
        <v>162</v>
      </c>
      <c r="C7" s="21">
        <v>160</v>
      </c>
      <c r="D7" s="21">
        <v>129</v>
      </c>
      <c r="E7" s="21">
        <v>158</v>
      </c>
      <c r="F7" s="21">
        <v>190</v>
      </c>
      <c r="G7" s="21">
        <v>697</v>
      </c>
      <c r="H7" s="20">
        <v>1395</v>
      </c>
      <c r="I7" s="20">
        <v>2853</v>
      </c>
      <c r="J7" s="20">
        <v>3272</v>
      </c>
      <c r="K7" s="20">
        <v>3983</v>
      </c>
    </row>
    <row r="10" spans="1:11" x14ac:dyDescent="0.25">
      <c r="A10" s="16" t="s">
        <v>16</v>
      </c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5">
      <c r="A11" t="s">
        <v>17</v>
      </c>
      <c r="B11" s="15">
        <v>1666</v>
      </c>
      <c r="C11" s="20">
        <v>2554</v>
      </c>
      <c r="D11" s="20">
        <v>3185</v>
      </c>
      <c r="E11" s="20">
        <v>3353</v>
      </c>
      <c r="F11" s="20">
        <v>4712</v>
      </c>
      <c r="G11" s="20">
        <v>4975</v>
      </c>
      <c r="H11" s="21">
        <v>5052</v>
      </c>
      <c r="I11" s="20">
        <v>8137</v>
      </c>
      <c r="J11" s="20">
        <v>9229</v>
      </c>
      <c r="K11" s="20">
        <v>64946</v>
      </c>
    </row>
    <row r="12" spans="1:11" x14ac:dyDescent="0.25">
      <c r="A12" t="s">
        <v>18</v>
      </c>
      <c r="B12" s="15">
        <v>5996</v>
      </c>
      <c r="C12" s="20">
        <v>11407</v>
      </c>
      <c r="D12" s="20">
        <v>10465</v>
      </c>
      <c r="E12" s="20">
        <v>10087</v>
      </c>
      <c r="F12" s="20">
        <v>11509</v>
      </c>
      <c r="G12" s="20">
        <v>11829</v>
      </c>
      <c r="H12" s="20">
        <v>14161</v>
      </c>
      <c r="I12" s="20">
        <v>17318</v>
      </c>
      <c r="J12" s="20">
        <v>33748</v>
      </c>
      <c r="K12" s="20">
        <v>24232</v>
      </c>
    </row>
    <row r="13" spans="1:11" x14ac:dyDescent="0.25">
      <c r="A13" t="s">
        <v>19</v>
      </c>
      <c r="B13">
        <v>682</v>
      </c>
      <c r="C13" s="21">
        <v>642</v>
      </c>
      <c r="D13" s="21">
        <v>895</v>
      </c>
      <c r="E13" s="20">
        <v>1531</v>
      </c>
      <c r="F13" s="20">
        <v>2420</v>
      </c>
      <c r="G13" s="20">
        <v>2886</v>
      </c>
      <c r="H13" s="20">
        <v>5774</v>
      </c>
      <c r="I13" s="20">
        <v>6209</v>
      </c>
      <c r="J13" s="20">
        <v>13307</v>
      </c>
      <c r="K13" s="20">
        <v>17896</v>
      </c>
    </row>
    <row r="14" spans="1:11" x14ac:dyDescent="0.25">
      <c r="A14" t="s">
        <v>20</v>
      </c>
      <c r="B14" s="15">
        <v>5314</v>
      </c>
      <c r="C14" s="20">
        <v>10765</v>
      </c>
      <c r="D14" s="20">
        <v>9570</v>
      </c>
      <c r="E14" s="20">
        <v>8556</v>
      </c>
      <c r="F14" s="20">
        <v>9089</v>
      </c>
      <c r="G14" s="20">
        <v>8943</v>
      </c>
      <c r="H14" s="20">
        <v>8387</v>
      </c>
      <c r="I14" s="20">
        <v>11110</v>
      </c>
      <c r="J14" s="20">
        <v>20441</v>
      </c>
      <c r="K14" s="20">
        <v>6336</v>
      </c>
    </row>
    <row r="15" spans="1:11" x14ac:dyDescent="0.25">
      <c r="A15" t="s">
        <v>21</v>
      </c>
      <c r="B15" t="s">
        <v>8</v>
      </c>
      <c r="C15" s="21" t="s">
        <v>8</v>
      </c>
      <c r="D15" s="21" t="s">
        <v>8</v>
      </c>
      <c r="E15" s="21" t="s">
        <v>8</v>
      </c>
      <c r="F15" s="21" t="s">
        <v>8</v>
      </c>
      <c r="G15" s="20">
        <v>4700</v>
      </c>
      <c r="H15" s="20">
        <v>8000</v>
      </c>
      <c r="I15" s="20">
        <v>6500</v>
      </c>
      <c r="J15" s="20">
        <v>8233</v>
      </c>
      <c r="K15" s="20">
        <v>3323</v>
      </c>
    </row>
    <row r="16" spans="1:11" x14ac:dyDescent="0.25">
      <c r="A16" t="s">
        <v>22</v>
      </c>
      <c r="B16">
        <v>214</v>
      </c>
      <c r="C16" s="21">
        <v>620</v>
      </c>
      <c r="D16" s="20">
        <v>1187</v>
      </c>
      <c r="E16" s="20">
        <v>1461</v>
      </c>
      <c r="F16" s="20">
        <v>1130</v>
      </c>
      <c r="G16" s="20">
        <v>1130</v>
      </c>
      <c r="H16" s="20">
        <v>1361</v>
      </c>
      <c r="I16" s="20">
        <v>1270</v>
      </c>
      <c r="J16" s="20">
        <v>3172</v>
      </c>
      <c r="K16" s="20">
        <v>3267</v>
      </c>
    </row>
    <row r="17" spans="1:23" x14ac:dyDescent="0.25">
      <c r="A17" t="s">
        <v>23</v>
      </c>
      <c r="B17" s="15">
        <v>7194</v>
      </c>
      <c r="C17" s="20">
        <v>13939</v>
      </c>
      <c r="D17" s="20">
        <v>13942</v>
      </c>
      <c r="E17" s="20">
        <v>13369</v>
      </c>
      <c r="F17" s="20">
        <v>14931</v>
      </c>
      <c r="G17" s="20">
        <v>19748</v>
      </c>
      <c r="H17" s="20">
        <v>22800</v>
      </c>
      <c r="I17" s="20">
        <v>27016</v>
      </c>
      <c r="J17" s="20">
        <v>41075</v>
      </c>
      <c r="K17" s="20">
        <v>75216</v>
      </c>
    </row>
    <row r="18" spans="1:23" x14ac:dyDescent="0.25">
      <c r="A18" s="17" t="s">
        <v>2</v>
      </c>
      <c r="C18" s="21"/>
      <c r="D18" s="21"/>
      <c r="E18" s="21"/>
      <c r="F18" s="21"/>
      <c r="G18" s="21"/>
      <c r="H18" s="21"/>
      <c r="I18" s="21"/>
      <c r="J18" s="21"/>
      <c r="K18" s="21"/>
    </row>
    <row r="19" spans="1:23" x14ac:dyDescent="0.25">
      <c r="A19" s="18" t="s">
        <v>9</v>
      </c>
      <c r="B19">
        <v>562</v>
      </c>
      <c r="C19" s="21">
        <v>582</v>
      </c>
      <c r="D19" s="21">
        <v>582</v>
      </c>
      <c r="E19" s="21">
        <v>562</v>
      </c>
      <c r="F19" s="20">
        <v>1123</v>
      </c>
      <c r="G19" s="20">
        <v>1223</v>
      </c>
      <c r="H19" s="20">
        <v>1223</v>
      </c>
      <c r="I19" s="20">
        <v>1243</v>
      </c>
      <c r="J19" s="20">
        <v>1243</v>
      </c>
      <c r="K19" s="20">
        <v>1313</v>
      </c>
    </row>
    <row r="20" spans="1:23" x14ac:dyDescent="0.25">
      <c r="A20" s="18" t="s">
        <v>10</v>
      </c>
      <c r="B20">
        <v>250</v>
      </c>
      <c r="C20" s="21">
        <v>250</v>
      </c>
      <c r="D20" s="21" t="s">
        <v>8</v>
      </c>
      <c r="E20" s="21" t="s">
        <v>8</v>
      </c>
      <c r="F20" s="21" t="s">
        <v>8</v>
      </c>
      <c r="G20" s="21" t="s">
        <v>8</v>
      </c>
      <c r="H20" s="21" t="s">
        <v>8</v>
      </c>
      <c r="I20" s="21" t="s">
        <v>8</v>
      </c>
      <c r="J20" s="21">
        <v>8</v>
      </c>
      <c r="K20" s="21" t="s">
        <v>8</v>
      </c>
    </row>
    <row r="21" spans="1:23" x14ac:dyDescent="0.25">
      <c r="A21" t="s">
        <v>24</v>
      </c>
      <c r="B21" s="15">
        <v>1653</v>
      </c>
      <c r="C21" s="20">
        <v>4295</v>
      </c>
      <c r="D21" s="20">
        <v>5673</v>
      </c>
      <c r="E21" s="20">
        <v>7668</v>
      </c>
      <c r="F21" s="20">
        <v>8987</v>
      </c>
      <c r="G21" s="20">
        <v>14394</v>
      </c>
      <c r="H21" s="20">
        <v>17923</v>
      </c>
      <c r="I21" s="20">
        <v>21680</v>
      </c>
      <c r="J21" s="20">
        <v>26981</v>
      </c>
      <c r="K21" s="20">
        <v>28799</v>
      </c>
    </row>
    <row r="22" spans="1:23" x14ac:dyDescent="0.25">
      <c r="A22" t="s">
        <v>25</v>
      </c>
      <c r="B22" s="15">
        <v>2215</v>
      </c>
      <c r="C22" s="20">
        <v>4877</v>
      </c>
      <c r="D22" s="20">
        <v>6255</v>
      </c>
      <c r="E22" s="20">
        <v>8230</v>
      </c>
      <c r="F22" s="20">
        <v>10110</v>
      </c>
      <c r="G22" s="20">
        <v>15617</v>
      </c>
      <c r="H22" s="20">
        <v>19146</v>
      </c>
      <c r="I22" s="20">
        <v>22923</v>
      </c>
      <c r="J22" s="20">
        <v>28224</v>
      </c>
      <c r="K22" s="20">
        <v>30112</v>
      </c>
    </row>
    <row r="23" spans="1:23" x14ac:dyDescent="0.25">
      <c r="A23" t="s">
        <v>26</v>
      </c>
      <c r="B23" t="s">
        <v>34</v>
      </c>
      <c r="C23" s="21" t="s">
        <v>8</v>
      </c>
      <c r="D23" s="21" t="s">
        <v>8</v>
      </c>
      <c r="E23" s="21" t="s">
        <v>8</v>
      </c>
      <c r="F23" s="21" t="s">
        <v>8</v>
      </c>
      <c r="G23" s="21" t="s">
        <v>8</v>
      </c>
      <c r="H23" s="21" t="s">
        <v>8</v>
      </c>
      <c r="I23" s="21">
        <v>48</v>
      </c>
      <c r="J23" s="21" t="s">
        <v>8</v>
      </c>
      <c r="K23" s="21"/>
    </row>
    <row r="24" spans="1:23" x14ac:dyDescent="0.25">
      <c r="A24" t="s">
        <v>28</v>
      </c>
      <c r="B24" s="15">
        <v>4729</v>
      </c>
      <c r="C24" s="20">
        <v>8812</v>
      </c>
      <c r="D24" s="20">
        <v>7401</v>
      </c>
      <c r="E24" s="20">
        <v>4775</v>
      </c>
      <c r="F24" s="20">
        <v>4364</v>
      </c>
      <c r="G24" s="20">
        <v>3624</v>
      </c>
      <c r="H24" s="20">
        <v>3369</v>
      </c>
      <c r="I24" s="20">
        <v>3836</v>
      </c>
      <c r="J24" s="20">
        <v>12580</v>
      </c>
      <c r="K24" s="20">
        <v>44508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t="s">
        <v>27</v>
      </c>
      <c r="B25" t="s">
        <v>8</v>
      </c>
      <c r="C25" s="21" t="s">
        <v>8</v>
      </c>
      <c r="D25" s="21">
        <v>286</v>
      </c>
      <c r="E25" s="21">
        <v>364</v>
      </c>
      <c r="F25" s="21">
        <v>457</v>
      </c>
      <c r="G25" s="21">
        <v>506</v>
      </c>
      <c r="H25" s="21">
        <v>285</v>
      </c>
      <c r="I25" s="21">
        <v>258</v>
      </c>
      <c r="J25" s="21">
        <v>215</v>
      </c>
      <c r="K25" s="21">
        <v>596</v>
      </c>
    </row>
    <row r="26" spans="1:23" x14ac:dyDescent="0.25">
      <c r="A26" t="s">
        <v>29</v>
      </c>
      <c r="B26" s="15">
        <v>7194</v>
      </c>
      <c r="C26" s="20">
        <v>13939</v>
      </c>
      <c r="D26" s="20">
        <v>13942</v>
      </c>
      <c r="E26" s="20">
        <v>13369</v>
      </c>
      <c r="F26" s="20">
        <v>14931</v>
      </c>
      <c r="G26" s="20">
        <v>19747</v>
      </c>
      <c r="H26" s="20">
        <v>22800</v>
      </c>
      <c r="I26" s="20">
        <v>27016</v>
      </c>
      <c r="J26" s="20">
        <v>41075</v>
      </c>
      <c r="K26" s="20">
        <v>75216</v>
      </c>
    </row>
    <row r="27" spans="1:23" x14ac:dyDescent="0.25">
      <c r="A27" s="16" t="s">
        <v>30</v>
      </c>
      <c r="C27" s="21"/>
      <c r="D27" s="21"/>
      <c r="E27" s="21"/>
      <c r="F27" s="21"/>
      <c r="G27" s="21"/>
      <c r="H27" s="21"/>
      <c r="I27" s="21"/>
      <c r="J27" s="21"/>
      <c r="K27" s="21"/>
    </row>
    <row r="28" spans="1:23" x14ac:dyDescent="0.25">
      <c r="A28" t="s">
        <v>31</v>
      </c>
      <c r="B28">
        <v>77.03</v>
      </c>
      <c r="C28" s="21">
        <v>42.42</v>
      </c>
      <c r="D28" s="21">
        <v>27.37</v>
      </c>
      <c r="E28" s="21">
        <v>24.81</v>
      </c>
      <c r="F28" s="21">
        <v>21.72</v>
      </c>
      <c r="G28" s="21">
        <v>19.010000000000002</v>
      </c>
      <c r="H28" s="21">
        <v>25.79</v>
      </c>
      <c r="I28" s="21">
        <v>28.88</v>
      </c>
      <c r="J28" s="21">
        <v>31.96</v>
      </c>
      <c r="K28" s="21">
        <v>30.38</v>
      </c>
    </row>
    <row r="29" spans="1:23" x14ac:dyDescent="0.25">
      <c r="A29" t="s">
        <v>32</v>
      </c>
      <c r="B29">
        <v>23.71</v>
      </c>
      <c r="C29" s="21">
        <v>14.84</v>
      </c>
      <c r="D29" s="21">
        <v>12.28</v>
      </c>
      <c r="E29" s="21">
        <v>15.27</v>
      </c>
      <c r="F29" s="21">
        <v>14.71</v>
      </c>
      <c r="G29" s="21">
        <v>15.04</v>
      </c>
      <c r="H29" s="21">
        <v>21.66</v>
      </c>
      <c r="I29" s="21">
        <v>24.5</v>
      </c>
      <c r="J29" s="21">
        <v>21.96</v>
      </c>
      <c r="K29" s="21">
        <v>12.16</v>
      </c>
    </row>
    <row r="30" spans="1:23" x14ac:dyDescent="0.25">
      <c r="A30" t="s">
        <v>33</v>
      </c>
      <c r="B30">
        <v>2.14</v>
      </c>
      <c r="C30" s="21">
        <v>1.81</v>
      </c>
      <c r="D30" s="21">
        <v>1.18</v>
      </c>
      <c r="E30" s="21">
        <v>0.57999999999999996</v>
      </c>
      <c r="F30" s="21">
        <v>0.43</v>
      </c>
      <c r="G30" s="21">
        <v>0.23</v>
      </c>
      <c r="H30" s="21">
        <v>0.18</v>
      </c>
      <c r="I30" s="21">
        <v>0.17</v>
      </c>
      <c r="J30" s="21">
        <v>0.45</v>
      </c>
      <c r="K30" s="21">
        <v>1.48</v>
      </c>
    </row>
    <row r="31" spans="1:23" ht="36.75" customHeight="1" x14ac:dyDescent="0.25">
      <c r="A31" s="19" t="s">
        <v>35</v>
      </c>
      <c r="B31">
        <v>2.44</v>
      </c>
      <c r="C31" s="21">
        <v>1.94</v>
      </c>
      <c r="D31" s="21">
        <v>1.37</v>
      </c>
      <c r="E31" s="21">
        <v>0.8</v>
      </c>
      <c r="F31" s="21">
        <v>0.7</v>
      </c>
      <c r="G31" s="21">
        <v>0.44</v>
      </c>
      <c r="H31" s="21">
        <v>0.51</v>
      </c>
      <c r="I31" s="21">
        <v>0.44</v>
      </c>
      <c r="J31" s="21">
        <v>0.92</v>
      </c>
      <c r="K31" s="21">
        <v>2.0699999999999998</v>
      </c>
    </row>
    <row r="32" spans="1:23" ht="36.75" customHeight="1" x14ac:dyDescent="0.25"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25">
      <c r="A33" t="s">
        <v>36</v>
      </c>
      <c r="B33">
        <v>14.33</v>
      </c>
      <c r="C33" s="21">
        <v>12.13</v>
      </c>
      <c r="D33" s="21">
        <v>11.55</v>
      </c>
      <c r="E33" s="21">
        <v>8.51</v>
      </c>
      <c r="F33" s="21">
        <v>8.44</v>
      </c>
      <c r="G33" s="21">
        <v>11.08</v>
      </c>
      <c r="H33" s="21">
        <v>12.61</v>
      </c>
      <c r="I33" s="21">
        <v>13.19</v>
      </c>
      <c r="J33" s="21">
        <v>17.13</v>
      </c>
      <c r="K33" s="21">
        <v>18.09</v>
      </c>
    </row>
    <row r="34" spans="1:11" x14ac:dyDescent="0.25">
      <c r="A34" t="s">
        <v>37</v>
      </c>
      <c r="B34">
        <v>11.58</v>
      </c>
      <c r="C34" s="21">
        <v>8.77</v>
      </c>
      <c r="D34" s="21">
        <v>6.92</v>
      </c>
      <c r="E34" s="21">
        <v>6.92</v>
      </c>
      <c r="F34" s="21">
        <v>7.16</v>
      </c>
      <c r="G34" s="21">
        <v>9.5399999999999991</v>
      </c>
      <c r="H34" s="21">
        <v>11.75</v>
      </c>
      <c r="I34" s="21">
        <v>12.77</v>
      </c>
      <c r="J34" s="21">
        <v>15.58</v>
      </c>
      <c r="K34" s="21">
        <v>12.24</v>
      </c>
    </row>
    <row r="35" spans="1:11" x14ac:dyDescent="0.25">
      <c r="A35" t="s">
        <v>38</v>
      </c>
      <c r="B35">
        <v>9.7200000000000006</v>
      </c>
      <c r="C35" s="21">
        <v>4.2699999999999996</v>
      </c>
      <c r="D35" s="21">
        <v>3.25</v>
      </c>
      <c r="E35" s="21">
        <v>17.2</v>
      </c>
      <c r="F35" s="21" t="s">
        <v>11</v>
      </c>
      <c r="G35" s="21" t="s">
        <v>11</v>
      </c>
      <c r="H35" s="21" t="s">
        <v>11</v>
      </c>
      <c r="I35" s="21" t="s">
        <v>11</v>
      </c>
      <c r="J35" s="21" t="s">
        <v>11</v>
      </c>
      <c r="K35" s="21">
        <v>6.44</v>
      </c>
    </row>
    <row r="36" spans="1:11" x14ac:dyDescent="0.25">
      <c r="A36" s="16" t="s">
        <v>39</v>
      </c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25">
      <c r="A37" t="s">
        <v>40</v>
      </c>
      <c r="B37">
        <v>3.04</v>
      </c>
      <c r="C37" s="21">
        <v>3.69</v>
      </c>
      <c r="D37" s="21">
        <v>3.05</v>
      </c>
      <c r="E37" s="21">
        <v>3.32</v>
      </c>
      <c r="F37" s="21">
        <v>3.92</v>
      </c>
      <c r="G37" s="21">
        <v>5.23</v>
      </c>
      <c r="H37" s="21">
        <v>8.06</v>
      </c>
      <c r="I37" s="21">
        <v>10.65</v>
      </c>
      <c r="J37" s="21">
        <v>14.51</v>
      </c>
      <c r="K37" s="21">
        <v>14.45</v>
      </c>
    </row>
    <row r="38" spans="1:11" x14ac:dyDescent="0.25">
      <c r="A38" t="s">
        <v>41</v>
      </c>
      <c r="B38">
        <v>0.22</v>
      </c>
      <c r="C38" s="21">
        <v>0.22</v>
      </c>
      <c r="D38" s="21">
        <v>0.2</v>
      </c>
      <c r="E38" s="21">
        <v>0.28000000000000003</v>
      </c>
      <c r="F38" s="21">
        <v>0.34</v>
      </c>
      <c r="G38" s="21">
        <v>1.1399999999999999</v>
      </c>
      <c r="H38" s="21">
        <v>2.2799999999999998</v>
      </c>
      <c r="I38" s="21">
        <v>4.59</v>
      </c>
      <c r="J38" s="21">
        <v>5.26</v>
      </c>
      <c r="K38" s="21">
        <v>5.26</v>
      </c>
    </row>
    <row r="39" spans="1:11" x14ac:dyDescent="0.25">
      <c r="A39" t="s">
        <v>42</v>
      </c>
      <c r="B39">
        <v>56.15</v>
      </c>
      <c r="C39" s="21">
        <v>56.15</v>
      </c>
      <c r="D39" s="21">
        <v>56.15</v>
      </c>
      <c r="E39" s="21">
        <v>56.15</v>
      </c>
      <c r="F39" s="21">
        <v>561.5</v>
      </c>
      <c r="G39" s="21">
        <v>611.5</v>
      </c>
      <c r="H39" s="21">
        <v>611.5</v>
      </c>
      <c r="I39" s="21">
        <v>621.45000000000005</v>
      </c>
      <c r="J39" s="21">
        <v>621.45000000000005</v>
      </c>
      <c r="K39" s="21">
        <v>621.45000000000005</v>
      </c>
    </row>
    <row r="40" spans="1:11" x14ac:dyDescent="0.25">
      <c r="A40" t="s">
        <v>4</v>
      </c>
      <c r="B40">
        <v>3.94</v>
      </c>
      <c r="C40" s="21">
        <v>8.69</v>
      </c>
      <c r="D40" s="21">
        <v>11.14</v>
      </c>
      <c r="E40" s="21">
        <v>14.66</v>
      </c>
      <c r="F40" s="21">
        <v>18.010000000000002</v>
      </c>
      <c r="G40" s="21">
        <v>25.54</v>
      </c>
      <c r="H40" s="21">
        <v>31.31</v>
      </c>
      <c r="I40" s="21">
        <v>36.89</v>
      </c>
      <c r="J40" s="21">
        <v>45.42</v>
      </c>
      <c r="K40" s="21">
        <v>47.38</v>
      </c>
    </row>
  </sheetData>
  <sortState columnSort="1" ref="B2:K40">
    <sortCondition ref="B2:K2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'10yrs-highliht'!B3:K3</xm:f>
              <xm:sqref>M3</xm:sqref>
            </x14:sparkline>
            <x14:sparkline>
              <xm:f>'10yrs-highliht'!B4:K4</xm:f>
              <xm:sqref>M4</xm:sqref>
            </x14:sparkline>
            <x14:sparkline>
              <xm:f>'10yrs-highliht'!B5:K5</xm:f>
              <xm:sqref>M5</xm:sqref>
            </x14:sparkline>
            <x14:sparkline>
              <xm:f>'10yrs-highliht'!B6:K6</xm:f>
              <xm:sqref>M6</xm:sqref>
            </x14:sparkline>
            <x14:sparkline>
              <xm:f>'10yrs-highliht'!B7:K7</xm:f>
              <xm:sqref>M7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115" zoomScaleNormal="115" workbookViewId="0">
      <selection sqref="A1:E1"/>
    </sheetView>
  </sheetViews>
  <sheetFormatPr defaultRowHeight="15" x14ac:dyDescent="0.25"/>
  <cols>
    <col min="1" max="1" width="16" bestFit="1" customWidth="1"/>
    <col min="2" max="2" width="52.85546875" bestFit="1" customWidth="1"/>
    <col min="3" max="3" width="13.28515625" bestFit="1" customWidth="1"/>
    <col min="4" max="4" width="13.28515625" customWidth="1"/>
    <col min="5" max="5" width="12.7109375" bestFit="1" customWidth="1"/>
    <col min="6" max="6" width="15.5703125" bestFit="1" customWidth="1"/>
    <col min="7" max="7" width="13.140625" customWidth="1"/>
    <col min="8" max="8" width="20" bestFit="1" customWidth="1"/>
    <col min="9" max="9" width="17.5703125" bestFit="1" customWidth="1"/>
    <col min="10" max="10" width="11.140625" bestFit="1" customWidth="1"/>
    <col min="11" max="11" width="14.140625" bestFit="1" customWidth="1"/>
    <col min="12" max="12" width="11.7109375" bestFit="1" customWidth="1"/>
    <col min="13" max="13" width="10.140625" bestFit="1" customWidth="1"/>
    <col min="14" max="14" width="11" bestFit="1" customWidth="1"/>
    <col min="15" max="15" width="9.28515625" bestFit="1" customWidth="1"/>
    <col min="16" max="16" width="11.7109375" bestFit="1" customWidth="1"/>
    <col min="17" max="17" width="9.28515625" bestFit="1" customWidth="1"/>
    <col min="18" max="18" width="12" bestFit="1" customWidth="1"/>
    <col min="19" max="19" width="9.28515625" bestFit="1" customWidth="1"/>
  </cols>
  <sheetData>
    <row r="1" spans="1:10" ht="23.25" x14ac:dyDescent="0.35">
      <c r="A1" s="161" t="s">
        <v>48</v>
      </c>
      <c r="B1" s="161"/>
      <c r="C1" s="161"/>
      <c r="D1" s="161"/>
      <c r="E1" s="161"/>
      <c r="F1" s="9"/>
      <c r="G1" s="9">
        <v>1</v>
      </c>
      <c r="H1" s="29" t="s">
        <v>146</v>
      </c>
    </row>
    <row r="2" spans="1:10" ht="23.25" x14ac:dyDescent="0.35">
      <c r="A2" s="16" t="s">
        <v>43</v>
      </c>
      <c r="B2" s="16" t="s">
        <v>44</v>
      </c>
      <c r="C2" s="16" t="s">
        <v>45</v>
      </c>
      <c r="D2" s="16"/>
      <c r="E2" s="16" t="s">
        <v>46</v>
      </c>
      <c r="F2" t="s">
        <v>47</v>
      </c>
      <c r="G2" s="16"/>
      <c r="H2" s="29" t="s">
        <v>147</v>
      </c>
    </row>
    <row r="3" spans="1:10" x14ac:dyDescent="0.25">
      <c r="A3" s="15">
        <v>51826</v>
      </c>
      <c r="B3" s="15">
        <v>57888</v>
      </c>
      <c r="C3" s="15">
        <v>74746</v>
      </c>
      <c r="D3" s="15"/>
      <c r="E3">
        <v>100000</v>
      </c>
    </row>
    <row r="6" spans="1:10" x14ac:dyDescent="0.25">
      <c r="A6" t="s">
        <v>88</v>
      </c>
      <c r="B6" s="15">
        <v>73959.87</v>
      </c>
      <c r="C6" t="s">
        <v>89</v>
      </c>
      <c r="D6" s="15">
        <v>61970.44</v>
      </c>
    </row>
    <row r="7" spans="1:10" ht="15" customHeight="1" thickBot="1" x14ac:dyDescent="0.3">
      <c r="B7" s="19"/>
      <c r="C7" s="19"/>
      <c r="D7" s="19"/>
      <c r="E7" s="19"/>
      <c r="F7" s="26"/>
      <c r="G7" s="26"/>
    </row>
    <row r="8" spans="1:10" ht="15" customHeight="1" x14ac:dyDescent="0.25">
      <c r="A8" s="162" t="s">
        <v>52</v>
      </c>
      <c r="B8" s="163"/>
      <c r="C8" s="163"/>
      <c r="D8" s="164"/>
      <c r="E8" s="19"/>
      <c r="F8" s="1" t="s">
        <v>60</v>
      </c>
      <c r="G8" s="2" t="s">
        <v>61</v>
      </c>
      <c r="I8" s="165" t="s">
        <v>67</v>
      </c>
      <c r="J8" s="166"/>
    </row>
    <row r="9" spans="1:10" x14ac:dyDescent="0.25">
      <c r="A9" s="83" t="s">
        <v>53</v>
      </c>
      <c r="B9" s="84" t="s">
        <v>161</v>
      </c>
      <c r="C9" s="84" t="s">
        <v>122</v>
      </c>
      <c r="D9" s="85"/>
      <c r="F9" s="3" t="s">
        <v>62</v>
      </c>
      <c r="G9" s="77">
        <v>0.28000000000000003</v>
      </c>
      <c r="I9" s="79" t="s">
        <v>68</v>
      </c>
      <c r="J9" s="80" t="s">
        <v>67</v>
      </c>
    </row>
    <row r="10" spans="1:10" x14ac:dyDescent="0.25">
      <c r="A10" s="3" t="s">
        <v>59</v>
      </c>
      <c r="B10" s="4">
        <v>91.5</v>
      </c>
      <c r="C10" s="4">
        <v>90</v>
      </c>
      <c r="D10" s="5"/>
      <c r="F10" s="3" t="s">
        <v>63</v>
      </c>
      <c r="G10" s="77">
        <v>0.04</v>
      </c>
      <c r="I10" s="3">
        <v>2004</v>
      </c>
      <c r="J10" s="81">
        <v>2766</v>
      </c>
    </row>
    <row r="11" spans="1:10" x14ac:dyDescent="0.25">
      <c r="A11" s="3" t="s">
        <v>58</v>
      </c>
      <c r="B11" s="4">
        <v>88.6</v>
      </c>
      <c r="C11" s="4">
        <v>90</v>
      </c>
      <c r="D11" s="5"/>
      <c r="F11" s="3" t="s">
        <v>0</v>
      </c>
      <c r="G11" s="77">
        <v>0.11</v>
      </c>
      <c r="I11" s="3">
        <v>2005</v>
      </c>
      <c r="J11" s="81">
        <v>3982</v>
      </c>
    </row>
    <row r="12" spans="1:10" x14ac:dyDescent="0.25">
      <c r="A12" s="3" t="s">
        <v>57</v>
      </c>
      <c r="B12" s="4">
        <v>86.1</v>
      </c>
      <c r="C12" s="4">
        <v>85</v>
      </c>
      <c r="D12" s="5"/>
      <c r="F12" s="3" t="s">
        <v>64</v>
      </c>
      <c r="G12" s="77">
        <v>0.09</v>
      </c>
      <c r="I12" s="3">
        <v>2006</v>
      </c>
      <c r="J12" s="81">
        <v>5569</v>
      </c>
    </row>
    <row r="13" spans="1:10" x14ac:dyDescent="0.25">
      <c r="A13" s="3" t="s">
        <v>50</v>
      </c>
      <c r="B13" s="4">
        <v>48.6</v>
      </c>
      <c r="C13" s="4"/>
      <c r="D13" s="5"/>
      <c r="F13" s="3" t="s">
        <v>65</v>
      </c>
      <c r="G13" s="77">
        <v>0.08</v>
      </c>
      <c r="I13" s="3">
        <v>2007</v>
      </c>
      <c r="J13" s="81">
        <v>6352</v>
      </c>
    </row>
    <row r="14" spans="1:10" ht="15.75" thickBot="1" x14ac:dyDescent="0.3">
      <c r="A14" s="3" t="s">
        <v>51</v>
      </c>
      <c r="B14" s="4">
        <v>38</v>
      </c>
      <c r="C14" s="4"/>
      <c r="D14" s="5"/>
      <c r="F14" s="6" t="s">
        <v>66</v>
      </c>
      <c r="G14" s="78">
        <v>0.4</v>
      </c>
      <c r="I14" s="6">
        <v>2008</v>
      </c>
      <c r="J14" s="82">
        <v>10160</v>
      </c>
    </row>
    <row r="15" spans="1:10" x14ac:dyDescent="0.25">
      <c r="A15" s="3" t="s">
        <v>55</v>
      </c>
      <c r="B15" s="4">
        <v>28</v>
      </c>
      <c r="C15" s="4"/>
      <c r="D15" s="5"/>
    </row>
    <row r="16" spans="1:10" x14ac:dyDescent="0.25">
      <c r="A16" s="3" t="s">
        <v>54</v>
      </c>
      <c r="B16" s="4">
        <v>22</v>
      </c>
      <c r="C16" s="4"/>
      <c r="D16" s="5"/>
      <c r="G16" s="100">
        <f>SUM(G9:G14)</f>
        <v>1</v>
      </c>
    </row>
    <row r="17" spans="1:19" x14ac:dyDescent="0.25">
      <c r="A17" s="3" t="s">
        <v>56</v>
      </c>
      <c r="B17" s="4">
        <v>6.6</v>
      </c>
      <c r="C17" s="4"/>
      <c r="D17" s="5"/>
    </row>
    <row r="18" spans="1:19" ht="15.75" thickBot="1" x14ac:dyDescent="0.3">
      <c r="A18" s="6" t="s">
        <v>49</v>
      </c>
      <c r="B18" s="7">
        <v>2.1</v>
      </c>
      <c r="C18" s="7"/>
      <c r="D18" s="8"/>
    </row>
    <row r="24" spans="1:19" ht="30.75" customHeight="1" x14ac:dyDescent="0.25">
      <c r="A24" t="s">
        <v>71</v>
      </c>
      <c r="B24" t="s">
        <v>72</v>
      </c>
      <c r="C24" t="s">
        <v>73</v>
      </c>
      <c r="D24" t="s">
        <v>69</v>
      </c>
      <c r="E24" t="s">
        <v>70</v>
      </c>
      <c r="F24" t="s">
        <v>74</v>
      </c>
      <c r="G24" s="19" t="s">
        <v>75</v>
      </c>
      <c r="H24" t="s">
        <v>1</v>
      </c>
    </row>
    <row r="26" spans="1:19" x14ac:dyDescent="0.25">
      <c r="A26">
        <v>1</v>
      </c>
      <c r="B26" s="19" t="s">
        <v>76</v>
      </c>
      <c r="C26" s="23" t="s">
        <v>8</v>
      </c>
      <c r="D26" s="23">
        <v>7200000</v>
      </c>
      <c r="E26" s="23">
        <v>10000000</v>
      </c>
      <c r="F26" s="23">
        <v>864000</v>
      </c>
      <c r="G26" s="23">
        <v>5000</v>
      </c>
      <c r="H26" s="24">
        <v>18069000</v>
      </c>
    </row>
    <row r="27" spans="1:19" x14ac:dyDescent="0.25">
      <c r="A27">
        <v>2</v>
      </c>
      <c r="B27" s="19" t="s">
        <v>77</v>
      </c>
      <c r="C27" s="23">
        <v>420000</v>
      </c>
      <c r="D27" s="23" t="s">
        <v>8</v>
      </c>
      <c r="E27" s="23" t="s">
        <v>8</v>
      </c>
      <c r="F27" s="23" t="s">
        <v>8</v>
      </c>
      <c r="G27" s="23" t="s">
        <v>8</v>
      </c>
      <c r="H27" s="24">
        <v>420000</v>
      </c>
    </row>
    <row r="28" spans="1:19" x14ac:dyDescent="0.25">
      <c r="A28">
        <v>3</v>
      </c>
      <c r="B28" s="19" t="s">
        <v>78</v>
      </c>
      <c r="C28" s="23"/>
      <c r="D28" s="23">
        <v>4800000</v>
      </c>
      <c r="E28" s="23" t="s">
        <v>8</v>
      </c>
      <c r="F28" s="23">
        <v>576000</v>
      </c>
      <c r="G28" s="23">
        <v>1000</v>
      </c>
      <c r="H28" s="24">
        <v>5377000</v>
      </c>
    </row>
    <row r="29" spans="1:19" x14ac:dyDescent="0.25">
      <c r="A29">
        <v>4</v>
      </c>
      <c r="B29" s="19" t="s">
        <v>79</v>
      </c>
      <c r="C29" s="23">
        <v>120000</v>
      </c>
      <c r="D29" s="23" t="s">
        <v>8</v>
      </c>
      <c r="E29" s="23">
        <v>400000</v>
      </c>
      <c r="F29" s="23" t="s">
        <v>8</v>
      </c>
      <c r="G29" s="23" t="s">
        <v>8</v>
      </c>
      <c r="H29" s="24">
        <v>520000</v>
      </c>
      <c r="K29" s="67"/>
      <c r="L29" s="74"/>
      <c r="M29" s="67"/>
      <c r="N29" s="75"/>
      <c r="O29" s="76"/>
      <c r="P29" s="75"/>
      <c r="Q29" s="67"/>
      <c r="R29" s="75"/>
      <c r="S29" s="67"/>
    </row>
    <row r="30" spans="1:19" x14ac:dyDescent="0.25">
      <c r="A30">
        <v>5</v>
      </c>
      <c r="B30" s="19" t="s">
        <v>80</v>
      </c>
      <c r="C30" s="23">
        <v>100000</v>
      </c>
      <c r="D30" s="23" t="s">
        <v>8</v>
      </c>
      <c r="E30" s="23">
        <v>400000</v>
      </c>
      <c r="F30" s="23" t="s">
        <v>8</v>
      </c>
      <c r="G30" s="23" t="s">
        <v>8</v>
      </c>
      <c r="H30" s="24">
        <v>500000</v>
      </c>
      <c r="K30" s="60"/>
      <c r="L30" s="60"/>
      <c r="M30" s="60"/>
      <c r="N30" s="61"/>
      <c r="O30" s="61"/>
      <c r="P30" s="61"/>
      <c r="Q30" s="60"/>
      <c r="R30" s="62"/>
      <c r="S30" s="60"/>
    </row>
    <row r="31" spans="1:19" x14ac:dyDescent="0.25">
      <c r="A31">
        <v>6</v>
      </c>
      <c r="B31" s="19" t="s">
        <v>81</v>
      </c>
      <c r="C31" s="23">
        <v>345000</v>
      </c>
      <c r="D31" s="23" t="s">
        <v>8</v>
      </c>
      <c r="E31" s="23">
        <v>400000</v>
      </c>
      <c r="F31" s="23" t="s">
        <v>8</v>
      </c>
      <c r="G31" s="23" t="s">
        <v>8</v>
      </c>
      <c r="H31" s="24">
        <v>745000</v>
      </c>
      <c r="K31" s="60"/>
      <c r="L31" s="60"/>
      <c r="M31" s="60"/>
      <c r="N31" s="61"/>
      <c r="O31" s="61"/>
      <c r="P31" s="61"/>
      <c r="Q31" s="60"/>
      <c r="R31" s="62"/>
      <c r="S31" s="60"/>
    </row>
    <row r="32" spans="1:19" x14ac:dyDescent="0.25">
      <c r="A32">
        <v>7</v>
      </c>
      <c r="B32" s="19" t="s">
        <v>82</v>
      </c>
      <c r="C32" s="23">
        <v>115000</v>
      </c>
      <c r="D32" s="23" t="s">
        <v>8</v>
      </c>
      <c r="E32" s="23">
        <v>200000</v>
      </c>
      <c r="F32" s="23" t="s">
        <v>8</v>
      </c>
      <c r="G32" s="23" t="s">
        <v>8</v>
      </c>
      <c r="H32" s="24">
        <v>315000</v>
      </c>
      <c r="K32" s="60"/>
      <c r="L32" s="60"/>
      <c r="M32" s="60"/>
      <c r="N32" s="61"/>
      <c r="O32" s="61"/>
      <c r="P32" s="61"/>
      <c r="Q32" s="60"/>
      <c r="R32" s="62"/>
      <c r="S32" s="60"/>
    </row>
    <row r="33" spans="1:19" ht="30" x14ac:dyDescent="0.25">
      <c r="A33">
        <v>8</v>
      </c>
      <c r="B33" s="19" t="s">
        <v>83</v>
      </c>
      <c r="C33" s="23">
        <v>120000</v>
      </c>
      <c r="D33" s="23" t="s">
        <v>8</v>
      </c>
      <c r="E33" s="23">
        <v>200000</v>
      </c>
      <c r="F33" s="23" t="s">
        <v>8</v>
      </c>
      <c r="G33" s="23" t="s">
        <v>8</v>
      </c>
      <c r="H33" s="24">
        <v>320000</v>
      </c>
      <c r="K33" s="60"/>
      <c r="L33" s="60"/>
      <c r="M33" s="60"/>
      <c r="N33" s="61"/>
      <c r="O33" s="61"/>
      <c r="P33" s="61"/>
      <c r="Q33" s="60"/>
      <c r="R33" s="73"/>
      <c r="S33" s="60"/>
    </row>
    <row r="34" spans="1:19" x14ac:dyDescent="0.25">
      <c r="A34">
        <v>9</v>
      </c>
      <c r="B34" s="19" t="s">
        <v>84</v>
      </c>
      <c r="C34" s="23">
        <v>355000</v>
      </c>
      <c r="D34" s="23" t="s">
        <v>8</v>
      </c>
      <c r="E34" s="23">
        <v>200000</v>
      </c>
      <c r="F34" s="23" t="s">
        <v>8</v>
      </c>
      <c r="G34" s="23" t="s">
        <v>8</v>
      </c>
      <c r="H34" s="24">
        <v>555000</v>
      </c>
      <c r="K34" s="60"/>
      <c r="L34" s="60"/>
      <c r="M34" s="60"/>
      <c r="N34" s="61"/>
      <c r="O34" s="61"/>
      <c r="P34" s="61"/>
      <c r="Q34" s="60"/>
      <c r="R34" s="62"/>
      <c r="S34" s="60"/>
    </row>
    <row r="35" spans="1:19" x14ac:dyDescent="0.25">
      <c r="A35">
        <v>10</v>
      </c>
      <c r="B35" s="19" t="s">
        <v>85</v>
      </c>
      <c r="C35" s="23" t="s">
        <v>8</v>
      </c>
      <c r="D35" s="23">
        <v>3600000</v>
      </c>
      <c r="E35" s="23" t="s">
        <v>8</v>
      </c>
      <c r="F35" s="23">
        <v>432000</v>
      </c>
      <c r="G35" s="23">
        <v>230000</v>
      </c>
      <c r="H35" s="24">
        <v>4262000</v>
      </c>
      <c r="K35" s="60"/>
      <c r="L35" s="60"/>
      <c r="M35" s="60"/>
      <c r="N35" s="61"/>
      <c r="O35" s="61"/>
      <c r="P35" s="61"/>
      <c r="Q35" s="60"/>
      <c r="R35" s="62"/>
      <c r="S35" s="60"/>
    </row>
    <row r="36" spans="1:19" ht="12.75" customHeight="1" x14ac:dyDescent="0.25">
      <c r="A36">
        <v>11</v>
      </c>
      <c r="B36" s="19" t="s">
        <v>86</v>
      </c>
      <c r="C36" s="23" t="s">
        <v>8</v>
      </c>
      <c r="D36" s="23">
        <v>3600000</v>
      </c>
      <c r="E36" s="23" t="s">
        <v>8</v>
      </c>
      <c r="F36" s="23">
        <v>432000</v>
      </c>
      <c r="G36" s="23">
        <v>262000</v>
      </c>
      <c r="H36" s="24">
        <v>4294000</v>
      </c>
      <c r="K36" s="60"/>
      <c r="L36" s="60"/>
      <c r="M36" s="60"/>
      <c r="N36" s="61"/>
      <c r="O36" s="61"/>
      <c r="P36" s="63"/>
      <c r="Q36" s="60"/>
      <c r="R36" s="62"/>
      <c r="S36" s="60"/>
    </row>
    <row r="37" spans="1:19" ht="18" customHeight="1" x14ac:dyDescent="0.25">
      <c r="A37">
        <v>12</v>
      </c>
      <c r="B37" s="19" t="s">
        <v>87</v>
      </c>
      <c r="C37" s="23" t="s">
        <v>8</v>
      </c>
      <c r="D37" s="23">
        <v>3600000</v>
      </c>
      <c r="E37" s="23" t="s">
        <v>8</v>
      </c>
      <c r="F37" s="23">
        <v>432000</v>
      </c>
      <c r="G37" s="23">
        <v>142000</v>
      </c>
      <c r="H37" s="24">
        <v>4174000</v>
      </c>
      <c r="K37" s="60"/>
      <c r="L37" s="60"/>
      <c r="M37" s="60"/>
      <c r="N37" s="61"/>
      <c r="O37" s="61"/>
      <c r="P37" s="61"/>
      <c r="Q37" s="60"/>
      <c r="R37" s="62"/>
      <c r="S37" s="60"/>
    </row>
    <row r="38" spans="1:19" x14ac:dyDescent="0.25">
      <c r="B38" s="16" t="s">
        <v>1</v>
      </c>
      <c r="C38" s="24">
        <v>1575000</v>
      </c>
      <c r="D38" s="24">
        <v>22800000</v>
      </c>
      <c r="E38" s="24">
        <v>11800000</v>
      </c>
      <c r="F38" s="24">
        <v>2736000</v>
      </c>
      <c r="G38" s="24">
        <v>640000</v>
      </c>
      <c r="H38" s="24">
        <v>39551000</v>
      </c>
      <c r="K38" s="60"/>
      <c r="L38" s="60"/>
      <c r="M38" s="60"/>
      <c r="N38" s="61"/>
      <c r="O38" s="61"/>
      <c r="P38" s="61"/>
      <c r="Q38" s="60"/>
      <c r="R38" s="73"/>
      <c r="S38" s="60"/>
    </row>
    <row r="39" spans="1:19" x14ac:dyDescent="0.25">
      <c r="K39" s="60"/>
      <c r="L39" s="60"/>
      <c r="M39" s="60"/>
      <c r="N39" s="61"/>
      <c r="O39" s="61"/>
      <c r="P39" s="61"/>
      <c r="Q39" s="60"/>
      <c r="R39" s="62"/>
      <c r="S39" s="60"/>
    </row>
    <row r="40" spans="1:19" x14ac:dyDescent="0.25">
      <c r="E40" s="14"/>
      <c r="F40" s="14"/>
      <c r="G40" s="14"/>
      <c r="H40" s="14"/>
      <c r="I40" s="14"/>
      <c r="J40" s="14"/>
      <c r="K40" s="60"/>
      <c r="L40" s="60"/>
      <c r="M40" s="60"/>
      <c r="N40" s="61"/>
      <c r="O40" s="61"/>
      <c r="P40" s="61"/>
      <c r="Q40" s="60"/>
      <c r="R40" s="62"/>
      <c r="S40" s="60"/>
    </row>
    <row r="41" spans="1:19" x14ac:dyDescent="0.25">
      <c r="K41" s="60"/>
      <c r="L41" s="60"/>
      <c r="M41" s="60"/>
      <c r="N41" s="61"/>
      <c r="O41" s="61"/>
      <c r="P41" s="61"/>
      <c r="Q41" s="60"/>
      <c r="R41" s="73"/>
      <c r="S41" s="60"/>
    </row>
    <row r="42" spans="1:19" x14ac:dyDescent="0.25">
      <c r="K42" s="60"/>
      <c r="L42" s="60"/>
      <c r="M42" s="60"/>
      <c r="N42" s="61"/>
      <c r="O42" s="61"/>
      <c r="P42" s="61"/>
      <c r="Q42" s="60"/>
      <c r="R42" s="62"/>
      <c r="S42" s="60"/>
    </row>
    <row r="43" spans="1:19" x14ac:dyDescent="0.25">
      <c r="K43" s="60"/>
      <c r="L43" s="60"/>
      <c r="M43" s="60"/>
      <c r="N43" s="61"/>
      <c r="O43" s="61"/>
      <c r="P43" s="61"/>
      <c r="Q43" s="60"/>
      <c r="R43" s="62"/>
      <c r="S43" s="60"/>
    </row>
    <row r="44" spans="1:19" x14ac:dyDescent="0.25">
      <c r="L44" t="s">
        <v>160</v>
      </c>
    </row>
    <row r="45" spans="1:19" x14ac:dyDescent="0.25">
      <c r="B45" s="16" t="s">
        <v>93</v>
      </c>
      <c r="C45">
        <v>2008</v>
      </c>
      <c r="D45">
        <v>2007</v>
      </c>
      <c r="H45" s="16" t="s">
        <v>94</v>
      </c>
      <c r="I45">
        <v>2008</v>
      </c>
      <c r="J45">
        <v>2007</v>
      </c>
      <c r="L45" t="s">
        <v>122</v>
      </c>
      <c r="M45" s="15">
        <f>J46</f>
        <v>58205.48</v>
      </c>
    </row>
    <row r="46" spans="1:19" x14ac:dyDescent="0.25">
      <c r="B46" t="s">
        <v>90</v>
      </c>
      <c r="C46" s="27">
        <v>30876.880000000001</v>
      </c>
      <c r="D46" s="27">
        <v>23746.73</v>
      </c>
      <c r="F46" s="11">
        <f>(C46-D46)/C46</f>
        <v>0.23092197139089188</v>
      </c>
      <c r="G46" s="11"/>
      <c r="H46" t="s">
        <v>5</v>
      </c>
      <c r="I46" s="15">
        <v>73959.87</v>
      </c>
      <c r="J46" s="27">
        <v>58205.48</v>
      </c>
      <c r="L46" t="s">
        <v>159</v>
      </c>
      <c r="M46" s="15">
        <f>I46</f>
        <v>73959.87</v>
      </c>
    </row>
    <row r="47" spans="1:19" x14ac:dyDescent="0.25">
      <c r="B47" t="s">
        <v>91</v>
      </c>
      <c r="C47" s="27">
        <v>29129.98</v>
      </c>
      <c r="D47" s="27">
        <v>24005.88</v>
      </c>
      <c r="F47" s="11">
        <f>(C47-D47)/C47</f>
        <v>0.17590468651197147</v>
      </c>
      <c r="G47" s="11"/>
      <c r="H47" t="s">
        <v>95</v>
      </c>
      <c r="I47" s="15">
        <v>735.94</v>
      </c>
      <c r="J47">
        <v>338.9</v>
      </c>
    </row>
    <row r="48" spans="1:19" x14ac:dyDescent="0.25">
      <c r="B48" t="s">
        <v>92</v>
      </c>
      <c r="C48" s="27">
        <v>1963.58</v>
      </c>
      <c r="D48" s="27">
        <v>-1352.63</v>
      </c>
      <c r="F48" s="11">
        <f>(C48-D48)/C48</f>
        <v>1.6888591246600597</v>
      </c>
      <c r="G48" s="11"/>
      <c r="H48" t="s">
        <v>1</v>
      </c>
      <c r="I48" s="15">
        <f>SUM(I46:I47)</f>
        <v>74695.81</v>
      </c>
    </row>
    <row r="49" spans="1:19" x14ac:dyDescent="0.25">
      <c r="B49" t="s">
        <v>145</v>
      </c>
      <c r="C49" s="27">
        <v>1424.06</v>
      </c>
      <c r="D49" s="27">
        <v>1218</v>
      </c>
      <c r="F49" s="11">
        <f>(C51-D51)/C51</f>
        <v>0.25125624410606084</v>
      </c>
      <c r="G49" s="11"/>
    </row>
    <row r="51" spans="1:19" x14ac:dyDescent="0.25">
      <c r="B51" t="s">
        <v>1</v>
      </c>
      <c r="C51" s="27">
        <f>SUM(C46:C48)</f>
        <v>61970.44</v>
      </c>
      <c r="D51" s="27">
        <f>SUM(D46:D48)</f>
        <v>46399.98</v>
      </c>
    </row>
    <row r="56" spans="1:19" x14ac:dyDescent="0.25">
      <c r="B56" t="s">
        <v>118</v>
      </c>
      <c r="H56">
        <f t="shared" ref="H56:S56" ca="1" si="0">RANDBETWEEN(1,15)</f>
        <v>7</v>
      </c>
      <c r="I56">
        <f t="shared" ca="1" si="0"/>
        <v>12</v>
      </c>
      <c r="J56">
        <f t="shared" ca="1" si="0"/>
        <v>8</v>
      </c>
      <c r="K56">
        <f t="shared" ca="1" si="0"/>
        <v>2</v>
      </c>
      <c r="L56">
        <f t="shared" ca="1" si="0"/>
        <v>6</v>
      </c>
      <c r="M56">
        <f t="shared" ca="1" si="0"/>
        <v>4</v>
      </c>
      <c r="N56">
        <f t="shared" ca="1" si="0"/>
        <v>14</v>
      </c>
      <c r="O56">
        <f t="shared" ca="1" si="0"/>
        <v>9</v>
      </c>
      <c r="P56">
        <f t="shared" ca="1" si="0"/>
        <v>15</v>
      </c>
      <c r="Q56">
        <f t="shared" ca="1" si="0"/>
        <v>1</v>
      </c>
      <c r="R56">
        <f t="shared" ca="1" si="0"/>
        <v>5</v>
      </c>
      <c r="S56">
        <f t="shared" ca="1" si="0"/>
        <v>3</v>
      </c>
    </row>
    <row r="57" spans="1:19" x14ac:dyDescent="0.25">
      <c r="B57" t="s">
        <v>3</v>
      </c>
      <c r="C57" t="s">
        <v>123</v>
      </c>
      <c r="D57" t="s">
        <v>124</v>
      </c>
      <c r="E57" t="s">
        <v>117</v>
      </c>
      <c r="F57" t="s">
        <v>125</v>
      </c>
      <c r="H57">
        <v>1</v>
      </c>
      <c r="I57">
        <v>2</v>
      </c>
      <c r="J57">
        <v>3</v>
      </c>
      <c r="K57">
        <v>4</v>
      </c>
      <c r="L57">
        <v>5</v>
      </c>
      <c r="M57">
        <v>6</v>
      </c>
      <c r="N57">
        <v>7</v>
      </c>
      <c r="O57">
        <v>8</v>
      </c>
      <c r="P57">
        <v>9</v>
      </c>
      <c r="Q57">
        <v>10</v>
      </c>
      <c r="R57">
        <v>11</v>
      </c>
      <c r="S57">
        <v>12</v>
      </c>
    </row>
    <row r="58" spans="1:19" x14ac:dyDescent="0.25">
      <c r="A58">
        <v>12</v>
      </c>
      <c r="B58" s="17" t="s">
        <v>108</v>
      </c>
      <c r="C58" s="27">
        <v>10931.26</v>
      </c>
      <c r="D58" s="27">
        <f ca="1">SUM(H58:S58)</f>
        <v>11040.572599999998</v>
      </c>
      <c r="E58">
        <f>RANK(C58,$C$58:$C$80)</f>
        <v>1</v>
      </c>
      <c r="F58" s="12">
        <f ca="1">(D58-C58)/C58</f>
        <v>9.9999999999997695E-3</v>
      </c>
      <c r="H58" s="13">
        <f t="shared" ref="H58:S68" ca="1" si="1">CHOOSE(RANDBETWEEN(1,2),($C58/12)+$C58/12*RANDBETWEEN(5,20)/100,($C58/12)-$C58/12*RANDBETWEEN(5,20)/100)</f>
        <v>828.95388333333335</v>
      </c>
      <c r="I58" s="13">
        <f t="shared" ca="1" si="1"/>
        <v>746.96943333333343</v>
      </c>
      <c r="J58" s="13">
        <f t="shared" ca="1" si="1"/>
        <v>783.40696666666668</v>
      </c>
      <c r="K58" s="13">
        <f t="shared" ca="1" si="1"/>
        <v>1047.5790833333333</v>
      </c>
      <c r="L58" s="13">
        <f t="shared" ca="1" si="1"/>
        <v>1038.4697000000001</v>
      </c>
      <c r="M58" s="13">
        <f t="shared" ca="1" si="1"/>
        <v>1047.5790833333333</v>
      </c>
      <c r="N58" s="13">
        <f t="shared" ca="1" si="1"/>
        <v>865.39141666666671</v>
      </c>
      <c r="O58" s="13">
        <f t="shared" ca="1" si="1"/>
        <v>1074.9072333333334</v>
      </c>
      <c r="P58" s="13">
        <f t="shared" ca="1" si="1"/>
        <v>838.06326666666678</v>
      </c>
      <c r="Q58" s="13">
        <f t="shared" ca="1" si="1"/>
        <v>838.06326666666678</v>
      </c>
      <c r="R58" s="13">
        <f t="shared" ca="1" si="1"/>
        <v>956.48525000000006</v>
      </c>
      <c r="S58" s="13">
        <f t="shared" ca="1" si="1"/>
        <v>974.70401666666669</v>
      </c>
    </row>
    <row r="59" spans="1:19" x14ac:dyDescent="0.25">
      <c r="A59">
        <v>1</v>
      </c>
      <c r="B59" t="s">
        <v>98</v>
      </c>
      <c r="C59" s="27">
        <v>3975</v>
      </c>
      <c r="D59" s="27">
        <f ca="1">SUM(H59:S59)</f>
        <v>4223.4375</v>
      </c>
      <c r="E59">
        <f>RANK(C59,$C$58:$C$80)</f>
        <v>2</v>
      </c>
      <c r="F59" s="12">
        <f ca="1">(D59-C59)/C59</f>
        <v>6.25E-2</v>
      </c>
      <c r="H59" s="13">
        <f t="shared" ca="1" si="1"/>
        <v>354.4375</v>
      </c>
      <c r="I59" s="13">
        <f t="shared" ca="1" si="1"/>
        <v>377.625</v>
      </c>
      <c r="J59" s="13">
        <f t="shared" ca="1" si="1"/>
        <v>314.6875</v>
      </c>
      <c r="K59" s="13">
        <f t="shared" ca="1" si="1"/>
        <v>357.75</v>
      </c>
      <c r="L59" s="13">
        <f t="shared" ca="1" si="1"/>
        <v>397.5</v>
      </c>
      <c r="M59" s="13">
        <f t="shared" ca="1" si="1"/>
        <v>294.8125</v>
      </c>
      <c r="N59" s="13">
        <f t="shared" ca="1" si="1"/>
        <v>291.5</v>
      </c>
      <c r="O59" s="13">
        <f t="shared" ca="1" si="1"/>
        <v>377.625</v>
      </c>
      <c r="P59" s="13">
        <f t="shared" ca="1" si="1"/>
        <v>390.875</v>
      </c>
      <c r="Q59" s="13">
        <f t="shared" ca="1" si="1"/>
        <v>361.0625</v>
      </c>
      <c r="R59" s="13">
        <f t="shared" ca="1" si="1"/>
        <v>354.4375</v>
      </c>
      <c r="S59" s="13">
        <f t="shared" ca="1" si="1"/>
        <v>351.125</v>
      </c>
    </row>
    <row r="60" spans="1:19" x14ac:dyDescent="0.25">
      <c r="A60">
        <v>16</v>
      </c>
      <c r="B60" s="17" t="s">
        <v>111</v>
      </c>
      <c r="C60" s="27">
        <v>2898.49</v>
      </c>
      <c r="D60" s="27">
        <f ca="1">SUM(H60:S60)</f>
        <v>2842.9356083333332</v>
      </c>
      <c r="E60">
        <f>RANK(C60,$C$58:$C$80)</f>
        <v>3</v>
      </c>
      <c r="F60" s="12">
        <f ca="1">(D60-C60)/C60</f>
        <v>-1.916666666666663E-2</v>
      </c>
      <c r="H60" s="13">
        <f t="shared" ca="1" si="1"/>
        <v>210.140525</v>
      </c>
      <c r="I60" s="13">
        <f t="shared" ca="1" si="1"/>
        <v>214.97134166666666</v>
      </c>
      <c r="J60" s="13">
        <f t="shared" ca="1" si="1"/>
        <v>205.30970833333333</v>
      </c>
      <c r="K60" s="13">
        <f t="shared" ca="1" si="1"/>
        <v>277.77195833333332</v>
      </c>
      <c r="L60" s="13">
        <f t="shared" ca="1" si="1"/>
        <v>260.86410000000001</v>
      </c>
      <c r="M60" s="13">
        <f t="shared" ca="1" si="1"/>
        <v>214.97134166666666</v>
      </c>
      <c r="N60" s="13">
        <f t="shared" ca="1" si="1"/>
        <v>256.03328333333332</v>
      </c>
      <c r="O60" s="13">
        <f t="shared" ca="1" si="1"/>
        <v>217.38675000000001</v>
      </c>
      <c r="P60" s="13">
        <f t="shared" ca="1" si="1"/>
        <v>224.63297499999999</v>
      </c>
      <c r="Q60" s="13">
        <f t="shared" ca="1" si="1"/>
        <v>275.35654999999997</v>
      </c>
      <c r="R60" s="13">
        <f t="shared" ca="1" si="1"/>
        <v>287.43359166666664</v>
      </c>
      <c r="S60" s="13">
        <f t="shared" ca="1" si="1"/>
        <v>198.06348333333332</v>
      </c>
    </row>
    <row r="61" spans="1:19" x14ac:dyDescent="0.25">
      <c r="A61">
        <v>13</v>
      </c>
      <c r="B61" s="17" t="s">
        <v>109</v>
      </c>
      <c r="C61" s="27">
        <v>1890.63</v>
      </c>
      <c r="D61" s="27">
        <f ca="1">SUM(H61:S61)</f>
        <v>1750.408275</v>
      </c>
      <c r="E61">
        <f>RANK(C61,$C$58:$C$80)</f>
        <v>4</v>
      </c>
      <c r="F61" s="12">
        <f ca="1">(D61-C61)/C61</f>
        <v>-7.4166666666666714E-2</v>
      </c>
      <c r="H61" s="13">
        <f t="shared" ca="1" si="1"/>
        <v>130.768575</v>
      </c>
      <c r="I61" s="13">
        <f t="shared" ca="1" si="1"/>
        <v>130.768575</v>
      </c>
      <c r="J61" s="13">
        <f t="shared" ca="1" si="1"/>
        <v>130.768575</v>
      </c>
      <c r="K61" s="13">
        <f t="shared" ca="1" si="1"/>
        <v>149.67487500000001</v>
      </c>
      <c r="L61" s="13">
        <f t="shared" ca="1" si="1"/>
        <v>135.49515000000002</v>
      </c>
      <c r="M61" s="13">
        <f t="shared" ca="1" si="1"/>
        <v>171.732225</v>
      </c>
      <c r="N61" s="13">
        <f t="shared" ca="1" si="1"/>
        <v>137.07067499999999</v>
      </c>
      <c r="O61" s="13">
        <f t="shared" ca="1" si="1"/>
        <v>171.732225</v>
      </c>
      <c r="P61" s="13">
        <f t="shared" ca="1" si="1"/>
        <v>137.07067499999999</v>
      </c>
      <c r="Q61" s="13">
        <f t="shared" ca="1" si="1"/>
        <v>138.64620000000002</v>
      </c>
      <c r="R61" s="13">
        <f t="shared" ca="1" si="1"/>
        <v>135.49515000000002</v>
      </c>
      <c r="S61" s="13">
        <f t="shared" ca="1" si="1"/>
        <v>181.18537500000002</v>
      </c>
    </row>
    <row r="62" spans="1:19" x14ac:dyDescent="0.25">
      <c r="A62">
        <v>10</v>
      </c>
      <c r="B62" t="s">
        <v>106</v>
      </c>
      <c r="C62" s="27">
        <v>1847.24</v>
      </c>
      <c r="D62" s="27">
        <f ca="1">SUM(H62:S62)</f>
        <v>1968.8499666666667</v>
      </c>
      <c r="E62">
        <f>RANK(C62,$C$58:$C$80)</f>
        <v>5</v>
      </c>
      <c r="F62" s="12">
        <f ca="1">(D62-C62)/C62</f>
        <v>6.5833333333333327E-2</v>
      </c>
      <c r="H62" s="13">
        <f t="shared" ca="1" si="1"/>
        <v>178.56653333333333</v>
      </c>
      <c r="I62" s="13">
        <f t="shared" ca="1" si="1"/>
        <v>143.1611</v>
      </c>
      <c r="J62" s="13">
        <f t="shared" ca="1" si="1"/>
        <v>180.10589999999999</v>
      </c>
      <c r="K62" s="13">
        <f t="shared" ca="1" si="1"/>
        <v>124.6887</v>
      </c>
      <c r="L62" s="13">
        <f t="shared" ca="1" si="1"/>
        <v>164.71223333333333</v>
      </c>
      <c r="M62" s="13">
        <f t="shared" ca="1" si="1"/>
        <v>170.86969999999999</v>
      </c>
      <c r="N62" s="13">
        <f t="shared" ca="1" si="1"/>
        <v>141.62173333333334</v>
      </c>
      <c r="O62" s="13">
        <f t="shared" ca="1" si="1"/>
        <v>163.17286666666666</v>
      </c>
      <c r="P62" s="13">
        <f t="shared" ca="1" si="1"/>
        <v>177.02716666666666</v>
      </c>
      <c r="Q62" s="13">
        <f t="shared" ca="1" si="1"/>
        <v>170.86969999999999</v>
      </c>
      <c r="R62" s="13">
        <f t="shared" ca="1" si="1"/>
        <v>172.40906666666666</v>
      </c>
      <c r="S62" s="13">
        <f t="shared" ca="1" si="1"/>
        <v>181.64526666666666</v>
      </c>
    </row>
    <row r="63" spans="1:19" x14ac:dyDescent="0.25">
      <c r="C63" s="27"/>
      <c r="D63" s="27"/>
      <c r="F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x14ac:dyDescent="0.25">
      <c r="A64">
        <v>22</v>
      </c>
      <c r="B64" s="17" t="s">
        <v>97</v>
      </c>
      <c r="C64" s="27">
        <v>1421.46</v>
      </c>
      <c r="D64" s="27">
        <f t="shared" ref="D64:D80" ca="1" si="2">SUM(H64:S64)</f>
        <v>1454.6274000000001</v>
      </c>
      <c r="E64">
        <f t="shared" ref="E64:E80" si="3">RANK(C64,$C$58:$C$80)</f>
        <v>6</v>
      </c>
      <c r="F64" s="12">
        <f t="shared" ref="F64:F80" ca="1" si="4">(D64-C64)/C64</f>
        <v>2.3333333333333362E-2</v>
      </c>
      <c r="H64" s="13">
        <f t="shared" ca="1" si="1"/>
        <v>125.56229999999999</v>
      </c>
      <c r="I64" s="13">
        <f t="shared" ca="1" si="1"/>
        <v>105.42495</v>
      </c>
      <c r="J64" s="13">
        <f t="shared" ca="1" si="1"/>
        <v>139.77690000000001</v>
      </c>
      <c r="K64" s="13">
        <f t="shared" ca="1" si="1"/>
        <v>132.6696</v>
      </c>
      <c r="L64" s="13">
        <f t="shared" ca="1" si="1"/>
        <v>124.37774999999999</v>
      </c>
      <c r="M64" s="13">
        <f t="shared" ca="1" si="1"/>
        <v>131.48505</v>
      </c>
      <c r="N64" s="13">
        <f t="shared" ca="1" si="1"/>
        <v>97.133099999999999</v>
      </c>
      <c r="O64" s="13">
        <f t="shared" ca="1" si="1"/>
        <v>124.37774999999999</v>
      </c>
      <c r="P64" s="13">
        <f t="shared" ca="1" si="1"/>
        <v>129.11595</v>
      </c>
      <c r="Q64" s="13">
        <f t="shared" ca="1" si="1"/>
        <v>136.22325000000001</v>
      </c>
      <c r="R64" s="13">
        <f t="shared" ca="1" si="1"/>
        <v>110.16315</v>
      </c>
      <c r="S64" s="13">
        <f t="shared" ca="1" si="1"/>
        <v>98.31765</v>
      </c>
    </row>
    <row r="65" spans="1:19" x14ac:dyDescent="0.25">
      <c r="A65">
        <v>20</v>
      </c>
      <c r="B65" s="17" t="s">
        <v>115</v>
      </c>
      <c r="C65" s="27">
        <v>1183.29</v>
      </c>
      <c r="D65" s="27">
        <f t="shared" ca="1" si="2"/>
        <v>1243.4405750000001</v>
      </c>
      <c r="E65">
        <f t="shared" si="3"/>
        <v>7</v>
      </c>
      <c r="F65" s="12">
        <f t="shared" ca="1" si="4"/>
        <v>5.0833333333333432E-2</v>
      </c>
      <c r="H65" s="13">
        <f t="shared" ca="1" si="1"/>
        <v>86.774600000000007</v>
      </c>
      <c r="I65" s="13">
        <f t="shared" ca="1" si="1"/>
        <v>106.4961</v>
      </c>
      <c r="J65" s="13">
        <f t="shared" ca="1" si="1"/>
        <v>110.4404</v>
      </c>
      <c r="K65" s="13">
        <f t="shared" ca="1" si="1"/>
        <v>114.38470000000001</v>
      </c>
      <c r="L65" s="13">
        <f t="shared" ca="1" si="1"/>
        <v>84.802449999999993</v>
      </c>
      <c r="M65" s="13">
        <f t="shared" ca="1" si="1"/>
        <v>117.34292500000001</v>
      </c>
      <c r="N65" s="13">
        <f t="shared" ca="1" si="1"/>
        <v>116.35685000000001</v>
      </c>
      <c r="O65" s="13">
        <f t="shared" ca="1" si="1"/>
        <v>114.38470000000001</v>
      </c>
      <c r="P65" s="13">
        <f t="shared" ca="1" si="1"/>
        <v>115.37077500000001</v>
      </c>
      <c r="Q65" s="13">
        <f t="shared" ca="1" si="1"/>
        <v>109.454325</v>
      </c>
      <c r="R65" s="13">
        <f t="shared" ca="1" si="1"/>
        <v>87.760675000000006</v>
      </c>
      <c r="S65" s="13">
        <f t="shared" ca="1" si="1"/>
        <v>79.872074999999995</v>
      </c>
    </row>
    <row r="66" spans="1:19" x14ac:dyDescent="0.25">
      <c r="A66">
        <v>19</v>
      </c>
      <c r="B66" s="17" t="s">
        <v>114</v>
      </c>
      <c r="C66">
        <v>966.59</v>
      </c>
      <c r="D66" s="27">
        <f t="shared" ca="1" si="2"/>
        <v>953.70213333333334</v>
      </c>
      <c r="E66">
        <f t="shared" si="3"/>
        <v>8</v>
      </c>
      <c r="F66" s="12">
        <f t="shared" ca="1" si="4"/>
        <v>-1.3333333333333364E-2</v>
      </c>
      <c r="H66" s="13">
        <f t="shared" ca="1" si="1"/>
        <v>69.272283333333334</v>
      </c>
      <c r="I66" s="13">
        <f t="shared" ca="1" si="1"/>
        <v>87.798591666666667</v>
      </c>
      <c r="J66" s="13">
        <f t="shared" ca="1" si="1"/>
        <v>68.466791666666666</v>
      </c>
      <c r="K66" s="13">
        <f t="shared" ca="1" si="1"/>
        <v>86.18760833333333</v>
      </c>
      <c r="L66" s="13">
        <f t="shared" ca="1" si="1"/>
        <v>67.661299999999997</v>
      </c>
      <c r="M66" s="13">
        <f t="shared" ca="1" si="1"/>
        <v>68.466791666666666</v>
      </c>
      <c r="N66" s="13">
        <f t="shared" ca="1" si="1"/>
        <v>73.299741666666662</v>
      </c>
      <c r="O66" s="13">
        <f t="shared" ca="1" si="1"/>
        <v>94.242525000000001</v>
      </c>
      <c r="P66" s="13">
        <f t="shared" ca="1" si="1"/>
        <v>66.855808333333329</v>
      </c>
      <c r="Q66" s="13">
        <f t="shared" ca="1" si="1"/>
        <v>96.658999999999992</v>
      </c>
      <c r="R66" s="13">
        <f t="shared" ca="1" si="1"/>
        <v>85.382116666666661</v>
      </c>
      <c r="S66" s="13">
        <f t="shared" ca="1" si="1"/>
        <v>89.409575000000004</v>
      </c>
    </row>
    <row r="67" spans="1:19" x14ac:dyDescent="0.25">
      <c r="A67">
        <v>21</v>
      </c>
      <c r="B67" s="17" t="s">
        <v>116</v>
      </c>
      <c r="C67">
        <v>890.15</v>
      </c>
      <c r="D67" s="27">
        <f t="shared" ca="1" si="2"/>
        <v>899.05150000000003</v>
      </c>
      <c r="E67">
        <f t="shared" si="3"/>
        <v>9</v>
      </c>
      <c r="F67" s="12">
        <f t="shared" ca="1" si="4"/>
        <v>1.0000000000000063E-2</v>
      </c>
      <c r="H67" s="13">
        <f t="shared" ca="1" si="1"/>
        <v>63.794083333333326</v>
      </c>
      <c r="I67" s="13">
        <f t="shared" ca="1" si="1"/>
        <v>79.371708333333331</v>
      </c>
      <c r="J67" s="13">
        <f t="shared" ca="1" si="1"/>
        <v>68.244833333333332</v>
      </c>
      <c r="K67" s="13">
        <f t="shared" ca="1" si="1"/>
        <v>82.338874999999987</v>
      </c>
      <c r="L67" s="13">
        <f t="shared" ca="1" si="1"/>
        <v>60.826916666666662</v>
      </c>
      <c r="M67" s="13">
        <f t="shared" ca="1" si="1"/>
        <v>83.82245833333333</v>
      </c>
      <c r="N67" s="13">
        <f t="shared" ca="1" si="1"/>
        <v>86.04783333333333</v>
      </c>
      <c r="O67" s="13">
        <f t="shared" ca="1" si="1"/>
        <v>79.371708333333331</v>
      </c>
      <c r="P67" s="13">
        <f t="shared" ca="1" si="1"/>
        <v>64.53587499999999</v>
      </c>
      <c r="Q67" s="13">
        <f t="shared" ca="1" si="1"/>
        <v>81.59708333333333</v>
      </c>
      <c r="R67" s="13">
        <f t="shared" ca="1" si="1"/>
        <v>64.53587499999999</v>
      </c>
      <c r="S67" s="13">
        <f t="shared" ca="1" si="1"/>
        <v>84.564249999999987</v>
      </c>
    </row>
    <row r="68" spans="1:19" x14ac:dyDescent="0.25">
      <c r="A68">
        <v>14</v>
      </c>
      <c r="B68" s="17" t="s">
        <v>70</v>
      </c>
      <c r="C68">
        <v>699.3</v>
      </c>
      <c r="D68" s="27">
        <f t="shared" ca="1" si="2"/>
        <v>734.84775000000002</v>
      </c>
      <c r="E68">
        <f t="shared" si="3"/>
        <v>10</v>
      </c>
      <c r="F68" s="12">
        <f t="shared" ca="1" si="4"/>
        <v>5.0833333333333432E-2</v>
      </c>
      <c r="H68" s="13">
        <f t="shared" ca="1" si="1"/>
        <v>50.116500000000002</v>
      </c>
      <c r="I68" s="13">
        <f t="shared" ca="1" si="1"/>
        <v>50.699249999999999</v>
      </c>
      <c r="J68" s="13">
        <f t="shared" ca="1" si="1"/>
        <v>64.102499999999992</v>
      </c>
      <c r="K68" s="13">
        <f t="shared" ca="1" si="1"/>
        <v>46.62</v>
      </c>
      <c r="L68" s="13">
        <f t="shared" ca="1" si="1"/>
        <v>63.519750000000002</v>
      </c>
      <c r="M68" s="13">
        <f t="shared" ca="1" si="1"/>
        <v>67.016249999999999</v>
      </c>
      <c r="N68" s="13">
        <f t="shared" ca="1" si="1"/>
        <v>66.433499999999995</v>
      </c>
      <c r="O68" s="13">
        <f t="shared" ca="1" si="1"/>
        <v>63.519750000000002</v>
      </c>
      <c r="P68" s="13">
        <f t="shared" ca="1" si="1"/>
        <v>69.347250000000003</v>
      </c>
      <c r="Q68" s="13">
        <f t="shared" ca="1" si="1"/>
        <v>64.685249999999996</v>
      </c>
      <c r="R68" s="13">
        <f t="shared" ca="1" si="1"/>
        <v>67.599000000000004</v>
      </c>
      <c r="S68" s="13">
        <f t="shared" ca="1" si="1"/>
        <v>61.188749999999999</v>
      </c>
    </row>
    <row r="69" spans="1:19" x14ac:dyDescent="0.25">
      <c r="A69">
        <v>9</v>
      </c>
      <c r="B69" t="s">
        <v>105</v>
      </c>
      <c r="C69">
        <v>592.37</v>
      </c>
      <c r="D69" s="27">
        <f t="shared" ca="1" si="2"/>
        <v>598.29370000000006</v>
      </c>
      <c r="E69">
        <f t="shared" si="3"/>
        <v>11</v>
      </c>
      <c r="F69" s="12">
        <f t="shared" ca="1" si="4"/>
        <v>1.000000000000009E-2</v>
      </c>
      <c r="H69" s="13">
        <f t="shared" ref="H69:S80" ca="1" si="5">CHOOSE(RANDBETWEEN(1,2),($C69/12)+$C69/12*RANDBETWEEN(5,20)/100,($C69/12)-$C69/12*RANDBETWEEN(5,20)/100)</f>
        <v>51.832375000000006</v>
      </c>
      <c r="I69" s="13">
        <f t="shared" ca="1" si="5"/>
        <v>39.491333333333337</v>
      </c>
      <c r="J69" s="13">
        <f t="shared" ca="1" si="5"/>
        <v>39.984975000000006</v>
      </c>
      <c r="K69" s="13">
        <f t="shared" ca="1" si="5"/>
        <v>51.832375000000006</v>
      </c>
      <c r="L69" s="13">
        <f t="shared" ca="1" si="5"/>
        <v>54.300583333333336</v>
      </c>
      <c r="M69" s="13">
        <f t="shared" ca="1" si="5"/>
        <v>40.478616666666667</v>
      </c>
      <c r="N69" s="13">
        <f t="shared" ca="1" si="5"/>
        <v>56.275150000000004</v>
      </c>
      <c r="O69" s="13">
        <f t="shared" ca="1" si="5"/>
        <v>45.908675000000002</v>
      </c>
      <c r="P69" s="13">
        <f t="shared" ca="1" si="5"/>
        <v>54.794225000000004</v>
      </c>
      <c r="Q69" s="13">
        <f t="shared" ca="1" si="5"/>
        <v>59.237000000000002</v>
      </c>
      <c r="R69" s="13">
        <f t="shared" ca="1" si="5"/>
        <v>51.832375000000006</v>
      </c>
      <c r="S69" s="13">
        <f t="shared" ca="1" si="5"/>
        <v>52.326016666666668</v>
      </c>
    </row>
    <row r="70" spans="1:19" x14ac:dyDescent="0.25">
      <c r="A70">
        <v>4</v>
      </c>
      <c r="B70" t="s">
        <v>101</v>
      </c>
      <c r="C70">
        <v>341.6</v>
      </c>
      <c r="D70" s="27">
        <f t="shared" ca="1" si="2"/>
        <v>350.14000000000004</v>
      </c>
      <c r="E70">
        <f t="shared" si="3"/>
        <v>12</v>
      </c>
      <c r="F70" s="12">
        <f t="shared" ca="1" si="4"/>
        <v>2.5000000000000057E-2</v>
      </c>
      <c r="H70" s="13">
        <f t="shared" ca="1" si="5"/>
        <v>31.598000000000003</v>
      </c>
      <c r="I70" s="13">
        <f t="shared" ca="1" si="5"/>
        <v>33.875333333333337</v>
      </c>
      <c r="J70" s="13">
        <f t="shared" ca="1" si="5"/>
        <v>24.766000000000002</v>
      </c>
      <c r="K70" s="13">
        <f t="shared" ca="1" si="5"/>
        <v>24.766000000000002</v>
      </c>
      <c r="L70" s="13">
        <f t="shared" ca="1" si="5"/>
        <v>26.474</v>
      </c>
      <c r="M70" s="13">
        <f t="shared" ca="1" si="5"/>
        <v>31.313333333333336</v>
      </c>
      <c r="N70" s="13">
        <f t="shared" ca="1" si="5"/>
        <v>32.736666666666665</v>
      </c>
      <c r="O70" s="13">
        <f t="shared" ca="1" si="5"/>
        <v>29.89</v>
      </c>
      <c r="P70" s="13">
        <f t="shared" ca="1" si="5"/>
        <v>25.335333333333335</v>
      </c>
      <c r="Q70" s="13">
        <f t="shared" ca="1" si="5"/>
        <v>32.736666666666665</v>
      </c>
      <c r="R70" s="13">
        <f t="shared" ca="1" si="5"/>
        <v>25.904666666666667</v>
      </c>
      <c r="S70" s="13">
        <f t="shared" ca="1" si="5"/>
        <v>30.744000000000003</v>
      </c>
    </row>
    <row r="71" spans="1:19" x14ac:dyDescent="0.25">
      <c r="A71">
        <v>2</v>
      </c>
      <c r="B71" t="s">
        <v>99</v>
      </c>
      <c r="C71">
        <v>312.08999999999997</v>
      </c>
      <c r="D71" s="27">
        <f t="shared" ca="1" si="2"/>
        <v>316.25119999999998</v>
      </c>
      <c r="E71">
        <f t="shared" si="3"/>
        <v>13</v>
      </c>
      <c r="F71" s="12">
        <f t="shared" ca="1" si="4"/>
        <v>1.333333333333336E-2</v>
      </c>
      <c r="H71" s="13">
        <f t="shared" ca="1" si="5"/>
        <v>29.128399999999996</v>
      </c>
      <c r="I71" s="13">
        <f t="shared" ca="1" si="5"/>
        <v>21.326149999999998</v>
      </c>
      <c r="J71" s="13">
        <f t="shared" ca="1" si="5"/>
        <v>23.926899999999996</v>
      </c>
      <c r="K71" s="13">
        <f t="shared" ca="1" si="5"/>
        <v>27.567949999999996</v>
      </c>
      <c r="L71" s="13">
        <f t="shared" ca="1" si="5"/>
        <v>21.846299999999999</v>
      </c>
      <c r="M71" s="13">
        <f t="shared" ca="1" si="5"/>
        <v>24.447049999999997</v>
      </c>
      <c r="N71" s="13">
        <f t="shared" ca="1" si="5"/>
        <v>30.688849999999995</v>
      </c>
      <c r="O71" s="13">
        <f t="shared" ca="1" si="5"/>
        <v>28.348174999999998</v>
      </c>
      <c r="P71" s="13">
        <f t="shared" ca="1" si="5"/>
        <v>30.428774999999995</v>
      </c>
      <c r="Q71" s="13">
        <f t="shared" ca="1" si="5"/>
        <v>29.128399999999996</v>
      </c>
      <c r="R71" s="13">
        <f t="shared" ca="1" si="5"/>
        <v>27.307874999999996</v>
      </c>
      <c r="S71" s="13">
        <f t="shared" ca="1" si="5"/>
        <v>22.106374999999996</v>
      </c>
    </row>
    <row r="72" spans="1:19" x14ac:dyDescent="0.25">
      <c r="A72">
        <v>15</v>
      </c>
      <c r="B72" s="17" t="s">
        <v>110</v>
      </c>
      <c r="C72">
        <v>194.54</v>
      </c>
      <c r="D72" s="27">
        <f t="shared" ca="1" si="2"/>
        <v>199.40349999999998</v>
      </c>
      <c r="E72">
        <f t="shared" si="3"/>
        <v>14</v>
      </c>
      <c r="F72" s="12">
        <f t="shared" ca="1" si="4"/>
        <v>2.4999999999999939E-2</v>
      </c>
      <c r="H72" s="13">
        <f t="shared" ca="1" si="5"/>
        <v>15.07685</v>
      </c>
      <c r="I72" s="13">
        <f t="shared" ca="1" si="5"/>
        <v>17.02225</v>
      </c>
      <c r="J72" s="13">
        <f t="shared" ca="1" si="5"/>
        <v>18.805533333333333</v>
      </c>
      <c r="K72" s="13">
        <f t="shared" ca="1" si="5"/>
        <v>17.184366666666666</v>
      </c>
      <c r="L72" s="13">
        <f t="shared" ca="1" si="5"/>
        <v>19.291883333333331</v>
      </c>
      <c r="M72" s="13">
        <f t="shared" ca="1" si="5"/>
        <v>18.805533333333333</v>
      </c>
      <c r="N72" s="13">
        <f t="shared" ca="1" si="5"/>
        <v>17.994949999999999</v>
      </c>
      <c r="O72" s="13">
        <f t="shared" ca="1" si="5"/>
        <v>17.508599999999998</v>
      </c>
      <c r="P72" s="13">
        <f t="shared" ca="1" si="5"/>
        <v>13.293566666666667</v>
      </c>
      <c r="Q72" s="13">
        <f t="shared" ca="1" si="5"/>
        <v>17.670716666666667</v>
      </c>
      <c r="R72" s="13">
        <f t="shared" ca="1" si="5"/>
        <v>13.293566666666667</v>
      </c>
      <c r="S72" s="13">
        <f t="shared" ca="1" si="5"/>
        <v>13.455683333333333</v>
      </c>
    </row>
    <row r="73" spans="1:19" x14ac:dyDescent="0.25">
      <c r="A73">
        <v>6</v>
      </c>
      <c r="B73" t="s">
        <v>96</v>
      </c>
      <c r="C73">
        <v>184.84</v>
      </c>
      <c r="D73" s="27">
        <f t="shared" ca="1" si="2"/>
        <v>181.4512666666667</v>
      </c>
      <c r="E73">
        <f t="shared" si="3"/>
        <v>15</v>
      </c>
      <c r="F73" s="12">
        <f t="shared" ca="1" si="4"/>
        <v>-1.8333333333333184E-2</v>
      </c>
      <c r="H73" s="13">
        <f t="shared" ca="1" si="5"/>
        <v>17.559800000000003</v>
      </c>
      <c r="I73" s="13">
        <f t="shared" ca="1" si="5"/>
        <v>13.863000000000001</v>
      </c>
      <c r="J73" s="13">
        <f t="shared" ca="1" si="5"/>
        <v>13.246866666666667</v>
      </c>
      <c r="K73" s="13">
        <f t="shared" ca="1" si="5"/>
        <v>14.017033333333334</v>
      </c>
      <c r="L73" s="13">
        <f t="shared" ca="1" si="5"/>
        <v>12.630733333333335</v>
      </c>
      <c r="M73" s="13">
        <f t="shared" ca="1" si="5"/>
        <v>18.175933333333333</v>
      </c>
      <c r="N73" s="13">
        <f t="shared" ca="1" si="5"/>
        <v>13.554933333333334</v>
      </c>
      <c r="O73" s="13">
        <f t="shared" ca="1" si="5"/>
        <v>14.633166666666668</v>
      </c>
      <c r="P73" s="13">
        <f t="shared" ca="1" si="5"/>
        <v>12.784766666666668</v>
      </c>
      <c r="Q73" s="13">
        <f t="shared" ca="1" si="5"/>
        <v>14.171066666666668</v>
      </c>
      <c r="R73" s="13">
        <f t="shared" ca="1" si="5"/>
        <v>18.329966666666667</v>
      </c>
      <c r="S73" s="13">
        <f t="shared" ca="1" si="5"/>
        <v>18.484000000000002</v>
      </c>
    </row>
    <row r="74" spans="1:19" x14ac:dyDescent="0.25">
      <c r="A74">
        <v>3</v>
      </c>
      <c r="B74" t="s">
        <v>100</v>
      </c>
      <c r="C74">
        <v>182.34</v>
      </c>
      <c r="D74" s="27">
        <f t="shared" ca="1" si="2"/>
        <v>183.40365000000003</v>
      </c>
      <c r="E74">
        <f t="shared" si="3"/>
        <v>16</v>
      </c>
      <c r="F74" s="12">
        <f t="shared" ca="1" si="4"/>
        <v>5.8333333333334646E-3</v>
      </c>
      <c r="H74" s="13">
        <f t="shared" ca="1" si="5"/>
        <v>14.283300000000001</v>
      </c>
      <c r="I74" s="13">
        <f t="shared" ca="1" si="5"/>
        <v>17.170349999999999</v>
      </c>
      <c r="J74" s="13">
        <f t="shared" ca="1" si="5"/>
        <v>16.258649999999999</v>
      </c>
      <c r="K74" s="13">
        <f t="shared" ca="1" si="5"/>
        <v>15.954750000000001</v>
      </c>
      <c r="L74" s="13">
        <f t="shared" ca="1" si="5"/>
        <v>17.0184</v>
      </c>
      <c r="M74" s="13">
        <f t="shared" ca="1" si="5"/>
        <v>12.156000000000001</v>
      </c>
      <c r="N74" s="13">
        <f t="shared" ca="1" si="5"/>
        <v>12.7638</v>
      </c>
      <c r="O74" s="13">
        <f t="shared" ca="1" si="5"/>
        <v>13.21965</v>
      </c>
      <c r="P74" s="13">
        <f t="shared" ca="1" si="5"/>
        <v>16.714500000000001</v>
      </c>
      <c r="Q74" s="13">
        <f t="shared" ca="1" si="5"/>
        <v>17.626200000000001</v>
      </c>
      <c r="R74" s="13">
        <f t="shared" ca="1" si="5"/>
        <v>16.714500000000001</v>
      </c>
      <c r="S74" s="13">
        <f t="shared" ca="1" si="5"/>
        <v>13.52355</v>
      </c>
    </row>
    <row r="75" spans="1:19" x14ac:dyDescent="0.25">
      <c r="A75">
        <v>18</v>
      </c>
      <c r="B75" s="17" t="s">
        <v>113</v>
      </c>
      <c r="C75">
        <v>160</v>
      </c>
      <c r="D75" s="27">
        <f t="shared" ca="1" si="2"/>
        <v>162.4</v>
      </c>
      <c r="E75">
        <f t="shared" si="3"/>
        <v>17</v>
      </c>
      <c r="F75" s="12">
        <f t="shared" ca="1" si="4"/>
        <v>1.5000000000000036E-2</v>
      </c>
      <c r="H75" s="13">
        <f t="shared" ca="1" si="5"/>
        <v>15.600000000000001</v>
      </c>
      <c r="I75" s="13">
        <f t="shared" ca="1" si="5"/>
        <v>15.066666666666666</v>
      </c>
      <c r="J75" s="13">
        <f t="shared" ca="1" si="5"/>
        <v>15.200000000000001</v>
      </c>
      <c r="K75" s="13">
        <f t="shared" ca="1" si="5"/>
        <v>10.933333333333334</v>
      </c>
      <c r="L75" s="13">
        <f t="shared" ca="1" si="5"/>
        <v>10.933333333333334</v>
      </c>
      <c r="M75" s="13">
        <f t="shared" ca="1" si="5"/>
        <v>14.133333333333335</v>
      </c>
      <c r="N75" s="13">
        <f t="shared" ca="1" si="5"/>
        <v>15.333333333333334</v>
      </c>
      <c r="O75" s="13">
        <f t="shared" ca="1" si="5"/>
        <v>14.133333333333335</v>
      </c>
      <c r="P75" s="13">
        <f t="shared" ca="1" si="5"/>
        <v>10.666666666666668</v>
      </c>
      <c r="Q75" s="13">
        <f t="shared" ca="1" si="5"/>
        <v>15.333333333333334</v>
      </c>
      <c r="R75" s="13">
        <f t="shared" ca="1" si="5"/>
        <v>14.4</v>
      </c>
      <c r="S75" s="13">
        <f t="shared" ca="1" si="5"/>
        <v>10.666666666666668</v>
      </c>
    </row>
    <row r="76" spans="1:19" x14ac:dyDescent="0.25">
      <c r="A76">
        <v>11</v>
      </c>
      <c r="B76" s="17" t="s">
        <v>107</v>
      </c>
      <c r="C76">
        <v>133.75</v>
      </c>
      <c r="D76" s="27">
        <f t="shared" ca="1" si="2"/>
        <v>133.19270833333334</v>
      </c>
      <c r="E76">
        <f t="shared" si="3"/>
        <v>18</v>
      </c>
      <c r="F76" s="12">
        <f t="shared" ca="1" si="4"/>
        <v>-4.1666666666665955E-3</v>
      </c>
      <c r="H76" s="13">
        <f t="shared" ca="1" si="5"/>
        <v>10.142708333333333</v>
      </c>
      <c r="I76" s="13">
        <f t="shared" ca="1" si="5"/>
        <v>13.375</v>
      </c>
      <c r="J76" s="13">
        <f t="shared" ca="1" si="5"/>
        <v>9.6968750000000004</v>
      </c>
      <c r="K76" s="13">
        <f t="shared" ca="1" si="5"/>
        <v>13.040625</v>
      </c>
      <c r="L76" s="13">
        <f t="shared" ca="1" si="5"/>
        <v>9.6968750000000004</v>
      </c>
      <c r="M76" s="13">
        <f t="shared" ca="1" si="5"/>
        <v>9.9197916666666668</v>
      </c>
      <c r="N76" s="13">
        <f t="shared" ca="1" si="5"/>
        <v>10.588541666666668</v>
      </c>
      <c r="O76" s="13">
        <f t="shared" ca="1" si="5"/>
        <v>10.365625000000001</v>
      </c>
      <c r="P76" s="13">
        <f t="shared" ca="1" si="5"/>
        <v>10.365625000000001</v>
      </c>
      <c r="Q76" s="13">
        <f t="shared" ca="1" si="5"/>
        <v>12.483333333333334</v>
      </c>
      <c r="R76" s="13">
        <f t="shared" ca="1" si="5"/>
        <v>13.263541666666667</v>
      </c>
      <c r="S76" s="13">
        <f t="shared" ca="1" si="5"/>
        <v>10.254166666666666</v>
      </c>
    </row>
    <row r="77" spans="1:19" x14ac:dyDescent="0.25">
      <c r="A77">
        <v>8</v>
      </c>
      <c r="B77" t="s">
        <v>104</v>
      </c>
      <c r="C77">
        <v>106.45</v>
      </c>
      <c r="D77" s="27">
        <f t="shared" ca="1" si="2"/>
        <v>104.40970833333333</v>
      </c>
      <c r="E77">
        <f t="shared" si="3"/>
        <v>19</v>
      </c>
      <c r="F77" s="12">
        <f t="shared" ca="1" si="4"/>
        <v>-1.9166666666666748E-2</v>
      </c>
      <c r="H77" s="13">
        <f t="shared" ca="1" si="5"/>
        <v>7.8063333333333338</v>
      </c>
      <c r="I77" s="13">
        <f t="shared" ca="1" si="5"/>
        <v>7.717625</v>
      </c>
      <c r="J77" s="13">
        <f t="shared" ca="1" si="5"/>
        <v>10.024041666666667</v>
      </c>
      <c r="K77" s="13">
        <f t="shared" ca="1" si="5"/>
        <v>10.645</v>
      </c>
      <c r="L77" s="13">
        <f t="shared" ca="1" si="5"/>
        <v>10.645</v>
      </c>
      <c r="M77" s="13">
        <f t="shared" ca="1" si="5"/>
        <v>7.717625</v>
      </c>
      <c r="N77" s="13">
        <f t="shared" ca="1" si="5"/>
        <v>7.1853750000000005</v>
      </c>
      <c r="O77" s="13">
        <f t="shared" ca="1" si="5"/>
        <v>10.201458333333333</v>
      </c>
      <c r="P77" s="13">
        <f t="shared" ca="1" si="5"/>
        <v>7.628916666666667</v>
      </c>
      <c r="Q77" s="13">
        <f t="shared" ca="1" si="5"/>
        <v>9.3143750000000001</v>
      </c>
      <c r="R77" s="13">
        <f t="shared" ca="1" si="5"/>
        <v>8.2498749999999994</v>
      </c>
      <c r="S77" s="13">
        <f t="shared" ca="1" si="5"/>
        <v>7.2740833333333335</v>
      </c>
    </row>
    <row r="78" spans="1:19" x14ac:dyDescent="0.25">
      <c r="A78">
        <v>5</v>
      </c>
      <c r="B78" t="s">
        <v>102</v>
      </c>
      <c r="C78">
        <v>82.16</v>
      </c>
      <c r="D78" s="27">
        <f t="shared" ca="1" si="2"/>
        <v>86.473399999999998</v>
      </c>
      <c r="E78">
        <f t="shared" si="3"/>
        <v>20</v>
      </c>
      <c r="F78" s="12">
        <f t="shared" ca="1" si="4"/>
        <v>5.2500000000000019E-2</v>
      </c>
      <c r="H78" s="13">
        <f t="shared" ca="1" si="5"/>
        <v>8.2159999999999993</v>
      </c>
      <c r="I78" s="13">
        <f t="shared" ca="1" si="5"/>
        <v>7.8052000000000001</v>
      </c>
      <c r="J78" s="13">
        <f t="shared" ca="1" si="5"/>
        <v>5.7511999999999999</v>
      </c>
      <c r="K78" s="13">
        <f t="shared" ca="1" si="5"/>
        <v>6.3673999999999999</v>
      </c>
      <c r="L78" s="13">
        <f t="shared" ca="1" si="5"/>
        <v>7.1890000000000001</v>
      </c>
      <c r="M78" s="13">
        <f t="shared" ca="1" si="5"/>
        <v>8.0106000000000002</v>
      </c>
      <c r="N78" s="13">
        <f t="shared" ca="1" si="5"/>
        <v>8.0106000000000002</v>
      </c>
      <c r="O78" s="13">
        <f t="shared" ca="1" si="5"/>
        <v>8.0106000000000002</v>
      </c>
      <c r="P78" s="13">
        <f t="shared" ca="1" si="5"/>
        <v>6.5043333333333333</v>
      </c>
      <c r="Q78" s="13">
        <f t="shared" ca="1" si="5"/>
        <v>8.079066666666666</v>
      </c>
      <c r="R78" s="13">
        <f t="shared" ca="1" si="5"/>
        <v>6.4358666666666666</v>
      </c>
      <c r="S78" s="13">
        <f t="shared" ca="1" si="5"/>
        <v>6.0935333333333332</v>
      </c>
    </row>
    <row r="79" spans="1:19" x14ac:dyDescent="0.25">
      <c r="A79">
        <v>7</v>
      </c>
      <c r="B79" t="s">
        <v>103</v>
      </c>
      <c r="C79">
        <v>80.150000000000006</v>
      </c>
      <c r="D79" s="27">
        <f t="shared" ca="1" si="2"/>
        <v>83.022041666666681</v>
      </c>
      <c r="E79">
        <f t="shared" si="3"/>
        <v>21</v>
      </c>
      <c r="F79" s="12">
        <f t="shared" ca="1" si="4"/>
        <v>3.5833333333333432E-2</v>
      </c>
      <c r="H79" s="13">
        <f t="shared" ca="1" si="5"/>
        <v>7.7478333333333342</v>
      </c>
      <c r="I79" s="13">
        <f t="shared" ca="1" si="5"/>
        <v>7.3470833333333339</v>
      </c>
      <c r="J79" s="13">
        <f t="shared" ca="1" si="5"/>
        <v>7.8146250000000004</v>
      </c>
      <c r="K79" s="13">
        <f t="shared" ca="1" si="5"/>
        <v>5.4769166666666669</v>
      </c>
      <c r="L79" s="13">
        <f t="shared" ca="1" si="5"/>
        <v>5.5437083333333339</v>
      </c>
      <c r="M79" s="13">
        <f t="shared" ca="1" si="5"/>
        <v>6.1448333333333336</v>
      </c>
      <c r="N79" s="13">
        <f t="shared" ca="1" si="5"/>
        <v>7.7478333333333342</v>
      </c>
      <c r="O79" s="13">
        <f t="shared" ca="1" si="5"/>
        <v>6.0780416666666675</v>
      </c>
      <c r="P79" s="13">
        <f t="shared" ca="1" si="5"/>
        <v>7.1467083333333337</v>
      </c>
      <c r="Q79" s="13">
        <f t="shared" ca="1" si="5"/>
        <v>7.8146250000000004</v>
      </c>
      <c r="R79" s="13">
        <f t="shared" ca="1" si="5"/>
        <v>6.1448333333333336</v>
      </c>
      <c r="S79" s="13">
        <f t="shared" ca="1" si="5"/>
        <v>8.0150000000000006</v>
      </c>
    </row>
    <row r="80" spans="1:19" x14ac:dyDescent="0.25">
      <c r="A80">
        <v>17</v>
      </c>
      <c r="B80" s="17" t="s">
        <v>112</v>
      </c>
      <c r="C80">
        <v>56.28</v>
      </c>
      <c r="D80" s="27">
        <f t="shared" ca="1" si="2"/>
        <v>59.047100000000015</v>
      </c>
      <c r="E80">
        <f t="shared" si="3"/>
        <v>22</v>
      </c>
      <c r="F80" s="12">
        <f t="shared" ca="1" si="4"/>
        <v>4.9166666666666907E-2</v>
      </c>
      <c r="G80" s="12"/>
      <c r="H80" s="13">
        <f t="shared" ca="1" si="5"/>
        <v>5.2997000000000005</v>
      </c>
      <c r="I80" s="13">
        <f t="shared" ca="1" si="5"/>
        <v>5.0183</v>
      </c>
      <c r="J80" s="13">
        <f t="shared" ca="1" si="5"/>
        <v>4.9245000000000001</v>
      </c>
      <c r="K80" s="13">
        <f t="shared" ca="1" si="5"/>
        <v>4.3617000000000008</v>
      </c>
      <c r="L80" s="13">
        <f t="shared" ca="1" si="5"/>
        <v>3.9396000000000004</v>
      </c>
      <c r="M80" s="13">
        <f t="shared" ca="1" si="5"/>
        <v>5.3466000000000005</v>
      </c>
      <c r="N80" s="13">
        <f t="shared" ca="1" si="5"/>
        <v>5.2997000000000005</v>
      </c>
      <c r="O80" s="13">
        <f t="shared" ca="1" si="5"/>
        <v>5.1121000000000008</v>
      </c>
      <c r="P80" s="13">
        <f t="shared" ca="1" si="5"/>
        <v>5.0183</v>
      </c>
      <c r="Q80" s="13">
        <f t="shared" ca="1" si="5"/>
        <v>4.4086000000000007</v>
      </c>
      <c r="R80" s="13">
        <f t="shared" ca="1" si="5"/>
        <v>5.2997000000000005</v>
      </c>
      <c r="S80" s="13">
        <f t="shared" ca="1" si="5"/>
        <v>5.0183</v>
      </c>
    </row>
    <row r="82" spans="1:4" x14ac:dyDescent="0.25">
      <c r="C82" s="32">
        <f>SUM(C58:C81)</f>
        <v>29129.980000000003</v>
      </c>
      <c r="D82" s="32"/>
    </row>
    <row r="86" spans="1:4" x14ac:dyDescent="0.25">
      <c r="A86" t="s">
        <v>119</v>
      </c>
    </row>
    <row r="87" spans="1:4" x14ac:dyDescent="0.25">
      <c r="A87">
        <f>IF($G$1=1,1,22)</f>
        <v>1</v>
      </c>
      <c r="B87" t="str">
        <f>INDEX($B$58:$B$80,MATCH(A87,$E$58:$E$80,0))</f>
        <v>Advertisement &amp; Sales Promotion</v>
      </c>
      <c r="C87" s="31">
        <f ca="1">INDEX($D$58:$D$80,MATCH(A87,$E$58:$E$80,0))</f>
        <v>11040.572599999998</v>
      </c>
      <c r="D87" s="12">
        <f ca="1">C87/$C$82</f>
        <v>0.37901064813638718</v>
      </c>
    </row>
    <row r="88" spans="1:4" x14ac:dyDescent="0.25">
      <c r="A88">
        <f>IF($G$1=1,A87+1,A87-1)</f>
        <v>2</v>
      </c>
      <c r="B88" t="str">
        <f t="shared" ref="B88:B96" si="6">INDEX($B$58:$B$80,MATCH(A88,$E$58:$E$80,0))</f>
        <v>Salaries, Wages &amp; Bonus</v>
      </c>
      <c r="C88" s="31">
        <f t="shared" ref="C88:C96" ca="1" si="7">INDEX($D$58:$D$80,MATCH(A88,$E$58:$E$80,0))</f>
        <v>4223.4375</v>
      </c>
      <c r="D88" s="12">
        <f t="shared" ref="D88:D96" ca="1" si="8">C88/$C$82</f>
        <v>0.14498593888495631</v>
      </c>
    </row>
    <row r="89" spans="1:4" x14ac:dyDescent="0.25">
      <c r="A89">
        <f t="shared" ref="A89:A96" si="9">IF($G$1=1,A88+1,A88-1)</f>
        <v>3</v>
      </c>
      <c r="B89" t="str">
        <f t="shared" si="6"/>
        <v>Taxes on Sales</v>
      </c>
      <c r="C89" s="31">
        <f t="shared" ca="1" si="7"/>
        <v>2842.9356083333332</v>
      </c>
      <c r="D89" s="12">
        <f t="shared" ca="1" si="8"/>
        <v>9.7594835572607078E-2</v>
      </c>
    </row>
    <row r="90" spans="1:4" x14ac:dyDescent="0.25">
      <c r="A90">
        <f t="shared" si="9"/>
        <v>4</v>
      </c>
      <c r="B90" t="str">
        <f t="shared" si="6"/>
        <v>Selling Expenses</v>
      </c>
      <c r="C90" s="31">
        <f t="shared" ca="1" si="7"/>
        <v>1750.408275</v>
      </c>
      <c r="D90" s="12">
        <f t="shared" ca="1" si="8"/>
        <v>6.0089580391061027E-2</v>
      </c>
    </row>
    <row r="91" spans="1:4" x14ac:dyDescent="0.25">
      <c r="A91">
        <f t="shared" si="9"/>
        <v>5</v>
      </c>
      <c r="B91" t="str">
        <f t="shared" si="6"/>
        <v>Freight &amp; Forwarding</v>
      </c>
      <c r="C91" s="31">
        <f t="shared" ca="1" si="7"/>
        <v>1968.8499666666667</v>
      </c>
      <c r="D91" s="12">
        <f t="shared" ca="1" si="8"/>
        <v>6.7588442102145846E-2</v>
      </c>
    </row>
    <row r="92" spans="1:4" x14ac:dyDescent="0.25">
      <c r="A92">
        <f t="shared" si="9"/>
        <v>6</v>
      </c>
      <c r="B92" t="str">
        <f t="shared" si="6"/>
        <v>Miscellaneous</v>
      </c>
      <c r="C92" s="31">
        <f t="shared" ca="1" si="7"/>
        <v>1454.6274000000001</v>
      </c>
      <c r="D92" s="12">
        <f t="shared" ca="1" si="8"/>
        <v>4.9935750041709602E-2</v>
      </c>
    </row>
    <row r="93" spans="1:4" x14ac:dyDescent="0.25">
      <c r="A93">
        <f t="shared" si="9"/>
        <v>7</v>
      </c>
      <c r="B93" t="str">
        <f t="shared" si="6"/>
        <v>Legal and Professional Fees</v>
      </c>
      <c r="C93" s="31">
        <f t="shared" ca="1" si="7"/>
        <v>1243.4405750000001</v>
      </c>
      <c r="D93" s="12">
        <f t="shared" ca="1" si="8"/>
        <v>4.2685939880494253E-2</v>
      </c>
    </row>
    <row r="94" spans="1:4" x14ac:dyDescent="0.25">
      <c r="A94">
        <f t="shared" si="9"/>
        <v>8</v>
      </c>
      <c r="B94" t="str">
        <f t="shared" si="6"/>
        <v>Foreign Exchange Fluctuations (Net)</v>
      </c>
      <c r="C94" s="31">
        <f t="shared" ca="1" si="7"/>
        <v>953.70213333333334</v>
      </c>
      <c r="D94" s="12">
        <f t="shared" ca="1" si="8"/>
        <v>3.2739539585448847E-2</v>
      </c>
    </row>
    <row r="95" spans="1:4" x14ac:dyDescent="0.25">
      <c r="A95">
        <f t="shared" si="9"/>
        <v>9</v>
      </c>
      <c r="B95" t="str">
        <f t="shared" si="6"/>
        <v>Travelling and Conveyance</v>
      </c>
      <c r="C95" s="31">
        <f t="shared" ca="1" si="7"/>
        <v>899.05150000000003</v>
      </c>
      <c r="D95" s="12">
        <f t="shared" ca="1" si="8"/>
        <v>3.0863443778540181E-2</v>
      </c>
    </row>
    <row r="96" spans="1:4" x14ac:dyDescent="0.25">
      <c r="A96">
        <f t="shared" si="9"/>
        <v>10</v>
      </c>
      <c r="B96" t="str">
        <f t="shared" si="6"/>
        <v>Commission</v>
      </c>
      <c r="C96" s="31">
        <f t="shared" ca="1" si="7"/>
        <v>734.84775000000002</v>
      </c>
      <c r="D96" s="12">
        <f t="shared" ca="1" si="8"/>
        <v>2.5226510625822603E-2</v>
      </c>
    </row>
    <row r="101" spans="1:6" x14ac:dyDescent="0.25">
      <c r="A101" s="91" t="s">
        <v>158</v>
      </c>
      <c r="B101" s="89"/>
      <c r="C101" s="89"/>
      <c r="D101" s="90"/>
      <c r="E101" s="93"/>
      <c r="F101" s="93"/>
    </row>
    <row r="102" spans="1:6" x14ac:dyDescent="0.25">
      <c r="A102" s="91"/>
      <c r="B102" s="89"/>
      <c r="C102" s="89"/>
      <c r="D102" s="90"/>
      <c r="E102" s="93"/>
      <c r="F102" s="93"/>
    </row>
    <row r="103" spans="1:6" x14ac:dyDescent="0.25">
      <c r="A103" s="90"/>
      <c r="B103" s="92" t="s">
        <v>12</v>
      </c>
      <c r="C103" s="92" t="s">
        <v>157</v>
      </c>
      <c r="D103" s="90"/>
      <c r="E103" s="92" t="s">
        <v>156</v>
      </c>
      <c r="F103" s="92" t="s">
        <v>155</v>
      </c>
    </row>
    <row r="104" spans="1:6" x14ac:dyDescent="0.25">
      <c r="A104" s="91" t="s">
        <v>154</v>
      </c>
      <c r="B104" s="89">
        <f>'[1]Dashboard Configuration Page'!E60</f>
        <v>0</v>
      </c>
      <c r="C104" s="89">
        <v>0</v>
      </c>
      <c r="D104" s="90"/>
      <c r="E104" s="89">
        <f ca="1">50-(50*COS(RADIANS(C106)))</f>
        <v>92.34502144166288</v>
      </c>
      <c r="F104" s="89">
        <f ca="1">50*SIN(RADIANS(C106))</f>
        <v>26.58757527690538</v>
      </c>
    </row>
    <row r="105" spans="1:6" x14ac:dyDescent="0.25">
      <c r="A105" s="91" t="s">
        <v>153</v>
      </c>
      <c r="B105" s="89">
        <f>'[1]Dashboard Configuration Page'!E62</f>
        <v>10</v>
      </c>
      <c r="C105" s="89">
        <v>180</v>
      </c>
      <c r="D105" s="90"/>
      <c r="E105" s="89">
        <f ca="1">50-(2*COS(RADIANS(C106+90)))</f>
        <v>51.063503011076214</v>
      </c>
      <c r="F105" s="89">
        <f ca="1">2*SIN(RADIANS(C106+90))</f>
        <v>-1.693800857666516</v>
      </c>
    </row>
    <row r="106" spans="1:6" x14ac:dyDescent="0.25">
      <c r="A106" s="91" t="s">
        <v>120</v>
      </c>
      <c r="B106" s="89">
        <f ca="1">IF('[1]Dashboard Calculations - Locked'!B77=1,'[1]Dashboard Configuration Page'!E58,RAND()*10)</f>
        <v>8.2153403578416899</v>
      </c>
      <c r="C106" s="89">
        <f ca="1">((B106-B104)/(B105-B104))*180</f>
        <v>147.8761264411504</v>
      </c>
      <c r="D106" s="90"/>
      <c r="E106" s="89">
        <f ca="1">50-(2*COS(RADIANS(C106-90)))</f>
        <v>48.936496988923786</v>
      </c>
      <c r="F106" s="89">
        <f ca="1">2*SIN(RADIANS(C106-90))</f>
        <v>1.6938008576665156</v>
      </c>
    </row>
    <row r="107" spans="1:6" x14ac:dyDescent="0.25">
      <c r="A107" s="90" t="s">
        <v>152</v>
      </c>
      <c r="B107" s="89">
        <f>((B$105-B$104)/5)+B$104</f>
        <v>2</v>
      </c>
      <c r="C107" s="89"/>
      <c r="D107" s="90"/>
      <c r="E107" s="89">
        <f ca="1">E104</f>
        <v>92.34502144166288</v>
      </c>
      <c r="F107" s="89">
        <f ca="1">F104</f>
        <v>26.58757527690538</v>
      </c>
    </row>
    <row r="108" spans="1:6" x14ac:dyDescent="0.25">
      <c r="A108" s="90" t="s">
        <v>151</v>
      </c>
      <c r="B108" s="89">
        <f>((B$105-B$104)*2/5)+B$104</f>
        <v>4</v>
      </c>
      <c r="C108" s="89"/>
      <c r="D108" s="90"/>
      <c r="E108" s="89">
        <v>50</v>
      </c>
      <c r="F108" s="89">
        <v>0</v>
      </c>
    </row>
    <row r="109" spans="1:6" x14ac:dyDescent="0.25">
      <c r="A109" s="90" t="s">
        <v>150</v>
      </c>
      <c r="B109" s="89">
        <f>((B$105-B$104)*3/5) + B$104</f>
        <v>6</v>
      </c>
      <c r="C109" s="89"/>
      <c r="D109" s="90"/>
      <c r="E109" s="89"/>
      <c r="F109" s="89"/>
    </row>
    <row r="110" spans="1:6" x14ac:dyDescent="0.25">
      <c r="A110" s="90" t="s">
        <v>149</v>
      </c>
      <c r="B110" s="89">
        <f>((B$105-B$104)*4/5) + B$104</f>
        <v>8</v>
      </c>
      <c r="C110" s="89"/>
      <c r="D110" s="90"/>
      <c r="E110" s="89"/>
      <c r="F110" s="89"/>
    </row>
  </sheetData>
  <autoFilter ref="A57:F80"/>
  <sortState ref="A10:D18">
    <sortCondition descending="1" ref="B10:B18"/>
  </sortState>
  <mergeCells count="3">
    <mergeCell ref="A1:E1"/>
    <mergeCell ref="A8:D8"/>
    <mergeCell ref="I8:J8"/>
  </mergeCells>
  <conditionalFormatting sqref="R30:R43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calculation!H58:S58</xm:f>
              <xm:sqref>G58</xm:sqref>
            </x14:sparkline>
            <x14:sparkline>
              <xm:f>calculation!H59:S59</xm:f>
              <xm:sqref>G59</xm:sqref>
            </x14:sparkline>
            <x14:sparkline>
              <xm:f>calculation!H60:S60</xm:f>
              <xm:sqref>G60</xm:sqref>
            </x14:sparkline>
            <x14:sparkline>
              <xm:f>calculation!H61:S61</xm:f>
              <xm:sqref>G61</xm:sqref>
            </x14:sparkline>
            <x14:sparkline>
              <xm:f>calculation!H62:S62</xm:f>
              <xm:sqref>G62</xm:sqref>
            </x14:sparkline>
          </x14:sparklines>
        </x14:sparklineGroup>
        <x14:sparklineGroup manualMax="0" manualMin="0" displayEmptyCellsAs="gap">
          <x14:colorSeries theme="8" tint="0.39997558519241921"/>
          <x14:colorNegative theme="0" tint="-0.499984740745262"/>
          <x14:colorAxis rgb="FF000000"/>
          <x14:colorMarkers theme="8" tint="0.79998168889431442"/>
          <x14:colorFirst theme="8" tint="-0.249977111117893"/>
          <x14:colorLast theme="8" tint="-0.249977111117893"/>
          <x14:colorHigh theme="8" tint="-0.499984740745262"/>
          <x14:colorLow theme="8" tint="-0.499984740745262"/>
          <x14:sparklines>
            <x14:sparkline>
              <xm:f>calculation!H84:S84</xm:f>
              <xm:sqref>G84</xm:sqref>
            </x14:sparkline>
            <x14:sparkline>
              <xm:f>calculation!H85:S85</xm:f>
              <xm:sqref>G85</xm:sqref>
            </x14:sparkline>
            <x14:sparkline>
              <xm:f>calculation!H86:S86</xm:f>
              <xm:sqref>G86</xm:sqref>
            </x14:sparkline>
            <x14:sparkline>
              <xm:f>calculation!H87:S87</xm:f>
              <xm:sqref>G87</xm:sqref>
            </x14:sparkline>
            <x14:sparkline>
              <xm:f>calculation!H88:S88</xm:f>
              <xm:sqref>G88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Dashboard</vt:lpstr>
      <vt:lpstr>10yrs-highliht</vt:lpstr>
      <vt:lpstr>calculation</vt:lpstr>
      <vt:lpstr>CHRT</vt:lpstr>
      <vt:lpstr>spkchart</vt:lpstr>
      <vt:lpstr>total_expenditures</vt:lpstr>
      <vt:lpstr>total_sales</vt:lpstr>
      <vt:lpstr>twlvmnths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turing</cp:lastModifiedBy>
  <dcterms:created xsi:type="dcterms:W3CDTF">2012-11-13T05:32:36Z</dcterms:created>
  <dcterms:modified xsi:type="dcterms:W3CDTF">2013-01-13T18:07:02Z</dcterms:modified>
</cp:coreProperties>
</file>