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5600" windowHeight="8505" activeTab="1"/>
  </bookViews>
  <sheets>
    <sheet name="Calculation" sheetId="1" r:id="rId1"/>
    <sheet name="dashboard" sheetId="3" r:id="rId2"/>
  </sheets>
  <calcPr calcId="124519"/>
</workbook>
</file>

<file path=xl/calcChain.xml><?xml version="1.0" encoding="utf-8"?>
<calcChain xmlns="http://schemas.openxmlformats.org/spreadsheetml/2006/main">
  <c r="G24" i="1"/>
  <c r="G25"/>
  <c r="G26"/>
  <c r="G27"/>
  <c r="G28"/>
  <c r="G29"/>
  <c r="F17"/>
  <c r="F18"/>
  <c r="F19"/>
  <c r="F20"/>
  <c r="F21"/>
  <c r="L78"/>
  <c r="L79"/>
  <c r="L80"/>
  <c r="L81"/>
  <c r="D63" l="1"/>
  <c r="D64"/>
  <c r="D65"/>
  <c r="D66"/>
  <c r="D67"/>
  <c r="D68"/>
  <c r="D69"/>
  <c r="D70"/>
  <c r="D71"/>
  <c r="D72"/>
  <c r="D62"/>
  <c r="C62" s="1"/>
  <c r="E47"/>
  <c r="E48"/>
  <c r="E49"/>
  <c r="E50"/>
  <c r="E46"/>
  <c r="F46" s="1"/>
  <c r="AE46" i="3" s="1"/>
  <c r="E29"/>
  <c r="H29"/>
  <c r="K29"/>
  <c r="N29"/>
  <c r="Q29"/>
  <c r="E31"/>
  <c r="H31"/>
  <c r="K31"/>
  <c r="N31"/>
  <c r="Q31"/>
  <c r="E33"/>
  <c r="H33"/>
  <c r="K33"/>
  <c r="N33"/>
  <c r="Q33"/>
  <c r="E35"/>
  <c r="H35"/>
  <c r="K35"/>
  <c r="N35"/>
  <c r="Q35"/>
  <c r="E37"/>
  <c r="H37"/>
  <c r="K37"/>
  <c r="N37"/>
  <c r="Q37"/>
  <c r="C58" i="1"/>
  <c r="C63" l="1"/>
  <c r="C64" s="1"/>
  <c r="G46"/>
  <c r="N12" i="3"/>
  <c r="B16"/>
  <c r="B14"/>
  <c r="L10" i="1"/>
  <c r="M10" s="1"/>
  <c r="L11"/>
  <c r="M11" s="1"/>
  <c r="L12"/>
  <c r="M12" s="1"/>
  <c r="L13"/>
  <c r="M13" s="1"/>
  <c r="L14"/>
  <c r="M14" s="1"/>
  <c r="L15"/>
  <c r="M15" s="1"/>
  <c r="AF22" i="3"/>
  <c r="AF23"/>
  <c r="AF24"/>
  <c r="AF21"/>
  <c r="V22"/>
  <c r="V23"/>
  <c r="V24"/>
  <c r="V21"/>
  <c r="Q21"/>
  <c r="Q22"/>
  <c r="Q23"/>
  <c r="Q24"/>
  <c r="Q20"/>
  <c r="L21"/>
  <c r="L22"/>
  <c r="L23"/>
  <c r="L24"/>
  <c r="L20"/>
  <c r="G21"/>
  <c r="G22"/>
  <c r="G23"/>
  <c r="G24"/>
  <c r="G20"/>
  <c r="C65" i="1" l="1"/>
  <c r="F47"/>
  <c r="AJ12" i="3"/>
  <c r="AJ15" s="1"/>
  <c r="N16"/>
  <c r="Y16" s="1"/>
  <c r="Y12"/>
  <c r="N14"/>
  <c r="Y14" s="1"/>
  <c r="B39" i="1"/>
  <c r="B40"/>
  <c r="B41"/>
  <c r="B42"/>
  <c r="B43"/>
  <c r="C34"/>
  <c r="C35"/>
  <c r="C36"/>
  <c r="C33"/>
  <c r="B24"/>
  <c r="B25"/>
  <c r="B26"/>
  <c r="B27"/>
  <c r="B28"/>
  <c r="B22"/>
  <c r="B13"/>
  <c r="B4"/>
  <c r="B5" s="1"/>
  <c r="G5"/>
  <c r="H5"/>
  <c r="H4"/>
  <c r="G4"/>
  <c r="N81" l="1"/>
  <c r="M81" s="1"/>
  <c r="Z24" i="3" s="1"/>
  <c r="Q78" i="1"/>
  <c r="AI21" i="3" s="1"/>
  <c r="R78" i="1"/>
  <c r="AM21" i="3" s="1"/>
  <c r="Q80" i="1"/>
  <c r="AI23" i="3" s="1"/>
  <c r="R80" i="1"/>
  <c r="AM23" i="3" s="1"/>
  <c r="U79" i="1"/>
  <c r="AS22" i="3" s="1"/>
  <c r="N80" i="1"/>
  <c r="M80" s="1"/>
  <c r="Z23" i="3" s="1"/>
  <c r="N78" i="1"/>
  <c r="M78" s="1"/>
  <c r="Z21" i="3" s="1"/>
  <c r="R81" i="1"/>
  <c r="AM24" i="3" s="1"/>
  <c r="Q81" i="1"/>
  <c r="AI24" i="3" s="1"/>
  <c r="Q79" i="1"/>
  <c r="AI22" i="3" s="1"/>
  <c r="R79" i="1"/>
  <c r="AM22" i="3" s="1"/>
  <c r="U80" i="1"/>
  <c r="AS23" i="3" s="1"/>
  <c r="U78" i="1"/>
  <c r="AS21" i="3" s="1"/>
  <c r="N79" i="1"/>
  <c r="M79" s="1"/>
  <c r="Z22" i="3" s="1"/>
  <c r="U81" i="1"/>
  <c r="AS24" i="3" s="1"/>
  <c r="U77" i="1"/>
  <c r="AS20" i="3" s="1"/>
  <c r="C66" i="1"/>
  <c r="F48"/>
  <c r="AE49" i="3"/>
  <c r="G47" i="1"/>
  <c r="C4"/>
  <c r="C5" s="1"/>
  <c r="C67" l="1"/>
  <c r="C68" s="1"/>
  <c r="C69" s="1"/>
  <c r="C70" s="1"/>
  <c r="C71" s="1"/>
  <c r="C72" s="1"/>
  <c r="F50"/>
  <c r="F49"/>
  <c r="AE52" i="3"/>
  <c r="G48" i="1"/>
  <c r="D4"/>
  <c r="E4" s="1"/>
  <c r="F4" s="1"/>
  <c r="E67" l="1"/>
  <c r="E68"/>
  <c r="E69"/>
  <c r="E63"/>
  <c r="E71"/>
  <c r="E62"/>
  <c r="E70"/>
  <c r="E65"/>
  <c r="E72"/>
  <c r="E66"/>
  <c r="E64"/>
  <c r="E61"/>
  <c r="AE58" i="3"/>
  <c r="G50" i="1"/>
  <c r="AE55" i="3"/>
  <c r="G49" i="1"/>
  <c r="D5"/>
  <c r="E5" s="1"/>
  <c r="F5" s="1"/>
</calcChain>
</file>

<file path=xl/sharedStrings.xml><?xml version="1.0" encoding="utf-8"?>
<sst xmlns="http://schemas.openxmlformats.org/spreadsheetml/2006/main" count="182" uniqueCount="147">
  <si>
    <t>Total Time</t>
  </si>
  <si>
    <t>Hrs</t>
  </si>
  <si>
    <t>Min</t>
  </si>
  <si>
    <t>Seconds</t>
  </si>
  <si>
    <t>Billable Time</t>
  </si>
  <si>
    <t>Period</t>
  </si>
  <si>
    <t>Start Date</t>
  </si>
  <si>
    <t>End Date</t>
  </si>
  <si>
    <t>total Hours</t>
  </si>
  <si>
    <t>Days</t>
  </si>
  <si>
    <t>Amyn Essa</t>
  </si>
  <si>
    <t>Raheel Rupani</t>
  </si>
  <si>
    <t>Nooruddin Surani</t>
  </si>
  <si>
    <t>Jahangir Sachwani</t>
  </si>
  <si>
    <t>Amin Safri</t>
  </si>
  <si>
    <t>Marketing</t>
  </si>
  <si>
    <t>Alliance Team</t>
  </si>
  <si>
    <t>Enginnering</t>
  </si>
  <si>
    <t>Research and Development</t>
  </si>
  <si>
    <t>Quality</t>
  </si>
  <si>
    <t>PMO</t>
  </si>
  <si>
    <t>Others</t>
  </si>
  <si>
    <t>Project Metrics</t>
  </si>
  <si>
    <t>Estimates</t>
  </si>
  <si>
    <t>Cost Estimates</t>
  </si>
  <si>
    <t>Revenue Estimates</t>
  </si>
  <si>
    <t>Taxes</t>
  </si>
  <si>
    <t>Percent Budget Spent</t>
  </si>
  <si>
    <t>Default Markup</t>
  </si>
  <si>
    <t>Actual Cost</t>
  </si>
  <si>
    <t>Earned Revenue</t>
  </si>
  <si>
    <t>Cost Plus Revenue</t>
  </si>
  <si>
    <t>Percent Time Elapsed</t>
  </si>
  <si>
    <t>Percent Complete</t>
  </si>
  <si>
    <t>Actual</t>
  </si>
  <si>
    <t>Top Risk</t>
  </si>
  <si>
    <t>Top Open Risk</t>
  </si>
  <si>
    <t>Sample Risk 1</t>
  </si>
  <si>
    <t>Sample Risk 2</t>
  </si>
  <si>
    <t>Sample Risk 3</t>
  </si>
  <si>
    <t>Sample Riks 4</t>
  </si>
  <si>
    <t>Sample Risk 5</t>
  </si>
  <si>
    <t>Risk 1</t>
  </si>
  <si>
    <t>Risk 2</t>
  </si>
  <si>
    <t>Risk 3</t>
  </si>
  <si>
    <t>Risk 4</t>
  </si>
  <si>
    <t>Risk 5</t>
  </si>
  <si>
    <t>Top Critical Tasks</t>
  </si>
  <si>
    <t>Critical Task 1</t>
  </si>
  <si>
    <t>Critical Task 2</t>
  </si>
  <si>
    <t>Critical Task 3</t>
  </si>
  <si>
    <t>Critical Task 4</t>
  </si>
  <si>
    <t>Critical Task 5</t>
  </si>
  <si>
    <t xml:space="preserve">Task </t>
  </si>
  <si>
    <t>Days Left</t>
  </si>
  <si>
    <t>% Complete</t>
  </si>
  <si>
    <t>Overallocated Resources</t>
  </si>
  <si>
    <t>%</t>
  </si>
  <si>
    <t>Resource</t>
  </si>
  <si>
    <t xml:space="preserve">% </t>
  </si>
  <si>
    <t>Raheel</t>
  </si>
  <si>
    <t>Jahangir</t>
  </si>
  <si>
    <t>Nooruddin</t>
  </si>
  <si>
    <t>Amyn</t>
  </si>
  <si>
    <t>Completed</t>
  </si>
  <si>
    <t>Total Work</t>
  </si>
  <si>
    <t>Earned Value</t>
  </si>
  <si>
    <t>Phase 1</t>
  </si>
  <si>
    <t>Phase 2</t>
  </si>
  <si>
    <t>Phase 3</t>
  </si>
  <si>
    <t>Phase 4</t>
  </si>
  <si>
    <t>Phase 5</t>
  </si>
  <si>
    <t>Remaining Work</t>
  </si>
  <si>
    <t>Actuals</t>
  </si>
  <si>
    <t>Top Overallocated Resources</t>
  </si>
  <si>
    <t>58 % Completed</t>
  </si>
  <si>
    <t>% Budgest Spent</t>
  </si>
  <si>
    <t>Defualt Markup</t>
  </si>
  <si>
    <t>Task</t>
  </si>
  <si>
    <t>Name</t>
  </si>
  <si>
    <t xml:space="preserve">Hrs </t>
  </si>
  <si>
    <t>Planned</t>
  </si>
  <si>
    <t>Slipage</t>
  </si>
  <si>
    <t>Resource utilization</t>
  </si>
  <si>
    <t>RR</t>
  </si>
  <si>
    <t>NS</t>
  </si>
  <si>
    <t>KW</t>
  </si>
  <si>
    <t>JS</t>
  </si>
  <si>
    <t>HA</t>
  </si>
  <si>
    <t>UB</t>
  </si>
  <si>
    <t>Actual Work</t>
  </si>
  <si>
    <t>Impact</t>
  </si>
  <si>
    <t>Rare</t>
  </si>
  <si>
    <t>Unlikey</t>
  </si>
  <si>
    <t>Possible</t>
  </si>
  <si>
    <t>Likely</t>
  </si>
  <si>
    <t>Almost</t>
  </si>
  <si>
    <t>Catastropic</t>
  </si>
  <si>
    <t>Major</t>
  </si>
  <si>
    <t>Moderate</t>
  </si>
  <si>
    <t>Minor</t>
  </si>
  <si>
    <t>Insignificant</t>
  </si>
  <si>
    <t>20 - 40%</t>
  </si>
  <si>
    <t>0 - 20 %</t>
  </si>
  <si>
    <t>40 - 60%</t>
  </si>
  <si>
    <t>60 - 80%</t>
  </si>
  <si>
    <t>&gt; 80%</t>
  </si>
  <si>
    <t>Progress</t>
  </si>
  <si>
    <t>Task Group</t>
  </si>
  <si>
    <t>User Requirement Analysis</t>
  </si>
  <si>
    <t>Solution Design</t>
  </si>
  <si>
    <t>Solution Development</t>
  </si>
  <si>
    <t>Solution Testing</t>
  </si>
  <si>
    <t>Scanning of Document</t>
  </si>
  <si>
    <t>Target</t>
  </si>
  <si>
    <t>Risk Matrix</t>
  </si>
  <si>
    <t>Not Started</t>
  </si>
  <si>
    <t>In progress</t>
  </si>
  <si>
    <t>Tasks</t>
  </si>
  <si>
    <t xml:space="preserve"> + User Requirement Analysis</t>
  </si>
  <si>
    <t xml:space="preserve"> + Solution Design</t>
  </si>
  <si>
    <t xml:space="preserve"> + Solution Development</t>
  </si>
  <si>
    <t xml:space="preserve"> + Solution Testing</t>
  </si>
  <si>
    <t xml:space="preserve"> + Scanning of Document</t>
  </si>
  <si>
    <t>Summary Wise Progress as today</t>
  </si>
  <si>
    <t>Jan</t>
  </si>
  <si>
    <t>Feb</t>
  </si>
  <si>
    <t>Mar</t>
  </si>
  <si>
    <t>Apr</t>
  </si>
  <si>
    <t>May</t>
  </si>
  <si>
    <t>Jul</t>
  </si>
  <si>
    <t>Jun</t>
  </si>
  <si>
    <t>Aug</t>
  </si>
  <si>
    <t>Sep</t>
  </si>
  <si>
    <t>Oct</t>
  </si>
  <si>
    <t>Nov</t>
  </si>
  <si>
    <t>Dec</t>
  </si>
  <si>
    <t>Cost</t>
  </si>
  <si>
    <t>Average Line</t>
  </si>
  <si>
    <t>Cost 1</t>
  </si>
  <si>
    <t>Cost 2</t>
  </si>
  <si>
    <t>Cost 3</t>
  </si>
  <si>
    <t>Cost 4</t>
  </si>
  <si>
    <t>Cost 5</t>
  </si>
  <si>
    <t>Top Cost</t>
  </si>
  <si>
    <t>Monthly Hours Work</t>
  </si>
  <si>
    <t>PROJECT DASHBOARD</t>
  </si>
</sst>
</file>

<file path=xl/styles.xml><?xml version="1.0" encoding="utf-8"?>
<styleSheet xmlns="http://schemas.openxmlformats.org/spreadsheetml/2006/main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\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u/>
      <sz val="40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ck">
        <color rgb="FFFF0000"/>
      </right>
      <top style="medium">
        <color theme="0"/>
      </top>
      <bottom/>
      <diagonal/>
    </border>
    <border>
      <left/>
      <right style="thick">
        <color rgb="FFFF0000"/>
      </right>
      <top/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 tint="-0.249977111117893"/>
      </bottom>
      <diagonal/>
    </border>
    <border>
      <left style="medium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 tint="-0.249977111117893"/>
      </top>
      <bottom style="thin">
        <color theme="0"/>
      </bottom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theme="0"/>
      </right>
      <top/>
      <bottom style="thin">
        <color theme="0" tint="-0.249977111117893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0"/>
      </right>
      <top style="thin">
        <color theme="0" tint="-0.249977111117893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0" fillId="0" borderId="0" xfId="0" applyFill="1"/>
    <xf numFmtId="15" fontId="0" fillId="0" borderId="0" xfId="0" applyNumberFormat="1" applyFill="1"/>
    <xf numFmtId="0" fontId="0" fillId="0" borderId="0" xfId="0" applyNumberFormat="1" applyFill="1"/>
    <xf numFmtId="1" fontId="0" fillId="0" borderId="0" xfId="0" applyNumberFormat="1" applyFill="1"/>
    <xf numFmtId="9" fontId="0" fillId="0" borderId="0" xfId="0" applyNumberFormat="1" applyFill="1"/>
    <xf numFmtId="9" fontId="0" fillId="0" borderId="0" xfId="3" applyFont="1" applyFill="1"/>
    <xf numFmtId="0" fontId="0" fillId="2" borderId="0" xfId="0" applyFill="1" applyBorder="1"/>
    <xf numFmtId="0" fontId="0" fillId="2" borderId="7" xfId="0" applyFill="1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4" fillId="2" borderId="0" xfId="0" applyFont="1" applyFill="1" applyBorder="1"/>
    <xf numFmtId="10" fontId="0" fillId="2" borderId="0" xfId="0" applyNumberFormat="1" applyFill="1" applyBorder="1"/>
    <xf numFmtId="0" fontId="2" fillId="2" borderId="0" xfId="0" applyFont="1" applyFill="1" applyBorder="1"/>
    <xf numFmtId="0" fontId="5" fillId="2" borderId="4" xfId="0" applyFont="1" applyFill="1" applyBorder="1"/>
    <xf numFmtId="10" fontId="0" fillId="0" borderId="0" xfId="3" applyNumberFormat="1" applyFont="1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Fill="1" applyBorder="1" applyAlignment="1"/>
    <xf numFmtId="10" fontId="0" fillId="2" borderId="7" xfId="0" applyNumberFormat="1" applyFill="1" applyBorder="1"/>
    <xf numFmtId="0" fontId="4" fillId="2" borderId="7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4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166" fontId="10" fillId="2" borderId="5" xfId="1" applyFont="1" applyFill="1" applyBorder="1"/>
    <xf numFmtId="10" fontId="10" fillId="2" borderId="5" xfId="3" applyNumberFormat="1" applyFont="1" applyFill="1" applyBorder="1"/>
    <xf numFmtId="10" fontId="10" fillId="2" borderId="8" xfId="3" applyNumberFormat="1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9" fontId="10" fillId="2" borderId="5" xfId="0" applyNumberFormat="1" applyFont="1" applyFill="1" applyBorder="1"/>
    <xf numFmtId="9" fontId="10" fillId="2" borderId="8" xfId="0" applyNumberFormat="1" applyFont="1" applyFill="1" applyBorder="1"/>
    <xf numFmtId="0" fontId="4" fillId="2" borderId="5" xfId="0" applyFont="1" applyFill="1" applyBorder="1" applyAlignment="1">
      <alignment horizontal="center"/>
    </xf>
    <xf numFmtId="167" fontId="4" fillId="2" borderId="5" xfId="1" applyNumberFormat="1" applyFont="1" applyFill="1" applyBorder="1"/>
    <xf numFmtId="167" fontId="5" fillId="2" borderId="0" xfId="1" applyNumberFormat="1" applyFont="1" applyFill="1" applyBorder="1"/>
    <xf numFmtId="167" fontId="10" fillId="2" borderId="5" xfId="1" applyNumberFormat="1" applyFont="1" applyFill="1" applyBorder="1"/>
    <xf numFmtId="167" fontId="10" fillId="2" borderId="8" xfId="1" applyNumberFormat="1" applyFont="1" applyFill="1" applyBorder="1"/>
    <xf numFmtId="167" fontId="5" fillId="2" borderId="7" xfId="1" applyNumberFormat="1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indent="1"/>
    </xf>
    <xf numFmtId="0" fontId="10" fillId="2" borderId="6" xfId="0" applyFont="1" applyFill="1" applyBorder="1" applyAlignment="1">
      <alignment horizontal="left" indent="1"/>
    </xf>
    <xf numFmtId="0" fontId="0" fillId="0" borderId="19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9" fontId="2" fillId="0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0" fillId="0" borderId="19" xfId="0" applyFill="1" applyBorder="1" applyAlignment="1"/>
    <xf numFmtId="0" fontId="0" fillId="0" borderId="18" xfId="0" applyFill="1" applyBorder="1"/>
    <xf numFmtId="0" fontId="0" fillId="0" borderId="20" xfId="0" applyFill="1" applyBorder="1"/>
    <xf numFmtId="10" fontId="0" fillId="0" borderId="0" xfId="0" applyNumberFormat="1" applyFill="1"/>
    <xf numFmtId="166" fontId="0" fillId="0" borderId="0" xfId="1" applyFont="1" applyFill="1"/>
    <xf numFmtId="166" fontId="0" fillId="0" borderId="0" xfId="0" applyNumberFormat="1" applyFill="1"/>
    <xf numFmtId="0" fontId="2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/>
    <xf numFmtId="0" fontId="14" fillId="4" borderId="0" xfId="0" applyFont="1" applyFill="1"/>
    <xf numFmtId="0" fontId="0" fillId="4" borderId="12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3" xfId="0" applyFill="1" applyBorder="1"/>
    <xf numFmtId="0" fontId="14" fillId="5" borderId="23" xfId="0" applyFont="1" applyFill="1" applyBorder="1" applyAlignment="1">
      <alignment horizontal="centerContinuous"/>
    </xf>
    <xf numFmtId="0" fontId="2" fillId="0" borderId="21" xfId="0" applyFont="1" applyFill="1" applyBorder="1" applyAlignment="1">
      <alignment horizontal="center" vertical="center"/>
    </xf>
    <xf numFmtId="0" fontId="0" fillId="0" borderId="27" xfId="0" applyFill="1" applyBorder="1"/>
    <xf numFmtId="0" fontId="0" fillId="0" borderId="40" xfId="0" applyFill="1" applyBorder="1"/>
    <xf numFmtId="0" fontId="0" fillId="0" borderId="27" xfId="0" applyBorder="1"/>
    <xf numFmtId="0" fontId="0" fillId="0" borderId="28" xfId="0" applyBorder="1"/>
    <xf numFmtId="0" fontId="0" fillId="0" borderId="32" xfId="0" applyFill="1" applyBorder="1"/>
    <xf numFmtId="0" fontId="0" fillId="0" borderId="41" xfId="0" applyFill="1" applyBorder="1"/>
    <xf numFmtId="0" fontId="0" fillId="0" borderId="32" xfId="0" applyBorder="1"/>
    <xf numFmtId="0" fontId="0" fillId="0" borderId="33" xfId="0" applyBorder="1"/>
    <xf numFmtId="0" fontId="14" fillId="4" borderId="0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3" xfId="0" applyFill="1" applyBorder="1"/>
    <xf numFmtId="0" fontId="14" fillId="4" borderId="29" xfId="0" applyFont="1" applyFill="1" applyBorder="1"/>
    <xf numFmtId="0" fontId="14" fillId="4" borderId="30" xfId="0" applyFont="1" applyFill="1" applyBorder="1"/>
    <xf numFmtId="0" fontId="14" fillId="4" borderId="31" xfId="0" applyFont="1" applyFill="1" applyBorder="1"/>
    <xf numFmtId="0" fontId="14" fillId="4" borderId="32" xfId="0" applyFont="1" applyFill="1" applyBorder="1"/>
    <xf numFmtId="0" fontId="14" fillId="4" borderId="33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2" fillId="0" borderId="29" xfId="0" applyFont="1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9" fontId="2" fillId="2" borderId="32" xfId="0" applyNumberFormat="1" applyFont="1" applyFill="1" applyBorder="1" applyAlignment="1">
      <alignment vertical="center"/>
    </xf>
    <xf numFmtId="0" fontId="0" fillId="2" borderId="32" xfId="0" applyFill="1" applyBorder="1"/>
    <xf numFmtId="0" fontId="0" fillId="2" borderId="52" xfId="0" applyFill="1" applyBorder="1"/>
    <xf numFmtId="0" fontId="0" fillId="2" borderId="32" xfId="0" applyFill="1" applyBorder="1" applyAlignment="1"/>
    <xf numFmtId="0" fontId="0" fillId="2" borderId="33" xfId="0" applyFill="1" applyBorder="1"/>
    <xf numFmtId="0" fontId="2" fillId="5" borderId="0" xfId="0" applyFont="1" applyFill="1" applyBorder="1" applyAlignment="1">
      <alignment vertical="center"/>
    </xf>
    <xf numFmtId="0" fontId="0" fillId="6" borderId="29" xfId="0" applyFill="1" applyBorder="1"/>
    <xf numFmtId="0" fontId="6" fillId="2" borderId="29" xfId="0" applyFont="1" applyFill="1" applyBorder="1" applyAlignment="1">
      <alignment horizontal="left" indent="1"/>
    </xf>
    <xf numFmtId="0" fontId="0" fillId="0" borderId="28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10" fillId="2" borderId="0" xfId="3" applyNumberFormat="1" applyFont="1" applyFill="1" applyBorder="1" applyAlignment="1">
      <alignment horizontal="right"/>
    </xf>
    <xf numFmtId="10" fontId="10" fillId="2" borderId="5" xfId="3" applyNumberFormat="1" applyFont="1" applyFill="1" applyBorder="1" applyAlignment="1">
      <alignment horizontal="right"/>
    </xf>
    <xf numFmtId="10" fontId="10" fillId="2" borderId="7" xfId="3" applyNumberFormat="1" applyFont="1" applyFill="1" applyBorder="1" applyAlignment="1">
      <alignment horizontal="right"/>
    </xf>
    <xf numFmtId="10" fontId="10" fillId="2" borderId="8" xfId="3" applyNumberFormat="1" applyFont="1" applyFill="1" applyBorder="1" applyAlignment="1">
      <alignment horizontal="right"/>
    </xf>
    <xf numFmtId="166" fontId="10" fillId="2" borderId="0" xfId="1" applyFont="1" applyFill="1" applyBorder="1" applyAlignment="1">
      <alignment horizontal="center"/>
    </xf>
    <xf numFmtId="166" fontId="10" fillId="2" borderId="5" xfId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168" fontId="12" fillId="0" borderId="29" xfId="2" applyNumberFormat="1" applyFont="1" applyBorder="1" applyAlignment="1">
      <alignment horizontal="center" vertical="center"/>
    </xf>
    <xf numFmtId="168" fontId="12" fillId="0" borderId="0" xfId="2" applyNumberFormat="1" applyFont="1" applyBorder="1" applyAlignment="1">
      <alignment horizontal="center" vertical="center"/>
    </xf>
    <xf numFmtId="168" fontId="12" fillId="0" borderId="30" xfId="2" applyNumberFormat="1" applyFont="1" applyBorder="1" applyAlignment="1">
      <alignment horizontal="center" vertical="center"/>
    </xf>
    <xf numFmtId="168" fontId="12" fillId="0" borderId="31" xfId="2" applyNumberFormat="1" applyFont="1" applyBorder="1" applyAlignment="1">
      <alignment horizontal="center" vertical="center"/>
    </xf>
    <xf numFmtId="168" fontId="12" fillId="0" borderId="32" xfId="2" applyNumberFormat="1" applyFont="1" applyBorder="1" applyAlignment="1">
      <alignment horizontal="center" vertical="center"/>
    </xf>
    <xf numFmtId="168" fontId="12" fillId="0" borderId="33" xfId="2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164" fontId="12" fillId="0" borderId="65" xfId="0" applyNumberFormat="1" applyFont="1" applyBorder="1" applyAlignment="1">
      <alignment horizontal="center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7" xfId="0" applyNumberFormat="1" applyFont="1" applyBorder="1" applyAlignment="1">
      <alignment horizontal="center" vertical="center"/>
    </xf>
    <xf numFmtId="164" fontId="12" fillId="0" borderId="31" xfId="0" applyNumberFormat="1" applyFont="1" applyBorder="1" applyAlignment="1">
      <alignment horizontal="center" vertical="center"/>
    </xf>
    <xf numFmtId="164" fontId="12" fillId="0" borderId="32" xfId="0" applyNumberFormat="1" applyFont="1" applyBorder="1" applyAlignment="1">
      <alignment horizontal="center" vertical="center"/>
    </xf>
    <xf numFmtId="164" fontId="12" fillId="0" borderId="33" xfId="0" applyNumberFormat="1" applyFont="1" applyBorder="1" applyAlignment="1">
      <alignment horizontal="center" vertical="center"/>
    </xf>
    <xf numFmtId="0" fontId="19" fillId="0" borderId="36" xfId="0" applyFont="1" applyBorder="1" applyAlignment="1">
      <alignment horizontal="right"/>
    </xf>
    <xf numFmtId="0" fontId="19" fillId="0" borderId="25" xfId="0" applyFont="1" applyBorder="1" applyAlignment="1">
      <alignment horizontal="right"/>
    </xf>
    <xf numFmtId="0" fontId="19" fillId="0" borderId="70" xfId="0" applyFont="1" applyBorder="1" applyAlignment="1">
      <alignment horizontal="right"/>
    </xf>
    <xf numFmtId="0" fontId="19" fillId="0" borderId="68" xfId="0" applyFont="1" applyBorder="1" applyAlignment="1">
      <alignment horizontal="right"/>
    </xf>
    <xf numFmtId="0" fontId="19" fillId="0" borderId="34" xfId="0" applyFont="1" applyBorder="1" applyAlignment="1">
      <alignment horizontal="right"/>
    </xf>
    <xf numFmtId="0" fontId="19" fillId="0" borderId="24" xfId="0" applyFont="1" applyBorder="1" applyAlignment="1">
      <alignment horizontal="right"/>
    </xf>
    <xf numFmtId="9" fontId="20" fillId="0" borderId="24" xfId="0" applyNumberFormat="1" applyFont="1" applyBorder="1" applyAlignment="1">
      <alignment horizontal="center"/>
    </xf>
    <xf numFmtId="9" fontId="20" fillId="0" borderId="35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8" fontId="12" fillId="0" borderId="53" xfId="2" applyNumberFormat="1" applyFont="1" applyBorder="1" applyAlignment="1">
      <alignment horizontal="center" vertical="center"/>
    </xf>
    <xf numFmtId="168" fontId="12" fillId="0" borderId="54" xfId="2" applyNumberFormat="1" applyFont="1" applyBorder="1" applyAlignment="1">
      <alignment horizontal="center" vertical="center"/>
    </xf>
    <xf numFmtId="168" fontId="12" fillId="0" borderId="55" xfId="2" applyNumberFormat="1" applyFont="1" applyBorder="1" applyAlignment="1">
      <alignment horizontal="center" vertical="center"/>
    </xf>
    <xf numFmtId="168" fontId="12" fillId="0" borderId="45" xfId="2" applyNumberFormat="1" applyFont="1" applyBorder="1" applyAlignment="1">
      <alignment horizontal="center" vertical="center"/>
    </xf>
    <xf numFmtId="168" fontId="12" fillId="0" borderId="46" xfId="2" applyNumberFormat="1" applyFont="1" applyBorder="1" applyAlignment="1">
      <alignment horizontal="center" vertical="center"/>
    </xf>
    <xf numFmtId="168" fontId="12" fillId="0" borderId="47" xfId="2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9" fontId="20" fillId="0" borderId="0" xfId="3" applyFont="1" applyBorder="1" applyAlignment="1">
      <alignment horizontal="center"/>
    </xf>
    <xf numFmtId="9" fontId="20" fillId="0" borderId="30" xfId="3" applyFont="1" applyBorder="1" applyAlignment="1">
      <alignment horizontal="center"/>
    </xf>
    <xf numFmtId="9" fontId="20" fillId="0" borderId="32" xfId="3" applyFont="1" applyBorder="1" applyAlignment="1">
      <alignment horizontal="center"/>
    </xf>
    <xf numFmtId="9" fontId="20" fillId="0" borderId="33" xfId="3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0" borderId="29" xfId="0" applyFont="1" applyFill="1" applyBorder="1" applyAlignment="1">
      <alignment horizontal="left" vertical="center" indent="2"/>
    </xf>
    <xf numFmtId="0" fontId="21" fillId="0" borderId="0" xfId="0" applyFont="1" applyFill="1" applyBorder="1" applyAlignment="1">
      <alignment horizontal="left" vertical="center" indent="2"/>
    </xf>
    <xf numFmtId="0" fontId="21" fillId="0" borderId="21" xfId="0" applyFont="1" applyFill="1" applyBorder="1" applyAlignment="1">
      <alignment horizontal="left" vertical="center" indent="2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9" fontId="2" fillId="0" borderId="2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9" fontId="2" fillId="0" borderId="16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/>
    </xf>
    <xf numFmtId="0" fontId="13" fillId="4" borderId="44" xfId="0" applyFont="1" applyFill="1" applyBorder="1" applyAlignment="1">
      <alignment horizontal="center"/>
    </xf>
    <xf numFmtId="0" fontId="15" fillId="5" borderId="26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0" fontId="13" fillId="4" borderId="4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6" fillId="2" borderId="30" xfId="0" applyFont="1" applyFill="1" applyBorder="1" applyAlignment="1">
      <alignment horizontal="right"/>
    </xf>
    <xf numFmtId="3" fontId="22" fillId="0" borderId="0" xfId="0" applyNumberFormat="1" applyFont="1" applyBorder="1" applyAlignment="1">
      <alignment horizontal="center"/>
    </xf>
    <xf numFmtId="3" fontId="22" fillId="0" borderId="30" xfId="0" applyNumberFormat="1" applyFont="1" applyBorder="1" applyAlignment="1">
      <alignment horizontal="center"/>
    </xf>
    <xf numFmtId="3" fontId="22" fillId="0" borderId="32" xfId="0" applyNumberFormat="1" applyFont="1" applyBorder="1" applyAlignment="1">
      <alignment horizontal="center"/>
    </xf>
    <xf numFmtId="3" fontId="22" fillId="0" borderId="33" xfId="0" applyNumberFormat="1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19" fillId="0" borderId="29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6" fillId="4" borderId="0" xfId="0" applyFont="1" applyFill="1" applyAlignment="1">
      <alignment horizontal="center" vertical="center"/>
    </xf>
    <xf numFmtId="0" fontId="14" fillId="5" borderId="23" xfId="0" applyFont="1" applyFill="1" applyBorder="1" applyAlignment="1">
      <alignment horizontal="center"/>
    </xf>
    <xf numFmtId="0" fontId="19" fillId="0" borderId="37" xfId="0" applyFont="1" applyBorder="1" applyAlignment="1">
      <alignment horizontal="right"/>
    </xf>
    <xf numFmtId="0" fontId="19" fillId="0" borderId="38" xfId="0" applyFont="1" applyBorder="1" applyAlignment="1">
      <alignment horizontal="right"/>
    </xf>
    <xf numFmtId="0" fontId="19" fillId="0" borderId="31" xfId="0" applyFont="1" applyBorder="1" applyAlignment="1">
      <alignment horizontal="right"/>
    </xf>
    <xf numFmtId="0" fontId="19" fillId="0" borderId="32" xfId="0" applyFont="1" applyBorder="1" applyAlignment="1">
      <alignment horizontal="right"/>
    </xf>
    <xf numFmtId="0" fontId="14" fillId="5" borderId="44" xfId="0" applyFont="1" applyFill="1" applyBorder="1" applyAlignment="1">
      <alignment horizontal="center"/>
    </xf>
    <xf numFmtId="0" fontId="14" fillId="5" borderId="69" xfId="0" applyFont="1" applyFill="1" applyBorder="1" applyAlignment="1">
      <alignment horizontal="center"/>
    </xf>
    <xf numFmtId="0" fontId="17" fillId="5" borderId="26" xfId="0" applyFont="1" applyFill="1" applyBorder="1" applyAlignment="1">
      <alignment horizontal="center" wrapText="1"/>
    </xf>
    <xf numFmtId="0" fontId="17" fillId="5" borderId="27" xfId="0" applyFont="1" applyFill="1" applyBorder="1" applyAlignment="1">
      <alignment horizontal="center" wrapText="1"/>
    </xf>
    <xf numFmtId="0" fontId="17" fillId="5" borderId="28" xfId="0" applyFont="1" applyFill="1" applyBorder="1" applyAlignment="1">
      <alignment horizontal="center" wrapText="1"/>
    </xf>
    <xf numFmtId="168" fontId="12" fillId="0" borderId="62" xfId="2" applyNumberFormat="1" applyFont="1" applyBorder="1" applyAlignment="1">
      <alignment horizontal="center" vertical="center"/>
    </xf>
    <xf numFmtId="168" fontId="12" fillId="0" borderId="63" xfId="2" applyNumberFormat="1" applyFont="1" applyBorder="1" applyAlignment="1">
      <alignment horizontal="center" vertical="center"/>
    </xf>
    <xf numFmtId="168" fontId="12" fillId="0" borderId="64" xfId="2" applyNumberFormat="1" applyFont="1" applyBorder="1" applyAlignment="1">
      <alignment horizontal="center" vertical="center"/>
    </xf>
    <xf numFmtId="10" fontId="12" fillId="0" borderId="29" xfId="3" applyNumberFormat="1" applyFont="1" applyBorder="1" applyAlignment="1">
      <alignment horizontal="center" vertical="center"/>
    </xf>
    <xf numFmtId="10" fontId="12" fillId="0" borderId="0" xfId="3" applyNumberFormat="1" applyFont="1" applyBorder="1" applyAlignment="1">
      <alignment horizontal="center" vertical="center"/>
    </xf>
    <xf numFmtId="10" fontId="12" fillId="0" borderId="30" xfId="3" applyNumberFormat="1" applyFont="1" applyBorder="1" applyAlignment="1">
      <alignment horizontal="center" vertical="center"/>
    </xf>
    <xf numFmtId="10" fontId="12" fillId="0" borderId="31" xfId="3" applyNumberFormat="1" applyFont="1" applyBorder="1" applyAlignment="1">
      <alignment horizontal="center" vertical="center"/>
    </xf>
    <xf numFmtId="10" fontId="12" fillId="0" borderId="32" xfId="3" applyNumberFormat="1" applyFont="1" applyBorder="1" applyAlignment="1">
      <alignment horizontal="center" vertical="center"/>
    </xf>
    <xf numFmtId="10" fontId="12" fillId="0" borderId="33" xfId="3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13" fillId="5" borderId="48" xfId="0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0" fontId="13" fillId="5" borderId="5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18" fillId="5" borderId="22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/>
    </xf>
    <xf numFmtId="0" fontId="15" fillId="5" borderId="49" xfId="0" applyFont="1" applyFill="1" applyBorder="1" applyAlignment="1">
      <alignment horizontal="center"/>
    </xf>
    <xf numFmtId="0" fontId="15" fillId="5" borderId="50" xfId="0" applyFont="1" applyFill="1" applyBorder="1" applyAlignment="1">
      <alignment horizontal="center"/>
    </xf>
    <xf numFmtId="0" fontId="15" fillId="5" borderId="48" xfId="0" applyFont="1" applyFill="1" applyBorder="1" applyAlignment="1">
      <alignment horizontal="center" vertical="center"/>
    </xf>
    <xf numFmtId="0" fontId="15" fillId="5" borderId="49" xfId="0" applyFont="1" applyFill="1" applyBorder="1" applyAlignment="1">
      <alignment horizontal="center" vertical="center"/>
    </xf>
    <xf numFmtId="0" fontId="15" fillId="5" borderId="50" xfId="0" applyFont="1" applyFill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/>
    </xf>
    <xf numFmtId="9" fontId="20" fillId="0" borderId="39" xfId="0" applyNumberFormat="1" applyFont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165" fontId="2" fillId="0" borderId="24" xfId="2" applyFont="1" applyBorder="1" applyAlignment="1">
      <alignment horizontal="center"/>
    </xf>
    <xf numFmtId="165" fontId="2" fillId="0" borderId="35" xfId="2" applyFont="1" applyBorder="1" applyAlignment="1">
      <alignment horizontal="center"/>
    </xf>
    <xf numFmtId="165" fontId="2" fillId="0" borderId="0" xfId="2" applyFont="1" applyBorder="1" applyAlignment="1">
      <alignment horizontal="center"/>
    </xf>
    <xf numFmtId="165" fontId="2" fillId="0" borderId="30" xfId="2" applyFont="1" applyBorder="1" applyAlignment="1">
      <alignment horizontal="center"/>
    </xf>
    <xf numFmtId="165" fontId="2" fillId="0" borderId="0" xfId="2" applyFont="1" applyBorder="1" applyAlignment="1">
      <alignment horizontal="center" vertical="center"/>
    </xf>
    <xf numFmtId="165" fontId="2" fillId="0" borderId="30" xfId="2" applyFont="1" applyBorder="1" applyAlignment="1">
      <alignment horizontal="center" vertical="center"/>
    </xf>
    <xf numFmtId="165" fontId="6" fillId="0" borderId="0" xfId="2" applyFont="1" applyBorder="1" applyAlignment="1"/>
    <xf numFmtId="165" fontId="6" fillId="0" borderId="30" xfId="2" applyFont="1" applyBorder="1" applyAlignment="1"/>
    <xf numFmtId="165" fontId="2" fillId="0" borderId="0" xfId="2" applyFont="1" applyBorder="1" applyAlignment="1"/>
    <xf numFmtId="165" fontId="2" fillId="0" borderId="30" xfId="2" applyFont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0428769017980629E-2"/>
          <c:y val="4.4176692857511128E-2"/>
          <c:w val="0.96957123098201969"/>
          <c:h val="0.91164661428497873"/>
        </c:manualLayout>
      </c:layout>
      <c:barChart>
        <c:barDir val="bar"/>
        <c:grouping val="clustered"/>
        <c:ser>
          <c:idx val="1"/>
          <c:order val="0"/>
          <c:tx>
            <c:strRef>
              <c:f>Calculation!$D$45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</c:spPr>
          <c:dLbls>
            <c:txPr>
              <a:bodyPr/>
              <a:lstStyle/>
              <a:p>
                <a:pPr>
                  <a:defRPr lang="en-US" b="1" i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Calculation!$B$46:$B$50</c:f>
              <c:strCache>
                <c:ptCount val="5"/>
                <c:pt idx="0">
                  <c:v>User Requirement Analysis</c:v>
                </c:pt>
                <c:pt idx="1">
                  <c:v>Solution Design</c:v>
                </c:pt>
                <c:pt idx="2">
                  <c:v>Solution Development</c:v>
                </c:pt>
                <c:pt idx="3">
                  <c:v>Solution Testing</c:v>
                </c:pt>
                <c:pt idx="4">
                  <c:v>Scanning of Document</c:v>
                </c:pt>
              </c:strCache>
            </c:strRef>
          </c:cat>
          <c:val>
            <c:numRef>
              <c:f>Calculation!$D$46:$D$50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</c:ser>
        <c:ser>
          <c:idx val="2"/>
          <c:order val="1"/>
          <c:tx>
            <c:strRef>
              <c:f>Calculation!$E$45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txPr>
              <a:bodyPr/>
              <a:lstStyle/>
              <a:p>
                <a:pPr>
                  <a:defRPr lang="en-US" b="1" i="1"/>
                </a:pPr>
                <a:endParaRPr lang="en-US"/>
              </a:p>
            </c:txPr>
            <c:dLblPos val="inEnd"/>
            <c:showVal val="1"/>
          </c:dLbls>
          <c:cat>
            <c:strRef>
              <c:f>Calculation!$B$46:$B$50</c:f>
              <c:strCache>
                <c:ptCount val="5"/>
                <c:pt idx="0">
                  <c:v>User Requirement Analysis</c:v>
                </c:pt>
                <c:pt idx="1">
                  <c:v>Solution Design</c:v>
                </c:pt>
                <c:pt idx="2">
                  <c:v>Solution Development</c:v>
                </c:pt>
                <c:pt idx="3">
                  <c:v>Solution Testing</c:v>
                </c:pt>
                <c:pt idx="4">
                  <c:v>Scanning of Document</c:v>
                </c:pt>
              </c:strCache>
            </c:strRef>
          </c:cat>
          <c:val>
            <c:numRef>
              <c:f>Calculation!$E$46:$E$50</c:f>
              <c:numCache>
                <c:formatCode>General</c:formatCode>
                <c:ptCount val="5"/>
                <c:pt idx="0">
                  <c:v>89</c:v>
                </c:pt>
                <c:pt idx="1">
                  <c:v>93</c:v>
                </c:pt>
                <c:pt idx="2">
                  <c:v>62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</c:ser>
        <c:axId val="49141248"/>
        <c:axId val="49142784"/>
      </c:barChart>
      <c:catAx>
        <c:axId val="49141248"/>
        <c:scaling>
          <c:orientation val="maxMin"/>
        </c:scaling>
        <c:delete val="1"/>
        <c:axPos val="l"/>
        <c:tickLblPos val="nextTo"/>
        <c:crossAx val="49142784"/>
        <c:crosses val="autoZero"/>
        <c:auto val="1"/>
        <c:lblAlgn val="ctr"/>
        <c:lblOffset val="100"/>
      </c:catAx>
      <c:valAx>
        <c:axId val="49142784"/>
        <c:scaling>
          <c:orientation val="minMax"/>
          <c:max val="100"/>
        </c:scaling>
        <c:delete val="1"/>
        <c:axPos val="t"/>
        <c:numFmt formatCode="General" sourceLinked="1"/>
        <c:tickLblPos val="nextTo"/>
        <c:crossAx val="491412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55556673626659E-2"/>
          <c:y val="0.20299201835042388"/>
          <c:w val="0.91313258366665795"/>
          <c:h val="0.61195174211843295"/>
        </c:manualLayout>
      </c:layout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 b="1" i="1"/>
                </a:pPr>
                <a:endParaRPr lang="en-US"/>
              </a:p>
            </c:txPr>
            <c:showVal val="1"/>
          </c:dLbls>
          <c:cat>
            <c:strRef>
              <c:f>Calculation!$F$24:$F$29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Calculation!$G$24:$G$29</c:f>
              <c:numCache>
                <c:formatCode>General</c:formatCode>
                <c:ptCount val="6"/>
                <c:pt idx="0">
                  <c:v>429</c:v>
                </c:pt>
                <c:pt idx="1">
                  <c:v>392</c:v>
                </c:pt>
                <c:pt idx="2">
                  <c:v>391</c:v>
                </c:pt>
                <c:pt idx="3">
                  <c:v>448</c:v>
                </c:pt>
                <c:pt idx="4">
                  <c:v>455</c:v>
                </c:pt>
                <c:pt idx="5">
                  <c:v>399</c:v>
                </c:pt>
              </c:numCache>
            </c:numRef>
          </c:val>
        </c:ser>
        <c:axId val="48828800"/>
        <c:axId val="48830336"/>
      </c:barChart>
      <c:catAx>
        <c:axId val="488288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 sz="1100" b="1"/>
            </a:pPr>
            <a:endParaRPr lang="en-US"/>
          </a:p>
        </c:txPr>
        <c:crossAx val="48830336"/>
        <c:crosses val="autoZero"/>
        <c:auto val="1"/>
        <c:lblAlgn val="ctr"/>
        <c:lblOffset val="100"/>
      </c:catAx>
      <c:valAx>
        <c:axId val="48830336"/>
        <c:scaling>
          <c:orientation val="minMax"/>
          <c:max val="500"/>
          <c:min val="0"/>
        </c:scaling>
        <c:delete val="1"/>
        <c:axPos val="l"/>
        <c:numFmt formatCode="General" sourceLinked="1"/>
        <c:tickLblPos val="nextTo"/>
        <c:crossAx val="48828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plotArea>
      <c:layout>
        <c:manualLayout>
          <c:layoutTarget val="inner"/>
          <c:xMode val="edge"/>
          <c:yMode val="edge"/>
          <c:x val="0.26069645194072183"/>
          <c:y val="0.11081965899300748"/>
          <c:w val="0.54545946380657861"/>
          <c:h val="0.74740437979603658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 sz="2800"/>
                </a:pPr>
                <a:endParaRPr lang="en-US"/>
              </a:p>
            </c:txPr>
            <c:dLblPos val="ctr"/>
            <c:showVal val="1"/>
            <c:showLeaderLines val="1"/>
          </c:dLbls>
          <c:cat>
            <c:strRef>
              <c:f>Calculation!$B$55:$B$57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Calculation!$C$55:$C$57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spPr>
              <a:noFill/>
              <a:ln>
                <a:solidFill>
                  <a:schemeClr val="bg2"/>
                </a:solidFill>
              </a:ln>
            </c:spPr>
          </c:dPt>
          <c:val>
            <c:numRef>
              <c:f>Calculation!$F$46:$G$46</c:f>
              <c:numCache>
                <c:formatCode>0.00%</c:formatCode>
                <c:ptCount val="2"/>
                <c:pt idx="0" formatCode="0%">
                  <c:v>0.89</c:v>
                </c:pt>
                <c:pt idx="1">
                  <c:v>0.10999999999999999</c:v>
                </c:pt>
              </c:numCache>
            </c:numRef>
          </c:val>
        </c:ser>
        <c:firstSliceAng val="0"/>
        <c:holeSize val="81"/>
      </c:doughnut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spPr>
              <a:noFill/>
              <a:ln>
                <a:solidFill>
                  <a:schemeClr val="bg2"/>
                </a:solidFill>
              </a:ln>
            </c:spPr>
          </c:dPt>
          <c:val>
            <c:numRef>
              <c:f>Calculation!$F$47:$G$47</c:f>
              <c:numCache>
                <c:formatCode>0.00%</c:formatCode>
                <c:ptCount val="2"/>
                <c:pt idx="0" formatCode="0%">
                  <c:v>0.93</c:v>
                </c:pt>
                <c:pt idx="1">
                  <c:v>6.9999999999999951E-2</c:v>
                </c:pt>
              </c:numCache>
            </c:numRef>
          </c:val>
        </c:ser>
        <c:firstSliceAng val="0"/>
        <c:holeSize val="81"/>
      </c:doughnut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spPr>
              <a:noFill/>
              <a:ln>
                <a:solidFill>
                  <a:schemeClr val="bg2"/>
                </a:solidFill>
              </a:ln>
            </c:spPr>
          </c:dPt>
          <c:val>
            <c:numRef>
              <c:f>Calculation!$F$48:$G$48</c:f>
              <c:numCache>
                <c:formatCode>0.00%</c:formatCode>
                <c:ptCount val="2"/>
                <c:pt idx="0" formatCode="0%">
                  <c:v>0.88571428571428568</c:v>
                </c:pt>
                <c:pt idx="1">
                  <c:v>0.11428571428571432</c:v>
                </c:pt>
              </c:numCache>
            </c:numRef>
          </c:val>
        </c:ser>
        <c:firstSliceAng val="0"/>
        <c:holeSize val="81"/>
      </c:doughnut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spPr>
              <a:noFill/>
              <a:ln>
                <a:solidFill>
                  <a:schemeClr val="bg2"/>
                </a:solidFill>
              </a:ln>
            </c:spPr>
          </c:dPt>
          <c:val>
            <c:numRef>
              <c:f>Calculation!$F$49:$G$49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</c:ser>
        <c:firstSliceAng val="0"/>
        <c:holeSize val="81"/>
      </c:doughnut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spPr>
            <a:ln>
              <a:solidFill>
                <a:schemeClr val="bg2"/>
              </a:solidFill>
            </a:ln>
          </c:spPr>
          <c:dPt>
            <c:idx val="1"/>
            <c:spPr>
              <a:noFill/>
              <a:ln>
                <a:solidFill>
                  <a:schemeClr val="bg2"/>
                </a:solidFill>
              </a:ln>
            </c:spPr>
          </c:dPt>
          <c:val>
            <c:numRef>
              <c:f>Calculation!$F$50:$G$50</c:f>
              <c:numCache>
                <c:formatCode>0.00%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</c:ser>
        <c:firstSliceAng val="0"/>
        <c:holeSize val="81"/>
      </c:doughnut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>
        <c:manualLayout>
          <c:layoutTarget val="inner"/>
          <c:xMode val="edge"/>
          <c:yMode val="edge"/>
          <c:x val="0.26016739166345482"/>
          <c:y val="6.1629280223925283E-2"/>
          <c:w val="0.73983260833654563"/>
          <c:h val="0.87674143955215034"/>
        </c:manualLayout>
      </c:layout>
      <c:lineChart>
        <c:grouping val="standard"/>
        <c:ser>
          <c:idx val="0"/>
          <c:order val="0"/>
          <c:spPr>
            <a:ln w="539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rgbClr val="002060"/>
              </a:solidFill>
              <a:ln w="3175"/>
            </c:spPr>
          </c:marker>
          <c:val>
            <c:numRef>
              <c:f>Calculation!$C$61:$C$72</c:f>
              <c:numCache>
                <c:formatCode>_-* #,##0.00_-;\-* #,##0.00_-;_-* "-"??_-;_-@_-</c:formatCode>
                <c:ptCount val="12"/>
                <c:pt idx="0">
                  <c:v>10000</c:v>
                </c:pt>
                <c:pt idx="1">
                  <c:v>11600</c:v>
                </c:pt>
                <c:pt idx="2">
                  <c:v>13108</c:v>
                </c:pt>
                <c:pt idx="3">
                  <c:v>14812.04</c:v>
                </c:pt>
                <c:pt idx="4">
                  <c:v>17181.966400000001</c:v>
                </c:pt>
                <c:pt idx="5">
                  <c:v>20446.540016000003</c:v>
                </c:pt>
                <c:pt idx="6">
                  <c:v>23309.055618240003</c:v>
                </c:pt>
                <c:pt idx="7">
                  <c:v>25873.051736246405</c:v>
                </c:pt>
                <c:pt idx="8">
                  <c:v>28977.817944595972</c:v>
                </c:pt>
                <c:pt idx="9">
                  <c:v>33614.268815731324</c:v>
                </c:pt>
                <c:pt idx="10">
                  <c:v>40337.122578877592</c:v>
                </c:pt>
                <c:pt idx="11">
                  <c:v>45984.319739920458</c:v>
                </c:pt>
              </c:numCache>
            </c:numRef>
          </c:val>
          <c:smooth val="1"/>
        </c:ser>
        <c:marker val="1"/>
        <c:axId val="38709504"/>
        <c:axId val="38711296"/>
      </c:lineChart>
      <c:lineChart>
        <c:grouping val="standard"/>
        <c:ser>
          <c:idx val="1"/>
          <c:order val="1"/>
          <c:tx>
            <c:v>average</c:v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Calculation!$E$62:$E$72</c:f>
              <c:numCache>
                <c:formatCode>_-* #,##0.00_-;\-* #,##0.00_-;_-* "-"??_-;_-@_-</c:formatCode>
                <c:ptCount val="11"/>
                <c:pt idx="0">
                  <c:v>32189.023817944319</c:v>
                </c:pt>
                <c:pt idx="1">
                  <c:v>32189.023817944319</c:v>
                </c:pt>
                <c:pt idx="2">
                  <c:v>32189.023817944319</c:v>
                </c:pt>
                <c:pt idx="3">
                  <c:v>32189.023817944319</c:v>
                </c:pt>
                <c:pt idx="4">
                  <c:v>32189.023817944319</c:v>
                </c:pt>
                <c:pt idx="5">
                  <c:v>32189.023817944319</c:v>
                </c:pt>
                <c:pt idx="6">
                  <c:v>32189.023817944319</c:v>
                </c:pt>
                <c:pt idx="7">
                  <c:v>32189.023817944319</c:v>
                </c:pt>
                <c:pt idx="8">
                  <c:v>32189.023817944319</c:v>
                </c:pt>
                <c:pt idx="9">
                  <c:v>32189.023817944319</c:v>
                </c:pt>
                <c:pt idx="10">
                  <c:v>32189.023817944319</c:v>
                </c:pt>
              </c:numCache>
            </c:numRef>
          </c:val>
        </c:ser>
        <c:marker val="1"/>
        <c:axId val="38714368"/>
        <c:axId val="38712832"/>
      </c:lineChart>
      <c:catAx>
        <c:axId val="38709504"/>
        <c:scaling>
          <c:orientation val="minMax"/>
        </c:scaling>
        <c:delete val="1"/>
        <c:axPos val="b"/>
        <c:majorTickMark val="none"/>
        <c:tickLblPos val="none"/>
        <c:crossAx val="38711296"/>
        <c:crosses val="autoZero"/>
        <c:auto val="1"/>
        <c:lblAlgn val="ctr"/>
        <c:lblOffset val="100"/>
      </c:catAx>
      <c:valAx>
        <c:axId val="38711296"/>
        <c:scaling>
          <c:orientation val="minMax"/>
          <c:max val="50000"/>
          <c:min val="10000"/>
        </c:scaling>
        <c:axPos val="l"/>
        <c:numFmt formatCode="_-* #,##0.00_-;\-* #,##0.00_-;_-* &quot;-&quot;??_-;_-@_-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709504"/>
        <c:crosses val="autoZero"/>
        <c:crossBetween val="between"/>
        <c:majorUnit val="10000"/>
      </c:valAx>
      <c:valAx>
        <c:axId val="38712832"/>
        <c:scaling>
          <c:orientation val="minMax"/>
          <c:max val="60000"/>
        </c:scaling>
        <c:delete val="1"/>
        <c:axPos val="r"/>
        <c:numFmt formatCode="_-* #,##0.00_-;\-* #,##0.00_-;_-* &quot;-&quot;??_-;_-@_-" sourceLinked="1"/>
        <c:tickLblPos val="nextTo"/>
        <c:crossAx val="38714368"/>
        <c:crosses val="max"/>
        <c:crossBetween val="between"/>
      </c:valAx>
      <c:catAx>
        <c:axId val="38714368"/>
        <c:scaling>
          <c:orientation val="minMax"/>
        </c:scaling>
        <c:delete val="1"/>
        <c:axPos val="b"/>
        <c:tickLblPos val="nextTo"/>
        <c:crossAx val="38712832"/>
        <c:crosses val="autoZero"/>
        <c:auto val="1"/>
        <c:lblAlgn val="ctr"/>
        <c:lblOffset val="100"/>
      </c:cat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 b="1" i="1"/>
                </a:pPr>
                <a:endParaRPr lang="en-US"/>
              </a:p>
            </c:txPr>
            <c:showVal val="1"/>
          </c:dLbls>
          <c:cat>
            <c:strRef>
              <c:f>Calculation!$E$17:$E$21</c:f>
              <c:strCache>
                <c:ptCount val="5"/>
                <c:pt idx="0">
                  <c:v>Cost 1</c:v>
                </c:pt>
                <c:pt idx="1">
                  <c:v>Cost 2</c:v>
                </c:pt>
                <c:pt idx="2">
                  <c:v>Cost 3</c:v>
                </c:pt>
                <c:pt idx="3">
                  <c:v>Cost 4</c:v>
                </c:pt>
                <c:pt idx="4">
                  <c:v>Cost 5</c:v>
                </c:pt>
              </c:strCache>
            </c:strRef>
          </c:cat>
          <c:val>
            <c:numRef>
              <c:f>Calculation!$F$17:$F$21</c:f>
              <c:numCache>
                <c:formatCode>General</c:formatCode>
                <c:ptCount val="5"/>
                <c:pt idx="0">
                  <c:v>23281</c:v>
                </c:pt>
                <c:pt idx="1">
                  <c:v>35056</c:v>
                </c:pt>
                <c:pt idx="2">
                  <c:v>22464</c:v>
                </c:pt>
                <c:pt idx="3">
                  <c:v>30637</c:v>
                </c:pt>
                <c:pt idx="4">
                  <c:v>36212</c:v>
                </c:pt>
              </c:numCache>
            </c:numRef>
          </c:val>
        </c:ser>
        <c:axId val="38722944"/>
        <c:axId val="38728832"/>
      </c:barChart>
      <c:catAx>
        <c:axId val="3872294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 sz="1100" b="1"/>
            </a:pPr>
            <a:endParaRPr lang="en-US"/>
          </a:p>
        </c:txPr>
        <c:crossAx val="38728832"/>
        <c:crosses val="autoZero"/>
        <c:auto val="1"/>
        <c:lblAlgn val="ctr"/>
        <c:lblOffset val="100"/>
      </c:catAx>
      <c:valAx>
        <c:axId val="38728832"/>
        <c:scaling>
          <c:orientation val="minMax"/>
          <c:max val="50000"/>
        </c:scaling>
        <c:delete val="1"/>
        <c:axPos val="l"/>
        <c:numFmt formatCode="General" sourceLinked="1"/>
        <c:tickLblPos val="nextTo"/>
        <c:crossAx val="3872294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44</xdr:row>
      <xdr:rowOff>38099</xdr:rowOff>
    </xdr:from>
    <xdr:to>
      <xdr:col>29</xdr:col>
      <xdr:colOff>19050</xdr:colOff>
      <xdr:row>60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59531</xdr:colOff>
      <xdr:row>26</xdr:row>
      <xdr:rowOff>95250</xdr:rowOff>
    </xdr:from>
    <xdr:to>
      <xdr:col>33</xdr:col>
      <xdr:colOff>178594</xdr:colOff>
      <xdr:row>37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219075</xdr:colOff>
      <xdr:row>44</xdr:row>
      <xdr:rowOff>106427</xdr:rowOff>
    </xdr:from>
    <xdr:to>
      <xdr:col>33</xdr:col>
      <xdr:colOff>28575</xdr:colOff>
      <xdr:row>48</xdr:row>
      <xdr:rowOff>76201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228600</xdr:colOff>
      <xdr:row>47</xdr:row>
      <xdr:rowOff>123825</xdr:rowOff>
    </xdr:from>
    <xdr:to>
      <xdr:col>33</xdr:col>
      <xdr:colOff>38100</xdr:colOff>
      <xdr:row>51</xdr:row>
      <xdr:rowOff>93599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213604</xdr:colOff>
      <xdr:row>50</xdr:row>
      <xdr:rowOff>119569</xdr:rowOff>
    </xdr:from>
    <xdr:to>
      <xdr:col>33</xdr:col>
      <xdr:colOff>23104</xdr:colOff>
      <xdr:row>54</xdr:row>
      <xdr:rowOff>89343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225411</xdr:colOff>
      <xdr:row>53</xdr:row>
      <xdr:rowOff>109608</xdr:rowOff>
    </xdr:from>
    <xdr:to>
      <xdr:col>33</xdr:col>
      <xdr:colOff>34911</xdr:colOff>
      <xdr:row>57</xdr:row>
      <xdr:rowOff>79382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217714</xdr:colOff>
      <xdr:row>56</xdr:row>
      <xdr:rowOff>108857</xdr:rowOff>
    </xdr:from>
    <xdr:to>
      <xdr:col>33</xdr:col>
      <xdr:colOff>27214</xdr:colOff>
      <xdr:row>60</xdr:row>
      <xdr:rowOff>78631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47625</xdr:colOff>
      <xdr:row>26</xdr:row>
      <xdr:rowOff>59530</xdr:rowOff>
    </xdr:from>
    <xdr:to>
      <xdr:col>45</xdr:col>
      <xdr:colOff>161926</xdr:colOff>
      <xdr:row>37</xdr:row>
      <xdr:rowOff>154781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219074</xdr:colOff>
      <xdr:row>41</xdr:row>
      <xdr:rowOff>114299</xdr:rowOff>
    </xdr:from>
    <xdr:to>
      <xdr:col>45</xdr:col>
      <xdr:colOff>209549</xdr:colOff>
      <xdr:row>50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19050</xdr:colOff>
      <xdr:row>51</xdr:row>
      <xdr:rowOff>35718</xdr:rowOff>
    </xdr:from>
    <xdr:to>
      <xdr:col>46</xdr:col>
      <xdr:colOff>0</xdr:colOff>
      <xdr:row>60</xdr:row>
      <xdr:rowOff>171451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81"/>
  <sheetViews>
    <sheetView topLeftCell="A73" zoomScale="130" zoomScaleNormal="130" workbookViewId="0">
      <selection activeCell="E33" sqref="E33"/>
    </sheetView>
  </sheetViews>
  <sheetFormatPr defaultRowHeight="15"/>
  <cols>
    <col min="1" max="1" width="17.28515625" style="1" bestFit="1" customWidth="1"/>
    <col min="2" max="2" width="25.28515625" style="1" bestFit="1" customWidth="1"/>
    <col min="3" max="3" width="11.140625" style="1" bestFit="1" customWidth="1"/>
    <col min="4" max="4" width="6.5703125" style="1" bestFit="1" customWidth="1"/>
    <col min="5" max="5" width="12.7109375" style="1" customWidth="1"/>
    <col min="6" max="6" width="8.5703125" style="1" customWidth="1"/>
    <col min="7" max="7" width="8.5703125" style="1" bestFit="1" customWidth="1"/>
    <col min="8" max="8" width="8.28515625" style="1" bestFit="1" customWidth="1"/>
    <col min="9" max="9" width="12.5703125" style="1" customWidth="1"/>
    <col min="10" max="10" width="4.140625" style="1" bestFit="1" customWidth="1"/>
    <col min="11" max="11" width="4.42578125" style="1" bestFit="1" customWidth="1"/>
    <col min="12" max="12" width="8.28515625" style="1" bestFit="1" customWidth="1"/>
    <col min="13" max="16384" width="9.140625" style="1"/>
  </cols>
  <sheetData>
    <row r="2" spans="1:13">
      <c r="B2" s="1" t="s">
        <v>6</v>
      </c>
      <c r="C2" s="1" t="s">
        <v>7</v>
      </c>
      <c r="D2" s="1" t="s">
        <v>9</v>
      </c>
      <c r="E2" s="1" t="s">
        <v>8</v>
      </c>
      <c r="F2" s="1" t="s">
        <v>1</v>
      </c>
      <c r="G2" s="1" t="s">
        <v>2</v>
      </c>
      <c r="H2" s="1" t="s">
        <v>3</v>
      </c>
    </row>
    <row r="3" spans="1:13">
      <c r="A3" s="1" t="s">
        <v>5</v>
      </c>
    </row>
    <row r="4" spans="1:13">
      <c r="A4" s="1" t="s">
        <v>0</v>
      </c>
      <c r="B4" s="2">
        <f ca="1">RANDBETWEEN("1May2012","30May2012")</f>
        <v>41038</v>
      </c>
      <c r="C4" s="2">
        <f ca="1">B4+RANDBETWEEN(10,20)</f>
        <v>41058</v>
      </c>
      <c r="D4" s="3">
        <f ca="1">NETWORKDAYS(B4,C4)</f>
        <v>15</v>
      </c>
      <c r="E4" s="3">
        <f ca="1">D4*8</f>
        <v>120</v>
      </c>
      <c r="F4" s="1">
        <f ca="1">E4</f>
        <v>120</v>
      </c>
      <c r="G4" s="1">
        <f ca="1">RANDBETWEEN(0,59)</f>
        <v>15</v>
      </c>
      <c r="H4" s="1">
        <f ca="1">RANDBETWEEN(0,59)</f>
        <v>15</v>
      </c>
    </row>
    <row r="5" spans="1:13">
      <c r="A5" s="1" t="s">
        <v>4</v>
      </c>
      <c r="B5" s="2">
        <f ca="1">B4</f>
        <v>41038</v>
      </c>
      <c r="C5" s="2">
        <f ca="1">C4</f>
        <v>41058</v>
      </c>
      <c r="D5" s="3">
        <f ca="1">D4</f>
        <v>15</v>
      </c>
      <c r="E5" s="3">
        <f ca="1">D5*8</f>
        <v>120</v>
      </c>
      <c r="F5" s="4">
        <f ca="1">E5/3</f>
        <v>40</v>
      </c>
      <c r="G5" s="1">
        <f ca="1">RANDBETWEEN(0,59)</f>
        <v>11</v>
      </c>
      <c r="H5" s="1">
        <f ca="1">RANDBETWEEN(0,59)</f>
        <v>13</v>
      </c>
    </row>
    <row r="8" spans="1:13">
      <c r="A8" s="1" t="s">
        <v>10</v>
      </c>
      <c r="B8" s="5">
        <v>0.2</v>
      </c>
      <c r="E8" s="1" t="s">
        <v>81</v>
      </c>
      <c r="F8" s="1">
        <v>40</v>
      </c>
    </row>
    <row r="9" spans="1:13">
      <c r="A9" s="1" t="s">
        <v>11</v>
      </c>
      <c r="B9" s="6">
        <v>0.16</v>
      </c>
      <c r="E9" s="1" t="s">
        <v>34</v>
      </c>
      <c r="F9" s="1">
        <v>70</v>
      </c>
      <c r="I9" s="1" t="s">
        <v>83</v>
      </c>
    </row>
    <row r="10" spans="1:13">
      <c r="A10" s="1" t="s">
        <v>12</v>
      </c>
      <c r="B10" s="6">
        <v>0.39</v>
      </c>
      <c r="E10" s="1" t="s">
        <v>82</v>
      </c>
      <c r="F10" s="1">
        <v>-30</v>
      </c>
      <c r="I10" s="1" t="s">
        <v>84</v>
      </c>
      <c r="L10" s="1">
        <f t="shared" ref="L10:L15" ca="1" si="0">RANDBETWEEN(1,150)</f>
        <v>67</v>
      </c>
      <c r="M10" s="1">
        <f ca="1">L10-100</f>
        <v>-33</v>
      </c>
    </row>
    <row r="11" spans="1:13">
      <c r="A11" s="1" t="s">
        <v>13</v>
      </c>
      <c r="B11" s="6">
        <v>0.1</v>
      </c>
      <c r="I11" s="1" t="s">
        <v>85</v>
      </c>
      <c r="L11" s="1">
        <f t="shared" ca="1" si="0"/>
        <v>86</v>
      </c>
      <c r="M11" s="1">
        <f t="shared" ref="M11:M15" ca="1" si="1">L11-100</f>
        <v>-14</v>
      </c>
    </row>
    <row r="12" spans="1:13">
      <c r="A12" s="1" t="s">
        <v>14</v>
      </c>
      <c r="B12" s="6">
        <v>0.15</v>
      </c>
      <c r="I12" s="1" t="s">
        <v>86</v>
      </c>
      <c r="L12" s="1">
        <f t="shared" ca="1" si="0"/>
        <v>132</v>
      </c>
      <c r="M12" s="1">
        <f t="shared" ca="1" si="1"/>
        <v>32</v>
      </c>
    </row>
    <row r="13" spans="1:13">
      <c r="B13" s="5">
        <f>SUM(B8:B12)</f>
        <v>1</v>
      </c>
      <c r="I13" s="1" t="s">
        <v>87</v>
      </c>
      <c r="L13" s="1">
        <f t="shared" ca="1" si="0"/>
        <v>30</v>
      </c>
      <c r="M13" s="1">
        <f t="shared" ca="1" si="1"/>
        <v>-70</v>
      </c>
    </row>
    <row r="14" spans="1:13">
      <c r="I14" s="1" t="s">
        <v>88</v>
      </c>
      <c r="L14" s="1">
        <f t="shared" ca="1" si="0"/>
        <v>95</v>
      </c>
      <c r="M14" s="1">
        <f t="shared" ca="1" si="1"/>
        <v>-5</v>
      </c>
    </row>
    <row r="15" spans="1:13">
      <c r="A15" s="1" t="s">
        <v>15</v>
      </c>
      <c r="B15" s="5">
        <v>0.18</v>
      </c>
      <c r="I15" s="1" t="s">
        <v>89</v>
      </c>
      <c r="L15" s="1">
        <f t="shared" ca="1" si="0"/>
        <v>17</v>
      </c>
      <c r="M15" s="1">
        <f t="shared" ca="1" si="1"/>
        <v>-83</v>
      </c>
    </row>
    <row r="16" spans="1:13">
      <c r="A16" s="1" t="s">
        <v>16</v>
      </c>
      <c r="B16" s="5">
        <v>0.16</v>
      </c>
    </row>
    <row r="17" spans="1:7">
      <c r="A17" s="1" t="s">
        <v>17</v>
      </c>
      <c r="B17" s="5">
        <v>0.15</v>
      </c>
      <c r="E17" s="1" t="s">
        <v>139</v>
      </c>
      <c r="F17" s="1">
        <f t="shared" ref="F17:F21" ca="1" si="2">RANDBETWEEN(10000,50000)</f>
        <v>23281</v>
      </c>
    </row>
    <row r="18" spans="1:7">
      <c r="A18" s="1" t="s">
        <v>18</v>
      </c>
      <c r="B18" s="5">
        <v>0.1</v>
      </c>
      <c r="E18" s="1" t="s">
        <v>140</v>
      </c>
      <c r="F18" s="1">
        <f t="shared" ca="1" si="2"/>
        <v>35056</v>
      </c>
    </row>
    <row r="19" spans="1:7">
      <c r="A19" s="1" t="s">
        <v>19</v>
      </c>
      <c r="B19" s="5">
        <v>0.1</v>
      </c>
      <c r="E19" s="1" t="s">
        <v>141</v>
      </c>
      <c r="F19" s="1">
        <f t="shared" ca="1" si="2"/>
        <v>22464</v>
      </c>
    </row>
    <row r="20" spans="1:7">
      <c r="A20" s="1" t="s">
        <v>20</v>
      </c>
      <c r="B20" s="5">
        <v>0.09</v>
      </c>
      <c r="E20" s="1" t="s">
        <v>142</v>
      </c>
      <c r="F20" s="1">
        <f t="shared" ca="1" si="2"/>
        <v>30637</v>
      </c>
    </row>
    <row r="21" spans="1:7">
      <c r="A21" s="1" t="s">
        <v>21</v>
      </c>
      <c r="B21" s="5">
        <v>0.22</v>
      </c>
      <c r="E21" s="1" t="s">
        <v>143</v>
      </c>
      <c r="F21" s="1">
        <f t="shared" ca="1" si="2"/>
        <v>36212</v>
      </c>
    </row>
    <row r="22" spans="1:7">
      <c r="B22" s="6">
        <f>SUM(B15:B21)</f>
        <v>0.99999999999999989</v>
      </c>
    </row>
    <row r="24" spans="1:7">
      <c r="A24" s="15" t="s">
        <v>48</v>
      </c>
      <c r="B24" s="16">
        <f t="shared" ref="B24:B28" ca="1" si="3">RANDBETWEEN(30,100)/100</f>
        <v>0.7</v>
      </c>
      <c r="C24" s="1">
        <v>10</v>
      </c>
      <c r="D24" s="1">
        <v>1</v>
      </c>
      <c r="F24" s="1" t="s">
        <v>125</v>
      </c>
      <c r="G24" s="1">
        <f t="shared" ref="G24:G29" ca="1" si="4">RANDBETWEEN(360,480)</f>
        <v>429</v>
      </c>
    </row>
    <row r="25" spans="1:7">
      <c r="A25" s="15" t="s">
        <v>49</v>
      </c>
      <c r="B25" s="16">
        <f t="shared" ca="1" si="3"/>
        <v>0.59</v>
      </c>
      <c r="C25" s="1">
        <v>3</v>
      </c>
      <c r="D25" s="1">
        <v>2</v>
      </c>
      <c r="F25" s="1" t="s">
        <v>126</v>
      </c>
      <c r="G25" s="1">
        <f t="shared" ca="1" si="4"/>
        <v>392</v>
      </c>
    </row>
    <row r="26" spans="1:7">
      <c r="A26" s="15" t="s">
        <v>50</v>
      </c>
      <c r="B26" s="16">
        <f t="shared" ca="1" si="3"/>
        <v>0.74</v>
      </c>
      <c r="C26" s="1">
        <v>5</v>
      </c>
      <c r="D26" s="1">
        <v>3</v>
      </c>
      <c r="F26" s="1" t="s">
        <v>127</v>
      </c>
      <c r="G26" s="1">
        <f t="shared" ca="1" si="4"/>
        <v>391</v>
      </c>
    </row>
    <row r="27" spans="1:7">
      <c r="A27" s="15" t="s">
        <v>51</v>
      </c>
      <c r="B27" s="16">
        <f t="shared" ca="1" si="3"/>
        <v>0.59</v>
      </c>
      <c r="C27" s="1">
        <v>6</v>
      </c>
      <c r="D27" s="1">
        <v>4</v>
      </c>
      <c r="F27" s="1" t="s">
        <v>128</v>
      </c>
      <c r="G27" s="1">
        <f t="shared" ca="1" si="4"/>
        <v>448</v>
      </c>
    </row>
    <row r="28" spans="1:7">
      <c r="A28" s="15" t="s">
        <v>52</v>
      </c>
      <c r="B28" s="16">
        <f t="shared" ca="1" si="3"/>
        <v>0.87</v>
      </c>
      <c r="C28" s="1">
        <v>2</v>
      </c>
      <c r="D28" s="1">
        <v>5</v>
      </c>
      <c r="F28" s="1" t="s">
        <v>129</v>
      </c>
      <c r="G28" s="1">
        <f t="shared" ca="1" si="4"/>
        <v>455</v>
      </c>
    </row>
    <row r="29" spans="1:7">
      <c r="F29" s="1" t="s">
        <v>131</v>
      </c>
      <c r="G29" s="1">
        <f t="shared" ca="1" si="4"/>
        <v>399</v>
      </c>
    </row>
    <row r="30" spans="1:7" ht="15.75" thickBot="1"/>
    <row r="31" spans="1:7">
      <c r="A31" s="111" t="s">
        <v>56</v>
      </c>
      <c r="B31" s="112"/>
      <c r="C31" s="113"/>
    </row>
    <row r="32" spans="1:7">
      <c r="A32" s="27" t="s">
        <v>58</v>
      </c>
      <c r="B32" s="12"/>
      <c r="C32" s="36" t="s">
        <v>59</v>
      </c>
    </row>
    <row r="33" spans="1:7">
      <c r="A33" s="26" t="s">
        <v>60</v>
      </c>
      <c r="B33" s="12"/>
      <c r="C33" s="37">
        <f ca="1">RANDBETWEEN(20,80)</f>
        <v>57</v>
      </c>
    </row>
    <row r="34" spans="1:7">
      <c r="A34" s="26" t="s">
        <v>61</v>
      </c>
      <c r="B34" s="12"/>
      <c r="C34" s="37">
        <f t="shared" ref="C34:C36" ca="1" si="5">RANDBETWEEN(20,80)</f>
        <v>67</v>
      </c>
    </row>
    <row r="35" spans="1:7">
      <c r="A35" s="26" t="s">
        <v>62</v>
      </c>
      <c r="B35" s="12"/>
      <c r="C35" s="37">
        <f t="shared" ca="1" si="5"/>
        <v>65</v>
      </c>
    </row>
    <row r="36" spans="1:7" ht="15.75" thickBot="1">
      <c r="A36" s="26" t="s">
        <v>63</v>
      </c>
      <c r="B36" s="21"/>
      <c r="C36" s="37">
        <f t="shared" ca="1" si="5"/>
        <v>35</v>
      </c>
    </row>
    <row r="39" spans="1:7">
      <c r="A39" s="27" t="s">
        <v>37</v>
      </c>
      <c r="B39" s="1">
        <f t="shared" ref="B39:B43" ca="1" si="6">RANDBETWEEN(1,10)</f>
        <v>10</v>
      </c>
    </row>
    <row r="40" spans="1:7">
      <c r="A40" s="27" t="s">
        <v>38</v>
      </c>
      <c r="B40" s="1">
        <f t="shared" ca="1" si="6"/>
        <v>10</v>
      </c>
    </row>
    <row r="41" spans="1:7">
      <c r="A41" s="27" t="s">
        <v>39</v>
      </c>
      <c r="B41" s="1">
        <f t="shared" ca="1" si="6"/>
        <v>2</v>
      </c>
    </row>
    <row r="42" spans="1:7">
      <c r="A42" s="27" t="s">
        <v>40</v>
      </c>
      <c r="B42" s="1">
        <f t="shared" ca="1" si="6"/>
        <v>4</v>
      </c>
    </row>
    <row r="43" spans="1:7" ht="15.75" thickBot="1">
      <c r="A43" s="28" t="s">
        <v>41</v>
      </c>
      <c r="B43" s="1">
        <f t="shared" ca="1" si="6"/>
        <v>6</v>
      </c>
    </row>
    <row r="45" spans="1:7">
      <c r="C45" s="1" t="s">
        <v>81</v>
      </c>
      <c r="D45" s="1" t="s">
        <v>114</v>
      </c>
      <c r="E45" s="1" t="s">
        <v>34</v>
      </c>
    </row>
    <row r="46" spans="1:7">
      <c r="B46" s="1" t="s">
        <v>109</v>
      </c>
      <c r="C46" s="1">
        <v>100</v>
      </c>
      <c r="D46" s="1">
        <v>100</v>
      </c>
      <c r="E46" s="1">
        <f ca="1">RANDBETWEEN(D46-20,D46)</f>
        <v>89</v>
      </c>
      <c r="F46" s="6">
        <f ca="1">E46/D46</f>
        <v>0.89</v>
      </c>
      <c r="G46" s="55">
        <f ca="1">100%-F46</f>
        <v>0.10999999999999999</v>
      </c>
    </row>
    <row r="47" spans="1:7">
      <c r="B47" s="1" t="s">
        <v>110</v>
      </c>
      <c r="C47" s="1">
        <v>100</v>
      </c>
      <c r="D47" s="1">
        <v>100</v>
      </c>
      <c r="E47" s="1">
        <f t="shared" ref="E47:E50" ca="1" si="7">RANDBETWEEN(D47-20,D47)</f>
        <v>93</v>
      </c>
      <c r="F47" s="6">
        <f t="shared" ref="F47:F50" ca="1" si="8">E47/D47</f>
        <v>0.93</v>
      </c>
      <c r="G47" s="55">
        <f t="shared" ref="G47:G50" ca="1" si="9">100%-F47</f>
        <v>6.9999999999999951E-2</v>
      </c>
    </row>
    <row r="48" spans="1:7">
      <c r="B48" s="1" t="s">
        <v>111</v>
      </c>
      <c r="C48" s="1">
        <v>100</v>
      </c>
      <c r="D48" s="1">
        <v>70</v>
      </c>
      <c r="E48" s="1">
        <f t="shared" ca="1" si="7"/>
        <v>62</v>
      </c>
      <c r="F48" s="6">
        <f t="shared" ca="1" si="8"/>
        <v>0.88571428571428568</v>
      </c>
      <c r="G48" s="55">
        <f t="shared" ca="1" si="9"/>
        <v>0.11428571428571432</v>
      </c>
    </row>
    <row r="49" spans="2:7">
      <c r="B49" s="1" t="s">
        <v>112</v>
      </c>
      <c r="C49" s="1">
        <v>100</v>
      </c>
      <c r="D49" s="1">
        <v>50</v>
      </c>
      <c r="E49" s="1">
        <f t="shared" ca="1" si="7"/>
        <v>50</v>
      </c>
      <c r="F49" s="6">
        <f t="shared" ca="1" si="8"/>
        <v>1</v>
      </c>
      <c r="G49" s="55">
        <f t="shared" ca="1" si="9"/>
        <v>0</v>
      </c>
    </row>
    <row r="50" spans="2:7">
      <c r="B50" s="1" t="s">
        <v>113</v>
      </c>
      <c r="C50" s="1">
        <v>100</v>
      </c>
      <c r="D50" s="1">
        <v>40</v>
      </c>
      <c r="E50" s="1">
        <f t="shared" ca="1" si="7"/>
        <v>30</v>
      </c>
      <c r="F50" s="6">
        <f t="shared" ca="1" si="8"/>
        <v>0.75</v>
      </c>
      <c r="G50" s="55">
        <f t="shared" ca="1" si="9"/>
        <v>0.25</v>
      </c>
    </row>
    <row r="54" spans="2:7">
      <c r="B54" s="1" t="s">
        <v>53</v>
      </c>
    </row>
    <row r="55" spans="2:7">
      <c r="B55" s="1" t="s">
        <v>116</v>
      </c>
      <c r="C55" s="1">
        <v>4</v>
      </c>
    </row>
    <row r="56" spans="2:7">
      <c r="B56" s="1" t="s">
        <v>117</v>
      </c>
      <c r="C56" s="1">
        <v>5</v>
      </c>
    </row>
    <row r="57" spans="2:7">
      <c r="B57" s="1" t="s">
        <v>64</v>
      </c>
      <c r="C57" s="1">
        <v>6</v>
      </c>
    </row>
    <row r="58" spans="2:7">
      <c r="C58" s="1">
        <f>SUM(C55:C57)</f>
        <v>15</v>
      </c>
    </row>
    <row r="60" spans="2:7">
      <c r="E60" s="1" t="s">
        <v>138</v>
      </c>
    </row>
    <row r="61" spans="2:7">
      <c r="B61" s="1" t="s">
        <v>125</v>
      </c>
      <c r="C61" s="56">
        <v>10000</v>
      </c>
      <c r="E61" s="57">
        <f ca="1">MAX($C$61:$C$72)*70%</f>
        <v>32189.023817944319</v>
      </c>
    </row>
    <row r="62" spans="2:7">
      <c r="B62" s="1" t="s">
        <v>126</v>
      </c>
      <c r="C62" s="56">
        <f ca="1">C61+(C61*D62%)</f>
        <v>11600</v>
      </c>
      <c r="D62" s="1">
        <f ca="1">RANDBETWEEN(10,20)</f>
        <v>16</v>
      </c>
      <c r="E62" s="57">
        <f ca="1">MAX($C$61:$C$72)*70%</f>
        <v>32189.023817944319</v>
      </c>
    </row>
    <row r="63" spans="2:7">
      <c r="B63" s="1" t="s">
        <v>127</v>
      </c>
      <c r="C63" s="56">
        <f t="shared" ref="C63:C72" ca="1" si="10">C62+(C62*D63%)</f>
        <v>13108</v>
      </c>
      <c r="D63" s="1">
        <f t="shared" ref="D63:D72" ca="1" si="11">RANDBETWEEN(10,20)</f>
        <v>13</v>
      </c>
      <c r="E63" s="57">
        <f t="shared" ref="E63:E72" ca="1" si="12">MAX($C$61:$C$72)*70%</f>
        <v>32189.023817944319</v>
      </c>
    </row>
    <row r="64" spans="2:7">
      <c r="B64" s="1" t="s">
        <v>128</v>
      </c>
      <c r="C64" s="56">
        <f t="shared" ca="1" si="10"/>
        <v>14812.04</v>
      </c>
      <c r="D64" s="1">
        <f t="shared" ca="1" si="11"/>
        <v>13</v>
      </c>
      <c r="E64" s="57">
        <f t="shared" ca="1" si="12"/>
        <v>32189.023817944319</v>
      </c>
    </row>
    <row r="65" spans="1:21">
      <c r="B65" s="1" t="s">
        <v>129</v>
      </c>
      <c r="C65" s="56">
        <f t="shared" ca="1" si="10"/>
        <v>17181.966400000001</v>
      </c>
      <c r="D65" s="1">
        <f t="shared" ca="1" si="11"/>
        <v>16</v>
      </c>
      <c r="E65" s="57">
        <f t="shared" ca="1" si="12"/>
        <v>32189.023817944319</v>
      </c>
    </row>
    <row r="66" spans="1:21">
      <c r="B66" s="1" t="s">
        <v>131</v>
      </c>
      <c r="C66" s="56">
        <f t="shared" ca="1" si="10"/>
        <v>20446.540016000003</v>
      </c>
      <c r="D66" s="1">
        <f t="shared" ca="1" si="11"/>
        <v>19</v>
      </c>
      <c r="E66" s="57">
        <f t="shared" ca="1" si="12"/>
        <v>32189.023817944319</v>
      </c>
    </row>
    <row r="67" spans="1:21">
      <c r="B67" s="1" t="s">
        <v>130</v>
      </c>
      <c r="C67" s="56">
        <f t="shared" ca="1" si="10"/>
        <v>23309.055618240003</v>
      </c>
      <c r="D67" s="1">
        <f t="shared" ca="1" si="11"/>
        <v>14</v>
      </c>
      <c r="E67" s="57">
        <f t="shared" ca="1" si="12"/>
        <v>32189.023817944319</v>
      </c>
    </row>
    <row r="68" spans="1:21">
      <c r="B68" s="1" t="s">
        <v>132</v>
      </c>
      <c r="C68" s="56">
        <f t="shared" ca="1" si="10"/>
        <v>25873.051736246405</v>
      </c>
      <c r="D68" s="1">
        <f t="shared" ca="1" si="11"/>
        <v>11</v>
      </c>
      <c r="E68" s="57">
        <f t="shared" ca="1" si="12"/>
        <v>32189.023817944319</v>
      </c>
    </row>
    <row r="69" spans="1:21">
      <c r="B69" s="1" t="s">
        <v>133</v>
      </c>
      <c r="C69" s="56">
        <f t="shared" ca="1" si="10"/>
        <v>28977.817944595972</v>
      </c>
      <c r="D69" s="1">
        <f t="shared" ca="1" si="11"/>
        <v>12</v>
      </c>
      <c r="E69" s="57">
        <f t="shared" ca="1" si="12"/>
        <v>32189.023817944319</v>
      </c>
    </row>
    <row r="70" spans="1:21">
      <c r="B70" s="1" t="s">
        <v>134</v>
      </c>
      <c r="C70" s="56">
        <f t="shared" ca="1" si="10"/>
        <v>33614.268815731324</v>
      </c>
      <c r="D70" s="1">
        <f t="shared" ca="1" si="11"/>
        <v>16</v>
      </c>
      <c r="E70" s="57">
        <f t="shared" ca="1" si="12"/>
        <v>32189.023817944319</v>
      </c>
    </row>
    <row r="71" spans="1:21">
      <c r="B71" s="1" t="s">
        <v>135</v>
      </c>
      <c r="C71" s="56">
        <f t="shared" ca="1" si="10"/>
        <v>40337.122578877592</v>
      </c>
      <c r="D71" s="1">
        <f t="shared" ca="1" si="11"/>
        <v>20</v>
      </c>
      <c r="E71" s="57">
        <f t="shared" ca="1" si="12"/>
        <v>32189.023817944319</v>
      </c>
    </row>
    <row r="72" spans="1:21">
      <c r="B72" s="1" t="s">
        <v>136</v>
      </c>
      <c r="C72" s="56">
        <f t="shared" ca="1" si="10"/>
        <v>45984.319739920458</v>
      </c>
      <c r="D72" s="1">
        <f t="shared" ca="1" si="11"/>
        <v>14</v>
      </c>
      <c r="E72" s="57">
        <f t="shared" ca="1" si="12"/>
        <v>32189.023817944319</v>
      </c>
    </row>
    <row r="75" spans="1:21" ht="15.75" thickBot="1">
      <c r="A75" s="10" t="s">
        <v>22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>
      <c r="A76" s="111" t="s">
        <v>23</v>
      </c>
      <c r="B76" s="112"/>
      <c r="C76" s="112"/>
      <c r="D76" s="113"/>
      <c r="E76" s="11"/>
      <c r="F76" s="111" t="s">
        <v>34</v>
      </c>
      <c r="G76" s="112"/>
      <c r="H76" s="112"/>
      <c r="I76" s="113"/>
      <c r="J76"/>
      <c r="K76" s="111" t="s">
        <v>47</v>
      </c>
      <c r="L76" s="112"/>
      <c r="M76" s="112"/>
      <c r="N76" s="113"/>
      <c r="O76"/>
      <c r="P76" s="111" t="s">
        <v>56</v>
      </c>
      <c r="Q76" s="112"/>
      <c r="R76" s="113"/>
      <c r="S76" s="19"/>
      <c r="T76" s="111" t="s">
        <v>36</v>
      </c>
      <c r="U76" s="113"/>
    </row>
    <row r="77" spans="1:21">
      <c r="A77" s="43" t="s">
        <v>24</v>
      </c>
      <c r="B77" s="7"/>
      <c r="C77" s="7"/>
      <c r="D77" s="29">
        <v>394500</v>
      </c>
      <c r="E77" s="11"/>
      <c r="F77" s="43" t="s">
        <v>29</v>
      </c>
      <c r="G77" s="7"/>
      <c r="H77" s="118">
        <v>3443933</v>
      </c>
      <c r="I77" s="119"/>
      <c r="J77"/>
      <c r="K77" s="22" t="s">
        <v>53</v>
      </c>
      <c r="L77" s="23" t="s">
        <v>54</v>
      </c>
      <c r="M77" s="24"/>
      <c r="N77" s="25" t="s">
        <v>57</v>
      </c>
      <c r="O77"/>
      <c r="P77" s="42" t="s">
        <v>58</v>
      </c>
      <c r="Q77" s="12"/>
      <c r="R77" s="36" t="s">
        <v>59</v>
      </c>
      <c r="S77" s="19"/>
      <c r="T77" s="43" t="s">
        <v>37</v>
      </c>
      <c r="U77" s="17">
        <f ca="1">Calculation!B39</f>
        <v>10</v>
      </c>
    </row>
    <row r="78" spans="1:21">
      <c r="A78" s="43" t="s">
        <v>25</v>
      </c>
      <c r="B78" s="7"/>
      <c r="C78" s="7"/>
      <c r="D78" s="29">
        <v>4341730</v>
      </c>
      <c r="E78" s="11"/>
      <c r="F78" s="43" t="s">
        <v>30</v>
      </c>
      <c r="G78" s="7"/>
      <c r="H78" s="118">
        <v>178181</v>
      </c>
      <c r="I78" s="119"/>
      <c r="J78"/>
      <c r="K78" s="27" t="s">
        <v>48</v>
      </c>
      <c r="L78" s="32">
        <f>Calculation!C24</f>
        <v>10</v>
      </c>
      <c r="M78" s="13">
        <f ca="1">N78</f>
        <v>0.7</v>
      </c>
      <c r="N78" s="34">
        <f ca="1">Calculation!B24</f>
        <v>0.7</v>
      </c>
      <c r="O78"/>
      <c r="P78" s="27" t="s">
        <v>60</v>
      </c>
      <c r="Q78" s="38">
        <f ca="1">Calculation!C33</f>
        <v>57</v>
      </c>
      <c r="R78" s="39" t="str">
        <f ca="1">Calculation!C33&amp;"hrs"</f>
        <v>57hrs</v>
      </c>
      <c r="S78" s="19"/>
      <c r="T78" s="43" t="s">
        <v>38</v>
      </c>
      <c r="U78" s="17">
        <f ca="1">Calculation!B40</f>
        <v>10</v>
      </c>
    </row>
    <row r="79" spans="1:21">
      <c r="A79" s="43" t="s">
        <v>26</v>
      </c>
      <c r="B79" s="7"/>
      <c r="C79" s="7"/>
      <c r="D79" s="29">
        <v>16075</v>
      </c>
      <c r="E79" s="11"/>
      <c r="F79" s="43" t="s">
        <v>31</v>
      </c>
      <c r="G79" s="7"/>
      <c r="H79" s="118">
        <v>131550</v>
      </c>
      <c r="I79" s="119"/>
      <c r="J79"/>
      <c r="K79" s="27" t="s">
        <v>49</v>
      </c>
      <c r="L79" s="32">
        <f>Calculation!C25</f>
        <v>3</v>
      </c>
      <c r="M79" s="13">
        <f ca="1">N79</f>
        <v>0.59</v>
      </c>
      <c r="N79" s="34">
        <f ca="1">Calculation!B25</f>
        <v>0.59</v>
      </c>
      <c r="O79"/>
      <c r="P79" s="27" t="s">
        <v>61</v>
      </c>
      <c r="Q79" s="38">
        <f ca="1">Calculation!C34</f>
        <v>67</v>
      </c>
      <c r="R79" s="39" t="str">
        <f ca="1">Calculation!C34&amp;"hrs"</f>
        <v>67hrs</v>
      </c>
      <c r="S79" s="19"/>
      <c r="T79" s="43" t="s">
        <v>39</v>
      </c>
      <c r="U79" s="17">
        <f ca="1">Calculation!B41</f>
        <v>2</v>
      </c>
    </row>
    <row r="80" spans="1:21">
      <c r="A80" s="43" t="s">
        <v>27</v>
      </c>
      <c r="B80" s="7"/>
      <c r="C80" s="7"/>
      <c r="D80" s="30">
        <v>0.873</v>
      </c>
      <c r="E80" s="11"/>
      <c r="F80" s="43" t="s">
        <v>32</v>
      </c>
      <c r="G80" s="7"/>
      <c r="H80" s="114">
        <v>0.53300000000000003</v>
      </c>
      <c r="I80" s="115"/>
      <c r="J80"/>
      <c r="K80" s="27" t="s">
        <v>50</v>
      </c>
      <c r="L80" s="32">
        <f>Calculation!C26</f>
        <v>5</v>
      </c>
      <c r="M80" s="13">
        <f ca="1">N80</f>
        <v>0.74</v>
      </c>
      <c r="N80" s="34">
        <f ca="1">Calculation!B26</f>
        <v>0.74</v>
      </c>
      <c r="O80"/>
      <c r="P80" s="27" t="s">
        <v>62</v>
      </c>
      <c r="Q80" s="38">
        <f ca="1">Calculation!C35</f>
        <v>65</v>
      </c>
      <c r="R80" s="39" t="str">
        <f ca="1">Calculation!C35&amp;"hrs"</f>
        <v>65hrs</v>
      </c>
      <c r="S80" s="19"/>
      <c r="T80" s="43" t="s">
        <v>40</v>
      </c>
      <c r="U80" s="17">
        <f ca="1">Calculation!B42</f>
        <v>4</v>
      </c>
    </row>
    <row r="81" spans="1:21" ht="15.75" thickBot="1">
      <c r="A81" s="44" t="s">
        <v>28</v>
      </c>
      <c r="B81" s="8"/>
      <c r="C81" s="8"/>
      <c r="D81" s="31">
        <v>0.3</v>
      </c>
      <c r="E81" s="11"/>
      <c r="F81" s="44" t="s">
        <v>33</v>
      </c>
      <c r="G81" s="8"/>
      <c r="H81" s="116">
        <v>0.90239999999999998</v>
      </c>
      <c r="I81" s="117"/>
      <c r="J81"/>
      <c r="K81" s="28" t="s">
        <v>51</v>
      </c>
      <c r="L81" s="33">
        <f>Calculation!C27</f>
        <v>6</v>
      </c>
      <c r="M81" s="20">
        <f ca="1">N81</f>
        <v>0.59</v>
      </c>
      <c r="N81" s="35">
        <f ca="1">Calculation!B27</f>
        <v>0.59</v>
      </c>
      <c r="O81"/>
      <c r="P81" s="28" t="s">
        <v>63</v>
      </c>
      <c r="Q81" s="41">
        <f ca="1">Calculation!C36</f>
        <v>35</v>
      </c>
      <c r="R81" s="40" t="str">
        <f ca="1">Calculation!C36&amp;"hrs"</f>
        <v>35hrs</v>
      </c>
      <c r="S81" s="19"/>
      <c r="T81" s="44" t="s">
        <v>41</v>
      </c>
      <c r="U81" s="18">
        <f ca="1">Calculation!B43</f>
        <v>6</v>
      </c>
    </row>
  </sheetData>
  <mergeCells count="11">
    <mergeCell ref="H80:I80"/>
    <mergeCell ref="H81:I81"/>
    <mergeCell ref="H77:I77"/>
    <mergeCell ref="H78:I78"/>
    <mergeCell ref="H79:I79"/>
    <mergeCell ref="A31:C31"/>
    <mergeCell ref="F76:I76"/>
    <mergeCell ref="A76:D76"/>
    <mergeCell ref="T76:U76"/>
    <mergeCell ref="K76:N76"/>
    <mergeCell ref="P76:R76"/>
  </mergeCells>
  <conditionalFormatting sqref="M78:M81">
    <cfRule type="dataBar" priority="3">
      <dataBar showValue="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{18DBBFF9-C8BF-4F7A-BD67-AE3A89918200}</x14:id>
        </ext>
      </extLst>
    </cfRule>
  </conditionalFormatting>
  <conditionalFormatting sqref="Q78:Q81">
    <cfRule type="dataBar" priority="2">
      <dataBar showValue="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{0D6517E4-B0C2-4BA2-9935-4967459E3283}</x14:id>
        </ext>
      </extLst>
    </cfRule>
  </conditionalFormatting>
  <conditionalFormatting sqref="U77:U81">
    <cfRule type="iconSet" priority="1">
      <iconSet showValue="0" reverse="1">
        <cfvo type="percent" val="0"/>
        <cfvo type="num" val="3"/>
        <cfvo type="num" val="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BBFF9-C8BF-4F7A-BD67-AE3A89918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M78:M81</xm:sqref>
        </x14:conditionalFormatting>
        <x14:conditionalFormatting xmlns:xm="http://schemas.microsoft.com/office/excel/2006/main">
          <x14:cfRule type="dataBar" id="{0D6517E4-B0C2-4BA2-9935-4967459E3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Q78:Q81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63"/>
  <sheetViews>
    <sheetView showGridLines="0" showRowColHeaders="0" tabSelected="1" zoomScale="80" zoomScaleNormal="80" workbookViewId="0">
      <selection sqref="A1:AU4"/>
    </sheetView>
  </sheetViews>
  <sheetFormatPr defaultColWidth="0" defaultRowHeight="15" zeroHeight="1"/>
  <cols>
    <col min="1" max="24" width="3.7109375" customWidth="1"/>
    <col min="25" max="25" width="3.5703125" customWidth="1"/>
    <col min="26" max="29" width="3.7109375" customWidth="1"/>
    <col min="30" max="30" width="4" bestFit="1" customWidth="1"/>
    <col min="31" max="47" width="3.7109375" customWidth="1"/>
    <col min="48" max="51" width="0" hidden="1" customWidth="1"/>
    <col min="52" max="16384" width="3.7109375" hidden="1"/>
  </cols>
  <sheetData>
    <row r="1" spans="1:47" ht="15" customHeight="1">
      <c r="A1" s="219" t="s">
        <v>146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</row>
    <row r="2" spans="1:47" ht="15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</row>
    <row r="3" spans="1:47" ht="1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</row>
    <row r="4" spans="1:47" ht="15.75" thickBo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</row>
    <row r="5" spans="1:47" ht="15.75" thickBot="1">
      <c r="A5" s="60"/>
      <c r="B5" s="72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  <c r="AU5" s="60"/>
    </row>
    <row r="6" spans="1:47">
      <c r="A6" s="60"/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76"/>
      <c r="Z6" s="77"/>
      <c r="AA6" s="76"/>
      <c r="AB6" s="110"/>
      <c r="AC6" s="76"/>
      <c r="AD6" s="76"/>
      <c r="AE6" s="78"/>
      <c r="AF6" s="78"/>
      <c r="AG6" s="78"/>
      <c r="AH6" s="78"/>
      <c r="AI6" s="78"/>
      <c r="AJ6" s="79"/>
      <c r="AK6" s="64"/>
      <c r="AL6" s="256" t="s">
        <v>75</v>
      </c>
      <c r="AM6" s="256"/>
      <c r="AN6" s="256"/>
      <c r="AO6" s="256"/>
      <c r="AP6" s="256"/>
      <c r="AQ6" s="256"/>
      <c r="AR6" s="256"/>
      <c r="AS6" s="256"/>
      <c r="AT6" s="67"/>
      <c r="AU6" s="60"/>
    </row>
    <row r="7" spans="1:47">
      <c r="A7" s="60"/>
      <c r="B7" s="108"/>
      <c r="C7" s="220" t="s">
        <v>67</v>
      </c>
      <c r="D7" s="220"/>
      <c r="E7" s="220"/>
      <c r="F7" s="220"/>
      <c r="G7" s="220"/>
      <c r="H7" s="220"/>
      <c r="I7" s="220"/>
      <c r="J7" s="74" t="s">
        <v>68</v>
      </c>
      <c r="K7" s="74"/>
      <c r="L7" s="74"/>
      <c r="M7" s="74"/>
      <c r="N7" s="74"/>
      <c r="O7" s="74"/>
      <c r="P7" s="74"/>
      <c r="Q7" s="220" t="s">
        <v>69</v>
      </c>
      <c r="R7" s="220"/>
      <c r="S7" s="220"/>
      <c r="T7" s="220"/>
      <c r="U7" s="220"/>
      <c r="V7" s="220"/>
      <c r="W7" s="220" t="s">
        <v>70</v>
      </c>
      <c r="X7" s="220"/>
      <c r="Y7" s="220"/>
      <c r="Z7" s="220"/>
      <c r="AA7" s="220"/>
      <c r="AB7" s="225"/>
      <c r="AC7" s="226" t="s">
        <v>71</v>
      </c>
      <c r="AD7" s="220"/>
      <c r="AE7" s="220"/>
      <c r="AF7" s="220"/>
      <c r="AG7" s="220"/>
      <c r="AH7" s="220"/>
      <c r="AI7" s="220"/>
      <c r="AJ7" s="225"/>
      <c r="AK7" s="64"/>
      <c r="AL7" s="256"/>
      <c r="AM7" s="256"/>
      <c r="AN7" s="256"/>
      <c r="AO7" s="256"/>
      <c r="AP7" s="256"/>
      <c r="AQ7" s="256"/>
      <c r="AR7" s="256"/>
      <c r="AS7" s="256"/>
      <c r="AT7" s="67"/>
      <c r="AU7" s="60"/>
    </row>
    <row r="8" spans="1:47" ht="15.75" thickBot="1">
      <c r="A8" s="60"/>
      <c r="B8" s="272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80"/>
      <c r="Z8" s="81"/>
      <c r="AA8" s="80"/>
      <c r="AB8" s="88"/>
      <c r="AC8" s="80"/>
      <c r="AD8" s="80"/>
      <c r="AE8" s="82"/>
      <c r="AF8" s="82"/>
      <c r="AG8" s="82"/>
      <c r="AH8" s="82"/>
      <c r="AI8" s="82"/>
      <c r="AJ8" s="83"/>
      <c r="AK8" s="64"/>
      <c r="AL8" s="256"/>
      <c r="AM8" s="256"/>
      <c r="AN8" s="256"/>
      <c r="AO8" s="256"/>
      <c r="AP8" s="256"/>
      <c r="AQ8" s="256"/>
      <c r="AR8" s="256"/>
      <c r="AS8" s="256"/>
      <c r="AT8" s="67"/>
      <c r="AU8" s="60"/>
    </row>
    <row r="9" spans="1:47" ht="15.75" thickBot="1">
      <c r="A9" s="60"/>
      <c r="B9" s="73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68"/>
      <c r="AU9" s="60"/>
    </row>
    <row r="10" spans="1:47" ht="15.75" thickBo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</row>
    <row r="11" spans="1:47" ht="23.25" customHeight="1">
      <c r="A11" s="60"/>
      <c r="B11" s="227" t="s">
        <v>65</v>
      </c>
      <c r="C11" s="228"/>
      <c r="D11" s="228"/>
      <c r="E11" s="228"/>
      <c r="F11" s="228"/>
      <c r="G11" s="228"/>
      <c r="H11" s="228"/>
      <c r="I11" s="228"/>
      <c r="J11" s="228"/>
      <c r="K11" s="228"/>
      <c r="L11" s="229"/>
      <c r="M11" s="60"/>
      <c r="N11" s="227" t="s">
        <v>90</v>
      </c>
      <c r="O11" s="228"/>
      <c r="P11" s="228"/>
      <c r="Q11" s="228"/>
      <c r="R11" s="228"/>
      <c r="S11" s="228"/>
      <c r="T11" s="228"/>
      <c r="U11" s="228"/>
      <c r="V11" s="228"/>
      <c r="W11" s="229"/>
      <c r="X11" s="60"/>
      <c r="Y11" s="227" t="s">
        <v>72</v>
      </c>
      <c r="Z11" s="228"/>
      <c r="AA11" s="228"/>
      <c r="AB11" s="228"/>
      <c r="AC11" s="228"/>
      <c r="AD11" s="228"/>
      <c r="AE11" s="228"/>
      <c r="AF11" s="228"/>
      <c r="AG11" s="228"/>
      <c r="AH11" s="229"/>
      <c r="AI11" s="60"/>
      <c r="AJ11" s="227" t="s">
        <v>66</v>
      </c>
      <c r="AK11" s="228"/>
      <c r="AL11" s="228"/>
      <c r="AM11" s="228"/>
      <c r="AN11" s="228"/>
      <c r="AO11" s="228"/>
      <c r="AP11" s="228"/>
      <c r="AQ11" s="228"/>
      <c r="AR11" s="228"/>
      <c r="AS11" s="228"/>
      <c r="AT11" s="229"/>
      <c r="AU11" s="60"/>
    </row>
    <row r="12" spans="1:47" ht="15" customHeight="1">
      <c r="A12" s="60"/>
      <c r="B12" s="239">
        <v>400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0"/>
      <c r="N12" s="126">
        <f>B12*58%</f>
        <v>231.99999999999997</v>
      </c>
      <c r="O12" s="127"/>
      <c r="P12" s="127"/>
      <c r="Q12" s="127"/>
      <c r="R12" s="127"/>
      <c r="S12" s="127"/>
      <c r="T12" s="127"/>
      <c r="U12" s="127"/>
      <c r="V12" s="127"/>
      <c r="W12" s="128"/>
      <c r="X12" s="60"/>
      <c r="Y12" s="141">
        <f>B12-N12</f>
        <v>168.00000000000003</v>
      </c>
      <c r="Z12" s="142"/>
      <c r="AA12" s="142"/>
      <c r="AB12" s="142"/>
      <c r="AC12" s="142"/>
      <c r="AD12" s="142"/>
      <c r="AE12" s="142"/>
      <c r="AF12" s="142"/>
      <c r="AG12" s="142"/>
      <c r="AH12" s="143"/>
      <c r="AI12" s="60"/>
      <c r="AJ12" s="135">
        <f>B16*(N12/B12)</f>
        <v>115999.99999999999</v>
      </c>
      <c r="AK12" s="136"/>
      <c r="AL12" s="136"/>
      <c r="AM12" s="136"/>
      <c r="AN12" s="136"/>
      <c r="AO12" s="136"/>
      <c r="AP12" s="136"/>
      <c r="AQ12" s="136"/>
      <c r="AR12" s="136"/>
      <c r="AS12" s="136"/>
      <c r="AT12" s="137"/>
      <c r="AU12" s="60"/>
    </row>
    <row r="13" spans="1:47" ht="15" customHeight="1">
      <c r="A13" s="60"/>
      <c r="B13" s="242"/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60"/>
      <c r="N13" s="129"/>
      <c r="O13" s="130"/>
      <c r="P13" s="130"/>
      <c r="Q13" s="130"/>
      <c r="R13" s="130"/>
      <c r="S13" s="130"/>
      <c r="T13" s="130"/>
      <c r="U13" s="130"/>
      <c r="V13" s="130"/>
      <c r="W13" s="131"/>
      <c r="X13" s="60"/>
      <c r="Y13" s="144"/>
      <c r="Z13" s="145"/>
      <c r="AA13" s="145"/>
      <c r="AB13" s="145"/>
      <c r="AC13" s="145"/>
      <c r="AD13" s="145"/>
      <c r="AE13" s="145"/>
      <c r="AF13" s="145"/>
      <c r="AG13" s="145"/>
      <c r="AH13" s="146"/>
      <c r="AI13" s="60"/>
      <c r="AJ13" s="135"/>
      <c r="AK13" s="136"/>
      <c r="AL13" s="136"/>
      <c r="AM13" s="136"/>
      <c r="AN13" s="136"/>
      <c r="AO13" s="136"/>
      <c r="AP13" s="136"/>
      <c r="AQ13" s="136"/>
      <c r="AR13" s="136"/>
      <c r="AS13" s="136"/>
      <c r="AT13" s="137"/>
      <c r="AU13" s="60"/>
    </row>
    <row r="14" spans="1:47" ht="15" customHeight="1">
      <c r="A14" s="60"/>
      <c r="B14" s="245">
        <f>B12/8</f>
        <v>50</v>
      </c>
      <c r="C14" s="246"/>
      <c r="D14" s="246"/>
      <c r="E14" s="246"/>
      <c r="F14" s="246"/>
      <c r="G14" s="246"/>
      <c r="H14" s="246"/>
      <c r="I14" s="246"/>
      <c r="J14" s="246"/>
      <c r="K14" s="246"/>
      <c r="L14" s="247"/>
      <c r="M14" s="60"/>
      <c r="N14" s="132">
        <f>N12/8</f>
        <v>28.999999999999996</v>
      </c>
      <c r="O14" s="133"/>
      <c r="P14" s="133"/>
      <c r="Q14" s="133"/>
      <c r="R14" s="133"/>
      <c r="S14" s="133"/>
      <c r="T14" s="133"/>
      <c r="U14" s="133"/>
      <c r="V14" s="133"/>
      <c r="W14" s="134"/>
      <c r="X14" s="60"/>
      <c r="Y14" s="147">
        <f>B14-N14</f>
        <v>21.000000000000004</v>
      </c>
      <c r="Z14" s="148"/>
      <c r="AA14" s="148"/>
      <c r="AB14" s="148"/>
      <c r="AC14" s="148"/>
      <c r="AD14" s="148"/>
      <c r="AE14" s="148"/>
      <c r="AF14" s="148"/>
      <c r="AG14" s="148"/>
      <c r="AH14" s="149"/>
      <c r="AI14" s="60"/>
      <c r="AJ14" s="230"/>
      <c r="AK14" s="231"/>
      <c r="AL14" s="231"/>
      <c r="AM14" s="231"/>
      <c r="AN14" s="231"/>
      <c r="AO14" s="231"/>
      <c r="AP14" s="231"/>
      <c r="AQ14" s="231"/>
      <c r="AR14" s="231"/>
      <c r="AS14" s="231"/>
      <c r="AT14" s="232"/>
      <c r="AU14" s="60"/>
    </row>
    <row r="15" spans="1:47" ht="15" customHeight="1">
      <c r="A15" s="60"/>
      <c r="B15" s="242"/>
      <c r="C15" s="243"/>
      <c r="D15" s="243"/>
      <c r="E15" s="243"/>
      <c r="F15" s="243"/>
      <c r="G15" s="243"/>
      <c r="H15" s="243"/>
      <c r="I15" s="243"/>
      <c r="J15" s="243"/>
      <c r="K15" s="243"/>
      <c r="L15" s="244"/>
      <c r="M15" s="60"/>
      <c r="N15" s="129"/>
      <c r="O15" s="130"/>
      <c r="P15" s="130"/>
      <c r="Q15" s="130"/>
      <c r="R15" s="130"/>
      <c r="S15" s="130"/>
      <c r="T15" s="130"/>
      <c r="U15" s="130"/>
      <c r="V15" s="130"/>
      <c r="W15" s="131"/>
      <c r="X15" s="60"/>
      <c r="Y15" s="144"/>
      <c r="Z15" s="145"/>
      <c r="AA15" s="145"/>
      <c r="AB15" s="145"/>
      <c r="AC15" s="145"/>
      <c r="AD15" s="145"/>
      <c r="AE15" s="145"/>
      <c r="AF15" s="145"/>
      <c r="AG15" s="145"/>
      <c r="AH15" s="146"/>
      <c r="AI15" s="60"/>
      <c r="AJ15" s="233">
        <f>AJ12/B16</f>
        <v>0.57999999999999996</v>
      </c>
      <c r="AK15" s="234"/>
      <c r="AL15" s="234"/>
      <c r="AM15" s="234"/>
      <c r="AN15" s="234"/>
      <c r="AO15" s="234"/>
      <c r="AP15" s="234"/>
      <c r="AQ15" s="234"/>
      <c r="AR15" s="234"/>
      <c r="AS15" s="234"/>
      <c r="AT15" s="235"/>
      <c r="AU15" s="60"/>
    </row>
    <row r="16" spans="1:47" ht="15" customHeight="1">
      <c r="A16" s="60"/>
      <c r="B16" s="166">
        <f>B12*500</f>
        <v>200000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8"/>
      <c r="M16" s="60"/>
      <c r="N16" s="135">
        <f>N12*550</f>
        <v>127599.99999999999</v>
      </c>
      <c r="O16" s="136"/>
      <c r="P16" s="136"/>
      <c r="Q16" s="136"/>
      <c r="R16" s="136"/>
      <c r="S16" s="136"/>
      <c r="T16" s="136"/>
      <c r="U16" s="136"/>
      <c r="V16" s="136"/>
      <c r="W16" s="137"/>
      <c r="X16" s="60"/>
      <c r="Y16" s="150">
        <f>B16-N16</f>
        <v>72400.000000000015</v>
      </c>
      <c r="Z16" s="151"/>
      <c r="AA16" s="151"/>
      <c r="AB16" s="151"/>
      <c r="AC16" s="151"/>
      <c r="AD16" s="151"/>
      <c r="AE16" s="151"/>
      <c r="AF16" s="151"/>
      <c r="AG16" s="151"/>
      <c r="AH16" s="152"/>
      <c r="AI16" s="60"/>
      <c r="AJ16" s="233"/>
      <c r="AK16" s="234"/>
      <c r="AL16" s="234"/>
      <c r="AM16" s="234"/>
      <c r="AN16" s="234"/>
      <c r="AO16" s="234"/>
      <c r="AP16" s="234"/>
      <c r="AQ16" s="234"/>
      <c r="AR16" s="234"/>
      <c r="AS16" s="234"/>
      <c r="AT16" s="235"/>
      <c r="AU16" s="60"/>
    </row>
    <row r="17" spans="1:51" ht="24.75" customHeight="1" thickBot="1">
      <c r="A17" s="60"/>
      <c r="B17" s="169"/>
      <c r="C17" s="170"/>
      <c r="D17" s="170"/>
      <c r="E17" s="170"/>
      <c r="F17" s="170"/>
      <c r="G17" s="170"/>
      <c r="H17" s="170"/>
      <c r="I17" s="170"/>
      <c r="J17" s="170"/>
      <c r="K17" s="170"/>
      <c r="L17" s="171"/>
      <c r="M17" s="61"/>
      <c r="N17" s="138"/>
      <c r="O17" s="139"/>
      <c r="P17" s="139"/>
      <c r="Q17" s="139"/>
      <c r="R17" s="139"/>
      <c r="S17" s="139"/>
      <c r="T17" s="139"/>
      <c r="U17" s="139"/>
      <c r="V17" s="139"/>
      <c r="W17" s="140"/>
      <c r="X17" s="60"/>
      <c r="Y17" s="153"/>
      <c r="Z17" s="154"/>
      <c r="AA17" s="154"/>
      <c r="AB17" s="154"/>
      <c r="AC17" s="154"/>
      <c r="AD17" s="154"/>
      <c r="AE17" s="154"/>
      <c r="AF17" s="154"/>
      <c r="AG17" s="154"/>
      <c r="AH17" s="155"/>
      <c r="AI17" s="60"/>
      <c r="AJ17" s="236"/>
      <c r="AK17" s="237"/>
      <c r="AL17" s="237"/>
      <c r="AM17" s="237"/>
      <c r="AN17" s="237"/>
      <c r="AO17" s="237"/>
      <c r="AP17" s="237"/>
      <c r="AQ17" s="237"/>
      <c r="AR17" s="237"/>
      <c r="AS17" s="237"/>
      <c r="AT17" s="238"/>
      <c r="AU17" s="60"/>
    </row>
    <row r="18" spans="1:51" ht="15.75" thickBo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</row>
    <row r="19" spans="1:51">
      <c r="A19" s="60"/>
      <c r="B19" s="257" t="s">
        <v>23</v>
      </c>
      <c r="C19" s="258"/>
      <c r="D19" s="258"/>
      <c r="E19" s="258"/>
      <c r="F19" s="258"/>
      <c r="G19" s="258"/>
      <c r="H19" s="258"/>
      <c r="I19" s="258"/>
      <c r="J19" s="259"/>
      <c r="K19" s="60"/>
      <c r="L19" s="257" t="s">
        <v>73</v>
      </c>
      <c r="M19" s="258"/>
      <c r="N19" s="258"/>
      <c r="O19" s="258"/>
      <c r="P19" s="258"/>
      <c r="Q19" s="258"/>
      <c r="R19" s="258"/>
      <c r="S19" s="258"/>
      <c r="T19" s="259"/>
      <c r="U19" s="60"/>
      <c r="V19" s="257" t="s">
        <v>47</v>
      </c>
      <c r="W19" s="258"/>
      <c r="X19" s="258"/>
      <c r="Y19" s="258"/>
      <c r="Z19" s="258"/>
      <c r="AA19" s="258"/>
      <c r="AB19" s="258"/>
      <c r="AC19" s="258"/>
      <c r="AD19" s="259"/>
      <c r="AE19" s="60"/>
      <c r="AF19" s="257" t="s">
        <v>74</v>
      </c>
      <c r="AG19" s="258"/>
      <c r="AH19" s="258"/>
      <c r="AI19" s="258"/>
      <c r="AJ19" s="258"/>
      <c r="AK19" s="258"/>
      <c r="AL19" s="258"/>
      <c r="AM19" s="258"/>
      <c r="AN19" s="259"/>
      <c r="AO19" s="60"/>
      <c r="AP19" s="257" t="s">
        <v>35</v>
      </c>
      <c r="AQ19" s="258"/>
      <c r="AR19" s="258"/>
      <c r="AS19" s="258"/>
      <c r="AT19" s="259"/>
      <c r="AU19" s="64"/>
      <c r="AV19" s="9"/>
      <c r="AW19" s="9"/>
      <c r="AX19" s="9"/>
      <c r="AY19" s="9"/>
    </row>
    <row r="20" spans="1:51">
      <c r="A20" s="60"/>
      <c r="B20" s="158" t="s">
        <v>24</v>
      </c>
      <c r="C20" s="159"/>
      <c r="D20" s="159"/>
      <c r="E20" s="159"/>
      <c r="F20" s="159"/>
      <c r="G20" s="277">
        <f>Calculation!D77</f>
        <v>394500</v>
      </c>
      <c r="H20" s="277"/>
      <c r="I20" s="277"/>
      <c r="J20" s="278"/>
      <c r="K20" s="60"/>
      <c r="L20" s="217" t="str">
        <f>Calculation!F77</f>
        <v>Actual Cost</v>
      </c>
      <c r="M20" s="218"/>
      <c r="N20" s="218"/>
      <c r="O20" s="218"/>
      <c r="P20" s="218"/>
      <c r="Q20" s="283">
        <f>Calculation!H77</f>
        <v>3443933</v>
      </c>
      <c r="R20" s="283"/>
      <c r="S20" s="283"/>
      <c r="T20" s="284"/>
      <c r="U20" s="60"/>
      <c r="V20" s="216" t="s">
        <v>78</v>
      </c>
      <c r="W20" s="174"/>
      <c r="X20" s="174"/>
      <c r="Y20" s="14"/>
      <c r="Z20" s="174" t="s">
        <v>55</v>
      </c>
      <c r="AA20" s="174"/>
      <c r="AB20" s="174"/>
      <c r="AC20" s="210" t="s">
        <v>54</v>
      </c>
      <c r="AD20" s="211"/>
      <c r="AE20" s="60"/>
      <c r="AF20" s="109" t="s">
        <v>79</v>
      </c>
      <c r="AG20" s="7"/>
      <c r="AH20" s="7"/>
      <c r="AI20" s="7"/>
      <c r="AJ20" s="7"/>
      <c r="AK20" s="7"/>
      <c r="AL20" s="7"/>
      <c r="AM20" s="250" t="s">
        <v>80</v>
      </c>
      <c r="AN20" s="251"/>
      <c r="AO20" s="60"/>
      <c r="AP20" s="122" t="s">
        <v>42</v>
      </c>
      <c r="AQ20" s="123"/>
      <c r="AR20" s="123"/>
      <c r="AS20" s="123">
        <f ca="1">Calculation!U77</f>
        <v>10</v>
      </c>
      <c r="AT20" s="252"/>
      <c r="AU20" s="64"/>
      <c r="AV20" s="9"/>
      <c r="AW20" s="9"/>
      <c r="AX20" s="9"/>
      <c r="AY20" s="9"/>
    </row>
    <row r="21" spans="1:51">
      <c r="A21" s="60"/>
      <c r="B21" s="156" t="s">
        <v>25</v>
      </c>
      <c r="C21" s="157"/>
      <c r="D21" s="157"/>
      <c r="E21" s="157"/>
      <c r="F21" s="157"/>
      <c r="G21" s="279">
        <f>Calculation!D78</f>
        <v>4341730</v>
      </c>
      <c r="H21" s="279"/>
      <c r="I21" s="279"/>
      <c r="J21" s="280"/>
      <c r="K21" s="60"/>
      <c r="L21" s="217" t="str">
        <f>Calculation!F78</f>
        <v>Earned Revenue</v>
      </c>
      <c r="M21" s="218"/>
      <c r="N21" s="218"/>
      <c r="O21" s="218"/>
      <c r="P21" s="218"/>
      <c r="Q21" s="285">
        <f>Calculation!H78</f>
        <v>178181</v>
      </c>
      <c r="R21" s="285"/>
      <c r="S21" s="285"/>
      <c r="T21" s="286"/>
      <c r="U21" s="60"/>
      <c r="V21" s="164" t="str">
        <f>Calculation!K78</f>
        <v>Critical Task 1</v>
      </c>
      <c r="W21" s="165"/>
      <c r="X21" s="165"/>
      <c r="Y21" s="165"/>
      <c r="Z21" s="172">
        <f ca="1">Calculation!M78</f>
        <v>0.7</v>
      </c>
      <c r="AA21" s="172"/>
      <c r="AB21" s="172"/>
      <c r="AC21" s="212">
        <v>-5</v>
      </c>
      <c r="AD21" s="213"/>
      <c r="AE21" s="60"/>
      <c r="AF21" s="164" t="str">
        <f>Calculation!P78</f>
        <v>Raheel</v>
      </c>
      <c r="AG21" s="165"/>
      <c r="AH21" s="165"/>
      <c r="AI21" s="123">
        <f ca="1">Calculation!Q78</f>
        <v>57</v>
      </c>
      <c r="AJ21" s="123"/>
      <c r="AK21" s="123"/>
      <c r="AL21" s="123"/>
      <c r="AM21" s="248" t="str">
        <f ca="1">Calculation!R78</f>
        <v>57hrs</v>
      </c>
      <c r="AN21" s="249"/>
      <c r="AO21" s="60"/>
      <c r="AP21" s="122" t="s">
        <v>43</v>
      </c>
      <c r="AQ21" s="123"/>
      <c r="AR21" s="123"/>
      <c r="AS21" s="123">
        <f ca="1">Calculation!U78</f>
        <v>10</v>
      </c>
      <c r="AT21" s="252"/>
      <c r="AU21" s="64"/>
      <c r="AV21" s="9"/>
      <c r="AW21" s="9"/>
      <c r="AX21" s="9"/>
      <c r="AY21" s="9"/>
    </row>
    <row r="22" spans="1:51">
      <c r="A22" s="60"/>
      <c r="B22" s="217" t="s">
        <v>26</v>
      </c>
      <c r="C22" s="218"/>
      <c r="D22" s="218"/>
      <c r="E22" s="218"/>
      <c r="F22" s="218"/>
      <c r="G22" s="281">
        <f>Calculation!D79</f>
        <v>16075</v>
      </c>
      <c r="H22" s="281"/>
      <c r="I22" s="281"/>
      <c r="J22" s="282"/>
      <c r="K22" s="60"/>
      <c r="L22" s="217" t="str">
        <f>Calculation!F79</f>
        <v>Cost Plus Revenue</v>
      </c>
      <c r="M22" s="218"/>
      <c r="N22" s="218"/>
      <c r="O22" s="218"/>
      <c r="P22" s="218"/>
      <c r="Q22" s="285">
        <f>Calculation!H79</f>
        <v>131550</v>
      </c>
      <c r="R22" s="285"/>
      <c r="S22" s="285"/>
      <c r="T22" s="286"/>
      <c r="U22" s="60"/>
      <c r="V22" s="164" t="str">
        <f>Calculation!K79</f>
        <v>Critical Task 2</v>
      </c>
      <c r="W22" s="165"/>
      <c r="X22" s="165"/>
      <c r="Y22" s="165"/>
      <c r="Z22" s="172">
        <f ca="1">Calculation!M79</f>
        <v>0.59</v>
      </c>
      <c r="AA22" s="172"/>
      <c r="AB22" s="172"/>
      <c r="AC22" s="212">
        <v>6</v>
      </c>
      <c r="AD22" s="213"/>
      <c r="AE22" s="60"/>
      <c r="AF22" s="164" t="str">
        <f>Calculation!P79</f>
        <v>Jahangir</v>
      </c>
      <c r="AG22" s="165"/>
      <c r="AH22" s="165"/>
      <c r="AI22" s="123">
        <f ca="1">Calculation!Q79</f>
        <v>67</v>
      </c>
      <c r="AJ22" s="123"/>
      <c r="AK22" s="123"/>
      <c r="AL22" s="123"/>
      <c r="AM22" s="248" t="str">
        <f ca="1">Calculation!R79</f>
        <v>67hrs</v>
      </c>
      <c r="AN22" s="249"/>
      <c r="AO22" s="60"/>
      <c r="AP22" s="122" t="s">
        <v>44</v>
      </c>
      <c r="AQ22" s="123"/>
      <c r="AR22" s="123"/>
      <c r="AS22" s="123">
        <f ca="1">Calculation!U79</f>
        <v>2</v>
      </c>
      <c r="AT22" s="252"/>
      <c r="AU22" s="64"/>
      <c r="AV22" s="9"/>
      <c r="AW22" s="9"/>
      <c r="AX22" s="9"/>
      <c r="AY22" s="9"/>
    </row>
    <row r="23" spans="1:51">
      <c r="A23" s="60"/>
      <c r="B23" s="160" t="s">
        <v>76</v>
      </c>
      <c r="C23" s="161"/>
      <c r="D23" s="161"/>
      <c r="E23" s="161"/>
      <c r="F23" s="161"/>
      <c r="G23" s="162">
        <f>Calculation!D80</f>
        <v>0.873</v>
      </c>
      <c r="H23" s="162"/>
      <c r="I23" s="162"/>
      <c r="J23" s="163"/>
      <c r="K23" s="60"/>
      <c r="L23" s="217" t="str">
        <f>Calculation!F80</f>
        <v>Percent Time Elapsed</v>
      </c>
      <c r="M23" s="218"/>
      <c r="N23" s="218"/>
      <c r="O23" s="218"/>
      <c r="P23" s="218"/>
      <c r="Q23" s="175">
        <f>Calculation!H80</f>
        <v>0.53300000000000003</v>
      </c>
      <c r="R23" s="175"/>
      <c r="S23" s="175"/>
      <c r="T23" s="176"/>
      <c r="U23" s="60"/>
      <c r="V23" s="164" t="str">
        <f>Calculation!K80</f>
        <v>Critical Task 3</v>
      </c>
      <c r="W23" s="165"/>
      <c r="X23" s="165"/>
      <c r="Y23" s="165"/>
      <c r="Z23" s="172">
        <f ca="1">Calculation!M80</f>
        <v>0.74</v>
      </c>
      <c r="AA23" s="172"/>
      <c r="AB23" s="172"/>
      <c r="AC23" s="212">
        <v>8</v>
      </c>
      <c r="AD23" s="213"/>
      <c r="AE23" s="60"/>
      <c r="AF23" s="164" t="str">
        <f>Calculation!P80</f>
        <v>Nooruddin</v>
      </c>
      <c r="AG23" s="165"/>
      <c r="AH23" s="165"/>
      <c r="AI23" s="123">
        <f ca="1">Calculation!Q80</f>
        <v>65</v>
      </c>
      <c r="AJ23" s="123"/>
      <c r="AK23" s="123"/>
      <c r="AL23" s="123"/>
      <c r="AM23" s="248" t="str">
        <f ca="1">Calculation!R80</f>
        <v>65hrs</v>
      </c>
      <c r="AN23" s="249"/>
      <c r="AO23" s="60"/>
      <c r="AP23" s="122" t="s">
        <v>45</v>
      </c>
      <c r="AQ23" s="123"/>
      <c r="AR23" s="123"/>
      <c r="AS23" s="123">
        <f ca="1">Calculation!U80</f>
        <v>4</v>
      </c>
      <c r="AT23" s="252"/>
      <c r="AU23" s="64"/>
      <c r="AV23" s="9"/>
      <c r="AW23" s="9"/>
      <c r="AX23" s="9"/>
      <c r="AY23" s="9"/>
    </row>
    <row r="24" spans="1:51" ht="15.75" thickBot="1">
      <c r="A24" s="60"/>
      <c r="B24" s="221" t="s">
        <v>77</v>
      </c>
      <c r="C24" s="222"/>
      <c r="D24" s="222"/>
      <c r="E24" s="222"/>
      <c r="F24" s="222"/>
      <c r="G24" s="268">
        <f>Calculation!D81</f>
        <v>0.3</v>
      </c>
      <c r="H24" s="268"/>
      <c r="I24" s="268"/>
      <c r="J24" s="269"/>
      <c r="K24" s="60"/>
      <c r="L24" s="223" t="str">
        <f>Calculation!F81</f>
        <v>Percent Complete</v>
      </c>
      <c r="M24" s="224"/>
      <c r="N24" s="224"/>
      <c r="O24" s="224"/>
      <c r="P24" s="224"/>
      <c r="Q24" s="177">
        <f>Calculation!H81</f>
        <v>0.90239999999999998</v>
      </c>
      <c r="R24" s="177"/>
      <c r="S24" s="177"/>
      <c r="T24" s="178"/>
      <c r="U24" s="60"/>
      <c r="V24" s="120" t="str">
        <f>Calculation!K81</f>
        <v>Critical Task 4</v>
      </c>
      <c r="W24" s="121"/>
      <c r="X24" s="121"/>
      <c r="Y24" s="121"/>
      <c r="Z24" s="173">
        <f ca="1">Calculation!M81</f>
        <v>0.59</v>
      </c>
      <c r="AA24" s="173"/>
      <c r="AB24" s="173"/>
      <c r="AC24" s="214">
        <v>4</v>
      </c>
      <c r="AD24" s="215"/>
      <c r="AE24" s="60"/>
      <c r="AF24" s="120" t="str">
        <f>Calculation!P81</f>
        <v>Amyn</v>
      </c>
      <c r="AG24" s="121"/>
      <c r="AH24" s="121"/>
      <c r="AI24" s="125">
        <f ca="1">Calculation!Q81</f>
        <v>35</v>
      </c>
      <c r="AJ24" s="125"/>
      <c r="AK24" s="125"/>
      <c r="AL24" s="125"/>
      <c r="AM24" s="275" t="str">
        <f ca="1">Calculation!R81</f>
        <v>35hrs</v>
      </c>
      <c r="AN24" s="276"/>
      <c r="AO24" s="60"/>
      <c r="AP24" s="124" t="s">
        <v>46</v>
      </c>
      <c r="AQ24" s="125"/>
      <c r="AR24" s="125"/>
      <c r="AS24" s="125">
        <f ca="1">Calculation!U81</f>
        <v>6</v>
      </c>
      <c r="AT24" s="274"/>
      <c r="AU24" s="64"/>
      <c r="AV24" s="9"/>
      <c r="AW24" s="9"/>
      <c r="AX24" s="9"/>
      <c r="AY24" s="9"/>
    </row>
    <row r="25" spans="1:51" ht="15.75" thickBo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</row>
    <row r="26" spans="1:51" ht="16.5" thickBot="1">
      <c r="A26" s="60"/>
      <c r="B26" s="198" t="s">
        <v>115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200"/>
      <c r="T26" s="65"/>
      <c r="U26" s="262" t="s">
        <v>118</v>
      </c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4"/>
      <c r="AI26" s="60"/>
      <c r="AJ26" s="262" t="s">
        <v>137</v>
      </c>
      <c r="AK26" s="263"/>
      <c r="AL26" s="263"/>
      <c r="AM26" s="263"/>
      <c r="AN26" s="263"/>
      <c r="AO26" s="263"/>
      <c r="AP26" s="263"/>
      <c r="AQ26" s="263"/>
      <c r="AR26" s="263"/>
      <c r="AS26" s="263"/>
      <c r="AT26" s="264"/>
      <c r="AU26" s="60"/>
    </row>
    <row r="27" spans="1:51">
      <c r="A27" s="60"/>
      <c r="B27" s="201" t="s">
        <v>91</v>
      </c>
      <c r="C27" s="202"/>
      <c r="D27" s="202"/>
      <c r="E27" s="196" t="s">
        <v>92</v>
      </c>
      <c r="F27" s="196"/>
      <c r="G27" s="196"/>
      <c r="H27" s="196" t="s">
        <v>93</v>
      </c>
      <c r="I27" s="196"/>
      <c r="J27" s="196"/>
      <c r="K27" s="196" t="s">
        <v>94</v>
      </c>
      <c r="L27" s="196"/>
      <c r="M27" s="196"/>
      <c r="N27" s="196" t="s">
        <v>95</v>
      </c>
      <c r="O27" s="196"/>
      <c r="P27" s="196"/>
      <c r="Q27" s="196" t="s">
        <v>96</v>
      </c>
      <c r="R27" s="196"/>
      <c r="S27" s="197"/>
      <c r="T27" s="64"/>
      <c r="U27" s="9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95"/>
      <c r="AI27" s="60"/>
      <c r="AJ27" s="89"/>
      <c r="AK27" s="84"/>
      <c r="AL27" s="84"/>
      <c r="AM27" s="84"/>
      <c r="AN27" s="84"/>
      <c r="AO27" s="84"/>
      <c r="AP27" s="84"/>
      <c r="AQ27" s="84"/>
      <c r="AR27" s="84"/>
      <c r="AS27" s="84"/>
      <c r="AT27" s="90"/>
      <c r="AU27" s="60"/>
    </row>
    <row r="28" spans="1:51">
      <c r="A28" s="60"/>
      <c r="B28" s="201"/>
      <c r="C28" s="202"/>
      <c r="D28" s="202"/>
      <c r="E28" s="196" t="s">
        <v>103</v>
      </c>
      <c r="F28" s="196"/>
      <c r="G28" s="196"/>
      <c r="H28" s="196" t="s">
        <v>102</v>
      </c>
      <c r="I28" s="196"/>
      <c r="J28" s="196"/>
      <c r="K28" s="196" t="s">
        <v>104</v>
      </c>
      <c r="L28" s="196"/>
      <c r="M28" s="196"/>
      <c r="N28" s="196" t="s">
        <v>105</v>
      </c>
      <c r="O28" s="196"/>
      <c r="P28" s="196"/>
      <c r="Q28" s="196" t="s">
        <v>106</v>
      </c>
      <c r="R28" s="196"/>
      <c r="S28" s="197"/>
      <c r="T28" s="64"/>
      <c r="U28" s="9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95"/>
      <c r="AI28" s="60"/>
      <c r="AJ28" s="89"/>
      <c r="AK28" s="84"/>
      <c r="AL28" s="84"/>
      <c r="AM28" s="84"/>
      <c r="AN28" s="84"/>
      <c r="AO28" s="84"/>
      <c r="AP28" s="84"/>
      <c r="AQ28" s="84"/>
      <c r="AR28" s="84"/>
      <c r="AS28" s="84"/>
      <c r="AT28" s="90"/>
      <c r="AU28" s="60"/>
    </row>
    <row r="29" spans="1:51">
      <c r="A29" s="60"/>
      <c r="B29" s="206" t="s">
        <v>97</v>
      </c>
      <c r="C29" s="207"/>
      <c r="D29" s="207"/>
      <c r="E29" s="179">
        <f t="shared" ref="E29:Q37" ca="1" si="0">RANDBETWEEN(0,2)</f>
        <v>2</v>
      </c>
      <c r="F29" s="179"/>
      <c r="G29" s="179"/>
      <c r="H29" s="179">
        <f t="shared" ca="1" si="0"/>
        <v>2</v>
      </c>
      <c r="I29" s="179"/>
      <c r="J29" s="179"/>
      <c r="K29" s="179">
        <f t="shared" ca="1" si="0"/>
        <v>1</v>
      </c>
      <c r="L29" s="179"/>
      <c r="M29" s="179"/>
      <c r="N29" s="179">
        <f t="shared" ca="1" si="0"/>
        <v>2</v>
      </c>
      <c r="O29" s="179"/>
      <c r="P29" s="179"/>
      <c r="Q29" s="179">
        <f t="shared" ca="1" si="0"/>
        <v>1</v>
      </c>
      <c r="R29" s="179"/>
      <c r="S29" s="184"/>
      <c r="T29" s="64"/>
      <c r="U29" s="9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95"/>
      <c r="AI29" s="60"/>
      <c r="AJ29" s="89"/>
      <c r="AK29" s="84"/>
      <c r="AL29" s="84"/>
      <c r="AM29" s="84"/>
      <c r="AN29" s="84"/>
      <c r="AO29" s="84"/>
      <c r="AP29" s="84"/>
      <c r="AQ29" s="84"/>
      <c r="AR29" s="84"/>
      <c r="AS29" s="84"/>
      <c r="AT29" s="90"/>
      <c r="AU29" s="60"/>
    </row>
    <row r="30" spans="1:51">
      <c r="A30" s="60"/>
      <c r="B30" s="206"/>
      <c r="C30" s="207"/>
      <c r="D30" s="207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84"/>
      <c r="T30" s="64"/>
      <c r="U30" s="9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95"/>
      <c r="AI30" s="60"/>
      <c r="AJ30" s="89"/>
      <c r="AK30" s="84"/>
      <c r="AL30" s="84"/>
      <c r="AM30" s="84"/>
      <c r="AN30" s="84"/>
      <c r="AO30" s="84"/>
      <c r="AP30" s="84"/>
      <c r="AQ30" s="84"/>
      <c r="AR30" s="84"/>
      <c r="AS30" s="84"/>
      <c r="AT30" s="90"/>
      <c r="AU30" s="60"/>
    </row>
    <row r="31" spans="1:51">
      <c r="A31" s="60"/>
      <c r="B31" s="206" t="s">
        <v>98</v>
      </c>
      <c r="C31" s="207"/>
      <c r="D31" s="207"/>
      <c r="E31" s="179">
        <f t="shared" ca="1" si="0"/>
        <v>1</v>
      </c>
      <c r="F31" s="179"/>
      <c r="G31" s="179"/>
      <c r="H31" s="179">
        <f t="shared" ca="1" si="0"/>
        <v>0</v>
      </c>
      <c r="I31" s="179"/>
      <c r="J31" s="179"/>
      <c r="K31" s="179">
        <f t="shared" ca="1" si="0"/>
        <v>1</v>
      </c>
      <c r="L31" s="179"/>
      <c r="M31" s="179"/>
      <c r="N31" s="179">
        <f t="shared" ca="1" si="0"/>
        <v>0</v>
      </c>
      <c r="O31" s="179"/>
      <c r="P31" s="179"/>
      <c r="Q31" s="179">
        <f t="shared" ca="1" si="0"/>
        <v>2</v>
      </c>
      <c r="R31" s="179"/>
      <c r="S31" s="184"/>
      <c r="T31" s="64"/>
      <c r="U31" s="9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95"/>
      <c r="AI31" s="60"/>
      <c r="AJ31" s="89"/>
      <c r="AK31" s="84"/>
      <c r="AL31" s="84"/>
      <c r="AM31" s="84"/>
      <c r="AN31" s="84"/>
      <c r="AO31" s="84"/>
      <c r="AP31" s="84"/>
      <c r="AQ31" s="84"/>
      <c r="AR31" s="84"/>
      <c r="AS31" s="84"/>
      <c r="AT31" s="90"/>
      <c r="AU31" s="60"/>
    </row>
    <row r="32" spans="1:51">
      <c r="A32" s="60"/>
      <c r="B32" s="206"/>
      <c r="C32" s="207"/>
      <c r="D32" s="207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84"/>
      <c r="T32" s="64"/>
      <c r="U32" s="9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95"/>
      <c r="AI32" s="60"/>
      <c r="AJ32" s="89"/>
      <c r="AK32" s="84"/>
      <c r="AL32" s="84"/>
      <c r="AM32" s="84"/>
      <c r="AN32" s="84"/>
      <c r="AO32" s="84"/>
      <c r="AP32" s="84"/>
      <c r="AQ32" s="84"/>
      <c r="AR32" s="84"/>
      <c r="AS32" s="84"/>
      <c r="AT32" s="90"/>
      <c r="AU32" s="60"/>
    </row>
    <row r="33" spans="1:51">
      <c r="A33" s="60"/>
      <c r="B33" s="206" t="s">
        <v>99</v>
      </c>
      <c r="C33" s="207"/>
      <c r="D33" s="207"/>
      <c r="E33" s="179">
        <f t="shared" ca="1" si="0"/>
        <v>0</v>
      </c>
      <c r="F33" s="179"/>
      <c r="G33" s="179"/>
      <c r="H33" s="179">
        <f t="shared" ca="1" si="0"/>
        <v>1</v>
      </c>
      <c r="I33" s="179"/>
      <c r="J33" s="179"/>
      <c r="K33" s="179">
        <f t="shared" ca="1" si="0"/>
        <v>0</v>
      </c>
      <c r="L33" s="179"/>
      <c r="M33" s="179"/>
      <c r="N33" s="179">
        <f t="shared" ca="1" si="0"/>
        <v>1</v>
      </c>
      <c r="O33" s="179"/>
      <c r="P33" s="179"/>
      <c r="Q33" s="179">
        <f t="shared" ca="1" si="0"/>
        <v>1</v>
      </c>
      <c r="R33" s="179"/>
      <c r="S33" s="184"/>
      <c r="T33" s="64"/>
      <c r="U33" s="9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95"/>
      <c r="AI33" s="60"/>
      <c r="AJ33" s="89"/>
      <c r="AK33" s="84"/>
      <c r="AL33" s="84"/>
      <c r="AM33" s="84"/>
      <c r="AN33" s="84"/>
      <c r="AO33" s="84"/>
      <c r="AP33" s="84"/>
      <c r="AQ33" s="84"/>
      <c r="AR33" s="84"/>
      <c r="AS33" s="84"/>
      <c r="AT33" s="90"/>
      <c r="AU33" s="60"/>
    </row>
    <row r="34" spans="1:51">
      <c r="A34" s="60"/>
      <c r="B34" s="206"/>
      <c r="C34" s="207"/>
      <c r="D34" s="207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84"/>
      <c r="T34" s="64"/>
      <c r="U34" s="9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95"/>
      <c r="AI34" s="60"/>
      <c r="AJ34" s="89"/>
      <c r="AK34" s="84"/>
      <c r="AL34" s="84"/>
      <c r="AM34" s="84"/>
      <c r="AN34" s="84"/>
      <c r="AO34" s="84"/>
      <c r="AP34" s="84"/>
      <c r="AQ34" s="84"/>
      <c r="AR34" s="84"/>
      <c r="AS34" s="84"/>
      <c r="AT34" s="90"/>
      <c r="AU34" s="60"/>
    </row>
    <row r="35" spans="1:51">
      <c r="A35" s="60"/>
      <c r="B35" s="206" t="s">
        <v>100</v>
      </c>
      <c r="C35" s="207"/>
      <c r="D35" s="207"/>
      <c r="E35" s="179">
        <f t="shared" ca="1" si="0"/>
        <v>1</v>
      </c>
      <c r="F35" s="179"/>
      <c r="G35" s="179"/>
      <c r="H35" s="179">
        <f t="shared" ca="1" si="0"/>
        <v>2</v>
      </c>
      <c r="I35" s="179"/>
      <c r="J35" s="179"/>
      <c r="K35" s="179">
        <f t="shared" ca="1" si="0"/>
        <v>1</v>
      </c>
      <c r="L35" s="179"/>
      <c r="M35" s="179"/>
      <c r="N35" s="179">
        <f t="shared" ca="1" si="0"/>
        <v>1</v>
      </c>
      <c r="O35" s="179"/>
      <c r="P35" s="179"/>
      <c r="Q35" s="179">
        <f t="shared" ca="1" si="0"/>
        <v>2</v>
      </c>
      <c r="R35" s="179"/>
      <c r="S35" s="184"/>
      <c r="T35" s="64"/>
      <c r="U35" s="9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95"/>
      <c r="AI35" s="60"/>
      <c r="AJ35" s="89"/>
      <c r="AK35" s="84"/>
      <c r="AL35" s="84"/>
      <c r="AM35" s="84"/>
      <c r="AN35" s="84"/>
      <c r="AO35" s="84"/>
      <c r="AP35" s="84"/>
      <c r="AQ35" s="84"/>
      <c r="AR35" s="84"/>
      <c r="AS35" s="84"/>
      <c r="AT35" s="90"/>
      <c r="AU35" s="60"/>
    </row>
    <row r="36" spans="1:51">
      <c r="A36" s="60"/>
      <c r="B36" s="206"/>
      <c r="C36" s="207"/>
      <c r="D36" s="207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84"/>
      <c r="T36" s="64"/>
      <c r="U36" s="9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95"/>
      <c r="AI36" s="60"/>
      <c r="AJ36" s="89"/>
      <c r="AK36" s="84"/>
      <c r="AL36" s="84"/>
      <c r="AM36" s="84"/>
      <c r="AN36" s="84"/>
      <c r="AO36" s="84"/>
      <c r="AP36" s="84"/>
      <c r="AQ36" s="84"/>
      <c r="AR36" s="84"/>
      <c r="AS36" s="84"/>
      <c r="AT36" s="90"/>
      <c r="AU36" s="60"/>
    </row>
    <row r="37" spans="1:51">
      <c r="A37" s="60"/>
      <c r="B37" s="206" t="s">
        <v>101</v>
      </c>
      <c r="C37" s="207"/>
      <c r="D37" s="207"/>
      <c r="E37" s="179">
        <f t="shared" ca="1" si="0"/>
        <v>0</v>
      </c>
      <c r="F37" s="179"/>
      <c r="G37" s="179"/>
      <c r="H37" s="179">
        <f t="shared" ca="1" si="0"/>
        <v>1</v>
      </c>
      <c r="I37" s="179"/>
      <c r="J37" s="179"/>
      <c r="K37" s="179">
        <f t="shared" ca="1" si="0"/>
        <v>0</v>
      </c>
      <c r="L37" s="179"/>
      <c r="M37" s="179"/>
      <c r="N37" s="179">
        <f t="shared" ca="1" si="0"/>
        <v>0</v>
      </c>
      <c r="O37" s="179"/>
      <c r="P37" s="179"/>
      <c r="Q37" s="179">
        <f t="shared" ca="1" si="0"/>
        <v>2</v>
      </c>
      <c r="R37" s="179"/>
      <c r="S37" s="184"/>
      <c r="T37" s="64"/>
      <c r="U37" s="9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95"/>
      <c r="AI37" s="60"/>
      <c r="AJ37" s="89"/>
      <c r="AK37" s="84"/>
      <c r="AL37" s="84"/>
      <c r="AM37" s="84"/>
      <c r="AN37" s="84"/>
      <c r="AO37" s="84"/>
      <c r="AP37" s="84"/>
      <c r="AQ37" s="84"/>
      <c r="AR37" s="84"/>
      <c r="AS37" s="84"/>
      <c r="AT37" s="90"/>
      <c r="AU37" s="60"/>
    </row>
    <row r="38" spans="1:51" ht="15.75" thickBot="1">
      <c r="A38" s="60"/>
      <c r="B38" s="208"/>
      <c r="C38" s="209"/>
      <c r="D38" s="209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5"/>
      <c r="T38" s="64"/>
      <c r="U38" s="96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8"/>
      <c r="AI38" s="60"/>
      <c r="AJ38" s="91"/>
      <c r="AK38" s="92"/>
      <c r="AL38" s="92"/>
      <c r="AM38" s="92"/>
      <c r="AN38" s="92"/>
      <c r="AO38" s="92"/>
      <c r="AP38" s="92"/>
      <c r="AQ38" s="92"/>
      <c r="AR38" s="92"/>
      <c r="AS38" s="92"/>
      <c r="AT38" s="93"/>
      <c r="AU38" s="60"/>
    </row>
    <row r="39" spans="1:51">
      <c r="A39" s="60"/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4"/>
      <c r="U39" s="60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6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60"/>
    </row>
    <row r="40" spans="1:51" ht="15.75" thickBo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</row>
    <row r="41" spans="1:51" ht="15" customHeight="1" thickBot="1">
      <c r="A41" s="64"/>
      <c r="B41" s="265" t="s">
        <v>124</v>
      </c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7"/>
      <c r="AH41" s="64"/>
      <c r="AI41" s="262" t="s">
        <v>144</v>
      </c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4"/>
      <c r="AU41" s="60"/>
      <c r="AV41" s="1"/>
      <c r="AW41" s="1"/>
      <c r="AX41" s="1"/>
      <c r="AY41" s="1"/>
    </row>
    <row r="42" spans="1:51">
      <c r="A42" s="64"/>
      <c r="B42" s="99"/>
      <c r="C42" s="47"/>
      <c r="D42" s="47"/>
      <c r="E42" s="47"/>
      <c r="F42" s="9"/>
      <c r="G42" s="9"/>
      <c r="H42" s="9"/>
      <c r="I42" s="9"/>
      <c r="J42" s="9"/>
      <c r="K42" s="9"/>
      <c r="L42" s="9"/>
      <c r="M42" s="11"/>
      <c r="N42" s="11"/>
      <c r="O42" s="9"/>
      <c r="P42" s="9"/>
      <c r="Q42" s="9"/>
      <c r="R42" s="9"/>
      <c r="S42" s="9"/>
      <c r="T42" s="9"/>
      <c r="U42" s="9"/>
      <c r="V42" s="11"/>
      <c r="W42" s="11"/>
      <c r="X42" s="9"/>
      <c r="Y42" s="11"/>
      <c r="Z42" s="11"/>
      <c r="AA42" s="11"/>
      <c r="AB42" s="11"/>
      <c r="AC42" s="11"/>
      <c r="AD42" s="11"/>
      <c r="AE42" s="11"/>
      <c r="AF42" s="11"/>
      <c r="AG42" s="86"/>
      <c r="AH42" s="64"/>
      <c r="AI42" s="85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86"/>
      <c r="AU42" s="60"/>
      <c r="AV42" s="1"/>
      <c r="AW42" s="1"/>
      <c r="AX42" s="1"/>
      <c r="AY42" s="1"/>
    </row>
    <row r="43" spans="1:51">
      <c r="A43" s="64"/>
      <c r="B43" s="99"/>
      <c r="C43" s="47"/>
      <c r="D43" s="47"/>
      <c r="E43" s="47"/>
      <c r="F43" s="47"/>
      <c r="G43" s="49"/>
      <c r="H43" s="49"/>
      <c r="I43" s="47"/>
      <c r="J43" s="47"/>
      <c r="K43" s="47"/>
      <c r="L43" s="46"/>
      <c r="M43" s="46"/>
      <c r="N43" s="46"/>
      <c r="O43" s="107"/>
      <c r="P43" s="49" t="s">
        <v>81</v>
      </c>
      <c r="Q43" s="49"/>
      <c r="R43" s="47"/>
      <c r="S43" s="50"/>
      <c r="T43" s="47" t="s">
        <v>34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86"/>
      <c r="AH43" s="64"/>
      <c r="AI43" s="85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86"/>
      <c r="AU43" s="60"/>
      <c r="AV43" s="1"/>
      <c r="AW43" s="1"/>
      <c r="AX43" s="1"/>
      <c r="AY43" s="1"/>
    </row>
    <row r="44" spans="1:51">
      <c r="A44" s="64"/>
      <c r="B44" s="203" t="s">
        <v>108</v>
      </c>
      <c r="C44" s="204"/>
      <c r="D44" s="204"/>
      <c r="E44" s="204"/>
      <c r="F44" s="204"/>
      <c r="G44" s="204"/>
      <c r="H44" s="204"/>
      <c r="I44" s="204"/>
      <c r="J44" s="205"/>
      <c r="K44" s="260" t="s">
        <v>107</v>
      </c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 t="s">
        <v>55</v>
      </c>
      <c r="AF44" s="204"/>
      <c r="AG44" s="261"/>
      <c r="AH44" s="64"/>
      <c r="AI44" s="85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86"/>
      <c r="AU44" s="60"/>
      <c r="AV44" s="1"/>
      <c r="AW44" s="1"/>
      <c r="AX44" s="1"/>
      <c r="AY44" s="1"/>
    </row>
    <row r="45" spans="1:51">
      <c r="A45" s="64"/>
      <c r="B45" s="99"/>
      <c r="C45" s="47"/>
      <c r="D45" s="47"/>
      <c r="E45" s="47"/>
      <c r="F45" s="47"/>
      <c r="G45" s="49"/>
      <c r="H45" s="49"/>
      <c r="I45" s="58"/>
      <c r="J45" s="75"/>
      <c r="K45" s="58"/>
      <c r="L45" s="46"/>
      <c r="M45" s="46"/>
      <c r="N45" s="46"/>
      <c r="O45" s="46"/>
      <c r="P45" s="4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86"/>
      <c r="AH45" s="64"/>
      <c r="AI45" s="85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86"/>
      <c r="AU45" s="60"/>
      <c r="AV45" s="1"/>
      <c r="AW45" s="1"/>
      <c r="AX45" s="1"/>
      <c r="AY45" s="1"/>
    </row>
    <row r="46" spans="1:51">
      <c r="A46" s="64"/>
      <c r="B46" s="181" t="s">
        <v>119</v>
      </c>
      <c r="C46" s="182"/>
      <c r="D46" s="182"/>
      <c r="E46" s="182"/>
      <c r="F46" s="182"/>
      <c r="G46" s="182"/>
      <c r="H46" s="182"/>
      <c r="I46" s="182"/>
      <c r="J46" s="183"/>
      <c r="K46" s="4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86">
        <f ca="1">Calculation!F46</f>
        <v>0.89</v>
      </c>
      <c r="AF46" s="187"/>
      <c r="AG46" s="188"/>
      <c r="AH46" s="64"/>
      <c r="AI46" s="85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86"/>
      <c r="AU46" s="60"/>
      <c r="AV46" s="1"/>
      <c r="AW46" s="1"/>
      <c r="AX46" s="1"/>
      <c r="AY46" s="1"/>
    </row>
    <row r="47" spans="1:51">
      <c r="A47" s="64"/>
      <c r="B47" s="181"/>
      <c r="C47" s="182"/>
      <c r="D47" s="182"/>
      <c r="E47" s="182"/>
      <c r="F47" s="182"/>
      <c r="G47" s="182"/>
      <c r="H47" s="182"/>
      <c r="I47" s="182"/>
      <c r="J47" s="183"/>
      <c r="K47" s="48"/>
      <c r="L47" s="46"/>
      <c r="M47" s="46"/>
      <c r="N47" s="46"/>
      <c r="O47" s="46"/>
      <c r="P47" s="4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89"/>
      <c r="AF47" s="187"/>
      <c r="AG47" s="188"/>
      <c r="AH47" s="64"/>
      <c r="AI47" s="85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86"/>
      <c r="AU47" s="60"/>
      <c r="AV47" s="1"/>
      <c r="AW47" s="1"/>
      <c r="AX47" s="1"/>
      <c r="AY47" s="1"/>
    </row>
    <row r="48" spans="1:51">
      <c r="A48" s="64"/>
      <c r="B48" s="181"/>
      <c r="C48" s="182"/>
      <c r="D48" s="182"/>
      <c r="E48" s="182"/>
      <c r="F48" s="182"/>
      <c r="G48" s="182"/>
      <c r="H48" s="182"/>
      <c r="I48" s="182"/>
      <c r="J48" s="183"/>
      <c r="K48" s="51"/>
      <c r="L48" s="52"/>
      <c r="M48" s="52"/>
      <c r="N48" s="52"/>
      <c r="O48" s="52"/>
      <c r="P48" s="52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54"/>
      <c r="AE48" s="190"/>
      <c r="AF48" s="191"/>
      <c r="AG48" s="192"/>
      <c r="AH48" s="64"/>
      <c r="AI48" s="85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86"/>
      <c r="AU48" s="60"/>
      <c r="AV48" s="1"/>
      <c r="AW48" s="1"/>
      <c r="AX48" s="1"/>
      <c r="AY48" s="1"/>
    </row>
    <row r="49" spans="1:51">
      <c r="A49" s="64"/>
      <c r="B49" s="181" t="s">
        <v>120</v>
      </c>
      <c r="C49" s="182"/>
      <c r="D49" s="182"/>
      <c r="E49" s="182"/>
      <c r="F49" s="182"/>
      <c r="G49" s="182"/>
      <c r="H49" s="182"/>
      <c r="I49" s="182"/>
      <c r="J49" s="183"/>
      <c r="K49" s="48"/>
      <c r="L49" s="46"/>
      <c r="M49" s="46"/>
      <c r="N49" s="46"/>
      <c r="O49" s="46"/>
      <c r="P49" s="4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93">
        <f ca="1">Calculation!F47</f>
        <v>0.93</v>
      </c>
      <c r="AF49" s="194"/>
      <c r="AG49" s="195"/>
      <c r="AH49" s="64"/>
      <c r="AI49" s="85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86"/>
      <c r="AU49" s="60"/>
      <c r="AV49" s="1"/>
      <c r="AW49" s="1"/>
      <c r="AX49" s="1"/>
      <c r="AY49" s="1"/>
    </row>
    <row r="50" spans="1:51">
      <c r="A50" s="64"/>
      <c r="B50" s="181"/>
      <c r="C50" s="182"/>
      <c r="D50" s="182"/>
      <c r="E50" s="182"/>
      <c r="F50" s="182"/>
      <c r="G50" s="182"/>
      <c r="H50" s="182"/>
      <c r="I50" s="182"/>
      <c r="J50" s="183"/>
      <c r="K50" s="4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89"/>
      <c r="AF50" s="187"/>
      <c r="AG50" s="188"/>
      <c r="AH50" s="64"/>
      <c r="AI50" s="85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86"/>
      <c r="AU50" s="60"/>
      <c r="AV50" s="1"/>
      <c r="AW50" s="1"/>
      <c r="AX50" s="1"/>
      <c r="AY50" s="1"/>
    </row>
    <row r="51" spans="1:51" ht="15.75" thickBot="1">
      <c r="A51" s="64"/>
      <c r="B51" s="181"/>
      <c r="C51" s="182"/>
      <c r="D51" s="182"/>
      <c r="E51" s="182"/>
      <c r="F51" s="182"/>
      <c r="G51" s="182"/>
      <c r="H51" s="182"/>
      <c r="I51" s="182"/>
      <c r="J51" s="183"/>
      <c r="K51" s="51"/>
      <c r="L51" s="52"/>
      <c r="M51" s="52"/>
      <c r="N51" s="52"/>
      <c r="O51" s="52"/>
      <c r="P51" s="52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54"/>
      <c r="AE51" s="190"/>
      <c r="AF51" s="191"/>
      <c r="AG51" s="192"/>
      <c r="AH51" s="64"/>
      <c r="AI51" s="85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86"/>
      <c r="AU51" s="60"/>
      <c r="AV51" s="1"/>
      <c r="AW51" s="1"/>
      <c r="AX51" s="1"/>
      <c r="AY51" s="1"/>
    </row>
    <row r="52" spans="1:51" ht="15.75" thickBot="1">
      <c r="A52" s="64"/>
      <c r="B52" s="181" t="s">
        <v>121</v>
      </c>
      <c r="C52" s="182"/>
      <c r="D52" s="182"/>
      <c r="E52" s="182"/>
      <c r="F52" s="182"/>
      <c r="G52" s="182"/>
      <c r="H52" s="182"/>
      <c r="I52" s="182"/>
      <c r="J52" s="183"/>
      <c r="K52" s="59"/>
      <c r="L52" s="46"/>
      <c r="M52" s="46"/>
      <c r="N52" s="46"/>
      <c r="O52" s="46"/>
      <c r="P52" s="4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93">
        <f ca="1">Calculation!F48</f>
        <v>0.88571428571428568</v>
      </c>
      <c r="AF52" s="194"/>
      <c r="AG52" s="195"/>
      <c r="AH52" s="64"/>
      <c r="AI52" s="253" t="s">
        <v>145</v>
      </c>
      <c r="AJ52" s="254"/>
      <c r="AK52" s="254"/>
      <c r="AL52" s="254"/>
      <c r="AM52" s="254"/>
      <c r="AN52" s="254"/>
      <c r="AO52" s="254"/>
      <c r="AP52" s="254"/>
      <c r="AQ52" s="254"/>
      <c r="AR52" s="254"/>
      <c r="AS52" s="254"/>
      <c r="AT52" s="255"/>
      <c r="AU52" s="60"/>
      <c r="AV52" s="1"/>
      <c r="AW52" s="1"/>
      <c r="AX52" s="1"/>
      <c r="AY52" s="1"/>
    </row>
    <row r="53" spans="1:51">
      <c r="A53" s="64"/>
      <c r="B53" s="181"/>
      <c r="C53" s="182"/>
      <c r="D53" s="182"/>
      <c r="E53" s="182"/>
      <c r="F53" s="182"/>
      <c r="G53" s="182"/>
      <c r="H53" s="182"/>
      <c r="I53" s="182"/>
      <c r="J53" s="183"/>
      <c r="K53" s="59"/>
      <c r="L53" s="46"/>
      <c r="M53" s="46"/>
      <c r="N53" s="46"/>
      <c r="O53" s="46"/>
      <c r="P53" s="4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89"/>
      <c r="AF53" s="187"/>
      <c r="AG53" s="188"/>
      <c r="AH53" s="64"/>
      <c r="AI53" s="85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86"/>
      <c r="AU53" s="60"/>
      <c r="AV53" s="1"/>
      <c r="AW53" s="1"/>
      <c r="AX53" s="1"/>
      <c r="AY53" s="1"/>
    </row>
    <row r="54" spans="1:51">
      <c r="A54" s="64"/>
      <c r="B54" s="181"/>
      <c r="C54" s="182"/>
      <c r="D54" s="182"/>
      <c r="E54" s="182"/>
      <c r="F54" s="182"/>
      <c r="G54" s="182"/>
      <c r="H54" s="182"/>
      <c r="I54" s="182"/>
      <c r="J54" s="183"/>
      <c r="K54" s="51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54"/>
      <c r="AE54" s="190"/>
      <c r="AF54" s="191"/>
      <c r="AG54" s="192"/>
      <c r="AH54" s="64"/>
      <c r="AI54" s="85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86"/>
      <c r="AU54" s="60"/>
      <c r="AV54" s="1"/>
      <c r="AW54" s="1"/>
      <c r="AX54" s="1"/>
      <c r="AY54" s="1"/>
    </row>
    <row r="55" spans="1:51">
      <c r="A55" s="64"/>
      <c r="B55" s="181" t="s">
        <v>122</v>
      </c>
      <c r="C55" s="182"/>
      <c r="D55" s="182"/>
      <c r="E55" s="182"/>
      <c r="F55" s="182"/>
      <c r="G55" s="182"/>
      <c r="H55" s="182"/>
      <c r="I55" s="182"/>
      <c r="J55" s="183"/>
      <c r="K55" s="48"/>
      <c r="L55" s="46"/>
      <c r="M55" s="46"/>
      <c r="N55" s="46"/>
      <c r="O55" s="46"/>
      <c r="P55" s="4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93">
        <f ca="1">Calculation!F49</f>
        <v>1</v>
      </c>
      <c r="AF55" s="194"/>
      <c r="AG55" s="195"/>
      <c r="AH55" s="64"/>
      <c r="AI55" s="85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86"/>
      <c r="AU55" s="60"/>
      <c r="AV55" s="1"/>
      <c r="AW55" s="1"/>
      <c r="AX55" s="1"/>
      <c r="AY55" s="1"/>
    </row>
    <row r="56" spans="1:51">
      <c r="A56" s="64"/>
      <c r="B56" s="181"/>
      <c r="C56" s="182"/>
      <c r="D56" s="182"/>
      <c r="E56" s="182"/>
      <c r="F56" s="182"/>
      <c r="G56" s="182"/>
      <c r="H56" s="182"/>
      <c r="I56" s="182"/>
      <c r="J56" s="183"/>
      <c r="K56" s="48"/>
      <c r="L56" s="46"/>
      <c r="M56" s="46"/>
      <c r="N56" s="46"/>
      <c r="O56" s="46"/>
      <c r="P56" s="4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89"/>
      <c r="AF56" s="187"/>
      <c r="AG56" s="188"/>
      <c r="AH56" s="64"/>
      <c r="AI56" s="85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86"/>
      <c r="AU56" s="60"/>
      <c r="AV56" s="1"/>
      <c r="AW56" s="1"/>
      <c r="AX56" s="1"/>
      <c r="AY56" s="1"/>
    </row>
    <row r="57" spans="1:51">
      <c r="A57" s="64"/>
      <c r="B57" s="181"/>
      <c r="C57" s="182"/>
      <c r="D57" s="182"/>
      <c r="E57" s="182"/>
      <c r="F57" s="182"/>
      <c r="G57" s="182"/>
      <c r="H57" s="182"/>
      <c r="I57" s="182"/>
      <c r="J57" s="183"/>
      <c r="K57" s="51"/>
      <c r="L57" s="52"/>
      <c r="M57" s="52"/>
      <c r="N57" s="52"/>
      <c r="O57" s="52"/>
      <c r="P57" s="52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54"/>
      <c r="AE57" s="190"/>
      <c r="AF57" s="191"/>
      <c r="AG57" s="192"/>
      <c r="AH57" s="64"/>
      <c r="AI57" s="85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86"/>
      <c r="AU57" s="60"/>
      <c r="AV57" s="1"/>
      <c r="AW57" s="1"/>
      <c r="AX57" s="1"/>
      <c r="AY57" s="1"/>
    </row>
    <row r="58" spans="1:51">
      <c r="A58" s="64"/>
      <c r="B58" s="181" t="s">
        <v>123</v>
      </c>
      <c r="C58" s="182"/>
      <c r="D58" s="182"/>
      <c r="E58" s="182"/>
      <c r="F58" s="182"/>
      <c r="G58" s="182"/>
      <c r="H58" s="182"/>
      <c r="I58" s="182"/>
      <c r="J58" s="183"/>
      <c r="K58" s="4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93">
        <f ca="1">Calculation!F50</f>
        <v>0.75</v>
      </c>
      <c r="AF58" s="194"/>
      <c r="AG58" s="195"/>
      <c r="AH58" s="64"/>
      <c r="AI58" s="85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86"/>
      <c r="AU58" s="60"/>
      <c r="AV58" s="1"/>
      <c r="AW58" s="1"/>
      <c r="AX58" s="1"/>
      <c r="AY58" s="1"/>
    </row>
    <row r="59" spans="1:51">
      <c r="A59" s="64"/>
      <c r="B59" s="181"/>
      <c r="C59" s="182"/>
      <c r="D59" s="182"/>
      <c r="E59" s="182"/>
      <c r="F59" s="182"/>
      <c r="G59" s="182"/>
      <c r="H59" s="182"/>
      <c r="I59" s="182"/>
      <c r="J59" s="183"/>
      <c r="K59" s="48"/>
      <c r="L59" s="46"/>
      <c r="M59" s="46"/>
      <c r="N59" s="46"/>
      <c r="O59" s="46"/>
      <c r="P59" s="4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89"/>
      <c r="AF59" s="187"/>
      <c r="AG59" s="188"/>
      <c r="AH59" s="64"/>
      <c r="AI59" s="85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86"/>
      <c r="AU59" s="60"/>
      <c r="AV59" s="1"/>
      <c r="AW59" s="1"/>
      <c r="AX59" s="1"/>
      <c r="AY59" s="1"/>
    </row>
    <row r="60" spans="1:51">
      <c r="A60" s="64"/>
      <c r="B60" s="181"/>
      <c r="C60" s="182"/>
      <c r="D60" s="182"/>
      <c r="E60" s="182"/>
      <c r="F60" s="182"/>
      <c r="G60" s="182"/>
      <c r="H60" s="182"/>
      <c r="I60" s="182"/>
      <c r="J60" s="183"/>
      <c r="K60" s="53"/>
      <c r="L60" s="52"/>
      <c r="M60" s="52"/>
      <c r="N60" s="52"/>
      <c r="O60" s="52"/>
      <c r="P60" s="52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54"/>
      <c r="AE60" s="190"/>
      <c r="AF60" s="191"/>
      <c r="AG60" s="192"/>
      <c r="AH60" s="64"/>
      <c r="AI60" s="85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86"/>
      <c r="AU60" s="60"/>
      <c r="AV60" s="1"/>
      <c r="AW60" s="1"/>
      <c r="AX60" s="1"/>
      <c r="AY60" s="1"/>
    </row>
    <row r="61" spans="1:51" ht="15.75" thickBot="1">
      <c r="A61" s="64"/>
      <c r="B61" s="100"/>
      <c r="C61" s="101"/>
      <c r="D61" s="101"/>
      <c r="E61" s="101"/>
      <c r="F61" s="101"/>
      <c r="G61" s="102"/>
      <c r="H61" s="102"/>
      <c r="I61" s="103"/>
      <c r="J61" s="104"/>
      <c r="K61" s="103"/>
      <c r="L61" s="105"/>
      <c r="M61" s="105"/>
      <c r="N61" s="105"/>
      <c r="O61" s="105"/>
      <c r="P61" s="105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6"/>
      <c r="AH61" s="60"/>
      <c r="AI61" s="87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8"/>
      <c r="AU61" s="60"/>
      <c r="AV61" s="1"/>
      <c r="AW61" s="1"/>
      <c r="AX61" s="1"/>
      <c r="AY61" s="1"/>
    </row>
    <row r="62" spans="1:5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1"/>
      <c r="AW62" s="1"/>
      <c r="AX62" s="1"/>
      <c r="AY62" s="1"/>
    </row>
    <row r="63" spans="1:5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</row>
  </sheetData>
  <mergeCells count="146">
    <mergeCell ref="E27:G27"/>
    <mergeCell ref="K44:AD44"/>
    <mergeCell ref="AE44:AG44"/>
    <mergeCell ref="U26:AH26"/>
    <mergeCell ref="AJ26:AT26"/>
    <mergeCell ref="B41:AG41"/>
    <mergeCell ref="AI41:AT41"/>
    <mergeCell ref="G24:J24"/>
    <mergeCell ref="B6:X6"/>
    <mergeCell ref="B8:X8"/>
    <mergeCell ref="AS23:AT23"/>
    <mergeCell ref="B19:J19"/>
    <mergeCell ref="E28:G28"/>
    <mergeCell ref="AS24:AT24"/>
    <mergeCell ref="AM23:AN23"/>
    <mergeCell ref="AM24:AN24"/>
    <mergeCell ref="AS20:AT20"/>
    <mergeCell ref="AS21:AT21"/>
    <mergeCell ref="AS22:AT22"/>
    <mergeCell ref="AI52:AT52"/>
    <mergeCell ref="AL6:AS8"/>
    <mergeCell ref="AP19:AT19"/>
    <mergeCell ref="AF19:AN19"/>
    <mergeCell ref="V19:AD19"/>
    <mergeCell ref="L19:T19"/>
    <mergeCell ref="N11:W11"/>
    <mergeCell ref="Y11:AH11"/>
    <mergeCell ref="A1:AU4"/>
    <mergeCell ref="Q7:V7"/>
    <mergeCell ref="B24:F24"/>
    <mergeCell ref="L20:P20"/>
    <mergeCell ref="L21:P21"/>
    <mergeCell ref="L22:P22"/>
    <mergeCell ref="L23:P23"/>
    <mergeCell ref="L24:P24"/>
    <mergeCell ref="W7:AB7"/>
    <mergeCell ref="AC7:AJ7"/>
    <mergeCell ref="C7:I7"/>
    <mergeCell ref="AJ11:AT11"/>
    <mergeCell ref="AJ12:AT14"/>
    <mergeCell ref="AJ15:AT17"/>
    <mergeCell ref="B11:L11"/>
    <mergeCell ref="B12:L13"/>
    <mergeCell ref="B14:L15"/>
    <mergeCell ref="AI21:AL21"/>
    <mergeCell ref="AI22:AL22"/>
    <mergeCell ref="AI23:AL23"/>
    <mergeCell ref="AI24:AL24"/>
    <mergeCell ref="AM21:AN21"/>
    <mergeCell ref="AM22:AN22"/>
    <mergeCell ref="AM20:AN20"/>
    <mergeCell ref="Q33:S34"/>
    <mergeCell ref="Q35:S36"/>
    <mergeCell ref="H31:J32"/>
    <mergeCell ref="K31:M32"/>
    <mergeCell ref="N31:P32"/>
    <mergeCell ref="Q31:S32"/>
    <mergeCell ref="K28:M28"/>
    <mergeCell ref="N28:P28"/>
    <mergeCell ref="Q28:S28"/>
    <mergeCell ref="H29:J30"/>
    <mergeCell ref="K29:M30"/>
    <mergeCell ref="N29:P30"/>
    <mergeCell ref="Q29:S30"/>
    <mergeCell ref="H28:J28"/>
    <mergeCell ref="H33:J34"/>
    <mergeCell ref="H35:J36"/>
    <mergeCell ref="H27:J27"/>
    <mergeCell ref="K27:M27"/>
    <mergeCell ref="N27:P27"/>
    <mergeCell ref="Q27:S27"/>
    <mergeCell ref="B26:S26"/>
    <mergeCell ref="Q21:T21"/>
    <mergeCell ref="B27:D28"/>
    <mergeCell ref="B44:J44"/>
    <mergeCell ref="E29:G30"/>
    <mergeCell ref="E31:G32"/>
    <mergeCell ref="E33:G34"/>
    <mergeCell ref="E35:G36"/>
    <mergeCell ref="E37:G38"/>
    <mergeCell ref="B29:D30"/>
    <mergeCell ref="B31:D32"/>
    <mergeCell ref="B33:D34"/>
    <mergeCell ref="B35:D36"/>
    <mergeCell ref="B37:D38"/>
    <mergeCell ref="H37:J38"/>
    <mergeCell ref="K33:M34"/>
    <mergeCell ref="K35:M36"/>
    <mergeCell ref="K37:M38"/>
    <mergeCell ref="N33:P34"/>
    <mergeCell ref="N35:P36"/>
    <mergeCell ref="N37:P38"/>
    <mergeCell ref="B49:J51"/>
    <mergeCell ref="Q37:S38"/>
    <mergeCell ref="B52:J54"/>
    <mergeCell ref="B55:J57"/>
    <mergeCell ref="B58:J60"/>
    <mergeCell ref="AE46:AG48"/>
    <mergeCell ref="AE49:AG51"/>
    <mergeCell ref="AE52:AG54"/>
    <mergeCell ref="AE55:AG57"/>
    <mergeCell ref="AE58:AG60"/>
    <mergeCell ref="B46:J48"/>
    <mergeCell ref="B16:L17"/>
    <mergeCell ref="Z21:AB21"/>
    <mergeCell ref="Z22:AB22"/>
    <mergeCell ref="Z23:AB23"/>
    <mergeCell ref="Z24:AB24"/>
    <mergeCell ref="Z20:AB20"/>
    <mergeCell ref="Q20:T20"/>
    <mergeCell ref="Q23:T23"/>
    <mergeCell ref="Q24:T24"/>
    <mergeCell ref="V24:Y24"/>
    <mergeCell ref="V20:X20"/>
    <mergeCell ref="B22:F22"/>
    <mergeCell ref="B21:F21"/>
    <mergeCell ref="B20:F20"/>
    <mergeCell ref="B23:F23"/>
    <mergeCell ref="Q22:T22"/>
    <mergeCell ref="G20:J20"/>
    <mergeCell ref="G21:J21"/>
    <mergeCell ref="G22:J22"/>
    <mergeCell ref="G23:J23"/>
    <mergeCell ref="V21:Y21"/>
    <mergeCell ref="V22:Y22"/>
    <mergeCell ref="V23:Y23"/>
    <mergeCell ref="AF24:AH24"/>
    <mergeCell ref="AP20:AR20"/>
    <mergeCell ref="AP21:AR21"/>
    <mergeCell ref="AP22:AR22"/>
    <mergeCell ref="AP23:AR23"/>
    <mergeCell ref="AP24:AR24"/>
    <mergeCell ref="N12:W13"/>
    <mergeCell ref="N14:W15"/>
    <mergeCell ref="N16:W17"/>
    <mergeCell ref="Y12:AH13"/>
    <mergeCell ref="Y14:AH15"/>
    <mergeCell ref="Y16:AH17"/>
    <mergeCell ref="AF21:AH21"/>
    <mergeCell ref="AF22:AH22"/>
    <mergeCell ref="AF23:AH23"/>
    <mergeCell ref="AC20:AD20"/>
    <mergeCell ref="AC21:AD21"/>
    <mergeCell ref="AC22:AD22"/>
    <mergeCell ref="AC23:AD23"/>
    <mergeCell ref="AC24:AD24"/>
  </mergeCells>
  <conditionalFormatting sqref="Z21:Z24">
    <cfRule type="dataBar" priority="12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{07C55F65-00CD-425C-946D-EEE01AA811D4}</x14:id>
        </ext>
      </extLst>
    </cfRule>
  </conditionalFormatting>
  <conditionalFormatting sqref="AI21:AL24">
    <cfRule type="dataBar" priority="3">
      <dataBar showValue="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{0CDA0F3E-2763-4A55-BE7A-209E91D0DC0C}</x14:id>
        </ext>
      </extLst>
    </cfRule>
  </conditionalFormatting>
  <conditionalFormatting sqref="AS20:AT24">
    <cfRule type="iconSet" priority="10">
      <iconSet showValue="0" reverse="1">
        <cfvo type="percent" val="0"/>
        <cfvo type="num" val="3"/>
        <cfvo type="num" val="7"/>
      </iconSet>
    </cfRule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9:S38">
    <cfRule type="cellIs" dxfId="2" priority="4" operator="equal">
      <formula>2</formula>
    </cfRule>
    <cfRule type="cellIs" dxfId="1" priority="5" operator="equal">
      <formula>1</formula>
    </cfRule>
    <cfRule type="cellIs" dxfId="0" priority="6" operator="equal">
      <formula>0</formula>
    </cfRule>
  </conditionalFormatting>
  <conditionalFormatting sqref="Z21:AB24">
    <cfRule type="dataBar" priority="2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C55F65-00CD-425C-946D-EEE01AA81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Z21:Z24</xm:sqref>
        </x14:conditionalFormatting>
        <x14:conditionalFormatting xmlns:xm="http://schemas.microsoft.com/office/excel/2006/main">
          <x14:cfRule type="dataBar" id="{0CDA0F3E-2763-4A55-BE7A-209E91D0D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turing</cp:lastModifiedBy>
  <dcterms:created xsi:type="dcterms:W3CDTF">2013-01-19T07:42:03Z</dcterms:created>
  <dcterms:modified xsi:type="dcterms:W3CDTF">2013-02-18T10:00:25Z</dcterms:modified>
</cp:coreProperties>
</file>