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1.xml" ContentType="application/vnd.openxmlformats-officedocument.themeOverrid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7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8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drawings/drawing9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ad30661f7fc160/Desktop/"/>
    </mc:Choice>
  </mc:AlternateContent>
  <xr:revisionPtr revIDLastSave="0" documentId="8_{98AFCE8F-7BC9-4E77-A0C0-1763BC2EE929}" xr6:coauthVersionLast="47" xr6:coauthVersionMax="47" xr10:uidLastSave="{00000000-0000-0000-0000-000000000000}"/>
  <bookViews>
    <workbookView xWindow="-108" yWindow="-108" windowWidth="23256" windowHeight="13896" tabRatio="736" firstSheet="3" activeTab="3" xr2:uid="{00000000-000D-0000-FFFF-FFFF00000000}"/>
  </bookViews>
  <sheets>
    <sheet name="Pivot View" sheetId="3" state="hidden" r:id="rId1"/>
    <sheet name="Sheet3" sheetId="4" state="hidden" r:id="rId2"/>
    <sheet name="Dashboard2" sheetId="6" state="hidden" r:id="rId3"/>
    <sheet name="Live Plan (Editable)" sheetId="1" r:id="rId4"/>
    <sheet name="Dashboard" sheetId="5" state="hidden" r:id="rId5"/>
    <sheet name="Sheet6" sheetId="7" state="hidden" r:id="rId6"/>
    <sheet name="KPI s" sheetId="2" r:id="rId7"/>
    <sheet name="Sheet7" sheetId="8" state="hidden" r:id="rId8"/>
    <sheet name="Sheet9" sheetId="10" state="hidden" r:id="rId9"/>
    <sheet name="Sheet10" sheetId="11" state="hidden" r:id="rId10"/>
    <sheet name="Pivoting Chart Test examples" sheetId="12" r:id="rId11"/>
    <sheet name="Dashboard Final Data" sheetId="9" r:id="rId12"/>
  </sheets>
  <calcPr calcId="191029"/>
  <pivotCaches>
    <pivotCache cacheId="4" r:id="rId13"/>
    <pivotCache cacheId="10" r:id="rId14"/>
    <pivotCache cacheId="14" r:id="rId15"/>
    <pivotCache cacheId="17" r:id="rId16"/>
    <pivotCache cacheId="22" r:id="rId17"/>
    <pivotCache cacheId="40" r:id="rId18"/>
    <pivotCache cacheId="55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4" i="1" l="1"/>
  <c r="Z14" i="1"/>
  <c r="Y14" i="1"/>
  <c r="X14" i="1"/>
  <c r="W14" i="1"/>
  <c r="V14" i="1"/>
  <c r="U14" i="1"/>
  <c r="T14" i="1"/>
  <c r="S14" i="1"/>
  <c r="R14" i="1"/>
  <c r="Q14" i="1"/>
  <c r="P14" i="1"/>
  <c r="N14" i="1"/>
  <c r="G14" i="1"/>
  <c r="AA13" i="1"/>
  <c r="Z13" i="1"/>
  <c r="Y13" i="1"/>
  <c r="X13" i="1"/>
  <c r="W13" i="1"/>
  <c r="V13" i="1"/>
  <c r="U13" i="1"/>
  <c r="T13" i="1"/>
  <c r="S13" i="1"/>
  <c r="R13" i="1"/>
  <c r="Q13" i="1"/>
  <c r="P13" i="1"/>
  <c r="N13" i="1"/>
  <c r="G13" i="1"/>
  <c r="AA12" i="1"/>
  <c r="Z12" i="1"/>
  <c r="Y12" i="1"/>
  <c r="X12" i="1"/>
  <c r="W12" i="1"/>
  <c r="V12" i="1"/>
  <c r="U12" i="1"/>
  <c r="T12" i="1"/>
  <c r="S12" i="1"/>
  <c r="R12" i="1"/>
  <c r="Q12" i="1"/>
  <c r="P12" i="1"/>
  <c r="N12" i="1"/>
  <c r="G12" i="1"/>
  <c r="AA11" i="1"/>
  <c r="Z11" i="1"/>
  <c r="Y11" i="1"/>
  <c r="X11" i="1"/>
  <c r="W11" i="1"/>
  <c r="V11" i="1"/>
  <c r="U11" i="1"/>
  <c r="T11" i="1"/>
  <c r="S11" i="1"/>
  <c r="R11" i="1"/>
  <c r="Q11" i="1"/>
  <c r="P11" i="1"/>
  <c r="N11" i="1"/>
  <c r="G11" i="1"/>
  <c r="AA10" i="1"/>
  <c r="Z10" i="1"/>
  <c r="Y10" i="1"/>
  <c r="X10" i="1"/>
  <c r="W10" i="1"/>
  <c r="V10" i="1"/>
  <c r="U10" i="1"/>
  <c r="T10" i="1"/>
  <c r="S10" i="1"/>
  <c r="R10" i="1"/>
  <c r="Q10" i="1"/>
  <c r="P10" i="1"/>
  <c r="N10" i="1"/>
  <c r="G10" i="1"/>
  <c r="AA9" i="1"/>
  <c r="Z9" i="1"/>
  <c r="Y9" i="1"/>
  <c r="X9" i="1"/>
  <c r="W9" i="1"/>
  <c r="V9" i="1"/>
  <c r="U9" i="1"/>
  <c r="T9" i="1"/>
  <c r="S9" i="1"/>
  <c r="R9" i="1"/>
  <c r="Q9" i="1"/>
  <c r="P9" i="1"/>
  <c r="N9" i="1"/>
  <c r="G9" i="1"/>
  <c r="AN3" i="9" a="1"/>
  <c r="AN3" i="9" s="1"/>
  <c r="AN4" i="9" a="1"/>
  <c r="AN4" i="9" s="1"/>
  <c r="AN5" i="9" a="1"/>
  <c r="AN5" i="9" s="1"/>
  <c r="AN6" i="9" a="1"/>
  <c r="AN6" i="9" s="1"/>
  <c r="AN7" i="9" a="1"/>
  <c r="AN7" i="9" s="1"/>
  <c r="AN8" i="9" a="1"/>
  <c r="AN8" i="9" s="1"/>
  <c r="AN9" i="9" a="1"/>
  <c r="AN9" i="9" s="1"/>
  <c r="AN10" i="9" a="1"/>
  <c r="AN10" i="9" s="1"/>
  <c r="AN11" i="9" a="1"/>
  <c r="AN11" i="9" s="1"/>
  <c r="AN12" i="9" a="1"/>
  <c r="AN12" i="9" s="1"/>
  <c r="AN13" i="9" a="1"/>
  <c r="AN13" i="9" s="1"/>
  <c r="AN14" i="9" a="1"/>
  <c r="AN14" i="9" s="1"/>
  <c r="AN15" i="9" a="1"/>
  <c r="AN15" i="9" s="1"/>
  <c r="AN16" i="9" a="1"/>
  <c r="AN16" i="9" s="1"/>
  <c r="AN17" i="9" a="1"/>
  <c r="AN17" i="9" s="1"/>
  <c r="AN18" i="9" a="1"/>
  <c r="AN18" i="9" s="1"/>
  <c r="AN19" i="9" a="1"/>
  <c r="AN19" i="9" s="1"/>
  <c r="AN20" i="9" a="1"/>
  <c r="AN20" i="9" s="1"/>
  <c r="AN21" i="9" a="1"/>
  <c r="AN21" i="9" s="1"/>
  <c r="AN22" i="9" a="1"/>
  <c r="AN22" i="9" s="1"/>
  <c r="AN23" i="9" a="1"/>
  <c r="AN23" i="9" s="1"/>
  <c r="AN24" i="9" a="1"/>
  <c r="AN24" i="9" s="1"/>
  <c r="AN25" i="9" a="1"/>
  <c r="AN25" i="9" s="1"/>
  <c r="AN26" i="9" a="1"/>
  <c r="AN26" i="9" s="1"/>
  <c r="AN27" i="9" a="1"/>
  <c r="AN27" i="9" s="1"/>
  <c r="AN28" i="9" a="1"/>
  <c r="AN28" i="9" s="1"/>
  <c r="AN29" i="9" a="1"/>
  <c r="AN29" i="9" s="1"/>
  <c r="AN30" i="9" a="1"/>
  <c r="AN30" i="9" s="1"/>
  <c r="AN31" i="9" a="1"/>
  <c r="AN31" i="9" s="1"/>
  <c r="AN32" i="9" a="1"/>
  <c r="AN32" i="9" s="1"/>
  <c r="AN33" i="9" a="1"/>
  <c r="AN33" i="9" s="1"/>
  <c r="AN34" i="9" a="1"/>
  <c r="AN34" i="9" s="1"/>
  <c r="AN35" i="9" a="1"/>
  <c r="AN35" i="9" s="1"/>
  <c r="AN36" i="9" a="1"/>
  <c r="AN36" i="9" s="1"/>
  <c r="AN37" i="9" a="1"/>
  <c r="AN37" i="9" s="1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AE3" i="9"/>
  <c r="AF3" i="9"/>
  <c r="AG3" i="9"/>
  <c r="AI3" i="9"/>
  <c r="AJ3" i="9"/>
  <c r="AL3" i="9" a="1"/>
  <c r="AL3" i="9" s="1"/>
  <c r="AM3" i="9" a="1"/>
  <c r="AM3" i="9" s="1"/>
  <c r="AO3" i="9"/>
  <c r="AP3" i="9"/>
  <c r="AQ3" i="9"/>
  <c r="AE4" i="9"/>
  <c r="AF4" i="9"/>
  <c r="AG4" i="9"/>
  <c r="AI4" i="9"/>
  <c r="AJ4" i="9"/>
  <c r="AL4" i="9" a="1"/>
  <c r="AL4" i="9" s="1"/>
  <c r="AM4" i="9" a="1"/>
  <c r="AM4" i="9" s="1"/>
  <c r="AO4" i="9"/>
  <c r="AP4" i="9"/>
  <c r="AQ4" i="9"/>
  <c r="AE5" i="9"/>
  <c r="AF5" i="9"/>
  <c r="AG5" i="9"/>
  <c r="AI5" i="9"/>
  <c r="AJ5" i="9"/>
  <c r="AL5" i="9" a="1"/>
  <c r="AL5" i="9" s="1"/>
  <c r="AM5" i="9" a="1"/>
  <c r="AM5" i="9" s="1"/>
  <c r="AO5" i="9"/>
  <c r="AP5" i="9"/>
  <c r="AQ5" i="9"/>
  <c r="AE6" i="9"/>
  <c r="AF6" i="9"/>
  <c r="AG6" i="9"/>
  <c r="AI6" i="9"/>
  <c r="AJ6" i="9"/>
  <c r="AL6" i="9" a="1"/>
  <c r="AL6" i="9" s="1"/>
  <c r="AM6" i="9" a="1"/>
  <c r="AM6" i="9" s="1"/>
  <c r="AO6" i="9"/>
  <c r="AP6" i="9"/>
  <c r="AQ6" i="9"/>
  <c r="AE7" i="9"/>
  <c r="AF7" i="9"/>
  <c r="AG7" i="9"/>
  <c r="AI7" i="9"/>
  <c r="AJ7" i="9"/>
  <c r="AL7" i="9" a="1"/>
  <c r="AL7" i="9" s="1"/>
  <c r="AM7" i="9" a="1"/>
  <c r="AM7" i="9" s="1"/>
  <c r="AO7" i="9"/>
  <c r="AP7" i="9"/>
  <c r="AQ7" i="9"/>
  <c r="AE8" i="9"/>
  <c r="AF8" i="9"/>
  <c r="AG8" i="9"/>
  <c r="AI8" i="9"/>
  <c r="AJ8" i="9"/>
  <c r="AL8" i="9" a="1"/>
  <c r="AL8" i="9" s="1"/>
  <c r="AM8" i="9" a="1"/>
  <c r="AM8" i="9" s="1"/>
  <c r="AO8" i="9"/>
  <c r="AP8" i="9"/>
  <c r="AQ8" i="9"/>
  <c r="AE9" i="9"/>
  <c r="AF9" i="9"/>
  <c r="AG9" i="9"/>
  <c r="AH9" i="9" s="1"/>
  <c r="AK9" i="9" s="1"/>
  <c r="AI9" i="9"/>
  <c r="AJ9" i="9"/>
  <c r="AL9" i="9" a="1"/>
  <c r="AL9" i="9" s="1"/>
  <c r="AM9" i="9" a="1"/>
  <c r="AM9" i="9" s="1"/>
  <c r="AO9" i="9"/>
  <c r="AP9" i="9"/>
  <c r="AQ9" i="9"/>
  <c r="AE10" i="9"/>
  <c r="AF10" i="9"/>
  <c r="AG10" i="9"/>
  <c r="AI10" i="9"/>
  <c r="AJ10" i="9"/>
  <c r="AL10" i="9" a="1"/>
  <c r="AL10" i="9" s="1"/>
  <c r="AM10" i="9" a="1"/>
  <c r="AM10" i="9" s="1"/>
  <c r="AO10" i="9"/>
  <c r="AP10" i="9"/>
  <c r="AQ10" i="9"/>
  <c r="AE11" i="9"/>
  <c r="AF11" i="9"/>
  <c r="AG11" i="9"/>
  <c r="AI11" i="9"/>
  <c r="AJ11" i="9"/>
  <c r="AL11" i="9" a="1"/>
  <c r="AL11" i="9" s="1"/>
  <c r="AM11" i="9" a="1"/>
  <c r="AM11" i="9" s="1"/>
  <c r="AO11" i="9"/>
  <c r="AP11" i="9"/>
  <c r="AQ11" i="9"/>
  <c r="AE12" i="9"/>
  <c r="AF12" i="9"/>
  <c r="AG12" i="9"/>
  <c r="AI12" i="9"/>
  <c r="AJ12" i="9"/>
  <c r="AL12" i="9" a="1"/>
  <c r="AL12" i="9" s="1"/>
  <c r="AM12" i="9" a="1"/>
  <c r="AM12" i="9" s="1"/>
  <c r="AO12" i="9"/>
  <c r="AP12" i="9"/>
  <c r="AQ12" i="9"/>
  <c r="AE13" i="9"/>
  <c r="AF13" i="9"/>
  <c r="AG13" i="9"/>
  <c r="AI13" i="9"/>
  <c r="AJ13" i="9"/>
  <c r="AL13" i="9" a="1"/>
  <c r="AL13" i="9" s="1"/>
  <c r="AM13" i="9" a="1"/>
  <c r="AM13" i="9" s="1"/>
  <c r="AO13" i="9"/>
  <c r="AP13" i="9"/>
  <c r="AQ13" i="9"/>
  <c r="AE14" i="9"/>
  <c r="AF14" i="9"/>
  <c r="AG14" i="9"/>
  <c r="AI14" i="9"/>
  <c r="AJ14" i="9"/>
  <c r="AL14" i="9" a="1"/>
  <c r="AL14" i="9" s="1"/>
  <c r="AM14" i="9" a="1"/>
  <c r="AM14" i="9" s="1"/>
  <c r="AO14" i="9"/>
  <c r="AP14" i="9"/>
  <c r="AQ14" i="9"/>
  <c r="AE15" i="9"/>
  <c r="AF15" i="9"/>
  <c r="AG15" i="9"/>
  <c r="AI15" i="9"/>
  <c r="AJ15" i="9"/>
  <c r="AL15" i="9" a="1"/>
  <c r="AL15" i="9" s="1"/>
  <c r="AM15" i="9" a="1"/>
  <c r="AM15" i="9" s="1"/>
  <c r="AO15" i="9"/>
  <c r="AP15" i="9"/>
  <c r="AQ15" i="9"/>
  <c r="AE16" i="9"/>
  <c r="AF16" i="9"/>
  <c r="AG16" i="9"/>
  <c r="AH16" i="9" s="1"/>
  <c r="AK16" i="9" s="1"/>
  <c r="AI16" i="9"/>
  <c r="AJ16" i="9"/>
  <c r="AL16" i="9" a="1"/>
  <c r="AL16" i="9" s="1"/>
  <c r="AM16" i="9" a="1"/>
  <c r="AM16" i="9" s="1"/>
  <c r="AO16" i="9"/>
  <c r="AP16" i="9"/>
  <c r="AQ16" i="9"/>
  <c r="AE17" i="9"/>
  <c r="AF17" i="9"/>
  <c r="AG17" i="9"/>
  <c r="AH17" i="9" s="1"/>
  <c r="AK17" i="9" s="1"/>
  <c r="AI17" i="9"/>
  <c r="AJ17" i="9"/>
  <c r="AL17" i="9" a="1"/>
  <c r="AL17" i="9" s="1"/>
  <c r="AM17" i="9" a="1"/>
  <c r="AM17" i="9" s="1"/>
  <c r="AO17" i="9"/>
  <c r="AP17" i="9"/>
  <c r="AQ17" i="9"/>
  <c r="AE18" i="9"/>
  <c r="AF18" i="9"/>
  <c r="AG18" i="9"/>
  <c r="AI18" i="9"/>
  <c r="AJ18" i="9"/>
  <c r="AL18" i="9" a="1"/>
  <c r="AL18" i="9" s="1"/>
  <c r="AM18" i="9" a="1"/>
  <c r="AM18" i="9" s="1"/>
  <c r="AO18" i="9"/>
  <c r="AP18" i="9"/>
  <c r="AQ18" i="9"/>
  <c r="AE19" i="9"/>
  <c r="AF19" i="9"/>
  <c r="AG19" i="9"/>
  <c r="AI19" i="9"/>
  <c r="AJ19" i="9"/>
  <c r="AL19" i="9" a="1"/>
  <c r="AL19" i="9" s="1"/>
  <c r="AM19" i="9" a="1"/>
  <c r="AM19" i="9" s="1"/>
  <c r="AO19" i="9"/>
  <c r="AP19" i="9"/>
  <c r="AQ19" i="9"/>
  <c r="AE20" i="9"/>
  <c r="AF20" i="9"/>
  <c r="AG20" i="9"/>
  <c r="AI20" i="9"/>
  <c r="AJ20" i="9"/>
  <c r="AL20" i="9" a="1"/>
  <c r="AL20" i="9" s="1"/>
  <c r="AM20" i="9" a="1"/>
  <c r="AM20" i="9" s="1"/>
  <c r="AO20" i="9"/>
  <c r="AP20" i="9"/>
  <c r="AQ20" i="9"/>
  <c r="AE21" i="9"/>
  <c r="AF21" i="9"/>
  <c r="AG21" i="9"/>
  <c r="AI21" i="9"/>
  <c r="AJ21" i="9"/>
  <c r="AL21" i="9" a="1"/>
  <c r="AL21" i="9" s="1"/>
  <c r="AM21" i="9" a="1"/>
  <c r="AM21" i="9" s="1"/>
  <c r="AO21" i="9"/>
  <c r="AP21" i="9"/>
  <c r="AQ21" i="9"/>
  <c r="AE22" i="9"/>
  <c r="AF22" i="9"/>
  <c r="AG22" i="9"/>
  <c r="AI22" i="9"/>
  <c r="AJ22" i="9"/>
  <c r="AL22" i="9" a="1"/>
  <c r="AL22" i="9" s="1"/>
  <c r="AM22" i="9" a="1"/>
  <c r="AM22" i="9" s="1"/>
  <c r="AO22" i="9"/>
  <c r="AP22" i="9"/>
  <c r="AQ22" i="9"/>
  <c r="AE23" i="9"/>
  <c r="AF23" i="9"/>
  <c r="AG23" i="9"/>
  <c r="AI23" i="9"/>
  <c r="AJ23" i="9"/>
  <c r="AL23" i="9" a="1"/>
  <c r="AL23" i="9" s="1"/>
  <c r="AM23" i="9" a="1"/>
  <c r="AM23" i="9" s="1"/>
  <c r="AO23" i="9"/>
  <c r="AP23" i="9"/>
  <c r="AQ23" i="9"/>
  <c r="AE24" i="9"/>
  <c r="AF24" i="9"/>
  <c r="AG24" i="9"/>
  <c r="AI24" i="9"/>
  <c r="AJ24" i="9"/>
  <c r="AL24" i="9" a="1"/>
  <c r="AL24" i="9" s="1"/>
  <c r="AM24" i="9" a="1"/>
  <c r="AM24" i="9" s="1"/>
  <c r="AO24" i="9"/>
  <c r="AP24" i="9"/>
  <c r="AQ24" i="9"/>
  <c r="AE25" i="9"/>
  <c r="AF25" i="9"/>
  <c r="AG25" i="9"/>
  <c r="AH25" i="9" s="1"/>
  <c r="AK25" i="9" s="1"/>
  <c r="AI25" i="9"/>
  <c r="AJ25" i="9"/>
  <c r="AL25" i="9" a="1"/>
  <c r="AL25" i="9" s="1"/>
  <c r="AM25" i="9" a="1"/>
  <c r="AM25" i="9" s="1"/>
  <c r="AO25" i="9"/>
  <c r="AP25" i="9"/>
  <c r="AQ25" i="9"/>
  <c r="AE26" i="9"/>
  <c r="AF26" i="9"/>
  <c r="AG26" i="9"/>
  <c r="AI26" i="9"/>
  <c r="AJ26" i="9"/>
  <c r="AL26" i="9" a="1"/>
  <c r="AL26" i="9" s="1"/>
  <c r="AM26" i="9" a="1"/>
  <c r="AM26" i="9" s="1"/>
  <c r="AO26" i="9"/>
  <c r="AP26" i="9"/>
  <c r="AQ26" i="9"/>
  <c r="AE27" i="9"/>
  <c r="AF27" i="9"/>
  <c r="AG27" i="9"/>
  <c r="AI27" i="9"/>
  <c r="AJ27" i="9"/>
  <c r="AL27" i="9" a="1"/>
  <c r="AL27" i="9" s="1"/>
  <c r="AM27" i="9" a="1"/>
  <c r="AM27" i="9" s="1"/>
  <c r="AO27" i="9"/>
  <c r="AP27" i="9"/>
  <c r="AQ27" i="9"/>
  <c r="AE28" i="9"/>
  <c r="AF28" i="9"/>
  <c r="AG28" i="9"/>
  <c r="AI28" i="9"/>
  <c r="AJ28" i="9"/>
  <c r="AL28" i="9" a="1"/>
  <c r="AL28" i="9" s="1"/>
  <c r="AM28" i="9" a="1"/>
  <c r="AM28" i="9" s="1"/>
  <c r="AO28" i="9"/>
  <c r="AP28" i="9"/>
  <c r="AQ28" i="9"/>
  <c r="AE29" i="9"/>
  <c r="AF29" i="9"/>
  <c r="AG29" i="9"/>
  <c r="AI29" i="9"/>
  <c r="AJ29" i="9"/>
  <c r="AL29" i="9" a="1"/>
  <c r="AL29" i="9" s="1"/>
  <c r="AM29" i="9" a="1"/>
  <c r="AM29" i="9" s="1"/>
  <c r="AO29" i="9"/>
  <c r="AP29" i="9"/>
  <c r="AQ29" i="9"/>
  <c r="AE30" i="9"/>
  <c r="AF30" i="9"/>
  <c r="AG30" i="9"/>
  <c r="AI30" i="9"/>
  <c r="AJ30" i="9"/>
  <c r="AL30" i="9" a="1"/>
  <c r="AL30" i="9" s="1"/>
  <c r="AM30" i="9" a="1"/>
  <c r="AM30" i="9" s="1"/>
  <c r="AO30" i="9"/>
  <c r="AP30" i="9"/>
  <c r="AQ30" i="9"/>
  <c r="AE31" i="9"/>
  <c r="AF31" i="9"/>
  <c r="AG31" i="9"/>
  <c r="AI31" i="9"/>
  <c r="AJ31" i="9"/>
  <c r="AL31" i="9" a="1"/>
  <c r="AL31" i="9" s="1"/>
  <c r="AM31" i="9" a="1"/>
  <c r="AM31" i="9" s="1"/>
  <c r="AO31" i="9"/>
  <c r="AP31" i="9"/>
  <c r="AQ31" i="9"/>
  <c r="AE32" i="9"/>
  <c r="AF32" i="9"/>
  <c r="AG32" i="9"/>
  <c r="AH32" i="9" s="1"/>
  <c r="AK32" i="9" s="1"/>
  <c r="AI32" i="9"/>
  <c r="AJ32" i="9"/>
  <c r="AL32" i="9" a="1"/>
  <c r="AL32" i="9" s="1"/>
  <c r="AM32" i="9" a="1"/>
  <c r="AM32" i="9" s="1"/>
  <c r="AO32" i="9"/>
  <c r="AP32" i="9"/>
  <c r="AQ32" i="9"/>
  <c r="AE33" i="9"/>
  <c r="AF33" i="9"/>
  <c r="AG33" i="9"/>
  <c r="AH33" i="9" s="1"/>
  <c r="AK33" i="9" s="1"/>
  <c r="AI33" i="9"/>
  <c r="AJ33" i="9"/>
  <c r="AL33" i="9" a="1"/>
  <c r="AL33" i="9" s="1"/>
  <c r="AM33" i="9" a="1"/>
  <c r="AM33" i="9" s="1"/>
  <c r="AO33" i="9"/>
  <c r="AP33" i="9"/>
  <c r="AQ33" i="9"/>
  <c r="AE34" i="9"/>
  <c r="AF34" i="9"/>
  <c r="AG34" i="9"/>
  <c r="AH34" i="9" s="1"/>
  <c r="AK34" i="9" s="1"/>
  <c r="AI34" i="9"/>
  <c r="AJ34" i="9"/>
  <c r="AL34" i="9" a="1"/>
  <c r="AL34" i="9" s="1"/>
  <c r="AM34" i="9" a="1"/>
  <c r="AM34" i="9" s="1"/>
  <c r="AO34" i="9"/>
  <c r="AP34" i="9"/>
  <c r="AQ34" i="9"/>
  <c r="AE35" i="9"/>
  <c r="AF35" i="9"/>
  <c r="AG35" i="9"/>
  <c r="AI35" i="9"/>
  <c r="AJ35" i="9"/>
  <c r="AL35" i="9" a="1"/>
  <c r="AL35" i="9" s="1"/>
  <c r="AM35" i="9" a="1"/>
  <c r="AM35" i="9" s="1"/>
  <c r="AO35" i="9"/>
  <c r="AP35" i="9"/>
  <c r="AQ35" i="9"/>
  <c r="AE36" i="9"/>
  <c r="AF36" i="9"/>
  <c r="AG36" i="9"/>
  <c r="AI36" i="9"/>
  <c r="AJ36" i="9"/>
  <c r="AL36" i="9" a="1"/>
  <c r="AL36" i="9" s="1"/>
  <c r="AM36" i="9" a="1"/>
  <c r="AM36" i="9" s="1"/>
  <c r="AO36" i="9"/>
  <c r="AP36" i="9"/>
  <c r="AQ36" i="9"/>
  <c r="AD3" i="9"/>
  <c r="AD4" i="9"/>
  <c r="AD5" i="9"/>
  <c r="AD6" i="9"/>
  <c r="AD7" i="9"/>
  <c r="AD8" i="9"/>
  <c r="AD9" i="9"/>
  <c r="AD10" i="9"/>
  <c r="AD11" i="9"/>
  <c r="AD12" i="9"/>
  <c r="AD13" i="9"/>
  <c r="AD14" i="9"/>
  <c r="AD15" i="9"/>
  <c r="AD16" i="9"/>
  <c r="AD17" i="9"/>
  <c r="AD18" i="9"/>
  <c r="AD19" i="9"/>
  <c r="AD20" i="9"/>
  <c r="AD21" i="9"/>
  <c r="AD22" i="9"/>
  <c r="AD23" i="9"/>
  <c r="AD24" i="9"/>
  <c r="AD25" i="9"/>
  <c r="AD26" i="9"/>
  <c r="AD27" i="9"/>
  <c r="AD28" i="9"/>
  <c r="AD29" i="9"/>
  <c r="AD30" i="9"/>
  <c r="AD31" i="9"/>
  <c r="AD32" i="9"/>
  <c r="AD33" i="9"/>
  <c r="AD34" i="9"/>
  <c r="AD35" i="9"/>
  <c r="AD36" i="9"/>
  <c r="AD37" i="9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B3" i="9" a="1"/>
  <c r="AB3" i="9" s="1"/>
  <c r="AB4" i="9" a="1"/>
  <c r="AB4" i="9" s="1"/>
  <c r="AB5" i="9" a="1"/>
  <c r="AB5" i="9" s="1"/>
  <c r="AB6" i="9" a="1"/>
  <c r="AB6" i="9" s="1"/>
  <c r="AB7" i="9" a="1"/>
  <c r="AB7" i="9" s="1"/>
  <c r="AB8" i="9" a="1"/>
  <c r="AB8" i="9" s="1"/>
  <c r="AB9" i="9" a="1"/>
  <c r="AB9" i="9" s="1"/>
  <c r="AB10" i="9" a="1"/>
  <c r="AB10" i="9" s="1"/>
  <c r="AB11" i="9" a="1"/>
  <c r="AB11" i="9" s="1"/>
  <c r="AB12" i="9" a="1"/>
  <c r="AB12" i="9" s="1"/>
  <c r="AB13" i="9" a="1"/>
  <c r="AB13" i="9" s="1"/>
  <c r="AB14" i="9" a="1"/>
  <c r="AB14" i="9" s="1"/>
  <c r="AB15" i="9" a="1"/>
  <c r="AB15" i="9" s="1"/>
  <c r="AB16" i="9" a="1"/>
  <c r="AB16" i="9" s="1"/>
  <c r="AB17" i="9" a="1"/>
  <c r="AB17" i="9" s="1"/>
  <c r="AB18" i="9" a="1"/>
  <c r="AB18" i="9" s="1"/>
  <c r="AB19" i="9" a="1"/>
  <c r="AB19" i="9" s="1"/>
  <c r="AB20" i="9" a="1"/>
  <c r="AB20" i="9" s="1"/>
  <c r="AB21" i="9" a="1"/>
  <c r="AB21" i="9" s="1"/>
  <c r="AB22" i="9" a="1"/>
  <c r="AB22" i="9" s="1"/>
  <c r="AB23" i="9" a="1"/>
  <c r="AB23" i="9" s="1"/>
  <c r="AB24" i="9" a="1"/>
  <c r="AB24" i="9" s="1"/>
  <c r="AB25" i="9" a="1"/>
  <c r="AB25" i="9" s="1"/>
  <c r="AB26" i="9" a="1"/>
  <c r="AB26" i="9" s="1"/>
  <c r="AB27" i="9" a="1"/>
  <c r="AB27" i="9" s="1"/>
  <c r="AB28" i="9" a="1"/>
  <c r="AB28" i="9" s="1"/>
  <c r="AB29" i="9" a="1"/>
  <c r="AB29" i="9" s="1"/>
  <c r="AB30" i="9" a="1"/>
  <c r="AB30" i="9" s="1"/>
  <c r="AB31" i="9" a="1"/>
  <c r="AB31" i="9" s="1"/>
  <c r="AB32" i="9" a="1"/>
  <c r="AB32" i="9" s="1"/>
  <c r="AB33" i="9" a="1"/>
  <c r="AB33" i="9" s="1"/>
  <c r="AA3" i="9" a="1"/>
  <c r="AA3" i="9" s="1"/>
  <c r="AA4" i="9" a="1"/>
  <c r="AA4" i="9" s="1"/>
  <c r="AA5" i="9" a="1"/>
  <c r="AA5" i="9"/>
  <c r="AA6" i="9" a="1"/>
  <c r="AA6" i="9" s="1"/>
  <c r="AA7" i="9" a="1"/>
  <c r="AA7" i="9" s="1"/>
  <c r="AA8" i="9" a="1"/>
  <c r="AA8" i="9" s="1"/>
  <c r="AA9" i="9" a="1"/>
  <c r="AA9" i="9"/>
  <c r="AA10" i="9" a="1"/>
  <c r="AA10" i="9" s="1"/>
  <c r="AA11" i="9" a="1"/>
  <c r="AA11" i="9" s="1"/>
  <c r="AA12" i="9" a="1"/>
  <c r="AA12" i="9" s="1"/>
  <c r="AA13" i="9" a="1"/>
  <c r="AA13" i="9"/>
  <c r="AA14" i="9" a="1"/>
  <c r="AA14" i="9" s="1"/>
  <c r="AA15" i="9" a="1"/>
  <c r="AA15" i="9"/>
  <c r="AA16" i="9" a="1"/>
  <c r="AA16" i="9" s="1"/>
  <c r="AA17" i="9" a="1"/>
  <c r="AA17" i="9" s="1"/>
  <c r="AA18" i="9" a="1"/>
  <c r="AA18" i="9" s="1"/>
  <c r="AA19" i="9" a="1"/>
  <c r="AA19" i="9" s="1"/>
  <c r="AA20" i="9" a="1"/>
  <c r="AA20" i="9" s="1"/>
  <c r="AA21" i="9" a="1"/>
  <c r="AA21" i="9" s="1"/>
  <c r="AA22" i="9" a="1"/>
  <c r="AA22" i="9" s="1"/>
  <c r="AA23" i="9" a="1"/>
  <c r="AA23" i="9" s="1"/>
  <c r="AA24" i="9" a="1"/>
  <c r="AA24" i="9" s="1"/>
  <c r="AA25" i="9" a="1"/>
  <c r="AA25" i="9" s="1"/>
  <c r="AA26" i="9" a="1"/>
  <c r="AA26" i="9" s="1"/>
  <c r="AA27" i="9" a="1"/>
  <c r="AA27" i="9" s="1"/>
  <c r="AA28" i="9" a="1"/>
  <c r="AA28" i="9" s="1"/>
  <c r="AA29" i="9" a="1"/>
  <c r="AA29" i="9" s="1"/>
  <c r="AA30" i="9" a="1"/>
  <c r="AA30" i="9" s="1"/>
  <c r="AA31" i="9" a="1"/>
  <c r="AA31" i="9" s="1"/>
  <c r="AA32" i="9" a="1"/>
  <c r="AA32" i="9" s="1"/>
  <c r="AA33" i="9" a="1"/>
  <c r="AA33" i="9" s="1"/>
  <c r="Z3" i="9"/>
  <c r="Z4" i="9"/>
  <c r="Z5" i="9"/>
  <c r="Z6" i="9"/>
  <c r="Z7" i="9"/>
  <c r="Z8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Y3" i="9"/>
  <c r="Y4" i="9"/>
  <c r="Y5" i="9"/>
  <c r="Y6" i="9"/>
  <c r="Y7" i="9"/>
  <c r="Y8" i="9"/>
  <c r="Y9" i="9"/>
  <c r="Y10" i="9"/>
  <c r="Y11" i="9"/>
  <c r="Y12" i="9"/>
  <c r="Y13" i="9"/>
  <c r="Y14" i="9"/>
  <c r="Y15" i="9"/>
  <c r="Y16" i="9"/>
  <c r="Y17" i="9"/>
  <c r="Y18" i="9"/>
  <c r="Y19" i="9"/>
  <c r="Y20" i="9"/>
  <c r="Y21" i="9"/>
  <c r="Y22" i="9"/>
  <c r="Y23" i="9"/>
  <c r="Y24" i="9"/>
  <c r="Y25" i="9"/>
  <c r="Y26" i="9"/>
  <c r="Y27" i="9"/>
  <c r="Y28" i="9"/>
  <c r="Y29" i="9"/>
  <c r="Y30" i="9"/>
  <c r="Y31" i="9"/>
  <c r="X3" i="9"/>
  <c r="X4" i="9"/>
  <c r="X5" i="9"/>
  <c r="X6" i="9"/>
  <c r="X7" i="9"/>
  <c r="X8" i="9"/>
  <c r="X9" i="9"/>
  <c r="X10" i="9"/>
  <c r="X11" i="9"/>
  <c r="X12" i="9"/>
  <c r="X13" i="9"/>
  <c r="X14" i="9"/>
  <c r="X15" i="9"/>
  <c r="X16" i="9"/>
  <c r="X17" i="9"/>
  <c r="X18" i="9"/>
  <c r="X19" i="9"/>
  <c r="X20" i="9"/>
  <c r="X21" i="9"/>
  <c r="X22" i="9"/>
  <c r="X23" i="9"/>
  <c r="X24" i="9"/>
  <c r="X25" i="9"/>
  <c r="X26" i="9"/>
  <c r="X27" i="9"/>
  <c r="X28" i="9"/>
  <c r="X29" i="9"/>
  <c r="X30" i="9"/>
  <c r="X31" i="9"/>
  <c r="W3" i="9"/>
  <c r="W4" i="9"/>
  <c r="W5" i="9"/>
  <c r="W6" i="9"/>
  <c r="W7" i="9"/>
  <c r="W8" i="9"/>
  <c r="W9" i="9"/>
  <c r="W10" i="9"/>
  <c r="W11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U3" i="9"/>
  <c r="U4" i="9"/>
  <c r="U5" i="9"/>
  <c r="U6" i="9"/>
  <c r="U7" i="9"/>
  <c r="U8" i="9"/>
  <c r="U9" i="9"/>
  <c r="U10" i="9"/>
  <c r="U11" i="9"/>
  <c r="U12" i="9"/>
  <c r="U13" i="9"/>
  <c r="U14" i="9"/>
  <c r="U15" i="9"/>
  <c r="U16" i="9"/>
  <c r="U17" i="9"/>
  <c r="U18" i="9"/>
  <c r="U19" i="9"/>
  <c r="U20" i="9"/>
  <c r="U21" i="9"/>
  <c r="U22" i="9"/>
  <c r="U23" i="9"/>
  <c r="U24" i="9"/>
  <c r="U25" i="9"/>
  <c r="U26" i="9"/>
  <c r="U27" i="9"/>
  <c r="U28" i="9"/>
  <c r="U29" i="9"/>
  <c r="U30" i="9"/>
  <c r="U31" i="9"/>
  <c r="T3" i="9"/>
  <c r="T4" i="9"/>
  <c r="T5" i="9"/>
  <c r="T6" i="9"/>
  <c r="T7" i="9"/>
  <c r="T8" i="9"/>
  <c r="T9" i="9"/>
  <c r="T10" i="9"/>
  <c r="T11" i="9"/>
  <c r="T12" i="9"/>
  <c r="T13" i="9"/>
  <c r="T14" i="9"/>
  <c r="T15" i="9"/>
  <c r="T16" i="9"/>
  <c r="T17" i="9"/>
  <c r="T18" i="9"/>
  <c r="T19" i="9"/>
  <c r="T20" i="9"/>
  <c r="T21" i="9"/>
  <c r="T22" i="9"/>
  <c r="T23" i="9"/>
  <c r="T24" i="9"/>
  <c r="T25" i="9"/>
  <c r="T26" i="9"/>
  <c r="T27" i="9"/>
  <c r="T28" i="9"/>
  <c r="T29" i="9"/>
  <c r="T30" i="9"/>
  <c r="T31" i="9"/>
  <c r="S3" i="9"/>
  <c r="S4" i="9"/>
  <c r="S5" i="9"/>
  <c r="S6" i="9"/>
  <c r="S7" i="9"/>
  <c r="S8" i="9"/>
  <c r="S9" i="9"/>
  <c r="S10" i="9"/>
  <c r="S11" i="9"/>
  <c r="S12" i="9"/>
  <c r="S13" i="9"/>
  <c r="S14" i="9"/>
  <c r="S15" i="9"/>
  <c r="S16" i="9"/>
  <c r="S17" i="9"/>
  <c r="S18" i="9"/>
  <c r="S19" i="9"/>
  <c r="S20" i="9"/>
  <c r="S21" i="9"/>
  <c r="S22" i="9"/>
  <c r="S23" i="9"/>
  <c r="S24" i="9"/>
  <c r="S25" i="9"/>
  <c r="S26" i="9"/>
  <c r="S27" i="9"/>
  <c r="S28" i="9"/>
  <c r="S29" i="9"/>
  <c r="S30" i="9"/>
  <c r="S31" i="9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P3" i="9"/>
  <c r="P4" i="9"/>
  <c r="P5" i="9"/>
  <c r="P6" i="9"/>
  <c r="P7" i="9"/>
  <c r="P8" i="9"/>
  <c r="P9" i="9"/>
  <c r="P10" i="9"/>
  <c r="P11" i="9"/>
  <c r="P12" i="9"/>
  <c r="P13" i="9"/>
  <c r="P14" i="9"/>
  <c r="P15" i="9"/>
  <c r="P16" i="9"/>
  <c r="P17" i="9"/>
  <c r="P18" i="9"/>
  <c r="P19" i="9"/>
  <c r="P20" i="9"/>
  <c r="P21" i="9"/>
  <c r="P22" i="9"/>
  <c r="P23" i="9"/>
  <c r="P24" i="9"/>
  <c r="P25" i="9"/>
  <c r="P26" i="9"/>
  <c r="P27" i="9"/>
  <c r="P28" i="9"/>
  <c r="P29" i="9"/>
  <c r="P30" i="9"/>
  <c r="P31" i="9"/>
  <c r="P32" i="9"/>
  <c r="P33" i="9"/>
  <c r="P34" i="9"/>
  <c r="P35" i="9"/>
  <c r="V3" i="9"/>
  <c r="V4" i="9"/>
  <c r="V5" i="9"/>
  <c r="V6" i="9"/>
  <c r="V7" i="9"/>
  <c r="V8" i="9"/>
  <c r="V9" i="9"/>
  <c r="V10" i="9"/>
  <c r="V11" i="9"/>
  <c r="V12" i="9"/>
  <c r="V13" i="9"/>
  <c r="V14" i="9"/>
  <c r="V15" i="9"/>
  <c r="V16" i="9"/>
  <c r="V17" i="9"/>
  <c r="V18" i="9"/>
  <c r="V19" i="9"/>
  <c r="V20" i="9"/>
  <c r="V21" i="9"/>
  <c r="V22" i="9"/>
  <c r="V23" i="9"/>
  <c r="V24" i="9"/>
  <c r="V25" i="9"/>
  <c r="V26" i="9"/>
  <c r="V27" i="9"/>
  <c r="V28" i="9"/>
  <c r="V29" i="9"/>
  <c r="V30" i="9"/>
  <c r="V31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N3" i="9"/>
  <c r="N4" i="9"/>
  <c r="N5" i="9"/>
  <c r="N6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M3" i="9"/>
  <c r="M4" i="9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J3" i="9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G26" i="9"/>
  <c r="D3" i="9"/>
  <c r="E3" i="9"/>
  <c r="G3" i="9" s="1"/>
  <c r="D4" i="9"/>
  <c r="E4" i="9"/>
  <c r="G4" i="9" s="1"/>
  <c r="D5" i="9"/>
  <c r="E5" i="9"/>
  <c r="G5" i="9" s="1"/>
  <c r="D6" i="9"/>
  <c r="E6" i="9"/>
  <c r="G6" i="9" s="1"/>
  <c r="D7" i="9"/>
  <c r="E7" i="9"/>
  <c r="G7" i="9" s="1"/>
  <c r="F7" i="9"/>
  <c r="D8" i="9"/>
  <c r="E8" i="9"/>
  <c r="G8" i="9" s="1"/>
  <c r="D9" i="9"/>
  <c r="E9" i="9"/>
  <c r="G9" i="9" s="1"/>
  <c r="D10" i="9"/>
  <c r="E10" i="9"/>
  <c r="G10" i="9" s="1"/>
  <c r="F10" i="9"/>
  <c r="D11" i="9"/>
  <c r="F11" i="9" s="1"/>
  <c r="E11" i="9"/>
  <c r="G11" i="9" s="1"/>
  <c r="D12" i="9"/>
  <c r="E12" i="9"/>
  <c r="G12" i="9" s="1"/>
  <c r="D13" i="9"/>
  <c r="E13" i="9"/>
  <c r="G13" i="9" s="1"/>
  <c r="D14" i="9"/>
  <c r="E14" i="9"/>
  <c r="G14" i="9" s="1"/>
  <c r="D15" i="9"/>
  <c r="E15" i="9"/>
  <c r="G15" i="9" s="1"/>
  <c r="D16" i="9"/>
  <c r="E16" i="9"/>
  <c r="G16" i="9" s="1"/>
  <c r="D17" i="9"/>
  <c r="E17" i="9"/>
  <c r="G17" i="9" s="1"/>
  <c r="F17" i="9"/>
  <c r="D18" i="9"/>
  <c r="E18" i="9"/>
  <c r="G18" i="9" s="1"/>
  <c r="D19" i="9"/>
  <c r="E19" i="9"/>
  <c r="D20" i="9"/>
  <c r="E20" i="9"/>
  <c r="G20" i="9" s="1"/>
  <c r="D21" i="9"/>
  <c r="E21" i="9"/>
  <c r="G21" i="9" s="1"/>
  <c r="D22" i="9"/>
  <c r="E22" i="9"/>
  <c r="G22" i="9" s="1"/>
  <c r="D23" i="9"/>
  <c r="F23" i="9" s="1"/>
  <c r="E23" i="9"/>
  <c r="G23" i="9" s="1"/>
  <c r="D24" i="9"/>
  <c r="E24" i="9"/>
  <c r="G24" i="9" s="1"/>
  <c r="D25" i="9"/>
  <c r="E25" i="9"/>
  <c r="G25" i="9" s="1"/>
  <c r="D26" i="9"/>
  <c r="F26" i="9" s="1"/>
  <c r="E26" i="9"/>
  <c r="D27" i="9"/>
  <c r="E27" i="9"/>
  <c r="G27" i="9" s="1"/>
  <c r="F27" i="9"/>
  <c r="D28" i="9"/>
  <c r="E28" i="9"/>
  <c r="G28" i="9" s="1"/>
  <c r="D29" i="9"/>
  <c r="E29" i="9"/>
  <c r="G29" i="9" s="1"/>
  <c r="D30" i="9"/>
  <c r="F30" i="9" s="1"/>
  <c r="E30" i="9"/>
  <c r="G30" i="9" s="1"/>
  <c r="D31" i="9"/>
  <c r="E31" i="9"/>
  <c r="G31" i="9" s="1"/>
  <c r="D32" i="9"/>
  <c r="D33" i="9"/>
  <c r="D34" i="9"/>
  <c r="D35" i="9"/>
  <c r="D36" i="9"/>
  <c r="AJ2" i="9"/>
  <c r="AO2" i="9"/>
  <c r="Z2" i="9"/>
  <c r="AQ2" i="9"/>
  <c r="AP2" i="9"/>
  <c r="AN2" i="9" a="1"/>
  <c r="AN2" i="9" s="1"/>
  <c r="AD2" i="9"/>
  <c r="AC2" i="9"/>
  <c r="AI2" i="9"/>
  <c r="AL2" i="9" a="1"/>
  <c r="AL2" i="9" s="1"/>
  <c r="AG2" i="9"/>
  <c r="AF2" i="9"/>
  <c r="AE2" i="9"/>
  <c r="AB2" i="9" a="1"/>
  <c r="AB2" i="9" s="1"/>
  <c r="AA2" i="9" a="1"/>
  <c r="AA2" i="9" s="1"/>
  <c r="V2" i="9"/>
  <c r="U2" i="9"/>
  <c r="T2" i="9"/>
  <c r="S2" i="9"/>
  <c r="R2" i="9"/>
  <c r="Q2" i="9"/>
  <c r="P2" i="9"/>
  <c r="O2" i="9"/>
  <c r="N2" i="9"/>
  <c r="M2" i="9"/>
  <c r="E2" i="9"/>
  <c r="G2" i="9" s="1"/>
  <c r="AM2" i="9" a="1"/>
  <c r="AM2" i="9" s="1"/>
  <c r="Y2" i="9"/>
  <c r="X2" i="9"/>
  <c r="W2" i="9"/>
  <c r="I2" i="9"/>
  <c r="L2" i="9"/>
  <c r="K2" i="9"/>
  <c r="J2" i="9"/>
  <c r="H2" i="9"/>
  <c r="D2" i="9"/>
  <c r="C2" i="9"/>
  <c r="C38" i="2" a="1"/>
  <c r="C38" i="2" s="1"/>
  <c r="C26" i="2" a="1"/>
  <c r="C26" i="2" s="1"/>
  <c r="C25" i="2" a="1"/>
  <c r="C25" i="2" s="1"/>
  <c r="C23" i="2"/>
  <c r="C22" i="2"/>
  <c r="C21" i="2"/>
  <c r="C6" i="2"/>
  <c r="C7" i="2"/>
  <c r="C8" i="2"/>
  <c r="C20" i="2"/>
  <c r="O8" i="1"/>
  <c r="M8" i="1"/>
  <c r="L8" i="1"/>
  <c r="H8" i="1"/>
  <c r="Y7" i="1"/>
  <c r="Y6" i="1"/>
  <c r="Y5" i="1"/>
  <c r="Y4" i="1"/>
  <c r="Y3" i="1"/>
  <c r="Y2" i="1"/>
  <c r="C33" i="2" s="1"/>
  <c r="G7" i="1"/>
  <c r="U7" i="1" s="1"/>
  <c r="V7" i="1" s="1"/>
  <c r="G6" i="1"/>
  <c r="U6" i="1" s="1"/>
  <c r="V6" i="1" s="1"/>
  <c r="G5" i="1"/>
  <c r="G4" i="1"/>
  <c r="T4" i="1" s="1"/>
  <c r="G3" i="1"/>
  <c r="S3" i="1" s="1"/>
  <c r="G2" i="1"/>
  <c r="U2" i="1" s="1"/>
  <c r="V2" i="1" s="1"/>
  <c r="W2" i="1" s="1"/>
  <c r="X2" i="1" s="1"/>
  <c r="S4" i="1"/>
  <c r="S5" i="1"/>
  <c r="R7" i="1"/>
  <c r="R6" i="1"/>
  <c r="N7" i="1"/>
  <c r="N6" i="1"/>
  <c r="N5" i="1"/>
  <c r="N4" i="1"/>
  <c r="N3" i="1"/>
  <c r="N2" i="1"/>
  <c r="P7" i="1"/>
  <c r="Q7" i="1" s="1"/>
  <c r="P6" i="1"/>
  <c r="Q6" i="1" s="1"/>
  <c r="P5" i="1"/>
  <c r="R5" i="1" s="1"/>
  <c r="P4" i="1"/>
  <c r="Q4" i="1" s="1"/>
  <c r="P3" i="1"/>
  <c r="R3" i="1" s="1"/>
  <c r="P2" i="1"/>
  <c r="C9" i="2" s="1"/>
  <c r="D20" i="2"/>
  <c r="D36" i="2"/>
  <c r="D21" i="2"/>
  <c r="D37" i="2"/>
  <c r="D22" i="2"/>
  <c r="D38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" i="2"/>
  <c r="D8" i="2"/>
  <c r="D9" i="2"/>
  <c r="D10" i="2"/>
  <c r="D11" i="2"/>
  <c r="D12" i="2"/>
  <c r="D13" i="2"/>
  <c r="D14" i="2"/>
  <c r="D15" i="2"/>
  <c r="D16" i="2"/>
  <c r="D17" i="2"/>
  <c r="D18" i="2"/>
  <c r="D19" i="2"/>
  <c r="D4" i="2"/>
  <c r="D5" i="2"/>
  <c r="D6" i="2"/>
  <c r="D7" i="2"/>
  <c r="D2" i="2"/>
  <c r="F15" i="9" l="1"/>
  <c r="F22" i="9"/>
  <c r="F18" i="9"/>
  <c r="AH29" i="9"/>
  <c r="AK29" i="9" s="1"/>
  <c r="F25" i="9"/>
  <c r="F6" i="9"/>
  <c r="F5" i="9"/>
  <c r="AH35" i="9"/>
  <c r="AK35" i="9" s="1"/>
  <c r="AH27" i="9"/>
  <c r="AK27" i="9" s="1"/>
  <c r="AH3" i="9"/>
  <c r="AK3" i="9" s="1"/>
  <c r="F9" i="9"/>
  <c r="F16" i="9"/>
  <c r="F2" i="9"/>
  <c r="AH30" i="9"/>
  <c r="AK30" i="9" s="1"/>
  <c r="AH22" i="9"/>
  <c r="AK22" i="9" s="1"/>
  <c r="AH14" i="9"/>
  <c r="AK14" i="9" s="1"/>
  <c r="F21" i="9"/>
  <c r="F14" i="9"/>
  <c r="F28" i="9"/>
  <c r="F19" i="9"/>
  <c r="AH36" i="9"/>
  <c r="AK36" i="9" s="1"/>
  <c r="AH4" i="9"/>
  <c r="AK4" i="9" s="1"/>
  <c r="AH31" i="9"/>
  <c r="AK31" i="9" s="1"/>
  <c r="AH15" i="9"/>
  <c r="AK15" i="9" s="1"/>
  <c r="AH7" i="9"/>
  <c r="AK7" i="9" s="1"/>
  <c r="AH26" i="9"/>
  <c r="AK26" i="9" s="1"/>
  <c r="AH18" i="9"/>
  <c r="AK18" i="9" s="1"/>
  <c r="AH10" i="9"/>
  <c r="AK10" i="9" s="1"/>
  <c r="AH13" i="9"/>
  <c r="AK13" i="9" s="1"/>
  <c r="AH5" i="9"/>
  <c r="AK5" i="9" s="1"/>
  <c r="AH6" i="9"/>
  <c r="AK6" i="9" s="1"/>
  <c r="AH19" i="9"/>
  <c r="AK19" i="9" s="1"/>
  <c r="F4" i="9"/>
  <c r="AH23" i="9"/>
  <c r="AK23" i="9" s="1"/>
  <c r="AH20" i="9"/>
  <c r="AK20" i="9" s="1"/>
  <c r="AH11" i="9"/>
  <c r="AK11" i="9" s="1"/>
  <c r="AH24" i="9"/>
  <c r="AK24" i="9" s="1"/>
  <c r="AH8" i="9"/>
  <c r="AK8" i="9" s="1"/>
  <c r="F20" i="9"/>
  <c r="AH21" i="9"/>
  <c r="AK21" i="9" s="1"/>
  <c r="F31" i="9"/>
  <c r="F12" i="9"/>
  <c r="AH28" i="9"/>
  <c r="AK28" i="9" s="1"/>
  <c r="AH12" i="9"/>
  <c r="AK12" i="9" s="1"/>
  <c r="F3" i="9"/>
  <c r="F8" i="9"/>
  <c r="F13" i="9"/>
  <c r="F24" i="9"/>
  <c r="F29" i="9"/>
  <c r="G19" i="9"/>
  <c r="AH2" i="9"/>
  <c r="AK2" i="9" s="1"/>
  <c r="Q2" i="1"/>
  <c r="Q3" i="1"/>
  <c r="W6" i="1"/>
  <c r="X6" i="1" s="1"/>
  <c r="AA3" i="1"/>
  <c r="U3" i="1"/>
  <c r="V3" i="1" s="1"/>
  <c r="W3" i="1" s="1"/>
  <c r="X3" i="1" s="1"/>
  <c r="AA6" i="1"/>
  <c r="Z6" i="1"/>
  <c r="C16" i="2"/>
  <c r="C2" i="2"/>
  <c r="W7" i="1"/>
  <c r="Z2" i="1"/>
  <c r="Q5" i="1"/>
  <c r="Q8" i="1" s="1"/>
  <c r="T7" i="1"/>
  <c r="Z3" i="1"/>
  <c r="P8" i="1"/>
  <c r="S6" i="1"/>
  <c r="T6" i="1"/>
  <c r="G8" i="1"/>
  <c r="C27" i="2"/>
  <c r="C28" i="2"/>
  <c r="AA2" i="1"/>
  <c r="C30" i="2"/>
  <c r="Y8" i="1"/>
  <c r="T3" i="1"/>
  <c r="T2" i="1"/>
  <c r="T5" i="1"/>
  <c r="U4" i="1"/>
  <c r="U5" i="1"/>
  <c r="V5" i="1" s="1"/>
  <c r="W5" i="1" s="1"/>
  <c r="Z5" i="1" s="1"/>
  <c r="S7" i="1"/>
  <c r="S2" i="1"/>
  <c r="R4" i="1"/>
  <c r="R2" i="1"/>
  <c r="X7" i="1" l="1"/>
  <c r="AA7" i="1"/>
  <c r="C10" i="2"/>
  <c r="X5" i="1"/>
  <c r="AA5" i="1"/>
  <c r="C11" i="2"/>
  <c r="R8" i="1"/>
  <c r="C4" i="2"/>
  <c r="S8" i="1"/>
  <c r="C12" i="2"/>
  <c r="V4" i="1"/>
  <c r="C5" i="2"/>
  <c r="C3" i="2"/>
  <c r="Z7" i="1"/>
  <c r="C24" i="2"/>
  <c r="W4" i="1" l="1"/>
  <c r="C13" i="2"/>
  <c r="V8" i="1"/>
  <c r="X4" i="1" l="1"/>
  <c r="C35" i="2"/>
  <c r="C14" i="2"/>
  <c r="Z4" i="1"/>
  <c r="W8" i="1"/>
  <c r="AA4" i="1"/>
  <c r="C34" i="2"/>
  <c r="C31" i="2"/>
  <c r="C32" i="2"/>
  <c r="C18" i="2" l="1"/>
  <c r="C36" i="2" a="1"/>
  <c r="C36" i="2" s="1"/>
  <c r="C19" i="2"/>
  <c r="C37" i="2" a="1"/>
  <c r="C37" i="2" s="1"/>
  <c r="AA8" i="1"/>
  <c r="Z8" i="1"/>
  <c r="C29" i="2"/>
  <c r="C17" i="2"/>
  <c r="C15" i="2"/>
  <c r="X8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<sst xmlns="http://schemas.openxmlformats.org/spreadsheetml/2006/main" count="339" uniqueCount="123">
  <si>
    <t>Milestone</t>
  </si>
  <si>
    <t>Phase</t>
  </si>
  <si>
    <t>Start Date</t>
  </si>
  <si>
    <t>End Date</t>
  </si>
  <si>
    <t>Duration (Days)</t>
  </si>
  <si>
    <t>Planned Resources</t>
  </si>
  <si>
    <t>Owner</t>
  </si>
  <si>
    <t>Role</t>
  </si>
  <si>
    <t>Daily Rate ($)</t>
  </si>
  <si>
    <t>Estimated Cost ($)</t>
  </si>
  <si>
    <t>% Complete</t>
  </si>
  <si>
    <t>Status</t>
  </si>
  <si>
    <t>Days Passed</t>
  </si>
  <si>
    <t>Actual Cost ($)</t>
  </si>
  <si>
    <t>Projected End Date</t>
  </si>
  <si>
    <t>Estimated Time to Complete (Days)</t>
  </si>
  <si>
    <t>Estimated Cost to Complete ($)</t>
  </si>
  <si>
    <t>Planning Approval</t>
  </si>
  <si>
    <t>Design Finalization</t>
  </si>
  <si>
    <t>Foundation Completion</t>
  </si>
  <si>
    <t>Structural Inspection</t>
  </si>
  <si>
    <t>Final Finishes</t>
  </si>
  <si>
    <t>Customer Handover</t>
  </si>
  <si>
    <t>Phase 1</t>
  </si>
  <si>
    <t>Phase 2</t>
  </si>
  <si>
    <t>Phase 3</t>
  </si>
  <si>
    <t>Phase 4</t>
  </si>
  <si>
    <t>Phase 5</t>
  </si>
  <si>
    <t>Phase 6</t>
  </si>
  <si>
    <t>Alice</t>
  </si>
  <si>
    <t>Diana</t>
  </si>
  <si>
    <t>Project Manager</t>
  </si>
  <si>
    <t>Architect</t>
  </si>
  <si>
    <t>QA Inspector</t>
  </si>
  <si>
    <t>Budget Variance ($)</t>
  </si>
  <si>
    <t>Cost Variance($)</t>
  </si>
  <si>
    <t>EAC</t>
  </si>
  <si>
    <t>VAC</t>
  </si>
  <si>
    <t>Schedule Variance</t>
  </si>
  <si>
    <t>Row Labels</t>
  </si>
  <si>
    <t>Grand Total</t>
  </si>
  <si>
    <t>Sum of Estimated Cost ($)</t>
  </si>
  <si>
    <t>Sum of Actual Cost ($)</t>
  </si>
  <si>
    <t>Sum of EAC</t>
  </si>
  <si>
    <t>Sum of VAC</t>
  </si>
  <si>
    <t>Projected Revenue ($)</t>
  </si>
  <si>
    <t>Projected Profit ($)</t>
  </si>
  <si>
    <t>Profitable/Loss</t>
  </si>
  <si>
    <t>(blank)</t>
  </si>
  <si>
    <t>Sum of Projected Revenue ($)</t>
  </si>
  <si>
    <t>Sum of Projected Profit ($)</t>
  </si>
  <si>
    <t>Project Summary</t>
  </si>
  <si>
    <t>Total Duration (Days)</t>
  </si>
  <si>
    <t>Metric</t>
  </si>
  <si>
    <r>
      <t xml:space="preserve">Formula (Referring to </t>
    </r>
    <r>
      <rPr>
        <b/>
        <sz val="10"/>
        <color theme="1"/>
        <rFont val="Arial Unicode MS"/>
      </rPr>
      <t>Live Plan (Editable)</t>
    </r>
    <r>
      <rPr>
        <b/>
        <sz val="11"/>
        <color theme="1"/>
        <rFont val="Calibri"/>
        <family val="2"/>
        <scheme val="minor"/>
      </rPr>
      <t>)</t>
    </r>
  </si>
  <si>
    <t>Total Planned Resources</t>
  </si>
  <si>
    <t>Average % Completion</t>
  </si>
  <si>
    <t>Total Days Passed</t>
  </si>
  <si>
    <t>Total Actual Cost ($)</t>
  </si>
  <si>
    <t>Total Budget Variance ($)</t>
  </si>
  <si>
    <t>Total Cost Variance ($)</t>
  </si>
  <si>
    <t>Total Schedule Variance (Days)</t>
  </si>
  <si>
    <t>Total Estimated Cost to Complete</t>
  </si>
  <si>
    <t>Total EAC</t>
  </si>
  <si>
    <t>Total VAC</t>
  </si>
  <si>
    <t>Total Projected Revenue ($)</t>
  </si>
  <si>
    <t>Total Projected Profit ($)</t>
  </si>
  <si>
    <t># Profitable Milestones</t>
  </si>
  <si>
    <t># Loss-Making Milestones</t>
  </si>
  <si>
    <t>% Milestones Completed</t>
  </si>
  <si>
    <t>Sum of Formula (Referring to Live Plan (Editable))</t>
  </si>
  <si>
    <t>Total Estimated Cost ($)</t>
  </si>
  <si>
    <t>Total ETC (Days)</t>
  </si>
  <si>
    <t>New Total Duration (Days)</t>
  </si>
  <si>
    <t>Schedule Extension (Days);</t>
  </si>
  <si>
    <t>Overall Status</t>
  </si>
  <si>
    <t>Risks</t>
  </si>
  <si>
    <t>Initial Finish Date</t>
  </si>
  <si>
    <t>Projected Finish Date</t>
  </si>
  <si>
    <t>Total Risks</t>
  </si>
  <si>
    <t>Total Scope Changes</t>
  </si>
  <si>
    <t>Budget Spent (%)</t>
  </si>
  <si>
    <t>Budget Remaining ($)</t>
  </si>
  <si>
    <t>Scope/other Change Request</t>
  </si>
  <si>
    <t>something 1, something 2</t>
  </si>
  <si>
    <t>risk 1, umportant, extremely important</t>
  </si>
  <si>
    <t>Overall Profit /Loss</t>
  </si>
  <si>
    <t>Baseline Profit ($)</t>
  </si>
  <si>
    <t>Expected Profit at Completion ($)</t>
  </si>
  <si>
    <t>Profit Gap vs. Baseline ($)</t>
  </si>
  <si>
    <t>Baseline Profit (%)</t>
  </si>
  <si>
    <t>Expected Profit (%)</t>
  </si>
  <si>
    <t>Profit Gap vs. Baseline (%)</t>
  </si>
  <si>
    <t>Profitable Milestone</t>
  </si>
  <si>
    <t>Loss making Milestones</t>
  </si>
  <si>
    <t>Project Owners</t>
  </si>
  <si>
    <t>Alice, Neal</t>
  </si>
  <si>
    <t>Bob, Partha</t>
  </si>
  <si>
    <t>(All)</t>
  </si>
  <si>
    <t>Project Name</t>
  </si>
  <si>
    <t xml:space="preserve">Project Name </t>
  </si>
  <si>
    <t xml:space="preserve">Project ID </t>
  </si>
  <si>
    <t>Project ID</t>
  </si>
  <si>
    <t>Start date</t>
  </si>
  <si>
    <t>End date</t>
  </si>
  <si>
    <t>ABC</t>
  </si>
  <si>
    <t>&lt;00-01-1900</t>
  </si>
  <si>
    <t>1900</t>
  </si>
  <si>
    <t>2025</t>
  </si>
  <si>
    <t>#DIV/0!</t>
  </si>
  <si>
    <t>Sum of Total ETC (Days)</t>
  </si>
  <si>
    <t>Sum of Total Duration (Days)2</t>
  </si>
  <si>
    <t>Sum of Total Planned Resources</t>
  </si>
  <si>
    <t>Sum of Total Actual Cost ($)</t>
  </si>
  <si>
    <t>Sum of Total Days Passed</t>
  </si>
  <si>
    <t>Sum of New Total Duration (Days)</t>
  </si>
  <si>
    <t>Sum of Schedule Extension (Days);</t>
  </si>
  <si>
    <t>Sum of Total Duration (Days)</t>
  </si>
  <si>
    <t>Sum of Total EAC</t>
  </si>
  <si>
    <t>Sum of Total Estimated Cost ($)</t>
  </si>
  <si>
    <t>Sum of Total Budget Variance ($)</t>
  </si>
  <si>
    <t>Sum of Total Projected Profit ($)</t>
  </si>
  <si>
    <t>Sum of Budget Remaining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</si>
</sst>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i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center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Fill="1" applyBorder="1" applyAlignment="1">
      <alignment wrapText="1"/>
    </xf>
    <xf numFmtId="10" fontId="0" fillId="0" borderId="0" xfId="0" applyNumberFormat="1"/>
    <xf numFmtId="14" fontId="0" fillId="0" borderId="0" xfId="0" applyNumberFormat="1" applyAlignment="1">
      <alignment horizontal="left" indent="1"/>
    </xf>
    <xf numFmtId="0" fontId="0" fillId="0" borderId="0" xfId="0" applyAlignment="1"/>
    <xf numFmtId="0" fontId="0" fillId="0" borderId="0" xfId="0" applyFont="1" applyAlignment="1">
      <alignment wrapText="1"/>
    </xf>
    <xf numFmtId="14" fontId="0" fillId="0" borderId="0" xfId="0" applyNumberFormat="1" applyAlignment="1">
      <alignment horizontal="left" indent="2"/>
    </xf>
    <xf numFmtId="14" fontId="0" fillId="0" borderId="0" xfId="0" applyNumberFormat="1" applyAlignment="1">
      <alignment horizontal="left" indent="3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26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5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17/06/relationships/rdRichValue" Target="richData/rdrichvalue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Relationship Id="rId22" Type="http://schemas.openxmlformats.org/officeDocument/2006/relationships/sharedStrings" Target="sharedStrings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[Waterfall_LivePlan_Corrected.xlsx]Pivot View!PivotTable1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833858267716535"/>
          <c:y val="0.14712744240303297"/>
          <c:w val="0.52085017497812769"/>
          <c:h val="0.5991003207932341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View'!$B$3</c:f>
              <c:strCache>
                <c:ptCount val="1"/>
                <c:pt idx="0">
                  <c:v>Sum of Estimated Cost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View'!$A$4:$A$10</c:f>
              <c:strCache>
                <c:ptCount val="6"/>
                <c:pt idx="0">
                  <c:v>Customer Handover</c:v>
                </c:pt>
                <c:pt idx="1">
                  <c:v>Design Finalization</c:v>
                </c:pt>
                <c:pt idx="2">
                  <c:v>Final Finishes</c:v>
                </c:pt>
                <c:pt idx="3">
                  <c:v>Foundation Completion</c:v>
                </c:pt>
                <c:pt idx="4">
                  <c:v>Planning Approval</c:v>
                </c:pt>
                <c:pt idx="5">
                  <c:v>Structural Inspection</c:v>
                </c:pt>
              </c:strCache>
            </c:strRef>
          </c:cat>
          <c:val>
            <c:numRef>
              <c:f>'Pivot View'!$B$4:$B$10</c:f>
              <c:numCache>
                <c:formatCode>General</c:formatCode>
                <c:ptCount val="6"/>
                <c:pt idx="0">
                  <c:v>1600</c:v>
                </c:pt>
                <c:pt idx="1">
                  <c:v>2520</c:v>
                </c:pt>
                <c:pt idx="2">
                  <c:v>1120</c:v>
                </c:pt>
                <c:pt idx="3">
                  <c:v>2000</c:v>
                </c:pt>
                <c:pt idx="4">
                  <c:v>2400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7C-4D41-AC72-D169F87F2175}"/>
            </c:ext>
          </c:extLst>
        </c:ser>
        <c:ser>
          <c:idx val="1"/>
          <c:order val="1"/>
          <c:tx>
            <c:strRef>
              <c:f>'Pivot View'!$C$3</c:f>
              <c:strCache>
                <c:ptCount val="1"/>
                <c:pt idx="0">
                  <c:v>Sum of Actual Cost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View'!$A$4:$A$10</c:f>
              <c:strCache>
                <c:ptCount val="6"/>
                <c:pt idx="0">
                  <c:v>Customer Handover</c:v>
                </c:pt>
                <c:pt idx="1">
                  <c:v>Design Finalization</c:v>
                </c:pt>
                <c:pt idx="2">
                  <c:v>Final Finishes</c:v>
                </c:pt>
                <c:pt idx="3">
                  <c:v>Foundation Completion</c:v>
                </c:pt>
                <c:pt idx="4">
                  <c:v>Planning Approval</c:v>
                </c:pt>
                <c:pt idx="5">
                  <c:v>Structural Inspection</c:v>
                </c:pt>
              </c:strCache>
            </c:strRef>
          </c:cat>
          <c:val>
            <c:numRef>
              <c:f>'Pivot View'!$C$4:$C$10</c:f>
              <c:numCache>
                <c:formatCode>General</c:formatCode>
                <c:ptCount val="6"/>
                <c:pt idx="0">
                  <c:v>1600</c:v>
                </c:pt>
                <c:pt idx="1">
                  <c:v>720</c:v>
                </c:pt>
                <c:pt idx="2">
                  <c:v>800</c:v>
                </c:pt>
                <c:pt idx="3">
                  <c:v>1200</c:v>
                </c:pt>
                <c:pt idx="4">
                  <c:v>1200</c:v>
                </c:pt>
                <c:pt idx="5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7C-4D41-AC72-D169F87F2175}"/>
            </c:ext>
          </c:extLst>
        </c:ser>
        <c:ser>
          <c:idx val="2"/>
          <c:order val="2"/>
          <c:tx>
            <c:strRef>
              <c:f>'Pivot View'!$D$3</c:f>
              <c:strCache>
                <c:ptCount val="1"/>
                <c:pt idx="0">
                  <c:v>Sum of EAC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View'!$A$4:$A$10</c:f>
              <c:strCache>
                <c:ptCount val="6"/>
                <c:pt idx="0">
                  <c:v>Customer Handover</c:v>
                </c:pt>
                <c:pt idx="1">
                  <c:v>Design Finalization</c:v>
                </c:pt>
                <c:pt idx="2">
                  <c:v>Final Finishes</c:v>
                </c:pt>
                <c:pt idx="3">
                  <c:v>Foundation Completion</c:v>
                </c:pt>
                <c:pt idx="4">
                  <c:v>Planning Approval</c:v>
                </c:pt>
                <c:pt idx="5">
                  <c:v>Structural Inspection</c:v>
                </c:pt>
              </c:strCache>
            </c:strRef>
          </c:cat>
          <c:val>
            <c:numRef>
              <c:f>'Pivot View'!$D$4:$D$10</c:f>
              <c:numCache>
                <c:formatCode>General</c:formatCode>
                <c:ptCount val="6"/>
                <c:pt idx="0">
                  <c:v>2880</c:v>
                </c:pt>
                <c:pt idx="1">
                  <c:v>2880</c:v>
                </c:pt>
                <c:pt idx="2">
                  <c:v>1440</c:v>
                </c:pt>
                <c:pt idx="3">
                  <c:v>3600</c:v>
                </c:pt>
                <c:pt idx="4">
                  <c:v>1200</c:v>
                </c:pt>
                <c:pt idx="5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7C-4D41-AC72-D169F87F2175}"/>
            </c:ext>
          </c:extLst>
        </c:ser>
        <c:ser>
          <c:idx val="3"/>
          <c:order val="3"/>
          <c:tx>
            <c:strRef>
              <c:f>'Pivot View'!$E$3</c:f>
              <c:strCache>
                <c:ptCount val="1"/>
                <c:pt idx="0">
                  <c:v>Sum of VAC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View'!$A$4:$A$10</c:f>
              <c:strCache>
                <c:ptCount val="6"/>
                <c:pt idx="0">
                  <c:v>Customer Handover</c:v>
                </c:pt>
                <c:pt idx="1">
                  <c:v>Design Finalization</c:v>
                </c:pt>
                <c:pt idx="2">
                  <c:v>Final Finishes</c:v>
                </c:pt>
                <c:pt idx="3">
                  <c:v>Foundation Completion</c:v>
                </c:pt>
                <c:pt idx="4">
                  <c:v>Planning Approval</c:v>
                </c:pt>
                <c:pt idx="5">
                  <c:v>Structural Inspection</c:v>
                </c:pt>
              </c:strCache>
            </c:strRef>
          </c:cat>
          <c:val>
            <c:numRef>
              <c:f>'Pivot View'!$E$4:$E$10</c:f>
              <c:numCache>
                <c:formatCode>General</c:formatCode>
                <c:ptCount val="6"/>
                <c:pt idx="0">
                  <c:v>-1280</c:v>
                </c:pt>
                <c:pt idx="1">
                  <c:v>-360</c:v>
                </c:pt>
                <c:pt idx="2">
                  <c:v>-320</c:v>
                </c:pt>
                <c:pt idx="3">
                  <c:v>-1600</c:v>
                </c:pt>
                <c:pt idx="4">
                  <c:v>1200</c:v>
                </c:pt>
                <c:pt idx="5">
                  <c:v>-800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7C-4D41-AC72-D169F87F21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6254976"/>
        <c:axId val="1656262176"/>
      </c:barChart>
      <c:catAx>
        <c:axId val="165625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262176"/>
        <c:crosses val="autoZero"/>
        <c:auto val="1"/>
        <c:lblAlgn val="ctr"/>
        <c:lblOffset val="100"/>
        <c:noMultiLvlLbl val="0"/>
      </c:catAx>
      <c:valAx>
        <c:axId val="1656262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25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[Waterfall_LivePlan_Corrected.xlsx]Sheet3!PivotTable2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101520"/>
        <c:axId val="58099120"/>
      </c:barChart>
      <c:catAx>
        <c:axId val="58101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99120"/>
        <c:crosses val="autoZero"/>
        <c:auto val="1"/>
        <c:lblAlgn val="ctr"/>
        <c:lblOffset val="100"/>
        <c:noMultiLvlLbl val="0"/>
      </c:catAx>
      <c:valAx>
        <c:axId val="58099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01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[Waterfall_LivePlan_Corrected.xlsx]Dashboard2!PivotTable3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546233444957314E-2"/>
          <c:y val="0.12179765872824179"/>
          <c:w val="0.73192292244608215"/>
          <c:h val="0.779231921163228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Dashboard2!$A$3</c:f>
              <c:strCache>
                <c:ptCount val="1"/>
                <c:pt idx="0">
                  <c:v>Sum of EAC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Dashboard2!$A$4</c:f>
              <c:numCache>
                <c:formatCode>General</c:formatCode>
                <c:ptCount val="1"/>
                <c:pt idx="0">
                  <c:v>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56-4F94-8557-BC18D8653BB8}"/>
            </c:ext>
          </c:extLst>
        </c:ser>
        <c:ser>
          <c:idx val="1"/>
          <c:order val="1"/>
          <c:tx>
            <c:strRef>
              <c:f>Dashboard2!$B$3</c:f>
              <c:strCache>
                <c:ptCount val="1"/>
                <c:pt idx="0">
                  <c:v>Sum of Projected Revenue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Dashboard2!$B$4</c:f>
              <c:numCache>
                <c:formatCode>General</c:formatCode>
                <c:ptCount val="1"/>
                <c:pt idx="0">
                  <c:v>14092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756-4F94-8557-BC18D8653BB8}"/>
            </c:ext>
          </c:extLst>
        </c:ser>
        <c:ser>
          <c:idx val="2"/>
          <c:order val="2"/>
          <c:tx>
            <c:strRef>
              <c:f>Dashboard2!$C$3</c:f>
              <c:strCache>
                <c:ptCount val="1"/>
                <c:pt idx="0">
                  <c:v>Sum of Projected Profit ($)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Dashboard2!$C$4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756-4F94-8557-BC18D8653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5588752"/>
        <c:axId val="1995587792"/>
      </c:barChart>
      <c:catAx>
        <c:axId val="19955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587792"/>
        <c:crosses val="autoZero"/>
        <c:auto val="1"/>
        <c:lblAlgn val="ctr"/>
        <c:lblOffset val="100"/>
        <c:noMultiLvlLbl val="0"/>
      </c:catAx>
      <c:valAx>
        <c:axId val="199558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58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pivotSource>
    <c:name>[Waterfall_LivePlan_Corrected.xlsx]Dashboard2!PivotTable3</c:name>
    <c:fmtId val="1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6.2546233444957314E-2"/>
          <c:y val="5.6357985926605798E-2"/>
          <c:w val="0.73192292244608215"/>
          <c:h val="0.779231921163228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Dashboard2!$A$3</c:f>
              <c:strCache>
                <c:ptCount val="1"/>
                <c:pt idx="0">
                  <c:v>Sum of EAC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Dashboard2!$A$4</c:f>
              <c:numCache>
                <c:formatCode>General</c:formatCode>
                <c:ptCount val="1"/>
                <c:pt idx="0">
                  <c:v>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B6-4DCD-AE81-70CA9C618644}"/>
            </c:ext>
          </c:extLst>
        </c:ser>
        <c:ser>
          <c:idx val="1"/>
          <c:order val="1"/>
          <c:tx>
            <c:strRef>
              <c:f>Dashboard2!$B$3</c:f>
              <c:strCache>
                <c:ptCount val="1"/>
                <c:pt idx="0">
                  <c:v>Sum of Projected Revenue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Dashboard2!$B$4</c:f>
              <c:numCache>
                <c:formatCode>General</c:formatCode>
                <c:ptCount val="1"/>
                <c:pt idx="0">
                  <c:v>14092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EB6-4DCD-AE81-70CA9C618644}"/>
            </c:ext>
          </c:extLst>
        </c:ser>
        <c:ser>
          <c:idx val="2"/>
          <c:order val="2"/>
          <c:tx>
            <c:strRef>
              <c:f>Dashboard2!$C$3</c:f>
              <c:strCache>
                <c:ptCount val="1"/>
                <c:pt idx="0">
                  <c:v>Sum of Projected Profit ($)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Dashboard2!$A$4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Dashboard2!$C$4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EB6-4DCD-AE81-70CA9C6186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5588752"/>
        <c:axId val="1995587792"/>
      </c:barChart>
      <c:catAx>
        <c:axId val="19955887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587792"/>
        <c:crosses val="autoZero"/>
        <c:auto val="1"/>
        <c:lblAlgn val="ctr"/>
        <c:lblOffset val="100"/>
        <c:noMultiLvlLbl val="0"/>
      </c:catAx>
      <c:valAx>
        <c:axId val="1995587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5588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[Waterfall_LivePlan_Corrected.xlsx]Dashboard!PivotTable6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3164304"/>
        <c:axId val="53163344"/>
      </c:barChart>
      <c:catAx>
        <c:axId val="531643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344"/>
        <c:crosses val="autoZero"/>
        <c:auto val="1"/>
        <c:lblAlgn val="ctr"/>
        <c:lblOffset val="100"/>
        <c:noMultiLvlLbl val="0"/>
      </c:catAx>
      <c:valAx>
        <c:axId val="531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[Waterfall_LivePlan_Corrected.xlsx]Dashboard!PivotTable7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3613803470871E-2"/>
          <c:y val="0.18240133058783908"/>
          <c:w val="0.82919386808750528"/>
          <c:h val="0.7138457227616381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Dashboard!$F$27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Dashboard!$E$28:$E$36</c:f>
              <c:strCache>
                <c:ptCount val="8"/>
                <c:pt idx="0">
                  <c:v>Baseline Profit ($)</c:v>
                </c:pt>
                <c:pt idx="1">
                  <c:v>Baseline Profit (%)</c:v>
                </c:pt>
                <c:pt idx="2">
                  <c:v>Expected Profit (%)</c:v>
                </c:pt>
                <c:pt idx="3">
                  <c:v>Expected Profit at Completion ($)</c:v>
                </c:pt>
                <c:pt idx="4">
                  <c:v>Overall Profit /Loss</c:v>
                </c:pt>
                <c:pt idx="5">
                  <c:v>Profit Gap vs. Baseline ($)</c:v>
                </c:pt>
                <c:pt idx="6">
                  <c:v>Profit Gap vs. Baseline (%)</c:v>
                </c:pt>
                <c:pt idx="7">
                  <c:v>Total Projected Profit ($)</c:v>
                </c:pt>
              </c:strCache>
            </c:strRef>
          </c:cat>
          <c:val>
            <c:numRef>
              <c:f>Dashboard!$F$28:$F$36</c:f>
              <c:numCache>
                <c:formatCode>General</c:formatCode>
                <c:ptCount val="8"/>
                <c:pt idx="0">
                  <c:v>3252</c:v>
                </c:pt>
                <c:pt idx="1">
                  <c:v>0.23076923076923078</c:v>
                </c:pt>
                <c:pt idx="2">
                  <c:v>6.528526823729776E-3</c:v>
                </c:pt>
                <c:pt idx="3">
                  <c:v>92</c:v>
                </c:pt>
                <c:pt idx="4">
                  <c:v>6.528526823729776E-3</c:v>
                </c:pt>
                <c:pt idx="5">
                  <c:v>-3160</c:v>
                </c:pt>
                <c:pt idx="6">
                  <c:v>-0.97170971709717102</c:v>
                </c:pt>
                <c:pt idx="7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ED-4171-AA5A-F33669186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3165744"/>
        <c:axId val="1656260256"/>
      </c:barChart>
      <c:catAx>
        <c:axId val="5316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6260256"/>
        <c:crosses val="autoZero"/>
        <c:auto val="1"/>
        <c:lblAlgn val="ctr"/>
        <c:lblOffset val="100"/>
        <c:noMultiLvlLbl val="0"/>
      </c:catAx>
      <c:valAx>
        <c:axId val="1656260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[Waterfall_LivePlan_Corrected.xlsx]Sheet6!PivotTable4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Sheet6!$A$4:$A$20</c:f>
              <c:strCache>
                <c:ptCount val="16"/>
                <c:pt idx="0">
                  <c:v># Loss-Making Milestones</c:v>
                </c:pt>
                <c:pt idx="1">
                  <c:v># Profitable Milestones</c:v>
                </c:pt>
                <c:pt idx="2">
                  <c:v>% Milestones Completed</c:v>
                </c:pt>
                <c:pt idx="3">
                  <c:v>Average % Completion</c:v>
                </c:pt>
                <c:pt idx="4">
                  <c:v>Total Actual Cost ($)</c:v>
                </c:pt>
                <c:pt idx="5">
                  <c:v>Total Budget Variance ($)</c:v>
                </c:pt>
                <c:pt idx="6">
                  <c:v>Total Cost Variance ($)</c:v>
                </c:pt>
                <c:pt idx="7">
                  <c:v>Total Days Passed</c:v>
                </c:pt>
                <c:pt idx="8">
                  <c:v>Total Duration (Days)</c:v>
                </c:pt>
                <c:pt idx="9">
                  <c:v>Total EAC</c:v>
                </c:pt>
                <c:pt idx="10">
                  <c:v>Total Estimated Cost to Complete</c:v>
                </c:pt>
                <c:pt idx="11">
                  <c:v>Total Planned Resources</c:v>
                </c:pt>
                <c:pt idx="12">
                  <c:v>Total Projected Profit ($)</c:v>
                </c:pt>
                <c:pt idx="13">
                  <c:v>Total Projected Revenue ($)</c:v>
                </c:pt>
                <c:pt idx="14">
                  <c:v>Total Schedule Variance (Days)</c:v>
                </c:pt>
                <c:pt idx="15">
                  <c:v>Total VAC</c:v>
                </c:pt>
              </c:strCache>
            </c:strRef>
          </c:cat>
          <c:val>
            <c:numRef>
              <c:f>Sheet6!$B$4:$B$20</c:f>
              <c:numCache>
                <c:formatCode>General</c:formatCode>
                <c:ptCount val="16"/>
                <c:pt idx="0">
                  <c:v>3</c:v>
                </c:pt>
                <c:pt idx="1">
                  <c:v>3</c:v>
                </c:pt>
                <c:pt idx="2">
                  <c:v>0.16666666666666666</c:v>
                </c:pt>
                <c:pt idx="3">
                  <c:v>39.166666666666664</c:v>
                </c:pt>
                <c:pt idx="4">
                  <c:v>6720</c:v>
                </c:pt>
                <c:pt idx="5">
                  <c:v>4120</c:v>
                </c:pt>
                <c:pt idx="6">
                  <c:v>-2308</c:v>
                </c:pt>
                <c:pt idx="7">
                  <c:v>19</c:v>
                </c:pt>
                <c:pt idx="8">
                  <c:v>31</c:v>
                </c:pt>
                <c:pt idx="9">
                  <c:v>14000</c:v>
                </c:pt>
                <c:pt idx="10">
                  <c:v>7280</c:v>
                </c:pt>
                <c:pt idx="11">
                  <c:v>13</c:v>
                </c:pt>
                <c:pt idx="12">
                  <c:v>92</c:v>
                </c:pt>
                <c:pt idx="13">
                  <c:v>14092</c:v>
                </c:pt>
                <c:pt idx="14">
                  <c:v>-1908</c:v>
                </c:pt>
                <c:pt idx="15">
                  <c:v>-3160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E4-4236-B8AC-6BED407FF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6187008"/>
        <c:axId val="116184128"/>
      </c:barChart>
      <c:catAx>
        <c:axId val="11618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84128"/>
        <c:crosses val="autoZero"/>
        <c:auto val="1"/>
        <c:lblAlgn val="ctr"/>
        <c:lblOffset val="100"/>
        <c:noMultiLvlLbl val="0"/>
      </c:catAx>
      <c:valAx>
        <c:axId val="11618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187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[Waterfall_LivePlan_Corrected.xlsx]Sheet6!PivotTable5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953945100026036"/>
          <c:y val="0.24685718164539772"/>
          <c:w val="0.74845603674540684"/>
          <c:h val="0.4822575823855351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Sheet6!$N$17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Sheet6!$M$18:$M$21</c:f>
              <c:strCache>
                <c:ptCount val="3"/>
                <c:pt idx="0">
                  <c:v>Total EAC</c:v>
                </c:pt>
                <c:pt idx="1">
                  <c:v>Total Projected Profit ($)</c:v>
                </c:pt>
                <c:pt idx="2">
                  <c:v>Total Projected Revenue ($)</c:v>
                </c:pt>
              </c:strCache>
            </c:strRef>
          </c:cat>
          <c:val>
            <c:numRef>
              <c:f>Sheet6!$N$18:$N$21</c:f>
              <c:numCache>
                <c:formatCode>General</c:formatCode>
                <c:ptCount val="3"/>
                <c:pt idx="0">
                  <c:v>14000</c:v>
                </c:pt>
                <c:pt idx="1">
                  <c:v>92</c:v>
                </c:pt>
                <c:pt idx="2">
                  <c:v>14092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80-4AA0-B2C4-98FA49DD4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4304672"/>
        <c:axId val="1984306112"/>
      </c:barChart>
      <c:catAx>
        <c:axId val="1984304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306112"/>
        <c:crosses val="autoZero"/>
        <c:auto val="1"/>
        <c:lblAlgn val="ctr"/>
        <c:lblOffset val="100"/>
        <c:noMultiLvlLbl val="0"/>
      </c:catAx>
      <c:valAx>
        <c:axId val="1984306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304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6727642618390661"/>
          <c:y val="0.100040016006402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70888013998254"/>
          <c:y val="0.13058727034120735"/>
          <c:w val="0.79085258092738409"/>
          <c:h val="0.488998250218722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'KPI s'!$C$1</c:f>
              <c:strCache>
                <c:ptCount val="1"/>
                <c:pt idx="0">
                  <c:v>Formula (Referring to Live Plan (Editable))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'KPI s'!$B$2:$B$38</c15:sqref>
                  </c15:fullRef>
                </c:ext>
              </c:extLst>
              <c:f>('KPI s'!$B$2,'KPI s'!$B$4)</c:f>
              <c:strCache>
                <c:ptCount val="2"/>
                <c:pt idx="0">
                  <c:v>Total Duration (Days)</c:v>
                </c:pt>
                <c:pt idx="1">
                  <c:v>New Total Duration (Days)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'KPI s'!$C$2:$C$38</c15:sqref>
                  </c15:fullRef>
                </c:ext>
              </c:extLst>
              <c:f>('KPI s'!$C$2,'KPI s'!$C$4)</c:f>
              <c:numCache>
                <c:formatCode>General</c:formatCode>
                <c:ptCount val="2"/>
                <c:pt idx="0">
                  <c:v>31</c:v>
                </c:pt>
                <c:pt idx="1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BC-41E8-836D-DDB59C0F7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1391808"/>
        <c:axId val="1571375968"/>
      </c:barChart>
      <c:catAx>
        <c:axId val="1571391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375968"/>
        <c:crosses val="autoZero"/>
        <c:auto val="1"/>
        <c:lblAlgn val="ctr"/>
        <c:lblOffset val="100"/>
        <c:noMultiLvlLbl val="0"/>
      </c:catAx>
      <c:valAx>
        <c:axId val="157137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1391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[Waterfall_LivePlan_Corrected.xlsx]Sheet9!PivotTable12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[Waterfall_LivePlan_Corrected.xlsx]Sheet10!PivotTable13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7441991530199854E-2"/>
          <c:y val="0.13903517195138798"/>
          <c:w val="0.62232871197848738"/>
          <c:h val="0.6843931414863258"/>
        </c:manualLayout>
      </c:layout>
      <c:pieChart>
        <c:varyColors val="1"/>
        <c:ser>
          <c:idx val="0"/>
          <c:order val="0"/>
          <c:tx>
            <c:strRef>
              <c:f>Sheet10!$B$3</c:f>
              <c:strCache>
                <c:ptCount val="1"/>
                <c:pt idx="0">
                  <c:v>Sum of Total Actual Cost ($)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multiLvlStrRef>
              <c:f>Sheet10!$A$4:$A$9</c:f>
              <c:multiLvlStrCache>
                <c:ptCount val="3"/>
                <c:lvl>
                  <c:pt idx="0">
                    <c:v>39.1666666666667</c:v>
                  </c:pt>
                  <c:pt idx="1">
                    <c:v>#DIV/0!</c:v>
                  </c:pt>
                  <c:pt idx="2">
                    <c:v>(blank)</c:v>
                  </c:pt>
                </c:lvl>
                <c:lvl>
                  <c:pt idx="0">
                    <c:v>1</c:v>
                  </c:pt>
                  <c:pt idx="1">
                    <c:v>(blank)</c:v>
                  </c:pt>
                </c:lvl>
              </c:multiLvlStrCache>
            </c:multiLvlStrRef>
          </c:cat>
          <c:val>
            <c:numRef>
              <c:f>Sheet10!$B$4:$B$9</c:f>
              <c:numCache>
                <c:formatCode>General</c:formatCode>
                <c:ptCount val="3"/>
                <c:pt idx="0">
                  <c:v>6720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E61-4C1A-8262-3FA7A65D9C04}"/>
            </c:ext>
          </c:extLst>
        </c:ser>
        <c:ser>
          <c:idx val="1"/>
          <c:order val="1"/>
          <c:tx>
            <c:strRef>
              <c:f>Sheet10!$C$3</c:f>
              <c:strCache>
                <c:ptCount val="1"/>
                <c:pt idx="0">
                  <c:v>Sum of Total Duration (Days)2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multiLvlStrRef>
              <c:f>Sheet10!$A$4:$A$9</c:f>
              <c:multiLvlStrCache>
                <c:ptCount val="3"/>
                <c:lvl>
                  <c:pt idx="0">
                    <c:v>39.1666666666667</c:v>
                  </c:pt>
                  <c:pt idx="1">
                    <c:v>#DIV/0!</c:v>
                  </c:pt>
                  <c:pt idx="2">
                    <c:v>(blank)</c:v>
                  </c:pt>
                </c:lvl>
                <c:lvl>
                  <c:pt idx="0">
                    <c:v>1</c:v>
                  </c:pt>
                  <c:pt idx="1">
                    <c:v>(blank)</c:v>
                  </c:pt>
                </c:lvl>
              </c:multiLvlStrCache>
            </c:multiLvlStrRef>
          </c:cat>
          <c:val>
            <c:numRef>
              <c:f>Sheet10!$C$4:$C$9</c:f>
              <c:numCache>
                <c:formatCode>General</c:formatCode>
                <c:ptCount val="3"/>
                <c:pt idx="0">
                  <c:v>31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61-4C1A-8262-3FA7A65D9C04}"/>
            </c:ext>
          </c:extLst>
        </c:ser>
        <c:ser>
          <c:idx val="2"/>
          <c:order val="2"/>
          <c:tx>
            <c:strRef>
              <c:f>Sheet10!$D$3</c:f>
              <c:strCache>
                <c:ptCount val="1"/>
                <c:pt idx="0">
                  <c:v>Sum of Total ETC (Days)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multiLvlStrRef>
              <c:f>Sheet10!$A$4:$A$9</c:f>
              <c:multiLvlStrCache>
                <c:ptCount val="3"/>
                <c:lvl>
                  <c:pt idx="0">
                    <c:v>39.1666666666667</c:v>
                  </c:pt>
                  <c:pt idx="1">
                    <c:v>#DIV/0!</c:v>
                  </c:pt>
                  <c:pt idx="2">
                    <c:v>(blank)</c:v>
                  </c:pt>
                </c:lvl>
                <c:lvl>
                  <c:pt idx="0">
                    <c:v>1</c:v>
                  </c:pt>
                  <c:pt idx="1">
                    <c:v>(blank)</c:v>
                  </c:pt>
                </c:lvl>
              </c:multiLvlStrCache>
            </c:multiLvlStrRef>
          </c:cat>
          <c:val>
            <c:numRef>
              <c:f>Sheet10!$D$4:$D$9</c:f>
              <c:numCache>
                <c:formatCode>General</c:formatCode>
                <c:ptCount val="3"/>
                <c:pt idx="0">
                  <c:v>20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61-4C1A-8262-3FA7A65D9C04}"/>
            </c:ext>
          </c:extLst>
        </c:ser>
        <c:ser>
          <c:idx val="3"/>
          <c:order val="3"/>
          <c:tx>
            <c:strRef>
              <c:f>Sheet10!$E$3</c:f>
              <c:strCache>
                <c:ptCount val="1"/>
                <c:pt idx="0">
                  <c:v>Sum of New Total Duration (Days)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multiLvlStrRef>
              <c:f>Sheet10!$A$4:$A$9</c:f>
              <c:multiLvlStrCache>
                <c:ptCount val="3"/>
                <c:lvl>
                  <c:pt idx="0">
                    <c:v>39.1666666666667</c:v>
                  </c:pt>
                  <c:pt idx="1">
                    <c:v>#DIV/0!</c:v>
                  </c:pt>
                  <c:pt idx="2">
                    <c:v>(blank)</c:v>
                  </c:pt>
                </c:lvl>
                <c:lvl>
                  <c:pt idx="0">
                    <c:v>1</c:v>
                  </c:pt>
                  <c:pt idx="1">
                    <c:v>(blank)</c:v>
                  </c:pt>
                </c:lvl>
              </c:multiLvlStrCache>
            </c:multiLvlStrRef>
          </c:cat>
          <c:val>
            <c:numRef>
              <c:f>Sheet10!$E$4:$E$9</c:f>
              <c:numCache>
                <c:formatCode>General</c:formatCode>
                <c:ptCount val="3"/>
                <c:pt idx="0">
                  <c:v>51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61-4C1A-8262-3FA7A65D9C04}"/>
            </c:ext>
          </c:extLst>
        </c:ser>
        <c:ser>
          <c:idx val="4"/>
          <c:order val="4"/>
          <c:tx>
            <c:strRef>
              <c:f>Sheet10!$F$3</c:f>
              <c:strCache>
                <c:ptCount val="1"/>
                <c:pt idx="0">
                  <c:v>Sum of Schedule Extension (Days);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multiLvlStrRef>
              <c:f>Sheet10!$A$4:$A$9</c:f>
              <c:multiLvlStrCache>
                <c:ptCount val="3"/>
                <c:lvl>
                  <c:pt idx="0">
                    <c:v>39.1666666666667</c:v>
                  </c:pt>
                  <c:pt idx="1">
                    <c:v>#DIV/0!</c:v>
                  </c:pt>
                  <c:pt idx="2">
                    <c:v>(blank)</c:v>
                  </c:pt>
                </c:lvl>
                <c:lvl>
                  <c:pt idx="0">
                    <c:v>1</c:v>
                  </c:pt>
                  <c:pt idx="1">
                    <c:v>(blank)</c:v>
                  </c:pt>
                </c:lvl>
              </c:multiLvlStrCache>
            </c:multiLvlStrRef>
          </c:cat>
          <c:val>
            <c:numRef>
              <c:f>Sheet10!$F$4:$F$9</c:f>
              <c:numCache>
                <c:formatCode>General</c:formatCode>
                <c:ptCount val="3"/>
                <c:pt idx="0">
                  <c:v>20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61-4C1A-8262-3FA7A65D9C04}"/>
            </c:ext>
          </c:extLst>
        </c:ser>
        <c:ser>
          <c:idx val="5"/>
          <c:order val="5"/>
          <c:tx>
            <c:strRef>
              <c:f>Sheet10!$G$3</c:f>
              <c:strCache>
                <c:ptCount val="1"/>
                <c:pt idx="0">
                  <c:v>Sum of Total Planned Resources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multiLvlStrRef>
              <c:f>Sheet10!$A$4:$A$9</c:f>
              <c:multiLvlStrCache>
                <c:ptCount val="3"/>
                <c:lvl>
                  <c:pt idx="0">
                    <c:v>39.1666666666667</c:v>
                  </c:pt>
                  <c:pt idx="1">
                    <c:v>#DIV/0!</c:v>
                  </c:pt>
                  <c:pt idx="2">
                    <c:v>(blank)</c:v>
                  </c:pt>
                </c:lvl>
                <c:lvl>
                  <c:pt idx="0">
                    <c:v>1</c:v>
                  </c:pt>
                  <c:pt idx="1">
                    <c:v>(blank)</c:v>
                  </c:pt>
                </c:lvl>
              </c:multiLvlStrCache>
            </c:multiLvlStrRef>
          </c:cat>
          <c:val>
            <c:numRef>
              <c:f>Sheet10!$G$4:$G$9</c:f>
              <c:numCache>
                <c:formatCode>General</c:formatCode>
                <c:ptCount val="3"/>
                <c:pt idx="0">
                  <c:v>13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E61-4C1A-8262-3FA7A65D9C04}"/>
            </c:ext>
          </c:extLst>
        </c:ser>
        <c:ser>
          <c:idx val="6"/>
          <c:order val="6"/>
          <c:tx>
            <c:strRef>
              <c:f>Sheet10!$H$3</c:f>
              <c:strCache>
                <c:ptCount val="1"/>
                <c:pt idx="0">
                  <c:v>Sum of Total Days Passed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cat>
            <c:multiLvlStrRef>
              <c:f>Sheet10!$A$4:$A$9</c:f>
              <c:multiLvlStrCache>
                <c:ptCount val="3"/>
                <c:lvl>
                  <c:pt idx="0">
                    <c:v>39.1666666666667</c:v>
                  </c:pt>
                  <c:pt idx="1">
                    <c:v>#DIV/0!</c:v>
                  </c:pt>
                  <c:pt idx="2">
                    <c:v>(blank)</c:v>
                  </c:pt>
                </c:lvl>
                <c:lvl>
                  <c:pt idx="0">
                    <c:v>1</c:v>
                  </c:pt>
                  <c:pt idx="1">
                    <c:v>(blank)</c:v>
                  </c:pt>
                </c:lvl>
              </c:multiLvlStrCache>
            </c:multiLvlStrRef>
          </c:cat>
          <c:val>
            <c:numRef>
              <c:f>Sheet10!$H$4:$H$9</c:f>
              <c:numCache>
                <c:formatCode>General</c:formatCode>
                <c:ptCount val="3"/>
                <c:pt idx="0">
                  <c:v>19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E61-4C1A-8262-3FA7A65D9C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[Waterfall_LivePlan_Corrected.xlsx]Pivoting Chart Test examples!PivotTable14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4247594050743649E-2"/>
          <c:y val="0.14579870224555264"/>
          <c:w val="0.5401968503937008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'Pivoting Chart Test examples'!$A$3</c:f>
              <c:strCache>
                <c:ptCount val="1"/>
                <c:pt idx="0">
                  <c:v>Sum of Total Duration 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'Pivoting Chart Test examples'!$A$4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examples'!$A$4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33-41A0-97C6-37EB98C5DD5E}"/>
            </c:ext>
          </c:extLst>
        </c:ser>
        <c:ser>
          <c:idx val="1"/>
          <c:order val="1"/>
          <c:tx>
            <c:strRef>
              <c:f>'Pivoting Chart Test examples'!$B$3</c:f>
              <c:strCache>
                <c:ptCount val="1"/>
                <c:pt idx="0">
                  <c:v>Sum of Total ETC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'Pivoting Chart Test examples'!$A$4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examples'!$B$4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33-41A0-97C6-37EB98C5DD5E}"/>
            </c:ext>
          </c:extLst>
        </c:ser>
        <c:ser>
          <c:idx val="2"/>
          <c:order val="2"/>
          <c:tx>
            <c:strRef>
              <c:f>'Pivoting Chart Test examples'!$C$3</c:f>
              <c:strCache>
                <c:ptCount val="1"/>
                <c:pt idx="0">
                  <c:v>Sum of New Total Duration (Days)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'Pivoting Chart Test examples'!$A$4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examples'!$C$4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33-41A0-97C6-37EB98C5DD5E}"/>
            </c:ext>
          </c:extLst>
        </c:ser>
        <c:ser>
          <c:idx val="3"/>
          <c:order val="3"/>
          <c:tx>
            <c:strRef>
              <c:f>'Pivoting Chart Test examples'!$D$3</c:f>
              <c:strCache>
                <c:ptCount val="1"/>
                <c:pt idx="0">
                  <c:v>Sum of Schedule Extension (Days);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'Pivoting Chart Test examples'!$A$4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examples'!$D$4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333-41A0-97C6-37EB98C5DD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092112"/>
        <c:axId val="335094512"/>
      </c:barChart>
      <c:catAx>
        <c:axId val="33509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94512"/>
        <c:crosses val="autoZero"/>
        <c:auto val="1"/>
        <c:lblAlgn val="ctr"/>
        <c:lblOffset val="100"/>
        <c:noMultiLvlLbl val="0"/>
      </c:catAx>
      <c:valAx>
        <c:axId val="3350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9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[Waterfall_LivePlan_Corrected.xlsx]Pivoting Chart Test examples!PivotTable14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247594050743664E-2"/>
          <c:y val="0.16431722076407113"/>
          <c:w val="0.5401968503937008"/>
          <c:h val="0.75010279965004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'Pivoting Chart Test examples'!$A$3</c:f>
              <c:strCache>
                <c:ptCount val="1"/>
                <c:pt idx="0">
                  <c:v>Sum of Total Duration 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'Pivoting Chart Test examples'!$A$4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examples'!$A$4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0-4B0C-A4CA-D00E5037531A}"/>
            </c:ext>
          </c:extLst>
        </c:ser>
        <c:ser>
          <c:idx val="1"/>
          <c:order val="1"/>
          <c:tx>
            <c:strRef>
              <c:f>'Pivoting Chart Test examples'!$B$3</c:f>
              <c:strCache>
                <c:ptCount val="1"/>
                <c:pt idx="0">
                  <c:v>Sum of Total ETC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'Pivoting Chart Test examples'!$A$4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examples'!$B$4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10-4B0C-A4CA-D00E5037531A}"/>
            </c:ext>
          </c:extLst>
        </c:ser>
        <c:ser>
          <c:idx val="2"/>
          <c:order val="2"/>
          <c:tx>
            <c:strRef>
              <c:f>'Pivoting Chart Test examples'!$C$3</c:f>
              <c:strCache>
                <c:ptCount val="1"/>
                <c:pt idx="0">
                  <c:v>Sum of New Total Duration (Days)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'Pivoting Chart Test examples'!$A$4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examples'!$C$4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10-4B0C-A4CA-D00E5037531A}"/>
            </c:ext>
          </c:extLst>
        </c:ser>
        <c:ser>
          <c:idx val="3"/>
          <c:order val="3"/>
          <c:tx>
            <c:strRef>
              <c:f>'Pivoting Chart Test examples'!$D$3</c:f>
              <c:strCache>
                <c:ptCount val="1"/>
                <c:pt idx="0">
                  <c:v>Sum of Schedule Extension (Days);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'Pivoting Chart Test examples'!$A$4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examples'!$D$4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10-4B0C-A4CA-D00E50375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5092112"/>
        <c:axId val="335094512"/>
      </c:barChart>
      <c:catAx>
        <c:axId val="33509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94512"/>
        <c:crosses val="autoZero"/>
        <c:auto val="1"/>
        <c:lblAlgn val="ctr"/>
        <c:lblOffset val="100"/>
        <c:noMultiLvlLbl val="0"/>
      </c:catAx>
      <c:valAx>
        <c:axId val="3350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509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[Waterfall_LivePlan_Corrected.xlsx]Pivoting Chart Test examples!PivotTable15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002624671916009"/>
          <c:y val="0.23972003499562555"/>
          <c:w val="0.50962892569463303"/>
          <c:h val="0.581224117818606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'Pivoting Chart Test examples'!$E$27</c:f>
              <c:strCache>
                <c:ptCount val="1"/>
                <c:pt idx="0">
                  <c:v>Sum of Total EAC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'Pivoting Chart Test examples'!$E$28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examples'!$E$28</c:f>
              <c:numCache>
                <c:formatCode>General</c:formatCode>
                <c:ptCount val="1"/>
                <c:pt idx="0">
                  <c:v>14000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13-4F98-A418-C9FAD16D6ED6}"/>
            </c:ext>
          </c:extLst>
        </c:ser>
        <c:ser>
          <c:idx val="1"/>
          <c:order val="1"/>
          <c:tx>
            <c:strRef>
              <c:f>'Pivoting Chart Test examples'!$F$27</c:f>
              <c:strCache>
                <c:ptCount val="1"/>
                <c:pt idx="0">
                  <c:v>Sum of Total Estimated Cost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'Pivoting Chart Test examples'!$E$28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examples'!$F$28</c:f>
              <c:numCache>
                <c:formatCode>General</c:formatCode>
                <c:ptCount val="1"/>
                <c:pt idx="0">
                  <c:v>10840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13-4F98-A418-C9FAD16D6ED6}"/>
            </c:ext>
          </c:extLst>
        </c:ser>
        <c:ser>
          <c:idx val="2"/>
          <c:order val="2"/>
          <c:tx>
            <c:strRef>
              <c:f>'Pivoting Chart Test examples'!$G$27</c:f>
              <c:strCache>
                <c:ptCount val="1"/>
                <c:pt idx="0">
                  <c:v>Sum of Total Budget Variance ($)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'Pivoting Chart Test examples'!$E$28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examples'!$G$28</c:f>
              <c:numCache>
                <c:formatCode>General</c:formatCode>
                <c:ptCount val="1"/>
                <c:pt idx="0">
                  <c:v>4120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13-4F98-A418-C9FAD16D6ED6}"/>
            </c:ext>
          </c:extLst>
        </c:ser>
        <c:ser>
          <c:idx val="3"/>
          <c:order val="3"/>
          <c:tx>
            <c:strRef>
              <c:f>'Pivoting Chart Test examples'!$H$27</c:f>
              <c:strCache>
                <c:ptCount val="1"/>
                <c:pt idx="0">
                  <c:v>Sum of Total Projected Profit ($)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'Pivoting Chart Test examples'!$E$28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examples'!$H$28</c:f>
              <c:numCache>
                <c:formatCode>General</c:formatCode>
                <c:ptCount val="1"/>
                <c:pt idx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913-4F98-A418-C9FAD16D6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0492416"/>
        <c:axId val="360492896"/>
      </c:barChart>
      <c:catAx>
        <c:axId val="36049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92896"/>
        <c:crosses val="autoZero"/>
        <c:auto val="1"/>
        <c:lblAlgn val="ctr"/>
        <c:lblOffset val="100"/>
        <c:noMultiLvlLbl val="0"/>
      </c:catAx>
      <c:valAx>
        <c:axId val="3604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492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[Waterfall_LivePlan_Corrected.xlsx]Pivoting Chart Test examples!PivotTable16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'Pivoting Chart Test examples'!$F$41</c:f>
              <c:strCache>
                <c:ptCount val="1"/>
                <c:pt idx="0">
                  <c:v>Sum of Total Estimated Cost ($)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'Pivoting Chart Test examples'!$F$42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examples'!$F$42</c:f>
              <c:numCache>
                <c:formatCode>General</c:formatCode>
                <c:ptCount val="1"/>
                <c:pt idx="0">
                  <c:v>10840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91E-45D9-A665-63AC252E271E}"/>
            </c:ext>
          </c:extLst>
        </c:ser>
        <c:ser>
          <c:idx val="1"/>
          <c:order val="1"/>
          <c:tx>
            <c:strRef>
              <c:f>'Pivoting Chart Test examples'!$G$41</c:f>
              <c:strCache>
                <c:ptCount val="1"/>
                <c:pt idx="0">
                  <c:v>Sum of Total Actual Cost ($)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'Pivoting Chart Test examples'!$F$42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examples'!$G$42</c:f>
              <c:numCache>
                <c:formatCode>General</c:formatCode>
                <c:ptCount val="1"/>
                <c:pt idx="0">
                  <c:v>6720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91E-45D9-A665-63AC252E271E}"/>
            </c:ext>
          </c:extLst>
        </c:ser>
        <c:ser>
          <c:idx val="2"/>
          <c:order val="2"/>
          <c:tx>
            <c:strRef>
              <c:f>'Pivoting Chart Test examples'!$H$41</c:f>
              <c:strCache>
                <c:ptCount val="1"/>
                <c:pt idx="0">
                  <c:v>Sum of Budget Remaining ($)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'Pivoting Chart Test examples'!$F$42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'Pivoting Chart Test examples'!$H$42</c:f>
              <c:numCache>
                <c:formatCode>General</c:formatCode>
                <c:ptCount val="1"/>
                <c:pt idx="0">
                  <c:v>4120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91E-45D9-A665-63AC252E27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567389328"/>
        <c:axId val="1567387408"/>
      </c:barChart>
      <c:catAx>
        <c:axId val="156738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387408"/>
        <c:crosses val="autoZero"/>
        <c:auto val="1"/>
        <c:lblAlgn val="ctr"/>
        <c:lblOffset val="100"/>
        <c:noMultiLvlLbl val="0"/>
      </c:catAx>
      <c:valAx>
        <c:axId val="15673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7389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[Waterfall_LivePlan_Corrected.xlsx]Pivoting Chart Test examples!PivotTable17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'Pivoting Chart Test examples'!$I$51</c:f>
              <c:strCache>
                <c:ptCount val="1"/>
                <c:pt idx="0">
                  <c:v>Sum of Total Duration (Days)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'Pivoting Chart Test examples'!$H$52:$H$56</c:f>
              <c:multiLvlStrCache>
                <c:ptCount val="1"/>
                <c:lvl>
                  <c:pt idx="0">
                    <c:v>31-08-2025</c:v>
                  </c:pt>
                </c:lvl>
                <c:lvl>
                  <c:pt idx="0">
                    <c:v>16-07-2025</c:v>
                  </c:pt>
                </c:lvl>
                <c:lvl>
                  <c:pt idx="0">
                    <c:v>17-06-2025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'Pivoting Chart Test examples'!$I$52:$I$56</c:f>
              <c:numCache>
                <c:formatCode>General</c:formatCode>
                <c:ptCount val="1"/>
                <c:pt idx="0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862-45BB-B18C-45145193590A}"/>
            </c:ext>
          </c:extLst>
        </c:ser>
        <c:ser>
          <c:idx val="1"/>
          <c:order val="1"/>
          <c:tx>
            <c:strRef>
              <c:f>'Pivoting Chart Test examples'!$J$51</c:f>
              <c:strCache>
                <c:ptCount val="1"/>
                <c:pt idx="0">
                  <c:v>Sum of New Total 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'Pivoting Chart Test examples'!$H$52:$H$56</c:f>
              <c:multiLvlStrCache>
                <c:ptCount val="1"/>
                <c:lvl>
                  <c:pt idx="0">
                    <c:v>31-08-2025</c:v>
                  </c:pt>
                </c:lvl>
                <c:lvl>
                  <c:pt idx="0">
                    <c:v>16-07-2025</c:v>
                  </c:pt>
                </c:lvl>
                <c:lvl>
                  <c:pt idx="0">
                    <c:v>17-06-2025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'Pivoting Chart Test examples'!$J$52:$J$56</c:f>
              <c:numCache>
                <c:formatCode>General</c:formatCode>
                <c:ptCount val="1"/>
                <c:pt idx="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62-45BB-B18C-45145193590A}"/>
            </c:ext>
          </c:extLst>
        </c:ser>
        <c:ser>
          <c:idx val="2"/>
          <c:order val="2"/>
          <c:tx>
            <c:strRef>
              <c:f>'Pivoting Chart Test examples'!$K$51</c:f>
              <c:strCache>
                <c:ptCount val="1"/>
                <c:pt idx="0">
                  <c:v>Sum of Schedule Extension (Days);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'Pivoting Chart Test examples'!$H$52:$H$56</c:f>
              <c:multiLvlStrCache>
                <c:ptCount val="1"/>
                <c:lvl>
                  <c:pt idx="0">
                    <c:v>31-08-2025</c:v>
                  </c:pt>
                </c:lvl>
                <c:lvl>
                  <c:pt idx="0">
                    <c:v>16-07-2025</c:v>
                  </c:pt>
                </c:lvl>
                <c:lvl>
                  <c:pt idx="0">
                    <c:v>17-06-2025</c:v>
                  </c:pt>
                </c:lvl>
                <c:lvl>
                  <c:pt idx="0">
                    <c:v>1</c:v>
                  </c:pt>
                </c:lvl>
              </c:multiLvlStrCache>
            </c:multiLvlStrRef>
          </c:cat>
          <c:val>
            <c:numRef>
              <c:f>'Pivoting Chart Test examples'!$K$52:$K$56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5862-45BB-B18C-4514519359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3477776"/>
        <c:axId val="413468176"/>
      </c:barChart>
      <c:catAx>
        <c:axId val="41347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68176"/>
        <c:crosses val="autoZero"/>
        <c:auto val="1"/>
        <c:lblAlgn val="ctr"/>
        <c:lblOffset val="100"/>
        <c:noMultiLvlLbl val="0"/>
      </c:catAx>
      <c:valAx>
        <c:axId val="41346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3477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1455420</xdr:colOff>
      <xdr:row>13</xdr:row>
      <xdr:rowOff>49530</xdr:rowOff>
    </xdr:from>
    <xdr:to>
      <xdr:col>6</xdr:col>
      <xdr:colOff>114300</xdr:colOff>
      <xdr:row>28</xdr:row>
      <xdr:rowOff>49530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E05BFF-66AB-ECAC-B9A2-65754CF7C8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3</xdr:row>
      <xdr:rowOff>68580</xdr:rowOff>
    </xdr:from>
    <xdr:to>
      <xdr:col>14</xdr:col>
      <xdr:colOff>312420</xdr:colOff>
      <xdr:row>22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33F52-9209-172C-9529-84AE8C5DF3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6</xdr:row>
      <xdr:rowOff>83820</xdr:rowOff>
    </xdr:from>
    <xdr:to>
      <xdr:col>5</xdr:col>
      <xdr:colOff>388620</xdr:colOff>
      <xdr:row>23</xdr:row>
      <xdr:rowOff>80010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255D2B-828A-6C6E-5974-6959CB5362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2</xdr:row>
      <xdr:rowOff>68580</xdr:rowOff>
    </xdr:from>
    <xdr:to>
      <xdr:col>7</xdr:col>
      <xdr:colOff>342900</xdr:colOff>
      <xdr:row>19</xdr:row>
      <xdr:rowOff>64770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90EAECB2-27A9-4C26-A64C-019F74C781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160020</xdr:colOff>
      <xdr:row>0</xdr:row>
      <xdr:rowOff>49530</xdr:rowOff>
    </xdr:from>
    <xdr:to>
      <xdr:col>15</xdr:col>
      <xdr:colOff>464820</xdr:colOff>
      <xdr:row>15</xdr:row>
      <xdr:rowOff>49530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DEB97BD4-1575-D48E-E931-510FF652F5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388620</xdr:colOff>
      <xdr:row>21</xdr:row>
      <xdr:rowOff>26670</xdr:rowOff>
    </xdr:from>
    <xdr:to>
      <xdr:col>18</xdr:col>
      <xdr:colOff>396240</xdr:colOff>
      <xdr:row>42</xdr:row>
      <xdr:rowOff>76200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30458A7-5732-A918-2E96-1CFF4F142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548640</xdr:colOff>
      <xdr:row>2</xdr:row>
      <xdr:rowOff>22860</xdr:rowOff>
    </xdr:from>
    <xdr:to>
      <xdr:col>10</xdr:col>
      <xdr:colOff>137160</xdr:colOff>
      <xdr:row>20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50FB9C-7EEF-FD44-3194-3395B2F26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426720</xdr:colOff>
      <xdr:row>0</xdr:row>
      <xdr:rowOff>175260</xdr:rowOff>
    </xdr:from>
    <xdr:to>
      <xdr:col>14</xdr:col>
      <xdr:colOff>441960</xdr:colOff>
      <xdr:row>15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2ABF68-EBDE-348C-8199-51742AAD6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5</xdr:row>
      <xdr:rowOff>133350</xdr:rowOff>
    </xdr:from>
    <xdr:to>
      <xdr:col>26</xdr:col>
      <xdr:colOff>464820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4587F2-B86E-3BF0-8C9D-CEE4BA9235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83820</xdr:colOff>
      <xdr:row>6</xdr:row>
      <xdr:rowOff>76200</xdr:rowOff>
    </xdr:from>
    <xdr:to>
      <xdr:col>11</xdr:col>
      <xdr:colOff>15240</xdr:colOff>
      <xdr:row>23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323E72-2049-5418-2B29-0ED851C02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396240</xdr:colOff>
      <xdr:row>11</xdr:row>
      <xdr:rowOff>60960</xdr:rowOff>
    </xdr:from>
    <xdr:to>
      <xdr:col>8</xdr:col>
      <xdr:colOff>198120</xdr:colOff>
      <xdr:row>27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02F39E-652C-B21E-F0BA-C21FC4894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7</xdr:row>
      <xdr:rowOff>3810</xdr:rowOff>
    </xdr:from>
    <xdr:to>
      <xdr:col>9</xdr:col>
      <xdr:colOff>2042160</xdr:colOff>
      <xdr:row>22</xdr:row>
      <xdr:rowOff>3810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8E0C7D-82E0-A640-9382-FC6005E5AA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228600</xdr:colOff>
      <xdr:row>5</xdr:row>
      <xdr:rowOff>152400</xdr:rowOff>
    </xdr:from>
    <xdr:to>
      <xdr:col>3</xdr:col>
      <xdr:colOff>1577340</xdr:colOff>
      <xdr:row>20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343E2D-78CC-4E97-88FB-C6DD0FBC5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419100</xdr:colOff>
      <xdr:row>21</xdr:row>
      <xdr:rowOff>156210</xdr:rowOff>
    </xdr:from>
    <xdr:to>
      <xdr:col>3</xdr:col>
      <xdr:colOff>563880</xdr:colOff>
      <xdr:row>36</xdr:row>
      <xdr:rowOff>156210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A45E3E2-B892-8FBA-6DDE-E5DC17466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304800</xdr:colOff>
      <xdr:row>38</xdr:row>
      <xdr:rowOff>87630</xdr:rowOff>
    </xdr:from>
    <xdr:to>
      <xdr:col>3</xdr:col>
      <xdr:colOff>1493520</xdr:colOff>
      <xdr:row>53</xdr:row>
      <xdr:rowOff>87630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F2A0D8-EB4C-4BAE-C690-4B29BCAB5F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1409700</xdr:colOff>
      <xdr:row>55</xdr:row>
      <xdr:rowOff>129540</xdr:rowOff>
    </xdr:from>
    <xdr:to>
      <xdr:col>6</xdr:col>
      <xdr:colOff>1424940</xdr:colOff>
      <xdr:row>74</xdr:row>
      <xdr:rowOff>125730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51B9495-A204-8595-BE61-58E21CAEA0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oshi" refreshedDate="45821.726850925923" createdVersion="8" refreshedVersion="8" minRefreshableVersion="3" recordCount="6" xr:uid="{2F21374E-AAC9-408E-80B2-7C7736B926F2}">
  <cacheSource type="worksheet">
    <worksheetSource ref="C1:X7" sheet="Live Plan (Editable)"/>
  </cacheSource>
  <cacheFields count="22">
    <cacheField name="Milestone" numFmtId="0">
      <sharedItems count="6">
        <s v="Planning Approval"/>
        <s v="Design Finalization"/>
        <s v="Foundation Completion"/>
        <s v="Structural Inspection"/>
        <s v="Final Finishes"/>
        <s v="Customer Handover"/>
      </sharedItems>
    </cacheField>
    <cacheField name="Phase" numFmtId="0">
      <sharedItems/>
    </cacheField>
    <cacheField name="Start Date" numFmtId="164">
      <sharedItems containsSemiMixedTypes="0" containsNonDate="0" containsDate="1" containsString="0" minDate="2025-06-17T00:00:00" maxDate="2025-07-13T00:00:00"/>
    </cacheField>
    <cacheField name="End Date" numFmtId="164">
      <sharedItems containsSemiMixedTypes="0" containsNonDate="0" containsDate="1" containsString="0" minDate="2025-06-20T00:00:00" maxDate="2025-07-17T00:00:00"/>
    </cacheField>
    <cacheField name="Duration (Days)" numFmtId="0">
      <sharedItems containsSemiMixedTypes="0" containsString="0" containsNumber="1" containsInteger="1" minValue="3" maxValue="7"/>
    </cacheField>
    <cacheField name="Planned Resources" numFmtId="0">
      <sharedItems containsSemiMixedTypes="0" containsString="0" containsNumber="1" containsInteger="1" minValue="1" maxValue="3"/>
    </cacheField>
    <cacheField name="Owner" numFmtId="0">
      <sharedItems count="3">
        <s v="Alice"/>
        <s v="Bob"/>
        <s v="Diana"/>
      </sharedItems>
    </cacheField>
    <cacheField name="Role" numFmtId="0">
      <sharedItems/>
    </cacheField>
    <cacheField name="Daily Rate ($)" numFmtId="0">
      <sharedItems containsSemiMixedTypes="0" containsString="0" containsNumber="1" containsInteger="1" minValue="160" maxValue="200"/>
    </cacheField>
    <cacheField name="Estimated Cost ($)" numFmtId="0">
      <sharedItems containsSemiMixedTypes="0" containsString="0" containsNumber="1" containsInteger="1" minValue="1120" maxValue="2520"/>
    </cacheField>
    <cacheField name="% Complete" numFmtId="0">
      <sharedItems containsSemiMixedTypes="0" containsString="0" containsNumber="1" containsInteger="1" minValue="10" maxValue="100"/>
    </cacheField>
    <cacheField name="Status" numFmtId="0">
      <sharedItems/>
    </cacheField>
    <cacheField name="Days Passed" numFmtId="0">
      <sharedItems containsSemiMixedTypes="0" containsString="0" containsNumber="1" containsInteger="1" minValue="2" maxValue="5"/>
    </cacheField>
    <cacheField name="Actual Cost ($)" numFmtId="0">
      <sharedItems containsSemiMixedTypes="0" containsString="0" containsNumber="1" containsInteger="1" minValue="720" maxValue="1600"/>
    </cacheField>
    <cacheField name="Budget Variance ($)" numFmtId="0">
      <sharedItems containsSemiMixedTypes="0" containsString="0" containsNumber="1" containsInteger="1" minValue="0" maxValue="1800"/>
    </cacheField>
    <cacheField name="Cost Variance($)" numFmtId="0">
      <sharedItems containsSemiMixedTypes="0" containsString="0" containsNumber="1" containsInteger="1" minValue="-1200" maxValue="1200"/>
    </cacheField>
    <cacheField name="Schedule Variance" numFmtId="0">
      <sharedItems containsSemiMixedTypes="0" containsString="0" containsNumber="1" containsInteger="1" minValue="-1200" maxValue="1200"/>
    </cacheField>
    <cacheField name="Projected End Date" numFmtId="14">
      <sharedItems containsSemiMixedTypes="0" containsNonDate="0" containsDate="1" containsString="0" minDate="2025-06-21T00:00:00" maxDate="2025-09-01T00:00:00"/>
    </cacheField>
    <cacheField name="Estimated Time to Complete (Days)" numFmtId="0">
      <sharedItems containsSemiMixedTypes="0" containsString="0" containsNumber="1" containsInteger="1" minValue="0" maxValue="6"/>
    </cacheField>
    <cacheField name="Estimated Cost to Complete ($)" numFmtId="0">
      <sharedItems containsSemiMixedTypes="0" containsString="0" containsNumber="1" containsInteger="1" minValue="0" maxValue="2400"/>
    </cacheField>
    <cacheField name="EAC" numFmtId="0">
      <sharedItems containsSemiMixedTypes="0" containsString="0" containsNumber="1" containsInteger="1" minValue="1200" maxValue="3600"/>
    </cacheField>
    <cacheField name="VAC" numFmtId="0">
      <sharedItems containsSemiMixedTypes="0" containsString="0" containsNumber="1" containsInteger="1" minValue="-1600" maxValue="12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oshi" refreshedDate="45821.749792592593" createdVersion="8" refreshedVersion="8" minRefreshableVersion="3" recordCount="7" xr:uid="{EDA3CA58-36DD-43AF-AD90-4172D46E12B6}">
  <cacheSource type="worksheet">
    <worksheetSource ref="C1:AA1048576" sheet="Live Plan (Editable)"/>
  </cacheSource>
  <cacheFields count="25">
    <cacheField name="Milestone" numFmtId="0">
      <sharedItems containsBlank="1" count="7">
        <s v="Planning Approval"/>
        <s v="Design Finalization"/>
        <s v="Foundation Completion"/>
        <s v="Structural Inspection"/>
        <s v="Final Finishes"/>
        <s v="Customer Handover"/>
        <m/>
      </sharedItems>
    </cacheField>
    <cacheField name="Phase" numFmtId="0">
      <sharedItems containsBlank="1"/>
    </cacheField>
    <cacheField name="Start Date" numFmtId="0">
      <sharedItems containsNonDate="0" containsDate="1" containsString="0" containsBlank="1" minDate="2025-06-17T00:00:00" maxDate="2025-07-13T00:00:00"/>
    </cacheField>
    <cacheField name="End Date" numFmtId="0">
      <sharedItems containsNonDate="0" containsDate="1" containsString="0" containsBlank="1" minDate="2025-06-20T00:00:00" maxDate="2025-07-17T00:00:00"/>
    </cacheField>
    <cacheField name="Duration (Days)" numFmtId="0">
      <sharedItems containsString="0" containsBlank="1" containsNumber="1" containsInteger="1" minValue="3" maxValue="7"/>
    </cacheField>
    <cacheField name="Planned Resources" numFmtId="0">
      <sharedItems containsString="0" containsBlank="1" containsNumber="1" containsInteger="1" minValue="1" maxValue="3"/>
    </cacheField>
    <cacheField name="Owner" numFmtId="0">
      <sharedItems containsBlank="1"/>
    </cacheField>
    <cacheField name="Role" numFmtId="0">
      <sharedItems containsBlank="1"/>
    </cacheField>
    <cacheField name="Daily Rate ($)" numFmtId="0">
      <sharedItems containsString="0" containsBlank="1" containsNumber="1" containsInteger="1" minValue="160" maxValue="200"/>
    </cacheField>
    <cacheField name="Estimated Cost ($)" numFmtId="0">
      <sharedItems containsString="0" containsBlank="1" containsNumber="1" containsInteger="1" minValue="1120" maxValue="2520"/>
    </cacheField>
    <cacheField name="% Complete" numFmtId="0">
      <sharedItems containsString="0" containsBlank="1" containsNumber="1" containsInteger="1" minValue="10" maxValue="100"/>
    </cacheField>
    <cacheField name="Status" numFmtId="0">
      <sharedItems containsBlank="1"/>
    </cacheField>
    <cacheField name="Days Passed" numFmtId="0">
      <sharedItems containsString="0" containsBlank="1" containsNumber="1" containsInteger="1" minValue="2" maxValue="5"/>
    </cacheField>
    <cacheField name="Actual Cost ($)" numFmtId="0">
      <sharedItems containsString="0" containsBlank="1" containsNumber="1" containsInteger="1" minValue="720" maxValue="1600"/>
    </cacheField>
    <cacheField name="Budget Variance ($)" numFmtId="0">
      <sharedItems containsString="0" containsBlank="1" containsNumber="1" containsInteger="1" minValue="0" maxValue="1800"/>
    </cacheField>
    <cacheField name="Cost Variance($)" numFmtId="0">
      <sharedItems containsString="0" containsBlank="1" containsNumber="1" containsInteger="1" minValue="-1200" maxValue="1200"/>
    </cacheField>
    <cacheField name="Schedule Variance" numFmtId="0">
      <sharedItems containsString="0" containsBlank="1" containsNumber="1" containsInteger="1" minValue="-1200" maxValue="1200"/>
    </cacheField>
    <cacheField name="Projected End Date" numFmtId="0">
      <sharedItems containsNonDate="0" containsDate="1" containsString="0" containsBlank="1" minDate="2025-06-21T00:00:00" maxDate="2025-09-01T00:00:00"/>
    </cacheField>
    <cacheField name="Estimated Time to Complete (Days)" numFmtId="0">
      <sharedItems containsString="0" containsBlank="1" containsNumber="1" containsInteger="1" minValue="0" maxValue="6"/>
    </cacheField>
    <cacheField name="Estimated Cost to Complete ($)" numFmtId="0">
      <sharedItems containsString="0" containsBlank="1" containsNumber="1" containsInteger="1" minValue="0" maxValue="2400"/>
    </cacheField>
    <cacheField name="EAC" numFmtId="0">
      <sharedItems containsString="0" containsBlank="1" containsNumber="1" containsInteger="1" minValue="1200" maxValue="3600"/>
    </cacheField>
    <cacheField name="VAC" numFmtId="0">
      <sharedItems containsString="0" containsBlank="1" containsNumber="1" containsInteger="1" minValue="-1600" maxValue="1200"/>
    </cacheField>
    <cacheField name="Projected Revenue ($)" numFmtId="0">
      <sharedItems containsString="0" containsBlank="1" containsNumber="1" containsInteger="1" minValue="1456" maxValue="3276"/>
    </cacheField>
    <cacheField name="Projected Profit ($)" numFmtId="0">
      <sharedItems containsString="0" containsBlank="1" containsNumber="1" containsInteger="1" minValue="-1000" maxValue="1920"/>
    </cacheField>
    <cacheField name="Profitable/Loss" numFmtId="0">
      <sharedItems containsBlank="1" count="3">
        <s v="Profitable"/>
        <s v="Los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oshi" refreshedDate="45822.625208217592" createdVersion="8" refreshedVersion="8" minRefreshableVersion="3" recordCount="16" xr:uid="{D9B7DDCB-8680-4923-AE87-27B23AC03EF7}">
  <cacheSource type="worksheet">
    <worksheetSource ref="B1:C20" sheet="KPI s"/>
  </cacheSource>
  <cacheFields count="2">
    <cacheField name="Metric" numFmtId="0">
      <sharedItems count="16">
        <s v="Total Duration (Days)"/>
        <s v="Total Planned Resources"/>
        <s v="Average % Completion"/>
        <s v="Total Days Passed"/>
        <s v="Total Actual Cost ($)"/>
        <s v="Total Budget Variance ($)"/>
        <s v="Total Cost Variance ($)"/>
        <s v="Total Schedule Variance (Days)"/>
        <s v="Total Estimated Cost to Complete"/>
        <s v="Total EAC"/>
        <s v="Total VAC"/>
        <s v="Total Projected Revenue ($)"/>
        <s v="Total Projected Profit ($)"/>
        <s v="# Profitable Milestones"/>
        <s v="# Loss-Making Milestones"/>
        <s v="% Milestones Completed"/>
      </sharedItems>
    </cacheField>
    <cacheField name="Formula (Referring to Live Plan (Editable))" numFmtId="0">
      <sharedItems containsSemiMixedTypes="0" containsString="0" containsNumber="1" minValue="-3160" maxValue="140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oshi" refreshedDate="45823.579516319442" createdVersion="8" refreshedVersion="8" minRefreshableVersion="3" recordCount="7" xr:uid="{F0B7C901-7814-45BC-ABE9-0129ECEF9551}">
  <cacheSource type="worksheet">
    <worksheetSource ref="C1:AC8" sheet="Live Plan (Editable)"/>
  </cacheSource>
  <cacheFields count="27">
    <cacheField name="Milestone" numFmtId="0">
      <sharedItems/>
    </cacheField>
    <cacheField name="Phase" numFmtId="0">
      <sharedItems containsBlank="1"/>
    </cacheField>
    <cacheField name="Start Date" numFmtId="0">
      <sharedItems containsNonDate="0" containsDate="1" containsString="0" containsBlank="1" minDate="2025-06-17T00:00:00" maxDate="2025-07-13T00:00:00"/>
    </cacheField>
    <cacheField name="End Date" numFmtId="0">
      <sharedItems containsNonDate="0" containsDate="1" containsString="0" containsBlank="1" minDate="2025-06-20T00:00:00" maxDate="2025-07-17T00:00:00"/>
    </cacheField>
    <cacheField name="Duration (Days)" numFmtId="0">
      <sharedItems containsSemiMixedTypes="0" containsString="0" containsNumber="1" containsInteger="1" minValue="3" maxValue="31"/>
    </cacheField>
    <cacheField name="Planned Resources" numFmtId="0">
      <sharedItems containsSemiMixedTypes="0" containsString="0" containsNumber="1" containsInteger="1" minValue="1" maxValue="13"/>
    </cacheField>
    <cacheField name="Owner" numFmtId="0">
      <sharedItems containsBlank="1"/>
    </cacheField>
    <cacheField name="Role" numFmtId="0">
      <sharedItems containsBlank="1"/>
    </cacheField>
    <cacheField name="Daily Rate ($)" numFmtId="0">
      <sharedItems containsString="0" containsBlank="1" containsNumber="1" containsInteger="1" minValue="160" maxValue="200"/>
    </cacheField>
    <cacheField name="Estimated Cost ($)" numFmtId="0">
      <sharedItems containsSemiMixedTypes="0" containsString="0" containsNumber="1" containsInteger="1" minValue="1120" maxValue="10840"/>
    </cacheField>
    <cacheField name="% Complete" numFmtId="0">
      <sharedItems containsSemiMixedTypes="0" containsString="0" containsNumber="1" minValue="10" maxValue="100"/>
    </cacheField>
    <cacheField name="Status" numFmtId="0">
      <sharedItems containsBlank="1"/>
    </cacheField>
    <cacheField name="Days Passed" numFmtId="0">
      <sharedItems containsSemiMixedTypes="0" containsString="0" containsNumber="1" containsInteger="1" minValue="2" maxValue="19"/>
    </cacheField>
    <cacheField name="Actual Cost ($)" numFmtId="0">
      <sharedItems containsSemiMixedTypes="0" containsString="0" containsNumber="1" containsInteger="1" minValue="720" maxValue="6720"/>
    </cacheField>
    <cacheField name="Budget Variance ($)" numFmtId="0">
      <sharedItems containsSemiMixedTypes="0" containsString="0" containsNumber="1" containsInteger="1" minValue="0" maxValue="4120"/>
    </cacheField>
    <cacheField name="Cost Variance($)" numFmtId="0">
      <sharedItems containsSemiMixedTypes="0" containsString="0" containsNumber="1" containsInteger="1" minValue="-2308" maxValue="1200"/>
    </cacheField>
    <cacheField name="Schedule Variance" numFmtId="0">
      <sharedItems containsSemiMixedTypes="0" containsString="0" containsNumber="1" containsInteger="1" minValue="-1908" maxValue="1200"/>
    </cacheField>
    <cacheField name="Projected End Date" numFmtId="0">
      <sharedItems containsNonDate="0" containsDate="1" containsString="0" containsBlank="1" minDate="2025-06-21T00:00:00" maxDate="2025-09-01T00:00:00"/>
    </cacheField>
    <cacheField name="Estimated Time to Complete (Days)" numFmtId="0">
      <sharedItems containsString="0" containsBlank="1" containsNumber="1" containsInteger="1" minValue="0" maxValue="6"/>
    </cacheField>
    <cacheField name="Estimated Cost to Complete ($)" numFmtId="0">
      <sharedItems containsSemiMixedTypes="0" containsString="0" containsNumber="1" containsInteger="1" minValue="0" maxValue="7280"/>
    </cacheField>
    <cacheField name="EAC" numFmtId="0">
      <sharedItems containsSemiMixedTypes="0" containsString="0" containsNumber="1" containsInteger="1" minValue="1200" maxValue="14000"/>
    </cacheField>
    <cacheField name="VAC" numFmtId="0">
      <sharedItems containsSemiMixedTypes="0" containsString="0" containsNumber="1" containsInteger="1" minValue="-3160" maxValue="1200"/>
    </cacheField>
    <cacheField name="Projected Revenue ($)" numFmtId="0">
      <sharedItems containsSemiMixedTypes="0" containsString="0" containsNumber="1" containsInteger="1" minValue="1456" maxValue="14092"/>
    </cacheField>
    <cacheField name="Projected Profit ($)" numFmtId="0">
      <sharedItems containsSemiMixedTypes="0" containsString="0" containsNumber="1" containsInteger="1" minValue="-1000" maxValue="1920"/>
    </cacheField>
    <cacheField name="Profitable/Loss" numFmtId="0">
      <sharedItems containsMixedTypes="1" containsNumber="1" containsInteger="1" minValue="3" maxValue="3"/>
    </cacheField>
    <cacheField name="Risks" numFmtId="0">
      <sharedItems containsBlank="1"/>
    </cacheField>
    <cacheField name="Scope/other Change Reques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oshi" refreshedDate="45823.580639583335" createdVersion="8" refreshedVersion="8" minRefreshableVersion="3" recordCount="37" xr:uid="{652CB0E0-4661-4610-8446-89AE8E0D2768}">
  <cacheSource type="worksheet">
    <worksheetSource ref="B1:C38" sheet="KPI s"/>
  </cacheSource>
  <cacheFields count="2">
    <cacheField name="Metric" numFmtId="0">
      <sharedItems count="37">
        <s v="Total Duration (Days)"/>
        <s v="Total ETC (Days)"/>
        <s v="New Total Duration (Days)"/>
        <s v="Schedule Extension (Days);"/>
        <s v="Total Planned Resources"/>
        <s v="Average % Completion"/>
        <s v="Total Days Passed"/>
        <s v="Total Actual Cost ($)"/>
        <s v="Total Budget Variance ($)"/>
        <s v="Total Cost Variance ($)"/>
        <s v="Total Schedule Variance (Days)"/>
        <s v="Total Estimated Cost to Complete"/>
        <s v="Total EAC"/>
        <s v="Total VAC"/>
        <s v="Total Projected Revenue ($)"/>
        <s v="Total Projected Profit ($)"/>
        <s v="# Profitable Milestones"/>
        <s v="# Loss-Making Milestones"/>
        <s v="% Milestones Completed"/>
        <s v="Total Estimated Cost ($)"/>
        <s v="Overall Status"/>
        <s v="Initial Finish Date"/>
        <s v="Projected Finish Date"/>
        <s v="Total Risks"/>
        <s v="Total Scope Changes"/>
        <s v="Budget Spent (%)"/>
        <s v="Budget Remaining ($)"/>
        <s v="Overall Profit /Loss"/>
        <s v="Baseline Profit ($)"/>
        <s v="Expected Profit at Completion ($)"/>
        <s v="Profit Gap vs. Baseline ($)"/>
        <s v="Baseline Profit (%)"/>
        <s v="Expected Profit (%)"/>
        <s v="Profit Gap vs. Baseline (%)"/>
        <s v="Profitable Milestone"/>
        <s v="Loss making Milestones"/>
        <s v="Project Owners"/>
      </sharedItems>
    </cacheField>
    <cacheField name="Formula (Referring to Live Plan (Editable))" numFmtId="0">
      <sharedItems containsDate="1" containsMixedTypes="1" minDate="1900-01-07T10:51:12" maxDate="1900-01-01T02:57:04" count="30">
        <n v="31"/>
        <n v="20"/>
        <n v="51"/>
        <n v="13"/>
        <n v="39.166666666666664"/>
        <n v="19"/>
        <n v="6720"/>
        <n v="4120"/>
        <n v="-2308"/>
        <n v="-1908"/>
        <n v="7280"/>
        <n v="14000"/>
        <n v="-3160"/>
        <n v="14092"/>
        <n v="92"/>
        <n v="3"/>
        <n v="0.16666666666666666"/>
        <n v="10840"/>
        <s v="In Progress"/>
        <d v="2025-07-16T00:00:00"/>
        <d v="2025-08-31T00:00:00"/>
        <n v="2"/>
        <n v="0.61992619926199266"/>
        <n v="6.528526823729776E-3"/>
        <n v="3252"/>
        <n v="0.23076923076923078"/>
        <n v="-0.97170971709717102"/>
        <s v="Planning Approval, Design Finalization, Final Finishes"/>
        <s v="Foundation Completion, Structural Inspection, Customer Handover"/>
        <s v="Alice, Neal, Bob, Partha, Alice, Di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oshi" refreshedDate="45824.596902662037" createdVersion="8" refreshedVersion="8" minRefreshableVersion="3" recordCount="36" xr:uid="{E9282FB0-6B87-4B76-898C-D2F2C59A7788}">
  <cacheSource type="worksheet">
    <worksheetSource ref="A1:AQ37" sheet="Dashboard Final Data"/>
  </cacheSource>
  <cacheFields count="49">
    <cacheField name="Total Duration (Days)" numFmtId="0">
      <sharedItems/>
    </cacheField>
    <cacheField name="Project ID " numFmtId="0">
      <sharedItems containsString="0" containsBlank="1" containsNumber="1" containsInteger="1" minValue="1" maxValue="2" count="3">
        <n v="1"/>
        <n v="2"/>
        <m/>
      </sharedItems>
    </cacheField>
    <cacheField name="Project Name" numFmtId="0">
      <sharedItems containsBlank="1" count="2">
        <e v="#N/A"/>
        <m/>
      </sharedItems>
    </cacheField>
    <cacheField name="Total Duration (Days)2" numFmtId="0">
      <sharedItems containsString="0" containsBlank="1" containsNumber="1" containsInteger="1" minValue="0" maxValue="31"/>
    </cacheField>
    <cacheField name="Total ETC (Days)" numFmtId="0">
      <sharedItems containsString="0" containsBlank="1" containsNumber="1" containsInteger="1" minValue="0" maxValue="20"/>
    </cacheField>
    <cacheField name="New Total Duration (Days)" numFmtId="0">
      <sharedItems containsString="0" containsBlank="1" containsNumber="1" containsInteger="1" minValue="0" maxValue="51"/>
    </cacheField>
    <cacheField name="Schedule Extension (Days);" numFmtId="0">
      <sharedItems containsString="0" containsBlank="1" containsNumber="1" containsInteger="1" minValue="0" maxValue="20"/>
    </cacheField>
    <cacheField name="Total Planned Resources" numFmtId="0">
      <sharedItems containsString="0" containsBlank="1" containsNumber="1" containsInteger="1" minValue="0" maxValue="13"/>
    </cacheField>
    <cacheField name="Average % Completion" numFmtId="0">
      <sharedItems containsBlank="1" containsMixedTypes="1" containsNumber="1" minValue="39.166666666666664" maxValue="39.166666666666664" count="3">
        <n v="39.166666666666664"/>
        <e v="#DIV/0!"/>
        <m/>
      </sharedItems>
    </cacheField>
    <cacheField name="Total Days Passed" numFmtId="0">
      <sharedItems containsString="0" containsBlank="1" containsNumber="1" containsInteger="1" minValue="0" maxValue="19"/>
    </cacheField>
    <cacheField name="Total Actual Cost ($)" numFmtId="0">
      <sharedItems containsString="0" containsBlank="1" containsNumber="1" containsInteger="1" minValue="0" maxValue="6720"/>
    </cacheField>
    <cacheField name="Total Budget Variance ($)" numFmtId="0">
      <sharedItems containsString="0" containsBlank="1" containsNumber="1" containsInteger="1" minValue="4120" maxValue="4120"/>
    </cacheField>
    <cacheField name="Total Cost Variance ($)" numFmtId="0">
      <sharedItems containsString="0" containsBlank="1" containsNumber="1" containsInteger="1" minValue="-2308" maxValue="0"/>
    </cacheField>
    <cacheField name="Total Schedule Variance (Days)" numFmtId="0">
      <sharedItems containsString="0" containsBlank="1" containsNumber="1" containsInteger="1" minValue="-1908" maxValue="0"/>
    </cacheField>
    <cacheField name="Total Estimated Cost to Complete" numFmtId="0">
      <sharedItems containsString="0" containsBlank="1" containsNumber="1" containsInteger="1" minValue="0" maxValue="7280"/>
    </cacheField>
    <cacheField name="Total EAC" numFmtId="0">
      <sharedItems containsString="0" containsBlank="1" containsNumber="1" containsInteger="1" minValue="0" maxValue="14000"/>
    </cacheField>
    <cacheField name="Total VAC" numFmtId="0">
      <sharedItems containsString="0" containsBlank="1" containsNumber="1" containsInteger="1" minValue="-3160" maxValue="0"/>
    </cacheField>
    <cacheField name="Total Projected Revenue ($)" numFmtId="0">
      <sharedItems containsString="0" containsBlank="1" containsNumber="1" containsInteger="1" minValue="0" maxValue="14092"/>
    </cacheField>
    <cacheField name="Total Projected Profit ($)" numFmtId="0">
      <sharedItems containsString="0" containsBlank="1" containsNumber="1" containsInteger="1" minValue="0" maxValue="92"/>
    </cacheField>
    <cacheField name="# Profitable Milestones" numFmtId="0">
      <sharedItems containsString="0" containsBlank="1" containsNumber="1" containsInteger="1" minValue="0" maxValue="3"/>
    </cacheField>
    <cacheField name="# Loss-Making Milestones" numFmtId="0">
      <sharedItems containsString="0" containsBlank="1" containsNumber="1" containsInteger="1" minValue="0" maxValue="3"/>
    </cacheField>
    <cacheField name="% Milestones Completed" numFmtId="0">
      <sharedItems containsBlank="1" containsMixedTypes="1" containsNumber="1" minValue="0.16666666666666666" maxValue="0.16666666666666666" count="3">
        <n v="0.16666666666666666"/>
        <e v="#DIV/0!"/>
        <m/>
      </sharedItems>
    </cacheField>
    <cacheField name="Total Estimated Cost ($)" numFmtId="0">
      <sharedItems containsString="0" containsBlank="1" containsNumber="1" containsInteger="1" minValue="0" maxValue="10840"/>
    </cacheField>
    <cacheField name="Overall Status" numFmtId="0">
      <sharedItems containsBlank="1" count="3">
        <s v="In Progress"/>
        <s v="Completed"/>
        <m/>
      </sharedItems>
    </cacheField>
    <cacheField name="Initial Finish Date" numFmtId="0">
      <sharedItems containsNonDate="0" containsDate="1" containsString="0" containsBlank="1" minDate="1899-12-30T00:00:00" maxDate="2025-07-17T00:00:00"/>
    </cacheField>
    <cacheField name="Projected Finish Date" numFmtId="14">
      <sharedItems containsSemiMixedTypes="0" containsNonDate="0" containsDate="1" containsString="0" minDate="1899-12-30T00:00:00" maxDate="2025-09-01T00:00:00"/>
    </cacheField>
    <cacheField name="Total Risks" numFmtId="0">
      <sharedItems containsString="0" containsBlank="1" containsNumber="1" containsInteger="1" minValue="0" maxValue="3"/>
    </cacheField>
    <cacheField name="Total Scope Changes" numFmtId="0">
      <sharedItems containsString="0" containsBlank="1" containsNumber="1" containsInteger="1" minValue="0" maxValue="2"/>
    </cacheField>
    <cacheField name="Budget Spent (%)" numFmtId="0">
      <sharedItems containsBlank="1" containsMixedTypes="1" containsNumber="1" minValue="0.61992619926199266" maxValue="0.61992619926199266"/>
    </cacheField>
    <cacheField name="Budget Remaining ($)" numFmtId="0">
      <sharedItems containsSemiMixedTypes="0" containsString="0" containsNumber="1" containsInteger="1" minValue="0" maxValue="4120"/>
    </cacheField>
    <cacheField name="Overall Profit /Loss" numFmtId="0">
      <sharedItems containsBlank="1" containsMixedTypes="1" containsNumber="1" minValue="6.528526823729776E-3" maxValue="6.528526823729776E-3"/>
    </cacheField>
    <cacheField name="Baseline Profit ($)" numFmtId="0">
      <sharedItems containsString="0" containsBlank="1" containsNumber="1" containsInteger="1" minValue="0" maxValue="3252"/>
    </cacheField>
    <cacheField name="Expected Profit at Completion ($)" numFmtId="0">
      <sharedItems containsString="0" containsBlank="1" containsNumber="1" containsInteger="1" minValue="0" maxValue="92"/>
    </cacheField>
    <cacheField name="Profit Gap vs. Baseline ($)" numFmtId="0">
      <sharedItems containsString="0" containsBlank="1" containsNumber="1" containsInteger="1" minValue="-3160" maxValue="0"/>
    </cacheField>
    <cacheField name="Baseline Profit (%)" numFmtId="0">
      <sharedItems containsBlank="1" containsMixedTypes="1" containsNumber="1" minValue="0.23076923076923078" maxValue="0.23076923076923078"/>
    </cacheField>
    <cacheField name="Expected Profit (%)" numFmtId="0">
      <sharedItems containsBlank="1" containsMixedTypes="1" containsNumber="1" minValue="6.528526823729776E-3" maxValue="6.528526823729776E-3"/>
    </cacheField>
    <cacheField name="Profit Gap vs. Baseline (%)" numFmtId="0">
      <sharedItems containsBlank="1" containsMixedTypes="1" containsNumber="1" minValue="-0.97170971709717102" maxValue="-0.97170971709717102"/>
    </cacheField>
    <cacheField name="Profitable Milestone" numFmtId="0">
      <sharedItems containsBlank="1"/>
    </cacheField>
    <cacheField name="Loss making Milestones" numFmtId="0">
      <sharedItems containsBlank="1"/>
    </cacheField>
    <cacheField name="Project Owners" numFmtId="0">
      <sharedItems count="2">
        <s v="Alice, Neal, Bob, Partha, Alice, Diana"/>
        <s v="#CALC!"/>
      </sharedItems>
    </cacheField>
    <cacheField name="Start date" numFmtId="0">
      <sharedItems containsNonDate="0" containsDate="1" containsString="0" containsBlank="1" minDate="1899-12-30T00:00:00" maxDate="2025-06-18T00:00:00" count="3">
        <d v="2025-06-17T00:00:00"/>
        <d v="1899-12-30T00:00:00"/>
        <m/>
      </sharedItems>
      <fieldGroup par="45"/>
    </cacheField>
    <cacheField name="End date" numFmtId="0">
      <sharedItems containsNonDate="0" containsDate="1" containsString="0" containsBlank="1" minDate="1899-12-30T00:00:00" maxDate="2025-07-17T00:00:00" count="3">
        <d v="2025-07-16T00:00:00"/>
        <d v="1899-12-30T00:00:00"/>
        <m/>
      </sharedItems>
      <fieldGroup par="48"/>
    </cacheField>
    <cacheField name="Projected End Date" numFmtId="0">
      <sharedItems containsNonDate="0" containsDate="1" containsString="0" containsBlank="1" minDate="1899-12-30T00:00:00" maxDate="2025-09-01T00:00:00"/>
    </cacheField>
    <cacheField name="Months (Start date)" numFmtId="0" databaseField="0">
      <fieldGroup base="40">
        <rangePr groupBy="months" startDate="1899-12-30T00:00:00" endDate="2025-06-18T00:00:00"/>
        <groupItems count="14">
          <s v="&lt;00-01-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-06-2025"/>
        </groupItems>
      </fieldGroup>
    </cacheField>
    <cacheField name="Quarters (Start date)" numFmtId="0" databaseField="0">
      <fieldGroup base="40">
        <rangePr groupBy="quarters" startDate="1899-12-30T00:00:00" endDate="2025-06-18T00:00:00"/>
        <groupItems count="6">
          <s v="&lt;00-01-1900"/>
          <s v="Qtr1"/>
          <s v="Qtr2"/>
          <s v="Qtr3"/>
          <s v="Qtr4"/>
          <s v="&gt;18-06-2025"/>
        </groupItems>
      </fieldGroup>
    </cacheField>
    <cacheField name="Years (Start date)" numFmtId="0" databaseField="0">
      <fieldGroup base="40">
        <rangePr groupBy="years" startDate="1899-12-30T00:00:00" endDate="2025-06-18T00:00:00"/>
        <groupItems count="128">
          <s v="&lt;00-01-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18-06-2025"/>
        </groupItems>
      </fieldGroup>
    </cacheField>
    <cacheField name="Months (End date)" numFmtId="0" databaseField="0">
      <fieldGroup base="41">
        <rangePr groupBy="months" startDate="1899-12-30T00:00:00" endDate="2025-07-17T00:00:00"/>
        <groupItems count="14">
          <s v="&lt;00-01-190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7-07-2025"/>
        </groupItems>
      </fieldGroup>
    </cacheField>
    <cacheField name="Quarters (End date)" numFmtId="0" databaseField="0">
      <fieldGroup base="41">
        <rangePr groupBy="quarters" startDate="1899-12-30T00:00:00" endDate="2025-07-17T00:00:00"/>
        <groupItems count="6">
          <s v="&lt;00-01-1900"/>
          <s v="Qtr1"/>
          <s v="Qtr2"/>
          <s v="Qtr3"/>
          <s v="Qtr4"/>
          <s v="&gt;17-07-2025"/>
        </groupItems>
      </fieldGroup>
    </cacheField>
    <cacheField name="Years (End date)" numFmtId="0" databaseField="0">
      <fieldGroup base="41">
        <rangePr groupBy="years" startDate="1899-12-30T00:00:00" endDate="2025-07-17T00:00:00"/>
        <groupItems count="128">
          <s v="&lt;00-01-1900"/>
          <s v="1900"/>
          <s v="1901"/>
          <s v="1902"/>
          <s v="1903"/>
          <s v="1904"/>
          <s v="1905"/>
          <s v="1906"/>
          <s v="1907"/>
          <s v="1908"/>
          <s v="1909"/>
          <s v="1910"/>
          <s v="1911"/>
          <s v="1912"/>
          <s v="1913"/>
          <s v="1914"/>
          <s v="1915"/>
          <s v="1916"/>
          <s v="1917"/>
          <s v="1918"/>
          <s v="1919"/>
          <s v="1920"/>
          <s v="1921"/>
          <s v="1922"/>
          <s v="1923"/>
          <s v="1924"/>
          <s v="1925"/>
          <s v="1926"/>
          <s v="1927"/>
          <s v="1928"/>
          <s v="1929"/>
          <s v="1930"/>
          <s v="1931"/>
          <s v="1932"/>
          <s v="1933"/>
          <s v="1934"/>
          <s v="1935"/>
          <s v="1936"/>
          <s v="1937"/>
          <s v="1938"/>
          <s v="1939"/>
          <s v="1940"/>
          <s v="1941"/>
          <s v="1942"/>
          <s v="1943"/>
          <s v="1944"/>
          <s v="1945"/>
          <s v="1946"/>
          <s v="1947"/>
          <s v="1948"/>
          <s v="1949"/>
          <s v="1950"/>
          <s v="1951"/>
          <s v="1952"/>
          <s v="1953"/>
          <s v="1954"/>
          <s v="1955"/>
          <s v="1956"/>
          <s v="1957"/>
          <s v="1958"/>
          <s v="1959"/>
          <s v="1960"/>
          <s v="1961"/>
          <s v="1962"/>
          <s v="1963"/>
          <s v="1964"/>
          <s v="1965"/>
          <s v="1966"/>
          <s v="1967"/>
          <s v="1968"/>
          <s v="1969"/>
          <s v="1970"/>
          <s v="1971"/>
          <s v="1972"/>
          <s v="1973"/>
          <s v="1974"/>
          <s v="1975"/>
          <s v="1976"/>
          <s v="1977"/>
          <s v="1978"/>
          <s v="1979"/>
          <s v="1980"/>
          <s v="1981"/>
          <s v="1982"/>
          <s v="1983"/>
          <s v="1984"/>
          <s v="1985"/>
          <s v="1986"/>
          <s v="1987"/>
          <s v="1988"/>
          <s v="1989"/>
          <s v="1990"/>
          <s v="1991"/>
          <s v="1992"/>
          <s v="1993"/>
          <s v="1994"/>
          <s v="1995"/>
          <s v="1996"/>
          <s v="1997"/>
          <s v="1998"/>
          <s v="1999"/>
          <s v="2000"/>
          <s v="2001"/>
          <s v="2002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2022"/>
          <s v="2023"/>
          <s v="2024"/>
          <s v="2025"/>
          <s v="&gt;17-07-2025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hul joshi" refreshedDate="45824.62739386574" createdVersion="8" refreshedVersion="8" minRefreshableVersion="3" recordCount="2" xr:uid="{BA503B87-7E1A-4AD1-8356-3C633256288C}">
  <cacheSource type="worksheet">
    <worksheetSource ref="B1:AQ3" sheet="Dashboard Final Data"/>
  </cacheSource>
  <cacheFields count="42">
    <cacheField name="Project ID " numFmtId="0">
      <sharedItems containsSemiMixedTypes="0" containsString="0" containsNumber="1" containsInteger="1" minValue="1" maxValue="2" count="2">
        <n v="1"/>
        <n v="2"/>
      </sharedItems>
    </cacheField>
    <cacheField name="Project Name" numFmtId="0">
      <sharedItems count="1">
        <e v="#N/A"/>
      </sharedItems>
    </cacheField>
    <cacheField name="Total Duration (Days)" numFmtId="0">
      <sharedItems containsSemiMixedTypes="0" containsString="0" containsNumber="1" containsInteger="1" minValue="31" maxValue="31"/>
    </cacheField>
    <cacheField name="Total ETC (Days)" numFmtId="0">
      <sharedItems containsSemiMixedTypes="0" containsString="0" containsNumber="1" containsInteger="1" minValue="20" maxValue="20"/>
    </cacheField>
    <cacheField name="New Total Duration (Days)" numFmtId="0">
      <sharedItems containsSemiMixedTypes="0" containsString="0" containsNumber="1" containsInteger="1" minValue="51" maxValue="51"/>
    </cacheField>
    <cacheField name="Schedule Extension (Days);" numFmtId="0">
      <sharedItems containsSemiMixedTypes="0" containsString="0" containsNumber="1" containsInteger="1" minValue="20" maxValue="20"/>
    </cacheField>
    <cacheField name="Total Planned Resources" numFmtId="0">
      <sharedItems containsSemiMixedTypes="0" containsString="0" containsNumber="1" containsInteger="1" minValue="13" maxValue="13"/>
    </cacheField>
    <cacheField name="Average % Completion" numFmtId="0">
      <sharedItems containsSemiMixedTypes="0" containsString="0" containsNumber="1" minValue="39.166666666666664" maxValue="39.166666666666664"/>
    </cacheField>
    <cacheField name="Total Days Passed" numFmtId="0">
      <sharedItems containsSemiMixedTypes="0" containsString="0" containsNumber="1" containsInteger="1" minValue="19" maxValue="19"/>
    </cacheField>
    <cacheField name="Total Actual Cost ($)" numFmtId="0">
      <sharedItems containsSemiMixedTypes="0" containsString="0" containsNumber="1" containsInteger="1" minValue="6720" maxValue="6720"/>
    </cacheField>
    <cacheField name="Total Budget Variance ($)" numFmtId="0">
      <sharedItems containsString="0" containsBlank="1" containsNumber="1" containsInteger="1" minValue="4120" maxValue="4120"/>
    </cacheField>
    <cacheField name="Total Cost Variance ($)" numFmtId="0">
      <sharedItems containsSemiMixedTypes="0" containsString="0" containsNumber="1" containsInteger="1" minValue="-2308" maxValue="-2308"/>
    </cacheField>
    <cacheField name="Total Schedule Variance (Days)" numFmtId="0">
      <sharedItems containsSemiMixedTypes="0" containsString="0" containsNumber="1" containsInteger="1" minValue="-1908" maxValue="-1908"/>
    </cacheField>
    <cacheField name="Total Estimated Cost to Complete" numFmtId="0">
      <sharedItems containsSemiMixedTypes="0" containsString="0" containsNumber="1" containsInteger="1" minValue="7280" maxValue="7280"/>
    </cacheField>
    <cacheField name="Total EAC" numFmtId="0">
      <sharedItems containsSemiMixedTypes="0" containsString="0" containsNumber="1" containsInteger="1" minValue="14000" maxValue="14000"/>
    </cacheField>
    <cacheField name="Total VAC" numFmtId="0">
      <sharedItems containsSemiMixedTypes="0" containsString="0" containsNumber="1" containsInteger="1" minValue="-3160" maxValue="-3160"/>
    </cacheField>
    <cacheField name="Total Projected Revenue ($)" numFmtId="0">
      <sharedItems containsSemiMixedTypes="0" containsString="0" containsNumber="1" containsInteger="1" minValue="14092" maxValue="14092"/>
    </cacheField>
    <cacheField name="Total Projected Profit ($)" numFmtId="0">
      <sharedItems containsSemiMixedTypes="0" containsString="0" containsNumber="1" containsInteger="1" minValue="92" maxValue="92"/>
    </cacheField>
    <cacheField name="# Profitable Milestones" numFmtId="0">
      <sharedItems containsSemiMixedTypes="0" containsString="0" containsNumber="1" containsInteger="1" minValue="3" maxValue="3"/>
    </cacheField>
    <cacheField name="# Loss-Making Milestones" numFmtId="0">
      <sharedItems containsSemiMixedTypes="0" containsString="0" containsNumber="1" containsInteger="1" minValue="3" maxValue="3"/>
    </cacheField>
    <cacheField name="% Milestones Completed" numFmtId="0">
      <sharedItems containsSemiMixedTypes="0" containsString="0" containsNumber="1" minValue="0.16666666666666666" maxValue="0.16666666666666666"/>
    </cacheField>
    <cacheField name="Total Estimated Cost ($)" numFmtId="0">
      <sharedItems containsSemiMixedTypes="0" containsString="0" containsNumber="1" containsInteger="1" minValue="10840" maxValue="10840"/>
    </cacheField>
    <cacheField name="Overall Status" numFmtId="0">
      <sharedItems count="1">
        <s v="In Progress"/>
      </sharedItems>
    </cacheField>
    <cacheField name="Initial Finish Date" numFmtId="14">
      <sharedItems containsSemiMixedTypes="0" containsNonDate="0" containsDate="1" containsString="0" minDate="2025-07-16T00:00:00" maxDate="2025-07-17T00:00:00" count="1">
        <d v="2025-07-16T00:00:00"/>
      </sharedItems>
    </cacheField>
    <cacheField name="Projected Finish Date" numFmtId="14">
      <sharedItems containsSemiMixedTypes="0" containsNonDate="0" containsDate="1" containsString="0" minDate="2025-08-31T00:00:00" maxDate="2025-09-01T00:00:00" count="1">
        <d v="2025-08-31T00:00:00"/>
      </sharedItems>
    </cacheField>
    <cacheField name="Total Risks" numFmtId="0">
      <sharedItems containsSemiMixedTypes="0" containsString="0" containsNumber="1" containsInteger="1" minValue="3" maxValue="3"/>
    </cacheField>
    <cacheField name="Total Scope Changes" numFmtId="0">
      <sharedItems containsSemiMixedTypes="0" containsString="0" containsNumber="1" containsInteger="1" minValue="2" maxValue="2"/>
    </cacheField>
    <cacheField name="Budget Spent (%)" numFmtId="0">
      <sharedItems containsSemiMixedTypes="0" containsString="0" containsNumber="1" minValue="0.61992619926199266" maxValue="0.61992619926199266"/>
    </cacheField>
    <cacheField name="Budget Remaining ($)" numFmtId="0">
      <sharedItems containsSemiMixedTypes="0" containsString="0" containsNumber="1" containsInteger="1" minValue="4120" maxValue="4120"/>
    </cacheField>
    <cacheField name="Overall Profit /Loss" numFmtId="0">
      <sharedItems containsSemiMixedTypes="0" containsString="0" containsNumber="1" minValue="6.528526823729776E-3" maxValue="6.528526823729776E-3"/>
    </cacheField>
    <cacheField name="Baseline Profit ($)" numFmtId="0">
      <sharedItems containsSemiMixedTypes="0" containsString="0" containsNumber="1" containsInteger="1" minValue="3252" maxValue="3252"/>
    </cacheField>
    <cacheField name="Expected Profit at Completion ($)" numFmtId="0">
      <sharedItems containsSemiMixedTypes="0" containsString="0" containsNumber="1" containsInteger="1" minValue="92" maxValue="92"/>
    </cacheField>
    <cacheField name="Profit Gap vs. Baseline ($)" numFmtId="0">
      <sharedItems containsSemiMixedTypes="0" containsString="0" containsNumber="1" containsInteger="1" minValue="-3160" maxValue="-3160"/>
    </cacheField>
    <cacheField name="Baseline Profit (%)" numFmtId="0">
      <sharedItems containsSemiMixedTypes="0" containsString="0" containsNumber="1" minValue="0.23076923076923078" maxValue="0.23076923076923078"/>
    </cacheField>
    <cacheField name="Expected Profit (%)" numFmtId="0">
      <sharedItems containsSemiMixedTypes="0" containsString="0" containsNumber="1" minValue="6.528526823729776E-3" maxValue="6.528526823729776E-3"/>
    </cacheField>
    <cacheField name="Profit Gap vs. Baseline (%)" numFmtId="0">
      <sharedItems containsSemiMixedTypes="0" containsString="0" containsNumber="1" minValue="-0.97170971709717102" maxValue="-0.97170971709717102"/>
    </cacheField>
    <cacheField name="Profitable Milestone" numFmtId="0">
      <sharedItems count="1">
        <s v="Planning Approval, Design Finalization, Final Finishes"/>
      </sharedItems>
    </cacheField>
    <cacheField name="Loss making Milestones" numFmtId="0">
      <sharedItems count="1">
        <s v="Foundation Completion, Structural Inspection, Customer Handover"/>
      </sharedItems>
    </cacheField>
    <cacheField name="Project Owners" numFmtId="0">
      <sharedItems count="1">
        <s v="Alice, Neal, Bob, Partha, Alice, Diana"/>
      </sharedItems>
    </cacheField>
    <cacheField name="Start date" numFmtId="14">
      <sharedItems containsSemiMixedTypes="0" containsNonDate="0" containsDate="1" containsString="0" minDate="2025-06-17T00:00:00" maxDate="2025-06-18T00:00:00" count="1">
        <d v="2025-06-17T00:00:00"/>
      </sharedItems>
    </cacheField>
    <cacheField name="End date" numFmtId="14">
      <sharedItems containsSemiMixedTypes="0" containsNonDate="0" containsDate="1" containsString="0" minDate="2025-07-16T00:00:00" maxDate="2025-07-17T00:00:00"/>
    </cacheField>
    <cacheField name="Projected End Date" numFmtId="14">
      <sharedItems containsSemiMixedTypes="0" containsNonDate="0" containsDate="1" containsString="0" minDate="2025-08-31T00:00:00" maxDate="2025-09-01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s v="Phase 1"/>
    <d v="2025-06-17T00:00:00"/>
    <d v="2025-06-20T00:00:00"/>
    <n v="4"/>
    <n v="3"/>
    <x v="0"/>
    <s v="Project Manager"/>
    <n v="200"/>
    <n v="2400"/>
    <n v="100"/>
    <s v="Completed"/>
    <n v="2"/>
    <n v="1200"/>
    <n v="1200"/>
    <n v="1200"/>
    <n v="1200"/>
    <d v="2025-06-21T00:00:00"/>
    <n v="0"/>
    <n v="0"/>
    <n v="1200"/>
    <n v="1200"/>
  </r>
  <r>
    <x v="1"/>
    <s v="Phase 2"/>
    <d v="2025-06-22T00:00:00"/>
    <d v="2025-06-28T00:00:00"/>
    <n v="7"/>
    <n v="2"/>
    <x v="1"/>
    <s v="Architect"/>
    <n v="180"/>
    <n v="2520"/>
    <n v="10"/>
    <s v="In Progress"/>
    <n v="2"/>
    <n v="720"/>
    <n v="1800"/>
    <n v="-468"/>
    <n v="-468"/>
    <d v="2025-08-31T00:00:00"/>
    <n v="6"/>
    <n v="2160"/>
    <n v="2880"/>
    <n v="-360"/>
  </r>
  <r>
    <x v="2"/>
    <s v="Phase 3"/>
    <d v="2025-06-27T00:00:00"/>
    <d v="2025-07-01T00:00:00"/>
    <n v="5"/>
    <n v="3"/>
    <x v="0"/>
    <s v="Project Manager"/>
    <n v="200"/>
    <n v="2000"/>
    <n v="25"/>
    <s v="In Progress"/>
    <n v="2"/>
    <n v="1200"/>
    <n v="800"/>
    <n v="-700"/>
    <n v="-300"/>
    <d v="2025-07-17T00:00:00"/>
    <n v="4"/>
    <n v="2400"/>
    <n v="3600"/>
    <n v="-1600"/>
  </r>
  <r>
    <x v="3"/>
    <s v="Phase 4"/>
    <d v="2025-07-02T00:00:00"/>
    <d v="2025-07-04T00:00:00"/>
    <n v="3"/>
    <n v="2"/>
    <x v="0"/>
    <s v="Project Manager"/>
    <n v="200"/>
    <n v="1200"/>
    <n v="25"/>
    <s v="In Progress"/>
    <n v="3"/>
    <n v="1200"/>
    <n v="0"/>
    <n v="-900"/>
    <n v="-900"/>
    <d v="2025-07-14T00:00:00"/>
    <n v="2"/>
    <n v="800"/>
    <n v="2000"/>
    <n v="-800"/>
  </r>
  <r>
    <x v="4"/>
    <s v="Phase 5"/>
    <d v="2025-07-07T00:00:00"/>
    <d v="2025-07-13T00:00:00"/>
    <n v="7"/>
    <n v="1"/>
    <x v="2"/>
    <s v="QA Inspector"/>
    <n v="160"/>
    <n v="1120"/>
    <n v="50"/>
    <s v="In Progress"/>
    <n v="5"/>
    <n v="800"/>
    <n v="320"/>
    <n v="-240"/>
    <n v="-240"/>
    <d v="2025-07-21T00:00:00"/>
    <n v="4"/>
    <n v="640"/>
    <n v="1440"/>
    <n v="-320"/>
  </r>
  <r>
    <x v="5"/>
    <s v="Phase 6"/>
    <d v="2025-07-12T00:00:00"/>
    <d v="2025-07-16T00:00:00"/>
    <n v="5"/>
    <n v="2"/>
    <x v="2"/>
    <s v="QA Inspector"/>
    <n v="160"/>
    <n v="1600"/>
    <n v="25"/>
    <s v="In Progress"/>
    <n v="5"/>
    <n v="1600"/>
    <n v="0"/>
    <n v="-1200"/>
    <n v="-1200"/>
    <d v="2025-08-01T00:00:00"/>
    <n v="4"/>
    <n v="1280"/>
    <n v="2880"/>
    <n v="-128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s v="Phase 1"/>
    <d v="2025-06-17T00:00:00"/>
    <d v="2025-06-20T00:00:00"/>
    <n v="4"/>
    <n v="3"/>
    <s v="Alice"/>
    <s v="Project Manager"/>
    <n v="200"/>
    <n v="2400"/>
    <n v="100"/>
    <s v="Completed"/>
    <n v="2"/>
    <n v="1200"/>
    <n v="1200"/>
    <n v="1200"/>
    <n v="1200"/>
    <d v="2025-06-21T00:00:00"/>
    <n v="0"/>
    <n v="0"/>
    <n v="1200"/>
    <n v="1200"/>
    <n v="3120"/>
    <n v="1920"/>
    <x v="0"/>
  </r>
  <r>
    <x v="1"/>
    <s v="Phase 2"/>
    <d v="2025-06-22T00:00:00"/>
    <d v="2025-06-28T00:00:00"/>
    <n v="7"/>
    <n v="2"/>
    <s v="Bob"/>
    <s v="Architect"/>
    <n v="180"/>
    <n v="2520"/>
    <n v="10"/>
    <s v="In Progress"/>
    <n v="2"/>
    <n v="720"/>
    <n v="1800"/>
    <n v="-468"/>
    <n v="-468"/>
    <d v="2025-08-31T00:00:00"/>
    <n v="6"/>
    <n v="2160"/>
    <n v="2880"/>
    <n v="-360"/>
    <n v="3276"/>
    <n v="396"/>
    <x v="0"/>
  </r>
  <r>
    <x v="2"/>
    <s v="Phase 3"/>
    <d v="2025-06-27T00:00:00"/>
    <d v="2025-07-01T00:00:00"/>
    <n v="5"/>
    <n v="3"/>
    <s v="Alice"/>
    <s v="Project Manager"/>
    <n v="200"/>
    <n v="2000"/>
    <n v="25"/>
    <s v="In Progress"/>
    <n v="2"/>
    <n v="1200"/>
    <n v="800"/>
    <n v="-700"/>
    <n v="-300"/>
    <d v="2025-07-17T00:00:00"/>
    <n v="4"/>
    <n v="2400"/>
    <n v="3600"/>
    <n v="-1600"/>
    <n v="2600"/>
    <n v="-1000"/>
    <x v="1"/>
  </r>
  <r>
    <x v="3"/>
    <s v="Phase 4"/>
    <d v="2025-07-02T00:00:00"/>
    <d v="2025-07-04T00:00:00"/>
    <n v="3"/>
    <n v="2"/>
    <s v="Alice"/>
    <s v="Project Manager"/>
    <n v="200"/>
    <n v="1200"/>
    <n v="25"/>
    <s v="In Progress"/>
    <n v="3"/>
    <n v="1200"/>
    <n v="0"/>
    <n v="-900"/>
    <n v="-900"/>
    <d v="2025-07-14T00:00:00"/>
    <n v="2"/>
    <n v="800"/>
    <n v="2000"/>
    <n v="-800"/>
    <n v="1560"/>
    <n v="-440"/>
    <x v="1"/>
  </r>
  <r>
    <x v="4"/>
    <s v="Phase 5"/>
    <d v="2025-07-07T00:00:00"/>
    <d v="2025-07-13T00:00:00"/>
    <n v="7"/>
    <n v="1"/>
    <s v="Diana"/>
    <s v="QA Inspector"/>
    <n v="160"/>
    <n v="1120"/>
    <n v="50"/>
    <s v="In Progress"/>
    <n v="5"/>
    <n v="800"/>
    <n v="320"/>
    <n v="-240"/>
    <n v="-240"/>
    <d v="2025-07-21T00:00:00"/>
    <n v="4"/>
    <n v="640"/>
    <n v="1440"/>
    <n v="-320"/>
    <n v="1456"/>
    <n v="16"/>
    <x v="0"/>
  </r>
  <r>
    <x v="5"/>
    <s v="Phase 6"/>
    <d v="2025-07-12T00:00:00"/>
    <d v="2025-07-16T00:00:00"/>
    <n v="5"/>
    <n v="2"/>
    <s v="Diana"/>
    <s v="QA Inspector"/>
    <n v="160"/>
    <n v="1600"/>
    <n v="25"/>
    <s v="In Progress"/>
    <n v="5"/>
    <n v="1600"/>
    <n v="0"/>
    <n v="-1200"/>
    <n v="-1200"/>
    <d v="2025-08-01T00:00:00"/>
    <n v="4"/>
    <n v="1280"/>
    <n v="2880"/>
    <n v="-1280"/>
    <n v="2080"/>
    <n v="-800"/>
    <x v="1"/>
  </r>
  <r>
    <x v="6"/>
    <m/>
    <m/>
    <m/>
    <m/>
    <m/>
    <m/>
    <m/>
    <m/>
    <m/>
    <m/>
    <m/>
    <m/>
    <m/>
    <m/>
    <m/>
    <m/>
    <m/>
    <m/>
    <m/>
    <m/>
    <m/>
    <m/>
    <m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x v="0"/>
    <n v="31"/>
  </r>
  <r>
    <x v="1"/>
    <n v="13"/>
  </r>
  <r>
    <x v="2"/>
    <n v="39.166666666666664"/>
  </r>
  <r>
    <x v="3"/>
    <n v="19"/>
  </r>
  <r>
    <x v="4"/>
    <n v="6720"/>
  </r>
  <r>
    <x v="5"/>
    <n v="4120"/>
  </r>
  <r>
    <x v="6"/>
    <n v="-2308"/>
  </r>
  <r>
    <x v="7"/>
    <n v="-1908"/>
  </r>
  <r>
    <x v="8"/>
    <n v="7280"/>
  </r>
  <r>
    <x v="9"/>
    <n v="14000"/>
  </r>
  <r>
    <x v="10"/>
    <n v="-3160"/>
  </r>
  <r>
    <x v="11"/>
    <n v="14092"/>
  </r>
  <r>
    <x v="12"/>
    <n v="92"/>
  </r>
  <r>
    <x v="13"/>
    <n v="3"/>
  </r>
  <r>
    <x v="14"/>
    <n v="3"/>
  </r>
  <r>
    <x v="15"/>
    <n v="0.16666666666666666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Planning Approval"/>
    <s v="Phase 1"/>
    <d v="2025-06-17T00:00:00"/>
    <d v="2025-06-20T00:00:00"/>
    <n v="4"/>
    <n v="3"/>
    <s v="Alice, Neal"/>
    <s v="Project Manager"/>
    <n v="200"/>
    <n v="2400"/>
    <n v="100"/>
    <s v="Completed"/>
    <n v="2"/>
    <n v="1200"/>
    <n v="1200"/>
    <n v="1200"/>
    <n v="1200"/>
    <d v="2025-06-21T00:00:00"/>
    <n v="0"/>
    <n v="0"/>
    <n v="1200"/>
    <n v="1200"/>
    <n v="3120"/>
    <n v="1920"/>
    <s v="Profitable"/>
    <s v="risk 1, umportant, extremely important"/>
    <s v="something 1, something 2"/>
  </r>
  <r>
    <s v="Design Finalization"/>
    <s v="Phase 2"/>
    <d v="2025-06-22T00:00:00"/>
    <d v="2025-06-28T00:00:00"/>
    <n v="7"/>
    <n v="2"/>
    <s v="Bob, Partha"/>
    <s v="Architect"/>
    <n v="180"/>
    <n v="2520"/>
    <n v="10"/>
    <s v="In Progress"/>
    <n v="2"/>
    <n v="720"/>
    <n v="1800"/>
    <n v="-468"/>
    <n v="-468"/>
    <d v="2025-08-31T00:00:00"/>
    <n v="6"/>
    <n v="2160"/>
    <n v="2880"/>
    <n v="-360"/>
    <n v="3276"/>
    <n v="396"/>
    <s v="Profitable"/>
    <m/>
    <m/>
  </r>
  <r>
    <s v="Foundation Completion"/>
    <s v="Phase 3"/>
    <d v="2025-06-27T00:00:00"/>
    <d v="2025-07-01T00:00:00"/>
    <n v="5"/>
    <n v="3"/>
    <s v="Alice"/>
    <s v="Project Manager"/>
    <n v="200"/>
    <n v="2000"/>
    <n v="25"/>
    <s v="In Progress"/>
    <n v="2"/>
    <n v="1200"/>
    <n v="800"/>
    <n v="-700"/>
    <n v="-300"/>
    <d v="2025-07-17T00:00:00"/>
    <n v="4"/>
    <n v="2400"/>
    <n v="3600"/>
    <n v="-1600"/>
    <n v="2600"/>
    <n v="-1000"/>
    <s v="Loss"/>
    <m/>
    <m/>
  </r>
  <r>
    <s v="Structural Inspection"/>
    <s v="Phase 4"/>
    <d v="2025-07-02T00:00:00"/>
    <d v="2025-07-04T00:00:00"/>
    <n v="3"/>
    <n v="2"/>
    <s v="Alice"/>
    <s v="Project Manager"/>
    <n v="200"/>
    <n v="1200"/>
    <n v="25"/>
    <s v="In Progress"/>
    <n v="3"/>
    <n v="1200"/>
    <n v="0"/>
    <n v="-900"/>
    <n v="-900"/>
    <d v="2025-07-14T00:00:00"/>
    <n v="2"/>
    <n v="800"/>
    <n v="2000"/>
    <n v="-800"/>
    <n v="1560"/>
    <n v="-440"/>
    <s v="Loss"/>
    <m/>
    <m/>
  </r>
  <r>
    <s v="Final Finishes"/>
    <s v="Phase 5"/>
    <d v="2025-07-07T00:00:00"/>
    <d v="2025-07-13T00:00:00"/>
    <n v="7"/>
    <n v="1"/>
    <s v="Diana"/>
    <s v="QA Inspector"/>
    <n v="160"/>
    <n v="1120"/>
    <n v="50"/>
    <s v="In Progress"/>
    <n v="5"/>
    <n v="800"/>
    <n v="320"/>
    <n v="-240"/>
    <n v="-240"/>
    <d v="2025-07-21T00:00:00"/>
    <n v="4"/>
    <n v="640"/>
    <n v="1440"/>
    <n v="-320"/>
    <n v="1456"/>
    <n v="16"/>
    <s v="Profitable"/>
    <m/>
    <m/>
  </r>
  <r>
    <s v="Customer Handover"/>
    <s v="Phase 6"/>
    <d v="2025-07-12T00:00:00"/>
    <d v="2025-07-16T00:00:00"/>
    <n v="5"/>
    <n v="2"/>
    <s v="Diana"/>
    <s v="QA Inspector"/>
    <n v="160"/>
    <n v="1600"/>
    <n v="25"/>
    <s v="In Progress"/>
    <n v="5"/>
    <n v="1600"/>
    <n v="0"/>
    <n v="-1200"/>
    <n v="-1200"/>
    <d v="2025-08-01T00:00:00"/>
    <n v="4"/>
    <n v="1280"/>
    <n v="2880"/>
    <n v="-1280"/>
    <n v="2080"/>
    <n v="-800"/>
    <s v="Loss"/>
    <m/>
    <m/>
  </r>
  <r>
    <s v="Project Summary"/>
    <m/>
    <m/>
    <m/>
    <n v="31"/>
    <n v="13"/>
    <m/>
    <m/>
    <m/>
    <n v="10840"/>
    <n v="39.166666666666664"/>
    <m/>
    <n v="19"/>
    <n v="6720"/>
    <n v="4120"/>
    <n v="-2308"/>
    <n v="-1908"/>
    <m/>
    <m/>
    <n v="7280"/>
    <n v="14000"/>
    <n v="-3160"/>
    <n v="14092"/>
    <n v="92"/>
    <n v="3"/>
    <m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">
  <r>
    <x v="0"/>
    <x v="0"/>
  </r>
  <r>
    <x v="1"/>
    <x v="1"/>
  </r>
  <r>
    <x v="2"/>
    <x v="2"/>
  </r>
  <r>
    <x v="3"/>
    <x v="1"/>
  </r>
  <r>
    <x v="4"/>
    <x v="3"/>
  </r>
  <r>
    <x v="5"/>
    <x v="4"/>
  </r>
  <r>
    <x v="6"/>
    <x v="5"/>
  </r>
  <r>
    <x v="7"/>
    <x v="6"/>
  </r>
  <r>
    <x v="8"/>
    <x v="7"/>
  </r>
  <r>
    <x v="9"/>
    <x v="8"/>
  </r>
  <r>
    <x v="10"/>
    <x v="9"/>
  </r>
  <r>
    <x v="11"/>
    <x v="10"/>
  </r>
  <r>
    <x v="12"/>
    <x v="11"/>
  </r>
  <r>
    <x v="13"/>
    <x v="12"/>
  </r>
  <r>
    <x v="14"/>
    <x v="13"/>
  </r>
  <r>
    <x v="15"/>
    <x v="14"/>
  </r>
  <r>
    <x v="16"/>
    <x v="15"/>
  </r>
  <r>
    <x v="17"/>
    <x v="15"/>
  </r>
  <r>
    <x v="18"/>
    <x v="16"/>
  </r>
  <r>
    <x v="19"/>
    <x v="17"/>
  </r>
  <r>
    <x v="20"/>
    <x v="18"/>
  </r>
  <r>
    <x v="21"/>
    <x v="19"/>
  </r>
  <r>
    <x v="22"/>
    <x v="20"/>
  </r>
  <r>
    <x v="23"/>
    <x v="15"/>
  </r>
  <r>
    <x v="24"/>
    <x v="21"/>
  </r>
  <r>
    <x v="25"/>
    <x v="22"/>
  </r>
  <r>
    <x v="26"/>
    <x v="7"/>
  </r>
  <r>
    <x v="27"/>
    <x v="23"/>
  </r>
  <r>
    <x v="28"/>
    <x v="24"/>
  </r>
  <r>
    <x v="29"/>
    <x v="14"/>
  </r>
  <r>
    <x v="30"/>
    <x v="12"/>
  </r>
  <r>
    <x v="31"/>
    <x v="25"/>
  </r>
  <r>
    <x v="32"/>
    <x v="23"/>
  </r>
  <r>
    <x v="33"/>
    <x v="26"/>
  </r>
  <r>
    <x v="34"/>
    <x v="27"/>
  </r>
  <r>
    <x v="35"/>
    <x v="28"/>
  </r>
  <r>
    <x v="36"/>
    <x v="2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s v="Total ETC (Days)"/>
    <x v="0"/>
    <x v="0"/>
    <n v="31"/>
    <n v="20"/>
    <n v="51"/>
    <n v="20"/>
    <n v="13"/>
    <x v="0"/>
    <n v="19"/>
    <n v="6720"/>
    <n v="4120"/>
    <n v="-2308"/>
    <n v="-1908"/>
    <n v="7280"/>
    <n v="14000"/>
    <n v="-3160"/>
    <n v="14092"/>
    <n v="92"/>
    <n v="3"/>
    <n v="3"/>
    <x v="0"/>
    <n v="10840"/>
    <x v="0"/>
    <d v="2025-07-16T00:00:00"/>
    <d v="2025-08-31T00:00:00"/>
    <n v="3"/>
    <n v="2"/>
    <n v="0.61992619926199266"/>
    <n v="4120"/>
    <n v="6.528526823729776E-3"/>
    <n v="3252"/>
    <n v="92"/>
    <n v="-3160"/>
    <n v="0.23076923076923078"/>
    <n v="6.528526823729776E-3"/>
    <n v="-0.97170971709717102"/>
    <s v="Planning Approval, Design Finalization, Final Finishes"/>
    <s v="Foundation Completion, Structural Inspection, Customer Handover"/>
    <x v="0"/>
    <x v="0"/>
    <x v="0"/>
    <d v="2025-08-31T00:00:00"/>
  </r>
  <r>
    <s v="New Total Duration (Days)"/>
    <x v="1"/>
    <x v="0"/>
    <n v="31"/>
    <n v="20"/>
    <n v="51"/>
    <n v="20"/>
    <n v="13"/>
    <x v="0"/>
    <n v="19"/>
    <n v="6720"/>
    <m/>
    <n v="-2308"/>
    <n v="-1908"/>
    <n v="7280"/>
    <n v="14000"/>
    <n v="-3160"/>
    <n v="14092"/>
    <n v="92"/>
    <n v="3"/>
    <n v="3"/>
    <x v="0"/>
    <n v="10840"/>
    <x v="0"/>
    <d v="2025-07-16T00:00:00"/>
    <d v="2025-08-31T00:00:00"/>
    <n v="3"/>
    <n v="2"/>
    <n v="0.61992619926199266"/>
    <n v="4120"/>
    <n v="6.528526823729776E-3"/>
    <n v="3252"/>
    <n v="92"/>
    <n v="-3160"/>
    <n v="0.23076923076923078"/>
    <n v="6.528526823729776E-3"/>
    <n v="-0.97170971709717102"/>
    <s v="Planning Approval, Design Finalization, Final Finishes"/>
    <s v="Foundation Completion, Structural Inspection, Customer Handover"/>
    <x v="0"/>
    <x v="0"/>
    <x v="0"/>
    <d v="2025-08-31T00:00:00"/>
  </r>
  <r>
    <s v="Schedule Extension (Days);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Planned Resources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Average % Completion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Days Passed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Actual Cost ($)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Budget Variance ($)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Cost Variance ($)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Schedule Variance (Days)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Estimated Cost to Complete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EAC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VAC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Projected Revenue ($)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Projected Profit ($)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# Profitable Milestones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# Loss-Making Milestones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% Milestones Completed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Estimated Cost ($)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Overall Status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Initial Finish Date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Projected Finish Date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Risks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Total Scope Changes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Budget Spent (%)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Budget Remaining ($)"/>
    <x v="2"/>
    <x v="0"/>
    <n v="0"/>
    <n v="0"/>
    <n v="0"/>
    <n v="0"/>
    <n v="0"/>
    <x v="1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Overall Profit /Loss"/>
    <x v="2"/>
    <x v="0"/>
    <n v="0"/>
    <n v="0"/>
    <n v="0"/>
    <n v="0"/>
    <n v="0"/>
    <x v="2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Baseline Profit ($)"/>
    <x v="2"/>
    <x v="0"/>
    <n v="0"/>
    <n v="0"/>
    <n v="0"/>
    <n v="0"/>
    <n v="0"/>
    <x v="2"/>
    <n v="0"/>
    <n v="0"/>
    <m/>
    <n v="0"/>
    <n v="0"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Expected Profit at Completion ($)"/>
    <x v="2"/>
    <x v="1"/>
    <n v="0"/>
    <n v="0"/>
    <n v="0"/>
    <n v="0"/>
    <n v="0"/>
    <x v="2"/>
    <n v="0"/>
    <n v="0"/>
    <m/>
    <n v="0"/>
    <m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Profit Gap vs. Baseline ($)"/>
    <x v="2"/>
    <x v="1"/>
    <n v="0"/>
    <n v="0"/>
    <n v="0"/>
    <n v="0"/>
    <n v="0"/>
    <x v="2"/>
    <n v="0"/>
    <n v="0"/>
    <m/>
    <n v="0"/>
    <m/>
    <n v="0"/>
    <n v="0"/>
    <n v="0"/>
    <n v="0"/>
    <n v="0"/>
    <n v="0"/>
    <n v="0"/>
    <x v="1"/>
    <n v="0"/>
    <x v="1"/>
    <d v="1899-12-30T00:00:00"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Baseline Profit (%)"/>
    <x v="2"/>
    <x v="1"/>
    <n v="0"/>
    <m/>
    <m/>
    <m/>
    <m/>
    <x v="2"/>
    <m/>
    <m/>
    <m/>
    <m/>
    <m/>
    <n v="0"/>
    <n v="0"/>
    <m/>
    <m/>
    <m/>
    <m/>
    <m/>
    <x v="2"/>
    <m/>
    <x v="2"/>
    <m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Expected Profit (%)"/>
    <x v="2"/>
    <x v="1"/>
    <n v="0"/>
    <m/>
    <m/>
    <m/>
    <m/>
    <x v="2"/>
    <m/>
    <m/>
    <m/>
    <m/>
    <m/>
    <n v="0"/>
    <n v="0"/>
    <m/>
    <m/>
    <m/>
    <m/>
    <m/>
    <x v="2"/>
    <m/>
    <x v="2"/>
    <m/>
    <d v="1899-12-30T00:00:00"/>
    <n v="0"/>
    <n v="0"/>
    <e v="#DIV/0!"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Profit Gap vs. Baseline (%)"/>
    <x v="2"/>
    <x v="1"/>
    <n v="0"/>
    <m/>
    <m/>
    <m/>
    <m/>
    <x v="2"/>
    <m/>
    <m/>
    <m/>
    <m/>
    <m/>
    <n v="0"/>
    <n v="0"/>
    <m/>
    <m/>
    <m/>
    <m/>
    <m/>
    <x v="2"/>
    <m/>
    <x v="2"/>
    <m/>
    <d v="1899-12-30T00:00:00"/>
    <m/>
    <m/>
    <m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Profitable Milestone"/>
    <x v="2"/>
    <x v="1"/>
    <n v="0"/>
    <m/>
    <m/>
    <m/>
    <m/>
    <x v="2"/>
    <m/>
    <m/>
    <m/>
    <m/>
    <m/>
    <n v="0"/>
    <n v="0"/>
    <m/>
    <m/>
    <m/>
    <m/>
    <m/>
    <x v="2"/>
    <m/>
    <x v="2"/>
    <m/>
    <d v="1899-12-30T00:00:00"/>
    <m/>
    <m/>
    <m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Loss making Milestones"/>
    <x v="2"/>
    <x v="1"/>
    <n v="0"/>
    <m/>
    <m/>
    <m/>
    <m/>
    <x v="2"/>
    <m/>
    <m/>
    <m/>
    <m/>
    <m/>
    <n v="0"/>
    <m/>
    <m/>
    <m/>
    <m/>
    <m/>
    <m/>
    <x v="2"/>
    <m/>
    <x v="2"/>
    <m/>
    <d v="1899-12-30T00:00:00"/>
    <m/>
    <m/>
    <m/>
    <n v="0"/>
    <e v="#DIV/0!"/>
    <n v="0"/>
    <n v="0"/>
    <n v="0"/>
    <e v="#DIV/0!"/>
    <e v="#DIV/0!"/>
    <e v="#DIV/0!"/>
    <s v="#CALC!"/>
    <s v="#CALC!"/>
    <x v="1"/>
    <x v="1"/>
    <x v="1"/>
    <d v="1899-12-30T00:00:00"/>
  </r>
  <r>
    <s v="Project Owners"/>
    <x v="2"/>
    <x v="1"/>
    <m/>
    <m/>
    <m/>
    <m/>
    <m/>
    <x v="2"/>
    <m/>
    <m/>
    <m/>
    <m/>
    <m/>
    <m/>
    <m/>
    <m/>
    <m/>
    <m/>
    <m/>
    <m/>
    <x v="2"/>
    <m/>
    <x v="2"/>
    <m/>
    <d v="1899-12-30T00:00:00"/>
    <m/>
    <m/>
    <m/>
    <n v="0"/>
    <m/>
    <m/>
    <m/>
    <m/>
    <m/>
    <m/>
    <m/>
    <m/>
    <m/>
    <x v="1"/>
    <x v="2"/>
    <x v="2"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">
  <r>
    <x v="0"/>
    <x v="0"/>
    <n v="31"/>
    <n v="20"/>
    <n v="51"/>
    <n v="20"/>
    <n v="13"/>
    <n v="39.166666666666664"/>
    <n v="19"/>
    <n v="6720"/>
    <n v="4120"/>
    <n v="-2308"/>
    <n v="-1908"/>
    <n v="7280"/>
    <n v="14000"/>
    <n v="-3160"/>
    <n v="14092"/>
    <n v="92"/>
    <n v="3"/>
    <n v="3"/>
    <n v="0.16666666666666666"/>
    <n v="10840"/>
    <x v="0"/>
    <x v="0"/>
    <x v="0"/>
    <n v="3"/>
    <n v="2"/>
    <n v="0.61992619926199266"/>
    <n v="4120"/>
    <n v="6.528526823729776E-3"/>
    <n v="3252"/>
    <n v="92"/>
    <n v="-3160"/>
    <n v="0.23076923076923078"/>
    <n v="6.528526823729776E-3"/>
    <n v="-0.97170971709717102"/>
    <x v="0"/>
    <x v="0"/>
    <x v="0"/>
    <x v="0"/>
    <d v="2025-07-16T00:00:00"/>
    <d v="2025-08-31T00:00:00"/>
  </r>
  <r>
    <x v="1"/>
    <x v="0"/>
    <n v="31"/>
    <n v="20"/>
    <n v="51"/>
    <n v="20"/>
    <n v="13"/>
    <n v="39.166666666666664"/>
    <n v="19"/>
    <n v="6720"/>
    <m/>
    <n v="-2308"/>
    <n v="-1908"/>
    <n v="7280"/>
    <n v="14000"/>
    <n v="-3160"/>
    <n v="14092"/>
    <n v="92"/>
    <n v="3"/>
    <n v="3"/>
    <n v="0.16666666666666666"/>
    <n v="10840"/>
    <x v="0"/>
    <x v="0"/>
    <x v="0"/>
    <n v="3"/>
    <n v="2"/>
    <n v="0.61992619926199266"/>
    <n v="4120"/>
    <n v="6.528526823729776E-3"/>
    <n v="3252"/>
    <n v="92"/>
    <n v="-3160"/>
    <n v="0.23076923076923078"/>
    <n v="6.528526823729776E-3"/>
    <n v="-0.97170971709717102"/>
    <x v="0"/>
    <x v="0"/>
    <x v="0"/>
    <x v="0"/>
    <d v="2025-07-16T00:00:00"/>
    <d v="2025-08-3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0B46BE-DCF8-490B-9755-70AD20B1180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E10" firstHeaderRow="0" firstDataRow="1" firstDataCol="1"/>
  <pivotFields count="22">
    <pivotField axis="axisRow" showAll="0">
      <items count="7">
        <item x="5"/>
        <item x="1"/>
        <item x="4"/>
        <item x="2"/>
        <item x="0"/>
        <item x="3"/>
        <item t="default"/>
      </items>
    </pivotField>
    <pivotField showAll="0"/>
    <pivotField numFmtId="164" showAll="0"/>
    <pivotField numFmtId="164"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showAll="0"/>
    <pivotField numFmtId="14" showAll="0"/>
    <pivotField showAll="0"/>
    <pivotField showAll="0"/>
    <pivotField dataField="1" showAll="0"/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Estimated Cost ($)" fld="9" baseField="0" baseItem="0"/>
    <dataField name="Sum of Actual Cost ($)" fld="13" baseField="0" baseItem="0"/>
    <dataField name="Sum of EAC" fld="20" baseField="0" baseItem="0"/>
    <dataField name="Sum of VAC" fld="21" baseField="0" baseItem="0"/>
  </dataFields>
  <chartFormats count="4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11438F-F8A7-493A-831C-32EEAC8E9C00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C20" firstHeaderRow="1" firstDataRow="1" firstDataCol="0"/>
  <pivotFields count="25">
    <pivotField showAll="0">
      <items count="8">
        <item x="5"/>
        <item x="1"/>
        <item x="4"/>
        <item x="2"/>
        <item x="0"/>
        <item x="3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EA377-907E-4AFB-AD49-6125F705BB3F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>
  <location ref="A3:C4" firstHeaderRow="0" firstDataRow="1" firstDataCol="0"/>
  <pivotFields count="2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>
      <items count="4">
        <item x="1"/>
        <item x="0"/>
        <item x="2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EAC" fld="20" baseField="0" baseItem="0"/>
    <dataField name="Sum of Projected Revenue ($)" fld="22" baseField="0" baseItem="0"/>
    <dataField name="Sum of Projected Profit ($)" fld="23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4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4" format="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4" format="1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FD5CA3-B457-4E7D-8A63-6E38AD0E67FF}" name="PivotTable7" cacheId="2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27:F36" firstHeaderRow="1" firstDataRow="1" firstDataCol="1"/>
  <pivotFields count="2">
    <pivotField axis="axisRow" showAll="0">
      <items count="38">
        <item h="1" x="17"/>
        <item h="1" x="16"/>
        <item h="1" x="18"/>
        <item h="1" x="5"/>
        <item x="28"/>
        <item x="31"/>
        <item h="1" x="26"/>
        <item h="1" x="25"/>
        <item x="32"/>
        <item x="29"/>
        <item h="1" x="21"/>
        <item h="1" x="35"/>
        <item h="1" x="2"/>
        <item x="27"/>
        <item h="1" x="20"/>
        <item x="30"/>
        <item x="33"/>
        <item h="1" x="34"/>
        <item h="1" x="36"/>
        <item h="1" x="22"/>
        <item h="1" x="3"/>
        <item h="1" x="7"/>
        <item h="1" x="8"/>
        <item h="1" x="9"/>
        <item h="1" x="6"/>
        <item h="1" x="0"/>
        <item h="1" x="12"/>
        <item h="1" x="19"/>
        <item h="1" x="11"/>
        <item h="1" x="1"/>
        <item h="1" x="4"/>
        <item x="15"/>
        <item h="1" x="14"/>
        <item h="1" x="23"/>
        <item h="1" x="10"/>
        <item h="1" x="24"/>
        <item h="1" x="13"/>
        <item t="default"/>
      </items>
    </pivotField>
    <pivotField dataField="1" showAll="0">
      <items count="31">
        <item x="12"/>
        <item x="8"/>
        <item x="9"/>
        <item x="26"/>
        <item x="23"/>
        <item x="16"/>
        <item x="25"/>
        <item x="22"/>
        <item x="21"/>
        <item x="15"/>
        <item x="3"/>
        <item x="5"/>
        <item x="1"/>
        <item x="0"/>
        <item x="4"/>
        <item x="2"/>
        <item x="14"/>
        <item x="24"/>
        <item x="7"/>
        <item x="6"/>
        <item x="10"/>
        <item x="17"/>
        <item x="11"/>
        <item x="13"/>
        <item x="29"/>
        <item x="28"/>
        <item x="18"/>
        <item x="27"/>
        <item x="19"/>
        <item x="20"/>
        <item t="default"/>
      </items>
    </pivotField>
  </pivotFields>
  <rowFields count="1">
    <field x="0"/>
  </rowFields>
  <rowItems count="9">
    <i>
      <x v="4"/>
    </i>
    <i>
      <x v="5"/>
    </i>
    <i>
      <x v="8"/>
    </i>
    <i>
      <x v="9"/>
    </i>
    <i>
      <x v="13"/>
    </i>
    <i>
      <x v="15"/>
    </i>
    <i>
      <x v="16"/>
    </i>
    <i>
      <x v="31"/>
    </i>
    <i t="grand">
      <x/>
    </i>
  </rowItems>
  <colItems count="1">
    <i/>
  </colItems>
  <dataFields count="1">
    <dataField name="Sum of Formula (Referring to Live Plan (Editable))" fld="1" baseField="0" baseItem="4"/>
  </dataFields>
  <chartFormats count="1">
    <chartFormat chart="0" format="1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CFADAD-78B8-4CEC-9E89-4A8FD7381B3E}" name="PivotTable6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R13:T30" firstHeaderRow="1" firstDataRow="1" firstDataCol="0"/>
  <pivotFields count="27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084F0F-409F-4331-B169-1F9E870A5790}" name="PivotTable5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M17:N21" firstHeaderRow="1" firstDataRow="1" firstDataCol="1"/>
  <pivotFields count="2">
    <pivotField axis="axisRow" showAll="0">
      <items count="17">
        <item h="1" x="14"/>
        <item h="1" x="13"/>
        <item h="1" x="15"/>
        <item h="1" x="2"/>
        <item h="1" x="4"/>
        <item h="1" x="5"/>
        <item h="1" x="6"/>
        <item h="1" x="3"/>
        <item h="1" x="0"/>
        <item x="9"/>
        <item h="1" x="8"/>
        <item h="1" x="1"/>
        <item x="12"/>
        <item x="11"/>
        <item h="1" x="7"/>
        <item h="1" x="10"/>
        <item t="default"/>
      </items>
    </pivotField>
    <pivotField dataField="1" showAll="0"/>
  </pivotFields>
  <rowFields count="1">
    <field x="0"/>
  </rowFields>
  <rowItems count="4">
    <i>
      <x v="9"/>
    </i>
    <i>
      <x v="12"/>
    </i>
    <i>
      <x v="13"/>
    </i>
    <i t="grand">
      <x/>
    </i>
  </rowItems>
  <colItems count="1">
    <i/>
  </colItems>
  <dataFields count="1">
    <dataField name="Sum of Formula (Referring to Live Plan (Editable))" fld="1" baseField="0" baseItem="0"/>
  </dataFields>
  <chartFormats count="2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9F29BD-1A22-41E2-A5CC-714BCCE7190C}" name="PivotTable4" cacheId="1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20" firstHeaderRow="1" firstDataRow="1" firstDataCol="1"/>
  <pivotFields count="2">
    <pivotField axis="axisRow" showAll="0">
      <items count="17">
        <item x="14"/>
        <item x="13"/>
        <item x="15"/>
        <item x="2"/>
        <item x="4"/>
        <item x="5"/>
        <item x="6"/>
        <item x="3"/>
        <item x="0"/>
        <item x="9"/>
        <item x="8"/>
        <item x="1"/>
        <item x="12"/>
        <item x="11"/>
        <item x="7"/>
        <item x="10"/>
        <item t="default"/>
      </items>
    </pivotField>
    <pivotField dataField="1" showAll="0"/>
  </pivotFields>
  <rowFields count="1">
    <field x="0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Formula (Referring to Live Plan (Editable))" fld="1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35406D-64D9-40F5-A337-09F7C038DE0B}" name="PivotTable12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A8" firstHeaderRow="1" firstDataRow="1" firstDataCol="1"/>
  <pivotFields count="49">
    <pivotField showAll="0"/>
    <pivotField showAll="0">
      <items count="4">
        <item x="0"/>
        <item x="1"/>
        <item x="2"/>
        <item t="default"/>
      </items>
    </pivotField>
    <pivotField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h="1" x="1"/>
        <item x="0"/>
        <item x="2"/>
        <item t="default"/>
      </items>
    </pivotField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axis="axisRow" showAll="0">
      <items count="4">
        <item x="1"/>
        <item x="0"/>
        <item x="2"/>
        <item t="default"/>
      </items>
    </pivotField>
    <pivotField axis="axisRow" showAll="0">
      <items count="4">
        <item x="1"/>
        <item x="0"/>
        <item x="2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2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2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t="default"/>
      </items>
    </pivotField>
  </pivotFields>
  <rowFields count="10">
    <field x="45"/>
    <field x="41"/>
    <field x="40"/>
    <field x="44"/>
    <field x="39"/>
    <field x="43"/>
    <field x="23"/>
    <field x="48"/>
    <field x="47"/>
    <field x="46"/>
  </rowFields>
  <rowItems count="4">
    <i>
      <x/>
    </i>
    <i>
      <x v="1"/>
    </i>
    <i>
      <x v="12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3CB17E-C9A2-43B6-BB41-48245D4F4696}" name="PivotTable13" cacheId="4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H9" firstHeaderRow="0" firstDataRow="1" firstDataCol="1"/>
  <pivotFields count="49">
    <pivotField showAll="0"/>
    <pivotField axis="axisRow" showAll="0">
      <items count="4">
        <item x="0"/>
        <item h="1" x="1"/>
        <item x="2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4">
        <item x="0"/>
        <item x="1"/>
        <item x="2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0"/>
        <item x="1"/>
        <item x="2"/>
        <item t="default"/>
      </items>
    </pivotField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4">
        <item x="1"/>
        <item x="0"/>
        <item x="2"/>
        <item t="default"/>
      </items>
    </pivotField>
    <pivotField showAll="0"/>
    <pivotField showAll="0" defaultSubtotal="0"/>
    <pivotField showAll="0" defaultSubtotal="0"/>
    <pivotField showAll="0" defaultSubtota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</items>
    </pivotField>
    <pivotField showAll="0" defaultSubtotal="0"/>
    <pivotField showAll="0" defaultSubtotal="0"/>
    <pivotField showAll="0" defaultSubtotal="0">
      <items count="1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</items>
    </pivotField>
  </pivotFields>
  <rowFields count="2">
    <field x="1"/>
    <field x="8"/>
  </rowFields>
  <rowItems count="6">
    <i>
      <x/>
    </i>
    <i r="1">
      <x/>
    </i>
    <i>
      <x v="2"/>
    </i>
    <i r="1">
      <x v="1"/>
    </i>
    <i r="1">
      <x v="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Sum of Total Actual Cost ($)" fld="10" baseField="0" baseItem="0"/>
    <dataField name="Sum of Total Duration (Days)2" fld="3" baseField="0" baseItem="0"/>
    <dataField name="Sum of Total ETC (Days)" fld="4" baseField="0" baseItem="0"/>
    <dataField name="Sum of New Total Duration (Days)" fld="5" baseField="0" baseItem="0"/>
    <dataField name="Sum of Schedule Extension (Days);" fld="6" baseField="0" baseItem="0"/>
    <dataField name="Sum of Total Planned Resources" fld="7" baseField="0" baseItem="0"/>
    <dataField name="Sum of Total Days Passed" fld="9" baseField="0" baseItem="0"/>
  </dataFields>
  <chartFormats count="7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5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A6ECB2-112B-4342-ADC7-BC73DB27F63A}" name="PivotTable17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H51:K56" firstHeaderRow="0" firstDataRow="1" firstDataCol="1"/>
  <pivotFields count="42">
    <pivotField axis="axisRow" showAll="0">
      <items count="3">
        <item x="0"/>
        <item h="1" x="1"/>
        <item t="default"/>
      </items>
    </pivotField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2">
        <item x="0"/>
        <item t="default"/>
      </items>
    </pivotField>
    <pivotField axis="axisRow" numFmtId="14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numFmtId="14" showAll="0">
      <items count="2">
        <item x="0"/>
        <item t="default"/>
      </items>
    </pivotField>
    <pivotField numFmtId="14" showAll="0"/>
    <pivotField numFmtId="14" showAll="0"/>
  </pivotFields>
  <rowFields count="4">
    <field x="0"/>
    <field x="39"/>
    <field x="23"/>
    <field x="24"/>
  </rowFields>
  <rowItems count="5">
    <i>
      <x/>
    </i>
    <i r="1">
      <x/>
    </i>
    <i r="2">
      <x/>
    </i>
    <i r="3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Total Duration (Days)" fld="2" baseField="0" baseItem="0"/>
    <dataField name="Sum of New Total Duration (Days)" fld="4" baseField="0" baseItem="0"/>
    <dataField name="Sum of Schedule Extension (Days);" fld="5" baseField="0" baseItem="0"/>
  </dataFields>
  <chartFormats count="3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5C9D54-F4E1-42B1-8216-C6369F07D458}" name="PivotTable16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F41:H42" firstHeaderRow="0" firstDataRow="1" firstDataCol="0" rowPageCount="1" colPageCount="1"/>
  <pivotFields count="42">
    <pivotField axis="axisPage" multipleItemSelectionAllowed="1" showAll="0">
      <items count="3">
        <item x="0"/>
        <item h="1"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>
      <items count="2">
        <item x="0"/>
        <item t="default"/>
      </items>
    </pivotField>
    <pivotField numFmtId="14" showAll="0"/>
    <pivotField numFmtId="1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showAll="0">
      <items count="2">
        <item x="0"/>
        <item t="default"/>
      </items>
    </pivotField>
    <pivotField numFmtId="14" showAll="0"/>
    <pivotField numFmtId="14" showAll="0"/>
    <pivotField numFmtId="14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 of Total Estimated Cost ($)" fld="21" baseField="0" baseItem="0"/>
    <dataField name="Sum of Total Actual Cost ($)" fld="9" baseField="0" baseItem="0"/>
    <dataField name="Sum of Budget Remaining ($)" fld="28" baseField="0" baseItem="0"/>
  </dataFields>
  <chartFormats count="3">
    <chartFormat chart="0" format="9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55C80D-E699-4C21-8E4B-B3A469668B20}" name="PivotTable15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27:H28" firstHeaderRow="0" firstDataRow="1" firstDataCol="0" rowPageCount="2" colPageCount="1"/>
  <pivotFields count="42">
    <pivotField axis="axisPage" multipleItemSelectionAllowed="1" showAll="0">
      <items count="3">
        <item x="0"/>
        <item h="1" x="1"/>
        <item t="default"/>
      </items>
    </pivotField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  <pivotField dataField="1"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0" hier="-1"/>
    <pageField fld="1" hier="-1"/>
  </pageFields>
  <dataFields count="4">
    <dataField name="Sum of Total EAC" fld="14" baseField="0" baseItem="0"/>
    <dataField name="Sum of Total Estimated Cost ($)" fld="21" baseField="0" baseItem="0"/>
    <dataField name="Sum of Total Budget Variance ($)" fld="10" baseField="0" baseItem="0"/>
    <dataField name="Sum of Total Projected Profit ($)" fld="17" baseField="0" baseItem="0"/>
  </dataFields>
  <chartFormats count="4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8491AE-B206-4C57-A35D-EAE2303D2DD5}" name="PivotTable14" cacheId="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D4" firstHeaderRow="0" firstDataRow="1" firstDataCol="0" rowPageCount="1" colPageCount="1"/>
  <pivotFields count="42">
    <pivotField axis="axisPage" multipleItemSelectionAllowed="1" showAll="0">
      <items count="3">
        <item h="1" x="0"/>
        <item x="1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Sum of Total Duration (Days)" fld="2" baseField="0" baseItem="0"/>
    <dataField name="Sum of Total ETC (Days)" fld="3" baseField="0" baseItem="0"/>
    <dataField name="Sum of New Total Duration (Days)" fld="4" baseField="0" baseItem="0"/>
    <dataField name="Sum of Schedule Extension (Days);" fld="5" baseField="0" baseItem="0"/>
  </dataFields>
  <chartFormats count="8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11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3" format="12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 2007 - 2010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 2007 - 2010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 2007 - 2010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5" Type="http://schemas.openxmlformats.org/officeDocument/2006/relationships/drawing" Target="../drawings/drawing9.xml"/><Relationship Id="rId4" Type="http://schemas.openxmlformats.org/officeDocument/2006/relationships/pivotTable" Target="../pivotTables/pivotTable1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4376D-10CE-4B55-9866-A74FC4609FEF}">
  <dimension ref="A3:E10"/>
  <sheetViews>
    <sheetView workbookViewId="0">
      <selection sqref="A1:F12"/>
    </sheetView>
  </sheetViews>
  <sheetFormatPr defaultRowHeight="14.4"/>
  <cols>
    <col min="1" max="1" width="20.33203125" bestFit="1" customWidth="1"/>
    <col min="2" max="2" width="23" bestFit="1" customWidth="1"/>
    <col min="3" max="3" width="19.88671875" bestFit="1" customWidth="1"/>
    <col min="4" max="4" width="10.77734375" bestFit="1" customWidth="1"/>
    <col min="5" max="5" width="11" bestFit="1" customWidth="1"/>
    <col min="6" max="6" width="21.5546875" bestFit="1" customWidth="1"/>
    <col min="7" max="7" width="23.21875" bestFit="1" customWidth="1"/>
  </cols>
  <sheetData>
    <row r="3" spans="1:5">
      <c r="A3" s="20" t="s">
        <v>39</v>
      </c>
      <c r="B3" t="s">
        <v>41</v>
      </c>
      <c r="C3" t="s">
        <v>42</v>
      </c>
      <c r="D3" t="s">
        <v>43</v>
      </c>
      <c r="E3" t="s">
        <v>44</v>
      </c>
    </row>
    <row r="4" spans="1:5">
      <c r="A4" s="21" t="s">
        <v>22</v>
      </c>
      <c r="B4" s="22">
        <v>1600</v>
      </c>
      <c r="C4" s="22">
        <v>1600</v>
      </c>
      <c r="D4" s="22">
        <v>2880</v>
      </c>
      <c r="E4" s="22">
        <v>-1280</v>
      </c>
    </row>
    <row r="5" spans="1:5">
      <c r="A5" s="21" t="s">
        <v>18</v>
      </c>
      <c r="B5" s="22">
        <v>2520</v>
      </c>
      <c r="C5" s="22">
        <v>720</v>
      </c>
      <c r="D5" s="22">
        <v>2880</v>
      </c>
      <c r="E5" s="22">
        <v>-360</v>
      </c>
    </row>
    <row r="6" spans="1:5">
      <c r="A6" s="21" t="s">
        <v>21</v>
      </c>
      <c r="B6" s="22">
        <v>1120</v>
      </c>
      <c r="C6" s="22">
        <v>800</v>
      </c>
      <c r="D6" s="22">
        <v>1440</v>
      </c>
      <c r="E6" s="22">
        <v>-320</v>
      </c>
    </row>
    <row r="7" spans="1:5">
      <c r="A7" s="21" t="s">
        <v>19</v>
      </c>
      <c r="B7" s="22">
        <v>2000</v>
      </c>
      <c r="C7" s="22">
        <v>1200</v>
      </c>
      <c r="D7" s="22">
        <v>3600</v>
      </c>
      <c r="E7" s="22">
        <v>-1600</v>
      </c>
    </row>
    <row r="8" spans="1:5">
      <c r="A8" s="21" t="s">
        <v>17</v>
      </c>
      <c r="B8" s="22">
        <v>2400</v>
      </c>
      <c r="C8" s="22">
        <v>1200</v>
      </c>
      <c r="D8" s="22">
        <v>1200</v>
      </c>
      <c r="E8" s="22">
        <v>1200</v>
      </c>
    </row>
    <row r="9" spans="1:5">
      <c r="A9" s="21" t="s">
        <v>20</v>
      </c>
      <c r="B9" s="22">
        <v>1200</v>
      </c>
      <c r="C9" s="22">
        <v>1200</v>
      </c>
      <c r="D9" s="22">
        <v>2000</v>
      </c>
      <c r="E9" s="22">
        <v>-800</v>
      </c>
    </row>
    <row r="10" spans="1:5">
      <c r="A10" s="21" t="s">
        <v>40</v>
      </c>
      <c r="B10" s="22">
        <v>10840</v>
      </c>
      <c r="C10" s="22">
        <v>6720</v>
      </c>
      <c r="D10" s="22">
        <v>14000</v>
      </c>
      <c r="E10" s="22">
        <v>-3160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A4311-1F14-4F22-9A32-1451A3E790A9}">
  <dimension ref="A3:C20"/>
  <sheetViews>
    <sheetView workbookViewId="0">
      <selection activeCell="J29" sqref="J29"/>
    </sheetView>
  </sheetViews>
  <sheetFormatPr defaultRowHeight="14.4"/>
  <cols>
    <col min="1" max="4" width="23" bestFit="1" customWidth="1"/>
  </cols>
  <sheetData>
    <row r="3" spans="1:3">
      <c r="A3" s="11"/>
      <c r="B3" s="12"/>
      <c r="C3" s="13"/>
    </row>
    <row r="4" spans="1:3">
      <c r="A4" s="14"/>
      <c r="B4" s="15"/>
      <c r="C4" s="16"/>
    </row>
    <row r="5" spans="1:3">
      <c r="A5" s="14"/>
      <c r="B5" s="15"/>
      <c r="C5" s="16"/>
    </row>
    <row r="6" spans="1:3">
      <c r="A6" s="14"/>
      <c r="B6" s="15"/>
      <c r="C6" s="16"/>
    </row>
    <row r="7" spans="1:3">
      <c r="A7" s="14"/>
      <c r="B7" s="15"/>
      <c r="C7" s="16"/>
    </row>
    <row r="8" spans="1:3">
      <c r="A8" s="14"/>
      <c r="B8" s="15"/>
      <c r="C8" s="16"/>
    </row>
    <row r="9" spans="1:3">
      <c r="A9" s="14"/>
      <c r="B9" s="15"/>
      <c r="C9" s="16"/>
    </row>
    <row r="10" spans="1:3">
      <c r="A10" s="14"/>
      <c r="B10" s="15"/>
      <c r="C10" s="16"/>
    </row>
    <row r="11" spans="1:3">
      <c r="A11" s="14"/>
      <c r="B11" s="15"/>
      <c r="C11" s="16"/>
    </row>
    <row r="12" spans="1:3">
      <c r="A12" s="14"/>
      <c r="B12" s="15"/>
      <c r="C12" s="16"/>
    </row>
    <row r="13" spans="1:3">
      <c r="A13" s="14"/>
      <c r="B13" s="15"/>
      <c r="C13" s="16"/>
    </row>
    <row r="14" spans="1:3">
      <c r="A14" s="14"/>
      <c r="B14" s="15"/>
      <c r="C14" s="16"/>
    </row>
    <row r="15" spans="1:3">
      <c r="A15" s="14"/>
      <c r="B15" s="15"/>
      <c r="C15" s="16"/>
    </row>
    <row r="16" spans="1:3">
      <c r="A16" s="14"/>
      <c r="B16" s="15"/>
      <c r="C16" s="16"/>
    </row>
    <row r="17" spans="1:3">
      <c r="A17" s="14"/>
      <c r="B17" s="15"/>
      <c r="C17" s="16"/>
    </row>
    <row r="18" spans="1:3">
      <c r="A18" s="14"/>
      <c r="B18" s="15"/>
      <c r="C18" s="16"/>
    </row>
    <row r="19" spans="1:3">
      <c r="A19" s="14"/>
      <c r="B19" s="15"/>
      <c r="C19" s="16"/>
    </row>
    <row r="20" spans="1:3">
      <c r="A20" s="17"/>
      <c r="B20" s="18"/>
      <c r="C20" s="19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41EE-C82F-4D3B-94C2-6DFD4DED6797}">
  <dimension ref="A3:C4"/>
  <sheetViews>
    <sheetView workbookViewId="0">
      <selection activeCell="E30" sqref="E30"/>
    </sheetView>
  </sheetViews>
  <sheetFormatPr defaultRowHeight="14.4"/>
  <cols>
    <col min="1" max="1" width="10.77734375" bestFit="1" customWidth="1"/>
    <col min="2" max="2" width="26.5546875" bestFit="1" customWidth="1"/>
    <col min="3" max="6" width="23.77734375" bestFit="1" customWidth="1"/>
  </cols>
  <sheetData>
    <row r="3" spans="1:3">
      <c r="A3" t="s">
        <v>43</v>
      </c>
      <c r="B3" t="s">
        <v>49</v>
      </c>
      <c r="C3" t="s">
        <v>50</v>
      </c>
    </row>
    <row r="4" spans="1:3">
      <c r="A4" s="22">
        <v>14000</v>
      </c>
      <c r="B4" s="22">
        <v>14092</v>
      </c>
      <c r="C4" s="22">
        <v>92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workbookViewId="0">
      <selection activeCell="A14" sqref="A14"/>
    </sheetView>
  </sheetViews>
  <sheetFormatPr defaultRowHeight="14.4"/>
  <cols>
    <col min="3" max="3" width="12.33203125" customWidth="1"/>
    <col min="4" max="4" width="9.44140625" customWidth="1"/>
    <col min="5" max="5" width="12.44140625" customWidth="1"/>
    <col min="6" max="6" width="13.21875" customWidth="1"/>
    <col min="7" max="7" width="11.5546875" customWidth="1"/>
    <col min="8" max="8" width="8.88671875" customWidth="1"/>
    <col min="9" max="9" width="15.44140625" customWidth="1"/>
    <col min="10" max="10" width="10.21875" customWidth="1"/>
    <col min="11" max="11" width="9.88671875" customWidth="1"/>
    <col min="12" max="12" width="10.6640625" customWidth="1"/>
    <col min="13" max="13" width="9.6640625" customWidth="1"/>
    <col min="14" max="14" width="10.109375" customWidth="1"/>
    <col min="15" max="15" width="9.44140625" customWidth="1"/>
    <col min="16" max="16" width="7.44140625" customWidth="1"/>
    <col min="17" max="17" width="10.5546875" customWidth="1"/>
    <col min="18" max="18" width="8.109375" customWidth="1"/>
    <col min="19" max="19" width="7.33203125" customWidth="1"/>
    <col min="20" max="20" width="11" customWidth="1"/>
    <col min="21" max="21" width="8.77734375" customWidth="1"/>
    <col min="22" max="22" width="12.77734375" customWidth="1"/>
    <col min="23" max="23" width="9" customWidth="1"/>
    <col min="25" max="25" width="7.109375" customWidth="1"/>
    <col min="26" max="26" width="7.44140625" customWidth="1"/>
    <col min="27" max="27" width="7.88671875" customWidth="1"/>
    <col min="28" max="28" width="15.44140625" customWidth="1"/>
  </cols>
  <sheetData>
    <row r="1" spans="1:29" ht="41.4" customHeight="1">
      <c r="A1" t="s">
        <v>102</v>
      </c>
      <c r="B1" t="s">
        <v>100</v>
      </c>
      <c r="C1" s="1" t="s">
        <v>0</v>
      </c>
      <c r="D1" s="1" t="s">
        <v>1</v>
      </c>
      <c r="E1" s="1" t="s">
        <v>2</v>
      </c>
      <c r="F1" s="1" t="s">
        <v>3</v>
      </c>
      <c r="G1" s="7" t="s">
        <v>4</v>
      </c>
      <c r="H1" s="7" t="s">
        <v>5</v>
      </c>
      <c r="I1" s="1" t="s">
        <v>6</v>
      </c>
      <c r="J1" s="1" t="s">
        <v>7</v>
      </c>
      <c r="K1" s="7" t="s">
        <v>8</v>
      </c>
      <c r="L1" s="7" t="s">
        <v>9</v>
      </c>
      <c r="M1" s="7" t="s">
        <v>10</v>
      </c>
      <c r="N1" s="1" t="s">
        <v>11</v>
      </c>
      <c r="O1" s="7" t="s">
        <v>12</v>
      </c>
      <c r="P1" s="7" t="s">
        <v>13</v>
      </c>
      <c r="Q1" s="7" t="s">
        <v>34</v>
      </c>
      <c r="R1" s="7" t="s">
        <v>35</v>
      </c>
      <c r="S1" s="7" t="s">
        <v>38</v>
      </c>
      <c r="T1" s="7" t="s">
        <v>14</v>
      </c>
      <c r="U1" s="7" t="s">
        <v>15</v>
      </c>
      <c r="V1" s="7" t="s">
        <v>16</v>
      </c>
      <c r="W1" s="10" t="s">
        <v>36</v>
      </c>
      <c r="X1" s="9" t="s">
        <v>37</v>
      </c>
      <c r="Y1" s="23" t="s">
        <v>45</v>
      </c>
      <c r="Z1" s="23" t="s">
        <v>46</v>
      </c>
      <c r="AA1" s="23" t="s">
        <v>47</v>
      </c>
      <c r="AB1" s="31" t="s">
        <v>76</v>
      </c>
      <c r="AC1" s="31" t="s">
        <v>83</v>
      </c>
    </row>
    <row r="2" spans="1:29" ht="25.8" customHeight="1">
      <c r="A2">
        <v>1</v>
      </c>
      <c r="B2" t="s">
        <v>105</v>
      </c>
      <c r="C2" s="8" t="s">
        <v>17</v>
      </c>
      <c r="D2" t="s">
        <v>23</v>
      </c>
      <c r="E2" s="2">
        <v>45825</v>
      </c>
      <c r="F2" s="2">
        <v>45828</v>
      </c>
      <c r="G2">
        <f>IF(AND(ISNUMBER(E2), ISNUMBER(F2)), F2 - E2 + 1, "")</f>
        <v>4</v>
      </c>
      <c r="H2">
        <v>3</v>
      </c>
      <c r="I2" t="s">
        <v>96</v>
      </c>
      <c r="J2" s="8" t="s">
        <v>31</v>
      </c>
      <c r="K2">
        <v>200</v>
      </c>
      <c r="L2">
        <v>2400</v>
      </c>
      <c r="M2">
        <v>100</v>
      </c>
      <c r="N2" t="str">
        <f>IF(M2=0, "Not Started", IF(M2=100, "Completed", "In Progress"))</f>
        <v>Completed</v>
      </c>
      <c r="O2">
        <v>2</v>
      </c>
      <c r="P2">
        <f>IF(O2&gt;0, O2 * H2 * K2, 0)</f>
        <v>1200</v>
      </c>
      <c r="Q2">
        <f>L2 - P2</f>
        <v>1200</v>
      </c>
      <c r="R2">
        <f>((M2/100)*L2) - P2</f>
        <v>1200</v>
      </c>
      <c r="S2">
        <f>((M2/100)*L2) - ((O2/G2)*L2)</f>
        <v>1200</v>
      </c>
      <c r="T2" s="5">
        <f>IF(M2&gt;0, E2 + (G2 / (M2 / 100)), "")</f>
        <v>45829</v>
      </c>
      <c r="U2">
        <f>ROUND(G2 * (1 - M2 / 100), 0)</f>
        <v>0</v>
      </c>
      <c r="V2">
        <f>U2 * H2 * K2</f>
        <v>0</v>
      </c>
      <c r="W2">
        <f>P2 + V2</f>
        <v>1200</v>
      </c>
      <c r="X2">
        <f>L2 - W2</f>
        <v>1200</v>
      </c>
      <c r="Y2">
        <f xml:space="preserve"> L2 * 1.3</f>
        <v>3120</v>
      </c>
      <c r="Z2">
        <f>Y2 - W2</f>
        <v>1920</v>
      </c>
      <c r="AA2" t="str">
        <f>IF(Y2 - W2 &gt; 0, "Profitable", "Loss")</f>
        <v>Profitable</v>
      </c>
      <c r="AB2" t="s">
        <v>85</v>
      </c>
      <c r="AC2" t="s">
        <v>84</v>
      </c>
    </row>
    <row r="3" spans="1:29" ht="25.2" customHeight="1">
      <c r="A3">
        <v>1</v>
      </c>
      <c r="B3" t="s">
        <v>105</v>
      </c>
      <c r="C3" s="8" t="s">
        <v>18</v>
      </c>
      <c r="D3" t="s">
        <v>24</v>
      </c>
      <c r="E3" s="2">
        <v>45830</v>
      </c>
      <c r="F3" s="2">
        <v>45836</v>
      </c>
      <c r="G3">
        <f t="shared" ref="G3:G7" si="0">IF(AND(ISNUMBER(E3), ISNUMBER(F3)), F3 - E3 + 1, "")</f>
        <v>7</v>
      </c>
      <c r="H3">
        <v>2</v>
      </c>
      <c r="I3" t="s">
        <v>97</v>
      </c>
      <c r="J3" s="8" t="s">
        <v>32</v>
      </c>
      <c r="K3">
        <v>180</v>
      </c>
      <c r="L3">
        <v>2520</v>
      </c>
      <c r="M3">
        <v>10</v>
      </c>
      <c r="N3" t="str">
        <f>IF(M3=0, "Not Started", IF(M3=100, "Completed", "In Progress"))</f>
        <v>In Progress</v>
      </c>
      <c r="O3">
        <v>2</v>
      </c>
      <c r="P3">
        <f>IF(O3&gt;0, O3 * H3 * K3, 0)</f>
        <v>720</v>
      </c>
      <c r="Q3">
        <f>L3 - P3</f>
        <v>1800</v>
      </c>
      <c r="R3">
        <f>((M3/100)*L3) - P3</f>
        <v>-468</v>
      </c>
      <c r="S3">
        <f>((M3/100)*L3) - ((O3/G3)*L3)</f>
        <v>-468</v>
      </c>
      <c r="T3" s="5">
        <f>IF(M3&gt;0, E3 + (G3 / (M3 / 100)), "")</f>
        <v>45900</v>
      </c>
      <c r="U3">
        <f>ROUND(G3 * (1 - M3 / 100), 0)</f>
        <v>6</v>
      </c>
      <c r="V3">
        <f>U3 * H3 * K3</f>
        <v>2160</v>
      </c>
      <c r="W3">
        <f>P3 + V3</f>
        <v>2880</v>
      </c>
      <c r="X3">
        <f>L3 - W3</f>
        <v>-360</v>
      </c>
      <c r="Y3">
        <f xml:space="preserve"> L3 * 1.3</f>
        <v>3276</v>
      </c>
      <c r="Z3">
        <f>Y3 - W3</f>
        <v>396</v>
      </c>
      <c r="AA3" t="str">
        <f>IF(Y3 - W3 &gt; 0, "Profitable", "Loss")</f>
        <v>Profitable</v>
      </c>
    </row>
    <row r="4" spans="1:29" ht="28.8">
      <c r="A4">
        <v>1</v>
      </c>
      <c r="B4" t="s">
        <v>105</v>
      </c>
      <c r="C4" s="8" t="s">
        <v>19</v>
      </c>
      <c r="D4" t="s">
        <v>25</v>
      </c>
      <c r="E4" s="2">
        <v>45835</v>
      </c>
      <c r="F4" s="2">
        <v>45839</v>
      </c>
      <c r="G4">
        <f t="shared" si="0"/>
        <v>5</v>
      </c>
      <c r="H4">
        <v>3</v>
      </c>
      <c r="I4" t="s">
        <v>29</v>
      </c>
      <c r="J4" s="8" t="s">
        <v>31</v>
      </c>
      <c r="K4">
        <v>200</v>
      </c>
      <c r="L4">
        <v>2000</v>
      </c>
      <c r="M4">
        <v>25</v>
      </c>
      <c r="N4" t="str">
        <f>IF(M4=0, "Not Started", IF(M4=100, "Completed", "In Progress"))</f>
        <v>In Progress</v>
      </c>
      <c r="O4">
        <v>2</v>
      </c>
      <c r="P4">
        <f>IF(O4&gt;0, O4 * H4 * K4, 0)</f>
        <v>1200</v>
      </c>
      <c r="Q4">
        <f>L4 - P4</f>
        <v>800</v>
      </c>
      <c r="R4">
        <f>((M4/100)*L4) - P4</f>
        <v>-700</v>
      </c>
      <c r="S4">
        <f>((M4/100)*L4) - ((O4/G4)*L4)</f>
        <v>-300</v>
      </c>
      <c r="T4" s="5">
        <f>IF(M4&gt;0, E4 + (G4 / (M4 / 100)), "")</f>
        <v>45855</v>
      </c>
      <c r="U4">
        <f>ROUND(G4 * (1 - M4 / 100), 0)</f>
        <v>4</v>
      </c>
      <c r="V4">
        <f>U4 * H4 * K4</f>
        <v>2400</v>
      </c>
      <c r="W4">
        <f>P4 + V4</f>
        <v>3600</v>
      </c>
      <c r="X4">
        <f>L4 - W4</f>
        <v>-1600</v>
      </c>
      <c r="Y4">
        <f xml:space="preserve"> L4 * 1.3</f>
        <v>2600</v>
      </c>
      <c r="Z4">
        <f>Y4 - W4</f>
        <v>-1000</v>
      </c>
      <c r="AA4" t="str">
        <f>IF(Y4- W4 &gt; 0, "Profitable", "Loss")</f>
        <v>Loss</v>
      </c>
    </row>
    <row r="5" spans="1:29" ht="28.8">
      <c r="A5">
        <v>1</v>
      </c>
      <c r="B5" t="s">
        <v>105</v>
      </c>
      <c r="C5" s="8" t="s">
        <v>20</v>
      </c>
      <c r="D5" t="s">
        <v>26</v>
      </c>
      <c r="E5" s="2">
        <v>45840</v>
      </c>
      <c r="F5" s="2">
        <v>45842</v>
      </c>
      <c r="G5">
        <f t="shared" si="0"/>
        <v>3</v>
      </c>
      <c r="H5">
        <v>2</v>
      </c>
      <c r="I5" t="s">
        <v>29</v>
      </c>
      <c r="J5" s="8" t="s">
        <v>31</v>
      </c>
      <c r="K5">
        <v>200</v>
      </c>
      <c r="L5">
        <v>1200</v>
      </c>
      <c r="M5">
        <v>25</v>
      </c>
      <c r="N5" t="str">
        <f>IF(M5=0, "Not Started", IF(M5=100, "Completed", "In Progress"))</f>
        <v>In Progress</v>
      </c>
      <c r="O5">
        <v>3</v>
      </c>
      <c r="P5">
        <f>IF(O5&gt;0, O5 * H5 * K5, 0)</f>
        <v>1200</v>
      </c>
      <c r="Q5">
        <f>L5 - P5</f>
        <v>0</v>
      </c>
      <c r="R5">
        <f>((M5/100)*L5) - P5</f>
        <v>-900</v>
      </c>
      <c r="S5">
        <f>((M5/100)*L5) - ((O5/G5)*L5)</f>
        <v>-900</v>
      </c>
      <c r="T5" s="5">
        <f>IF(M5&gt;0, E5 + (G5 / (M5 / 100)), "")</f>
        <v>45852</v>
      </c>
      <c r="U5">
        <f>ROUND(G5 * (1 - M5 / 100), 0)</f>
        <v>2</v>
      </c>
      <c r="V5">
        <f>U5 * H5 * K5</f>
        <v>800</v>
      </c>
      <c r="W5">
        <f>P5 + V5</f>
        <v>2000</v>
      </c>
      <c r="X5">
        <f>L5 - W5</f>
        <v>-800</v>
      </c>
      <c r="Y5">
        <f xml:space="preserve"> L5 * 1.3</f>
        <v>1560</v>
      </c>
      <c r="Z5">
        <f>Y5 - W5</f>
        <v>-440</v>
      </c>
      <c r="AA5" t="str">
        <f>IF(Y5 - W5 &gt; 0, "Profitable", "Loss")</f>
        <v>Loss</v>
      </c>
    </row>
    <row r="6" spans="1:29" ht="28.8">
      <c r="A6">
        <v>1</v>
      </c>
      <c r="B6" t="s">
        <v>105</v>
      </c>
      <c r="C6" s="8" t="s">
        <v>21</v>
      </c>
      <c r="D6" t="s">
        <v>27</v>
      </c>
      <c r="E6" s="2">
        <v>45845</v>
      </c>
      <c r="F6" s="2">
        <v>45851</v>
      </c>
      <c r="G6">
        <f t="shared" si="0"/>
        <v>7</v>
      </c>
      <c r="H6">
        <v>1</v>
      </c>
      <c r="I6" t="s">
        <v>30</v>
      </c>
      <c r="J6" s="8" t="s">
        <v>33</v>
      </c>
      <c r="K6">
        <v>160</v>
      </c>
      <c r="L6">
        <v>1120</v>
      </c>
      <c r="M6">
        <v>50</v>
      </c>
      <c r="N6" t="str">
        <f>IF(M6=0, "Not Started", IF(M6=100, "Completed", "In Progress"))</f>
        <v>In Progress</v>
      </c>
      <c r="O6">
        <v>5</v>
      </c>
      <c r="P6">
        <f>IF(O6&gt;0, O6 * H6 * K6, 0)</f>
        <v>800</v>
      </c>
      <c r="Q6">
        <f>L6 - P6</f>
        <v>320</v>
      </c>
      <c r="R6">
        <f>((M6/100)*L6) - P6</f>
        <v>-240</v>
      </c>
      <c r="S6">
        <f>((M6/100)*L6) - ((O6/G6)*L6)</f>
        <v>-240</v>
      </c>
      <c r="T6" s="5">
        <f>IF(M6&gt;0, E6 + (G6 / (M6 / 100)), "")</f>
        <v>45859</v>
      </c>
      <c r="U6">
        <f>ROUND(G6 * (1 - M6 / 100), 0)</f>
        <v>4</v>
      </c>
      <c r="V6">
        <f>U6 * H6 * K6</f>
        <v>640</v>
      </c>
      <c r="W6">
        <f>P6 + V6</f>
        <v>1440</v>
      </c>
      <c r="X6">
        <f>L6 - W6</f>
        <v>-320</v>
      </c>
      <c r="Y6">
        <f xml:space="preserve"> L6 * 1.3</f>
        <v>1456</v>
      </c>
      <c r="Z6">
        <f>Y6 - W6</f>
        <v>16</v>
      </c>
      <c r="AA6" t="str">
        <f>IF(Y6 - W6&gt; 0, "Profitable", "Loss")</f>
        <v>Profitable</v>
      </c>
    </row>
    <row r="7" spans="1:29" ht="28.8">
      <c r="A7">
        <v>1</v>
      </c>
      <c r="B7" t="s">
        <v>105</v>
      </c>
      <c r="C7" s="8" t="s">
        <v>22</v>
      </c>
      <c r="D7" t="s">
        <v>28</v>
      </c>
      <c r="E7" s="2">
        <v>45850</v>
      </c>
      <c r="F7" s="2">
        <v>45854</v>
      </c>
      <c r="G7">
        <f t="shared" si="0"/>
        <v>5</v>
      </c>
      <c r="H7">
        <v>2</v>
      </c>
      <c r="I7" t="s">
        <v>30</v>
      </c>
      <c r="J7" s="8" t="s">
        <v>33</v>
      </c>
      <c r="K7">
        <v>160</v>
      </c>
      <c r="L7">
        <v>1600</v>
      </c>
      <c r="M7">
        <v>25</v>
      </c>
      <c r="N7" t="str">
        <f>IF(M7=0, "Not Started", IF(M7=100, "Completed", "In Progress"))</f>
        <v>In Progress</v>
      </c>
      <c r="O7">
        <v>5</v>
      </c>
      <c r="P7">
        <f>IF(O7&gt;0, O7 * H7 * K7, 0)</f>
        <v>1600</v>
      </c>
      <c r="Q7">
        <f>L7 - P7</f>
        <v>0</v>
      </c>
      <c r="R7">
        <f>((M7/100)*L7) - P7</f>
        <v>-1200</v>
      </c>
      <c r="S7" s="6">
        <f>((M7/100)*L7) - ((O7/G7)*L7)</f>
        <v>-1200</v>
      </c>
      <c r="T7" s="5">
        <f>IF(AND(ISNUMBER(E7), M7&gt;0), E7 + (G7 / (M7 / 100)), "")</f>
        <v>45870</v>
      </c>
      <c r="U7">
        <f>ROUND(G7 * (1 - M7 / 100), 0)</f>
        <v>4</v>
      </c>
      <c r="V7">
        <f>U7 * H7 * K7</f>
        <v>1280</v>
      </c>
      <c r="W7">
        <f>P7 + V7</f>
        <v>2880</v>
      </c>
      <c r="X7">
        <f>L7 - W7</f>
        <v>-1280</v>
      </c>
      <c r="Y7">
        <f xml:space="preserve"> L7 * 1.3</f>
        <v>2080</v>
      </c>
      <c r="Z7">
        <f>Y7 - W7</f>
        <v>-800</v>
      </c>
      <c r="AA7" t="str">
        <f>IF(Y7 - W7 &gt; 0, "Profitable", "Loss")</f>
        <v>Loss</v>
      </c>
    </row>
    <row r="8" spans="1:29">
      <c r="C8" t="s">
        <v>51</v>
      </c>
      <c r="G8">
        <f>SUM(G2:G7)</f>
        <v>31</v>
      </c>
      <c r="H8">
        <f>SUM(H2:H7)</f>
        <v>13</v>
      </c>
      <c r="L8">
        <f>SUM(L2:L7)</f>
        <v>10840</v>
      </c>
      <c r="M8">
        <f>AVERAGE(M2:M7)</f>
        <v>39.166666666666664</v>
      </c>
      <c r="O8">
        <f>SUM(O2:O7)</f>
        <v>19</v>
      </c>
      <c r="P8">
        <f>SUM(P2:P7)</f>
        <v>6720</v>
      </c>
      <c r="Q8">
        <f>SUM(Q2:Q7)</f>
        <v>4120</v>
      </c>
      <c r="R8">
        <f>SUM(R2:R7)</f>
        <v>-2308</v>
      </c>
      <c r="S8">
        <f>SUM(S2:S7)</f>
        <v>-1908</v>
      </c>
      <c r="V8">
        <f>SUM(V2:V7)</f>
        <v>7280</v>
      </c>
      <c r="W8">
        <f>SUM(W2:W7)</f>
        <v>14000</v>
      </c>
      <c r="X8">
        <f>SUM(X2:X7)</f>
        <v>-3160</v>
      </c>
      <c r="Y8">
        <f>SUM(Y2:Y7)</f>
        <v>14092</v>
      </c>
      <c r="Z8">
        <f>SUM(Z2:Z7)</f>
        <v>92</v>
      </c>
      <c r="AA8">
        <f>COUNTIF(AA2:AA7, "Profitable")</f>
        <v>3</v>
      </c>
    </row>
    <row r="9" spans="1:29" ht="28.8">
      <c r="A9">
        <v>2</v>
      </c>
      <c r="B9" t="s">
        <v>105</v>
      </c>
      <c r="C9" s="8" t="s">
        <v>17</v>
      </c>
      <c r="D9" t="s">
        <v>23</v>
      </c>
      <c r="E9" s="2">
        <v>45825</v>
      </c>
      <c r="F9" s="2">
        <v>45828</v>
      </c>
      <c r="G9">
        <f>IF(AND(ISNUMBER(E9), ISNUMBER(F9)), F9 - E9 + 1, "")</f>
        <v>4</v>
      </c>
      <c r="H9">
        <v>3</v>
      </c>
      <c r="I9" t="s">
        <v>96</v>
      </c>
      <c r="J9" s="8" t="s">
        <v>31</v>
      </c>
      <c r="K9">
        <v>200</v>
      </c>
      <c r="L9">
        <v>2400</v>
      </c>
      <c r="M9">
        <v>100</v>
      </c>
      <c r="N9" t="str">
        <f>IF(M9=0, "Not Started", IF(M9=100, "Completed", "In Progress"))</f>
        <v>Completed</v>
      </c>
      <c r="O9">
        <v>2</v>
      </c>
      <c r="P9">
        <f>IF(O9&gt;0, O9 * H9 * K9, 0)</f>
        <v>1200</v>
      </c>
      <c r="Q9">
        <f>L9 - P9</f>
        <v>1200</v>
      </c>
      <c r="R9">
        <f>((M9/100)*L9) - P9</f>
        <v>1200</v>
      </c>
      <c r="S9">
        <f>((M9/100)*L9) - ((O9/G9)*L9)</f>
        <v>1200</v>
      </c>
      <c r="T9" s="5">
        <f>IF(M9&gt;0, E9 + (G9 / (M9 / 100)), "")</f>
        <v>45829</v>
      </c>
      <c r="U9">
        <f>ROUND(G9 * (1 - M9 / 100), 0)</f>
        <v>0</v>
      </c>
      <c r="V9">
        <f>U9 * H9 * K9</f>
        <v>0</v>
      </c>
      <c r="W9">
        <f>P9 + V9</f>
        <v>1200</v>
      </c>
      <c r="X9">
        <f>L9 - W9</f>
        <v>1200</v>
      </c>
      <c r="Y9">
        <f xml:space="preserve"> L9 * 1.3</f>
        <v>3120</v>
      </c>
      <c r="Z9">
        <f>Y9 - W9</f>
        <v>1920</v>
      </c>
      <c r="AA9" t="str">
        <f>IF(Y9 - W9 &gt; 0, "Profitable", "Loss")</f>
        <v>Profitable</v>
      </c>
      <c r="AB9" t="s">
        <v>85</v>
      </c>
      <c r="AC9" t="s">
        <v>84</v>
      </c>
    </row>
    <row r="10" spans="1:29" ht="28.8">
      <c r="A10">
        <v>2</v>
      </c>
      <c r="B10" t="s">
        <v>105</v>
      </c>
      <c r="C10" s="8" t="s">
        <v>18</v>
      </c>
      <c r="D10" t="s">
        <v>24</v>
      </c>
      <c r="E10" s="2">
        <v>45830</v>
      </c>
      <c r="F10" s="2">
        <v>45836</v>
      </c>
      <c r="G10">
        <f t="shared" ref="G10:G14" si="1">IF(AND(ISNUMBER(E10), ISNUMBER(F10)), F10 - E10 + 1, "")</f>
        <v>7</v>
      </c>
      <c r="H10">
        <v>2</v>
      </c>
      <c r="I10" t="s">
        <v>97</v>
      </c>
      <c r="J10" s="8" t="s">
        <v>32</v>
      </c>
      <c r="K10">
        <v>180</v>
      </c>
      <c r="L10">
        <v>2520</v>
      </c>
      <c r="M10">
        <v>10</v>
      </c>
      <c r="N10" t="str">
        <f>IF(M10=0, "Not Started", IF(M10=100, "Completed", "In Progress"))</f>
        <v>In Progress</v>
      </c>
      <c r="O10">
        <v>2</v>
      </c>
      <c r="P10">
        <f>IF(O10&gt;0, O10 * H10 * K10, 0)</f>
        <v>720</v>
      </c>
      <c r="Q10">
        <f>L10 - P10</f>
        <v>1800</v>
      </c>
      <c r="R10">
        <f>((M10/100)*L10) - P10</f>
        <v>-468</v>
      </c>
      <c r="S10">
        <f>((M10/100)*L10) - ((O10/G10)*L10)</f>
        <v>-468</v>
      </c>
      <c r="T10" s="5">
        <f>IF(M10&gt;0, E10 + (G10 / (M10 / 100)), "")</f>
        <v>45900</v>
      </c>
      <c r="U10">
        <f>ROUND(G10 * (1 - M10 / 100), 0)</f>
        <v>6</v>
      </c>
      <c r="V10">
        <f>U10 * H10 * K10</f>
        <v>2160</v>
      </c>
      <c r="W10">
        <f>P10 + V10</f>
        <v>2880</v>
      </c>
      <c r="X10">
        <f>L10 - W10</f>
        <v>-360</v>
      </c>
      <c r="Y10">
        <f xml:space="preserve"> L10 * 1.3</f>
        <v>3276</v>
      </c>
      <c r="Z10">
        <f>Y10 - W10</f>
        <v>396</v>
      </c>
      <c r="AA10" t="str">
        <f>IF(Y10 - W10 &gt; 0, "Profitable", "Loss")</f>
        <v>Profitable</v>
      </c>
    </row>
    <row r="11" spans="1:29" ht="28.8">
      <c r="A11">
        <v>2</v>
      </c>
      <c r="B11" t="s">
        <v>105</v>
      </c>
      <c r="C11" s="8" t="s">
        <v>19</v>
      </c>
      <c r="D11" t="s">
        <v>25</v>
      </c>
      <c r="E11" s="2">
        <v>45835</v>
      </c>
      <c r="F11" s="2">
        <v>45839</v>
      </c>
      <c r="G11">
        <f t="shared" si="1"/>
        <v>5</v>
      </c>
      <c r="H11">
        <v>3</v>
      </c>
      <c r="I11" t="s">
        <v>29</v>
      </c>
      <c r="J11" s="8" t="s">
        <v>31</v>
      </c>
      <c r="K11">
        <v>200</v>
      </c>
      <c r="L11">
        <v>2000</v>
      </c>
      <c r="M11">
        <v>25</v>
      </c>
      <c r="N11" t="str">
        <f>IF(M11=0, "Not Started", IF(M11=100, "Completed", "In Progress"))</f>
        <v>In Progress</v>
      </c>
      <c r="O11">
        <v>2</v>
      </c>
      <c r="P11">
        <f>IF(O11&gt;0, O11 * H11 * K11, 0)</f>
        <v>1200</v>
      </c>
      <c r="Q11">
        <f>L11 - P11</f>
        <v>800</v>
      </c>
      <c r="R11">
        <f>((M11/100)*L11) - P11</f>
        <v>-700</v>
      </c>
      <c r="S11">
        <f>((M11/100)*L11) - ((O11/G11)*L11)</f>
        <v>-300</v>
      </c>
      <c r="T11" s="5">
        <f>IF(M11&gt;0, E11 + (G11 / (M11 / 100)), "")</f>
        <v>45855</v>
      </c>
      <c r="U11">
        <f>ROUND(G11 * (1 - M11 / 100), 0)</f>
        <v>4</v>
      </c>
      <c r="V11">
        <f>U11 * H11 * K11</f>
        <v>2400</v>
      </c>
      <c r="W11">
        <f>P11 + V11</f>
        <v>3600</v>
      </c>
      <c r="X11">
        <f>L11 - W11</f>
        <v>-1600</v>
      </c>
      <c r="Y11">
        <f xml:space="preserve"> L11 * 1.3</f>
        <v>2600</v>
      </c>
      <c r="Z11">
        <f>Y11 - W11</f>
        <v>-1000</v>
      </c>
      <c r="AA11" t="str">
        <f>IF(Y11- W11 &gt; 0, "Profitable", "Loss")</f>
        <v>Loss</v>
      </c>
    </row>
    <row r="12" spans="1:29" ht="28.8">
      <c r="A12">
        <v>2</v>
      </c>
      <c r="B12" t="s">
        <v>105</v>
      </c>
      <c r="C12" s="8" t="s">
        <v>20</v>
      </c>
      <c r="D12" t="s">
        <v>26</v>
      </c>
      <c r="E12" s="2">
        <v>45840</v>
      </c>
      <c r="F12" s="2">
        <v>45842</v>
      </c>
      <c r="G12">
        <f t="shared" si="1"/>
        <v>3</v>
      </c>
      <c r="H12">
        <v>2</v>
      </c>
      <c r="I12" t="s">
        <v>29</v>
      </c>
      <c r="J12" s="8" t="s">
        <v>31</v>
      </c>
      <c r="K12">
        <v>200</v>
      </c>
      <c r="L12">
        <v>1200</v>
      </c>
      <c r="M12">
        <v>25</v>
      </c>
      <c r="N12" t="str">
        <f>IF(M12=0, "Not Started", IF(M12=100, "Completed", "In Progress"))</f>
        <v>In Progress</v>
      </c>
      <c r="O12">
        <v>3</v>
      </c>
      <c r="P12">
        <f>IF(O12&gt;0, O12 * H12 * K12, 0)</f>
        <v>1200</v>
      </c>
      <c r="Q12">
        <f>L12 - P12</f>
        <v>0</v>
      </c>
      <c r="R12">
        <f>((M12/100)*L12) - P12</f>
        <v>-900</v>
      </c>
      <c r="S12">
        <f>((M12/100)*L12) - ((O12/G12)*L12)</f>
        <v>-900</v>
      </c>
      <c r="T12" s="5">
        <f>IF(M12&gt;0, E12 + (G12 / (M12 / 100)), "")</f>
        <v>45852</v>
      </c>
      <c r="U12">
        <f>ROUND(G12 * (1 - M12 / 100), 0)</f>
        <v>2</v>
      </c>
      <c r="V12">
        <f>U12 * H12 * K12</f>
        <v>800</v>
      </c>
      <c r="W12">
        <f>P12 + V12</f>
        <v>2000</v>
      </c>
      <c r="X12">
        <f>L12 - W12</f>
        <v>-800</v>
      </c>
      <c r="Y12">
        <f xml:space="preserve"> L12 * 1.3</f>
        <v>1560</v>
      </c>
      <c r="Z12">
        <f>Y12 - W12</f>
        <v>-440</v>
      </c>
      <c r="AA12" t="str">
        <f>IF(Y12 - W12 &gt; 0, "Profitable", "Loss")</f>
        <v>Loss</v>
      </c>
    </row>
    <row r="13" spans="1:29" ht="28.8">
      <c r="A13">
        <v>2</v>
      </c>
      <c r="B13" t="s">
        <v>105</v>
      </c>
      <c r="C13" s="8" t="s">
        <v>21</v>
      </c>
      <c r="D13" t="s">
        <v>27</v>
      </c>
      <c r="E13" s="2">
        <v>45845</v>
      </c>
      <c r="F13" s="2">
        <v>45851</v>
      </c>
      <c r="G13">
        <f t="shared" si="1"/>
        <v>7</v>
      </c>
      <c r="H13">
        <v>1</v>
      </c>
      <c r="I13" t="s">
        <v>30</v>
      </c>
      <c r="J13" s="8" t="s">
        <v>33</v>
      </c>
      <c r="K13">
        <v>160</v>
      </c>
      <c r="L13">
        <v>1120</v>
      </c>
      <c r="M13">
        <v>50</v>
      </c>
      <c r="N13" t="str">
        <f>IF(M13=0, "Not Started", IF(M13=100, "Completed", "In Progress"))</f>
        <v>In Progress</v>
      </c>
      <c r="O13">
        <v>5</v>
      </c>
      <c r="P13">
        <f>IF(O13&gt;0, O13 * H13 * K13, 0)</f>
        <v>800</v>
      </c>
      <c r="Q13">
        <f>L13 - P13</f>
        <v>320</v>
      </c>
      <c r="R13">
        <f>((M13/100)*L13) - P13</f>
        <v>-240</v>
      </c>
      <c r="S13">
        <f>((M13/100)*L13) - ((O13/G13)*L13)</f>
        <v>-240</v>
      </c>
      <c r="T13" s="5">
        <f>IF(M13&gt;0, E13 + (G13 / (M13 / 100)), "")</f>
        <v>45859</v>
      </c>
      <c r="U13">
        <f>ROUND(G13 * (1 - M13 / 100), 0)</f>
        <v>4</v>
      </c>
      <c r="V13">
        <f>U13 * H13 * K13</f>
        <v>640</v>
      </c>
      <c r="W13">
        <f>P13 + V13</f>
        <v>1440</v>
      </c>
      <c r="X13">
        <f>L13 - W13</f>
        <v>-320</v>
      </c>
      <c r="Y13">
        <f xml:space="preserve"> L13 * 1.3</f>
        <v>1456</v>
      </c>
      <c r="Z13">
        <f>Y13 - W13</f>
        <v>16</v>
      </c>
      <c r="AA13" t="str">
        <f>IF(Y13 - W13&gt; 0, "Profitable", "Loss")</f>
        <v>Profitable</v>
      </c>
    </row>
    <row r="14" spans="1:29" ht="28.8">
      <c r="A14">
        <v>2</v>
      </c>
      <c r="B14" t="s">
        <v>105</v>
      </c>
      <c r="C14" s="8" t="s">
        <v>22</v>
      </c>
      <c r="D14" t="s">
        <v>28</v>
      </c>
      <c r="E14" s="2">
        <v>45850</v>
      </c>
      <c r="F14" s="2">
        <v>45854</v>
      </c>
      <c r="G14">
        <f t="shared" si="1"/>
        <v>5</v>
      </c>
      <c r="H14">
        <v>2</v>
      </c>
      <c r="I14" t="s">
        <v>30</v>
      </c>
      <c r="J14" s="8" t="s">
        <v>33</v>
      </c>
      <c r="K14">
        <v>160</v>
      </c>
      <c r="L14">
        <v>1600</v>
      </c>
      <c r="M14">
        <v>25</v>
      </c>
      <c r="N14" t="str">
        <f>IF(M14=0, "Not Started", IF(M14=100, "Completed", "In Progress"))</f>
        <v>In Progress</v>
      </c>
      <c r="O14">
        <v>5</v>
      </c>
      <c r="P14">
        <f>IF(O14&gt;0, O14 * H14 * K14, 0)</f>
        <v>1600</v>
      </c>
      <c r="Q14">
        <f>L14 - P14</f>
        <v>0</v>
      </c>
      <c r="R14">
        <f>((M14/100)*L14) - P14</f>
        <v>-1200</v>
      </c>
      <c r="S14" s="6">
        <f>((M14/100)*L14) - ((O14/G14)*L14)</f>
        <v>-1200</v>
      </c>
      <c r="T14" s="5">
        <f>IF(AND(ISNUMBER(E14), M14&gt;0), E14 + (G14 / (M14 / 100)), "")</f>
        <v>45870</v>
      </c>
      <c r="U14">
        <f>ROUND(G14 * (1 - M14 / 100), 0)</f>
        <v>4</v>
      </c>
      <c r="V14">
        <f>U14 * H14 * K14</f>
        <v>1280</v>
      </c>
      <c r="W14">
        <f>P14 + V14</f>
        <v>2880</v>
      </c>
      <c r="X14">
        <f>L14 - W14</f>
        <v>-1280</v>
      </c>
      <c r="Y14">
        <f xml:space="preserve"> L14 * 1.3</f>
        <v>2080</v>
      </c>
      <c r="Z14">
        <f>Y14 - W14</f>
        <v>-800</v>
      </c>
      <c r="AA14" t="str">
        <f>IF(Y14 - W14 &gt; 0, "Profitable", "Loss")</f>
        <v>Loss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1A62-18A8-4EB9-931B-50B5F09395A3}">
  <dimension ref="E13:T36"/>
  <sheetViews>
    <sheetView topLeftCell="A19" workbookViewId="0">
      <selection activeCell="G51" sqref="G51"/>
    </sheetView>
  </sheetViews>
  <sheetFormatPr defaultRowHeight="14.4"/>
  <cols>
    <col min="5" max="5" width="28.44140625" bestFit="1" customWidth="1"/>
    <col min="6" max="6" width="43.33203125" bestFit="1" customWidth="1"/>
    <col min="7" max="7" width="12.6640625" bestFit="1" customWidth="1"/>
    <col min="8" max="9" width="12" bestFit="1" customWidth="1"/>
    <col min="10" max="10" width="3" bestFit="1" customWidth="1"/>
    <col min="11" max="11" width="5" bestFit="1" customWidth="1"/>
    <col min="12" max="12" width="10.77734375" bestFit="1" customWidth="1"/>
  </cols>
  <sheetData>
    <row r="13" spans="18:20">
      <c r="R13" s="11"/>
      <c r="S13" s="12"/>
      <c r="T13" s="13"/>
    </row>
    <row r="14" spans="18:20">
      <c r="R14" s="14"/>
      <c r="S14" s="15"/>
      <c r="T14" s="16"/>
    </row>
    <row r="15" spans="18:20">
      <c r="R15" s="14"/>
      <c r="S15" s="15"/>
      <c r="T15" s="16"/>
    </row>
    <row r="16" spans="18:20">
      <c r="R16" s="14"/>
      <c r="S16" s="15"/>
      <c r="T16" s="16"/>
    </row>
    <row r="17" spans="5:20">
      <c r="R17" s="14"/>
      <c r="S17" s="15"/>
      <c r="T17" s="16"/>
    </row>
    <row r="18" spans="5:20">
      <c r="R18" s="14"/>
      <c r="S18" s="15"/>
      <c r="T18" s="16"/>
    </row>
    <row r="19" spans="5:20">
      <c r="R19" s="14"/>
      <c r="S19" s="15"/>
      <c r="T19" s="16"/>
    </row>
    <row r="20" spans="5:20">
      <c r="R20" s="14"/>
      <c r="S20" s="15"/>
      <c r="T20" s="16"/>
    </row>
    <row r="21" spans="5:20">
      <c r="R21" s="14"/>
      <c r="S21" s="15"/>
      <c r="T21" s="16"/>
    </row>
    <row r="22" spans="5:20">
      <c r="R22" s="14"/>
      <c r="S22" s="15"/>
      <c r="T22" s="16"/>
    </row>
    <row r="23" spans="5:20">
      <c r="R23" s="14"/>
      <c r="S23" s="15"/>
      <c r="T23" s="16"/>
    </row>
    <row r="24" spans="5:20">
      <c r="R24" s="14"/>
      <c r="S24" s="15"/>
      <c r="T24" s="16"/>
    </row>
    <row r="25" spans="5:20">
      <c r="R25" s="14"/>
      <c r="S25" s="15"/>
      <c r="T25" s="16"/>
    </row>
    <row r="26" spans="5:20">
      <c r="R26" s="14"/>
      <c r="S26" s="15"/>
      <c r="T26" s="16"/>
    </row>
    <row r="27" spans="5:20">
      <c r="E27" s="20" t="s">
        <v>39</v>
      </c>
      <c r="F27" t="s">
        <v>70</v>
      </c>
      <c r="R27" s="14"/>
      <c r="S27" s="15"/>
      <c r="T27" s="16"/>
    </row>
    <row r="28" spans="5:20">
      <c r="E28" s="21" t="s">
        <v>87</v>
      </c>
      <c r="F28" s="22">
        <v>3252</v>
      </c>
      <c r="R28" s="14"/>
      <c r="S28" s="15"/>
      <c r="T28" s="16"/>
    </row>
    <row r="29" spans="5:20">
      <c r="E29" s="21" t="s">
        <v>90</v>
      </c>
      <c r="F29" s="22">
        <v>0.23076923076923078</v>
      </c>
      <c r="R29" s="14"/>
      <c r="S29" s="15"/>
      <c r="T29" s="16"/>
    </row>
    <row r="30" spans="5:20">
      <c r="E30" s="21" t="s">
        <v>91</v>
      </c>
      <c r="F30" s="22">
        <v>6.528526823729776E-3</v>
      </c>
      <c r="R30" s="17"/>
      <c r="S30" s="18"/>
      <c r="T30" s="19"/>
    </row>
    <row r="31" spans="5:20">
      <c r="E31" s="21" t="s">
        <v>88</v>
      </c>
      <c r="F31" s="22">
        <v>92</v>
      </c>
    </row>
    <row r="32" spans="5:20">
      <c r="E32" s="21" t="s">
        <v>86</v>
      </c>
      <c r="F32" s="22">
        <v>6.528526823729776E-3</v>
      </c>
    </row>
    <row r="33" spans="5:6">
      <c r="E33" s="21" t="s">
        <v>89</v>
      </c>
      <c r="F33" s="22">
        <v>-3160</v>
      </c>
    </row>
    <row r="34" spans="5:6">
      <c r="E34" s="21" t="s">
        <v>92</v>
      </c>
      <c r="F34" s="22">
        <v>-0.97170971709717102</v>
      </c>
    </row>
    <row r="35" spans="5:6">
      <c r="E35" s="21" t="s">
        <v>66</v>
      </c>
      <c r="F35" s="22">
        <v>92</v>
      </c>
    </row>
    <row r="36" spans="5:6">
      <c r="E36" s="21" t="s">
        <v>40</v>
      </c>
      <c r="F36" s="22">
        <v>275.27211656731947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827A9-3C1F-4B7D-A4D4-CF065CF8168A}">
  <dimension ref="A3:N21"/>
  <sheetViews>
    <sheetView topLeftCell="D1" workbookViewId="0">
      <selection activeCell="N27" sqref="N27"/>
    </sheetView>
  </sheetViews>
  <sheetFormatPr defaultRowHeight="14.4"/>
  <cols>
    <col min="1" max="1" width="28.88671875" bestFit="1" customWidth="1"/>
    <col min="2" max="2" width="43.33203125" bestFit="1" customWidth="1"/>
    <col min="13" max="13" width="23.77734375" bestFit="1" customWidth="1"/>
    <col min="14" max="14" width="43.33203125" bestFit="1" customWidth="1"/>
  </cols>
  <sheetData>
    <row r="3" spans="1:2">
      <c r="A3" s="20" t="s">
        <v>39</v>
      </c>
      <c r="B3" t="s">
        <v>70</v>
      </c>
    </row>
    <row r="4" spans="1:2">
      <c r="A4" s="21" t="s">
        <v>68</v>
      </c>
      <c r="B4" s="22">
        <v>3</v>
      </c>
    </row>
    <row r="5" spans="1:2">
      <c r="A5" s="21" t="s">
        <v>67</v>
      </c>
      <c r="B5" s="22">
        <v>3</v>
      </c>
    </row>
    <row r="6" spans="1:2">
      <c r="A6" s="21" t="s">
        <v>69</v>
      </c>
      <c r="B6" s="22">
        <v>0.16666666666666666</v>
      </c>
    </row>
    <row r="7" spans="1:2">
      <c r="A7" s="21" t="s">
        <v>56</v>
      </c>
      <c r="B7" s="22">
        <v>39.166666666666664</v>
      </c>
    </row>
    <row r="8" spans="1:2">
      <c r="A8" s="21" t="s">
        <v>58</v>
      </c>
      <c r="B8" s="22">
        <v>6720</v>
      </c>
    </row>
    <row r="9" spans="1:2">
      <c r="A9" s="21" t="s">
        <v>59</v>
      </c>
      <c r="B9" s="22">
        <v>4120</v>
      </c>
    </row>
    <row r="10" spans="1:2">
      <c r="A10" s="21" t="s">
        <v>60</v>
      </c>
      <c r="B10" s="22">
        <v>-2308</v>
      </c>
    </row>
    <row r="11" spans="1:2">
      <c r="A11" s="21" t="s">
        <v>57</v>
      </c>
      <c r="B11" s="22">
        <v>19</v>
      </c>
    </row>
    <row r="12" spans="1:2">
      <c r="A12" s="21" t="s">
        <v>52</v>
      </c>
      <c r="B12" s="22">
        <v>31</v>
      </c>
    </row>
    <row r="13" spans="1:2">
      <c r="A13" s="21" t="s">
        <v>63</v>
      </c>
      <c r="B13" s="22">
        <v>14000</v>
      </c>
    </row>
    <row r="14" spans="1:2">
      <c r="A14" s="21" t="s">
        <v>62</v>
      </c>
      <c r="B14" s="22">
        <v>7280</v>
      </c>
    </row>
    <row r="15" spans="1:2">
      <c r="A15" s="21" t="s">
        <v>55</v>
      </c>
      <c r="B15" s="22">
        <v>13</v>
      </c>
    </row>
    <row r="16" spans="1:2">
      <c r="A16" s="21" t="s">
        <v>66</v>
      </c>
      <c r="B16" s="22">
        <v>92</v>
      </c>
    </row>
    <row r="17" spans="1:14">
      <c r="A17" s="21" t="s">
        <v>65</v>
      </c>
      <c r="B17" s="22">
        <v>14092</v>
      </c>
      <c r="M17" s="20" t="s">
        <v>39</v>
      </c>
      <c r="N17" t="s">
        <v>70</v>
      </c>
    </row>
    <row r="18" spans="1:14">
      <c r="A18" s="21" t="s">
        <v>61</v>
      </c>
      <c r="B18" s="22">
        <v>-1908</v>
      </c>
      <c r="M18" s="21" t="s">
        <v>63</v>
      </c>
      <c r="N18" s="22">
        <v>14000</v>
      </c>
    </row>
    <row r="19" spans="1:14">
      <c r="A19" s="21" t="s">
        <v>64</v>
      </c>
      <c r="B19" s="22">
        <v>-3160</v>
      </c>
      <c r="M19" s="21" t="s">
        <v>66</v>
      </c>
      <c r="N19" s="22">
        <v>92</v>
      </c>
    </row>
    <row r="20" spans="1:14">
      <c r="A20" s="21" t="s">
        <v>40</v>
      </c>
      <c r="B20" s="22">
        <v>39036.333333333328</v>
      </c>
      <c r="M20" s="21" t="s">
        <v>65</v>
      </c>
      <c r="N20" s="22">
        <v>14092</v>
      </c>
    </row>
    <row r="21" spans="1:14">
      <c r="M21" s="21" t="s">
        <v>40</v>
      </c>
      <c r="N21" s="22">
        <v>28184</v>
      </c>
    </row>
  </sheetData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6F68-7B8F-453E-9BCA-9F2AE5C24883}">
  <dimension ref="A1:D38"/>
  <sheetViews>
    <sheetView workbookViewId="0">
      <selection activeCell="G13" sqref="G13"/>
    </sheetView>
  </sheetViews>
  <sheetFormatPr defaultRowHeight="14.4"/>
  <cols>
    <col min="2" max="2" width="30.33203125" customWidth="1"/>
    <col min="3" max="3" width="28.21875" customWidth="1"/>
  </cols>
  <sheetData>
    <row r="1" spans="1:4" ht="39" customHeight="1">
      <c r="A1" t="s">
        <v>102</v>
      </c>
      <c r="B1" s="25" t="s">
        <v>53</v>
      </c>
      <c r="C1" s="25" t="s">
        <v>54</v>
      </c>
    </row>
    <row r="2" spans="1:4">
      <c r="A2">
        <v>1</v>
      </c>
      <c r="B2" s="3" t="s">
        <v>52</v>
      </c>
      <c r="C2" s="4">
        <f>SUM('Live Plan (Editable)'!G2:G7)</f>
        <v>31</v>
      </c>
      <c r="D2" t="str">
        <f ca="1">_xlfn.FORMULATEXT(C2)</f>
        <v>=SUM('Live Plan (Editable)'!G2:G7)</v>
      </c>
    </row>
    <row r="3" spans="1:4">
      <c r="A3">
        <v>1</v>
      </c>
      <c r="B3" t="s">
        <v>72</v>
      </c>
      <c r="C3">
        <f>SUM('Live Plan (Editable)'!U2:U7)</f>
        <v>20</v>
      </c>
      <c r="D3" t="str">
        <f t="shared" ref="D3:D38" ca="1" si="0">_xlfn.FORMULATEXT(C3)</f>
        <v>=SUM('Live Plan (Editable)'!U2:U7)</v>
      </c>
    </row>
    <row r="4" spans="1:4">
      <c r="A4">
        <v>1</v>
      </c>
      <c r="B4" t="s">
        <v>73</v>
      </c>
      <c r="C4">
        <f>SUM('Live Plan (Editable)'!G2:G7) + SUM('Live Plan (Editable)'!U2:U7)</f>
        <v>51</v>
      </c>
      <c r="D4" t="str">
        <f t="shared" ca="1" si="0"/>
        <v>=SUM('Live Plan (Editable)'!G2:G7) + SUM('Live Plan (Editable)'!U2:U7)</v>
      </c>
    </row>
    <row r="5" spans="1:4">
      <c r="A5">
        <v>1</v>
      </c>
      <c r="B5" t="s">
        <v>74</v>
      </c>
      <c r="C5">
        <f>SUM('Live Plan (Editable)'!U2:U7)</f>
        <v>20</v>
      </c>
      <c r="D5" t="str">
        <f t="shared" ca="1" si="0"/>
        <v>=SUM('Live Plan (Editable)'!U2:U7)</v>
      </c>
    </row>
    <row r="6" spans="1:4">
      <c r="A6">
        <v>1</v>
      </c>
      <c r="B6" s="3" t="s">
        <v>55</v>
      </c>
      <c r="C6" s="4">
        <f>SUM('Live Plan (Editable)'!H2:H7)</f>
        <v>13</v>
      </c>
      <c r="D6" t="str">
        <f t="shared" ca="1" si="0"/>
        <v>=SUM('Live Plan (Editable)'!H2:H7)</v>
      </c>
    </row>
    <row r="7" spans="1:4">
      <c r="A7">
        <v>1</v>
      </c>
      <c r="B7" s="3" t="s">
        <v>56</v>
      </c>
      <c r="C7" s="4">
        <f>AVERAGE('Live Plan (Editable)'!M2:M7)</f>
        <v>39.166666666666664</v>
      </c>
      <c r="D7" t="str">
        <f t="shared" ca="1" si="0"/>
        <v>=AVERAGE('Live Plan (Editable)'!M2:M7)</v>
      </c>
    </row>
    <row r="8" spans="1:4">
      <c r="A8">
        <v>1</v>
      </c>
      <c r="B8" s="3" t="s">
        <v>57</v>
      </c>
      <c r="C8" s="4">
        <f>SUM('Live Plan (Editable)'!O2:O7)</f>
        <v>19</v>
      </c>
      <c r="D8" t="str">
        <f t="shared" ca="1" si="0"/>
        <v>=SUM('Live Plan (Editable)'!O2:O7)</v>
      </c>
    </row>
    <row r="9" spans="1:4">
      <c r="A9">
        <v>1</v>
      </c>
      <c r="B9" s="3" t="s">
        <v>58</v>
      </c>
      <c r="C9" s="4">
        <f>SUM('Live Plan (Editable)'!P2:P7)</f>
        <v>6720</v>
      </c>
      <c r="D9" t="str">
        <f t="shared" ca="1" si="0"/>
        <v>=SUM('Live Plan (Editable)'!P2:P7)</v>
      </c>
    </row>
    <row r="10" spans="1:4">
      <c r="A10">
        <v>1</v>
      </c>
      <c r="B10" s="3" t="s">
        <v>59</v>
      </c>
      <c r="C10" s="4">
        <f>SUM('Live Plan (Editable)'!Q2:Q7)</f>
        <v>4120</v>
      </c>
      <c r="D10" t="str">
        <f t="shared" ca="1" si="0"/>
        <v>=SUM('Live Plan (Editable)'!Q2:Q7)</v>
      </c>
    </row>
    <row r="11" spans="1:4">
      <c r="A11">
        <v>1</v>
      </c>
      <c r="B11" s="3" t="s">
        <v>60</v>
      </c>
      <c r="C11" s="4">
        <f>SUM('Live Plan (Editable)'!R2:R7)</f>
        <v>-2308</v>
      </c>
      <c r="D11" t="str">
        <f t="shared" ca="1" si="0"/>
        <v>=SUM('Live Plan (Editable)'!R2:R7)</v>
      </c>
    </row>
    <row r="12" spans="1:4">
      <c r="A12">
        <v>1</v>
      </c>
      <c r="B12" s="3" t="s">
        <v>61</v>
      </c>
      <c r="C12" s="4">
        <f>SUM('Live Plan (Editable)'!S2:S7)</f>
        <v>-1908</v>
      </c>
      <c r="D12" t="str">
        <f t="shared" ca="1" si="0"/>
        <v>=SUM('Live Plan (Editable)'!S2:S7)</v>
      </c>
    </row>
    <row r="13" spans="1:4">
      <c r="A13">
        <v>1</v>
      </c>
      <c r="B13" s="3" t="s">
        <v>62</v>
      </c>
      <c r="C13" s="4">
        <f>SUM('Live Plan (Editable)'!V2:V7)</f>
        <v>7280</v>
      </c>
      <c r="D13" t="str">
        <f t="shared" ca="1" si="0"/>
        <v>=SUM('Live Plan (Editable)'!V2:V7)</v>
      </c>
    </row>
    <row r="14" spans="1:4">
      <c r="A14">
        <v>1</v>
      </c>
      <c r="B14" s="3" t="s">
        <v>63</v>
      </c>
      <c r="C14" s="4">
        <f>SUM('Live Plan (Editable)'!W2:W7)</f>
        <v>14000</v>
      </c>
      <c r="D14" t="str">
        <f t="shared" ca="1" si="0"/>
        <v>=SUM('Live Plan (Editable)'!W2:W7)</v>
      </c>
    </row>
    <row r="15" spans="1:4">
      <c r="A15">
        <v>1</v>
      </c>
      <c r="B15" s="3" t="s">
        <v>64</v>
      </c>
      <c r="C15" s="4">
        <f>SUM('Live Plan (Editable)'!X2:X7)</f>
        <v>-3160</v>
      </c>
      <c r="D15" t="str">
        <f t="shared" ca="1" si="0"/>
        <v>=SUM('Live Plan (Editable)'!X2:X7)</v>
      </c>
    </row>
    <row r="16" spans="1:4">
      <c r="A16">
        <v>1</v>
      </c>
      <c r="B16" s="3" t="s">
        <v>65</v>
      </c>
      <c r="C16" s="4">
        <f>SUM('Live Plan (Editable)'!Y2:Y7)</f>
        <v>14092</v>
      </c>
      <c r="D16" t="str">
        <f t="shared" ca="1" si="0"/>
        <v>=SUM('Live Plan (Editable)'!Y2:Y7)</v>
      </c>
    </row>
    <row r="17" spans="1:4">
      <c r="A17">
        <v>1</v>
      </c>
      <c r="B17" s="3" t="s">
        <v>66</v>
      </c>
      <c r="C17" s="4">
        <f>SUM('Live Plan (Editable)'!Z2:Z7)</f>
        <v>92</v>
      </c>
      <c r="D17" t="str">
        <f t="shared" ca="1" si="0"/>
        <v>=SUM('Live Plan (Editable)'!Z2:Z7)</v>
      </c>
    </row>
    <row r="18" spans="1:4">
      <c r="A18">
        <v>1</v>
      </c>
      <c r="B18" s="3" t="s">
        <v>67</v>
      </c>
      <c r="C18" s="4">
        <f>COUNTIF('Live Plan (Editable)'!AA2:AA7, "Profitable")</f>
        <v>3</v>
      </c>
      <c r="D18" t="str">
        <f t="shared" ca="1" si="0"/>
        <v>=COUNTIF('Live Plan (Editable)'!AA2:AA7, "Profitable")</v>
      </c>
    </row>
    <row r="19" spans="1:4">
      <c r="A19">
        <v>1</v>
      </c>
      <c r="B19" s="3" t="s">
        <v>68</v>
      </c>
      <c r="C19" s="4">
        <f>COUNTIF('Live Plan (Editable)'!AA2:AA7, "Loss")</f>
        <v>3</v>
      </c>
      <c r="D19" t="str">
        <f t="shared" ca="1" si="0"/>
        <v>=COUNTIF('Live Plan (Editable)'!AA2:AA7, "Loss")</v>
      </c>
    </row>
    <row r="20" spans="1:4">
      <c r="A20">
        <v>1</v>
      </c>
      <c r="B20" s="3" t="s">
        <v>69</v>
      </c>
      <c r="C20" s="26">
        <f>COUNTIF('Live Plan (Editable)'!N2:N7,"Completed") / COUNTA('Live Plan (Editable)'!C2:C7)</f>
        <v>0.16666666666666666</v>
      </c>
      <c r="D20" t="str">
        <f t="shared" ca="1" si="0"/>
        <v>=COUNTIF('Live Plan (Editable)'!N2:N7,"Completed") / COUNTA('Live Plan (Editable)'!C2:C7)</v>
      </c>
    </row>
    <row r="21" spans="1:4">
      <c r="A21">
        <v>1</v>
      </c>
      <c r="B21" s="30" t="s">
        <v>71</v>
      </c>
      <c r="C21" s="4">
        <f>SUM('Live Plan (Editable)'!L2:L7)</f>
        <v>10840</v>
      </c>
      <c r="D21" t="str">
        <f t="shared" ca="1" si="0"/>
        <v>=SUM('Live Plan (Editable)'!L2:L7)</v>
      </c>
    </row>
    <row r="22" spans="1:4">
      <c r="A22">
        <v>1</v>
      </c>
      <c r="B22" s="30" t="s">
        <v>75</v>
      </c>
      <c r="C22" s="28" t="str">
        <f>IF(
   COUNTIF(
     'Live Plan (Editable)'!N2:N7,
     "Completed"
   ) = COUNTA(
     'Live Plan (Editable)'!C2:C7
   ),
   "Completed",
   "In Progress"
 )</f>
        <v>In Progress</v>
      </c>
      <c r="D22" t="str">
        <f t="shared" ca="1" si="0"/>
        <v>=IF(
   COUNTIF(
     'Live Plan (Editable)'!N2:N7,
     "Completed"
   ) = COUNTA(
     'Live Plan (Editable)'!C2:C7
   ),
   "Completed",
   "In Progress"
 )</v>
      </c>
    </row>
    <row r="23" spans="1:4">
      <c r="A23">
        <v>1</v>
      </c>
      <c r="B23" t="s">
        <v>77</v>
      </c>
      <c r="C23" s="5">
        <f>MAX('Live Plan (Editable)'!F2:F7)</f>
        <v>45854</v>
      </c>
      <c r="D23" t="str">
        <f t="shared" ca="1" si="0"/>
        <v>=MAX('Live Plan (Editable)'!F2:F7)</v>
      </c>
    </row>
    <row r="24" spans="1:4">
      <c r="A24">
        <v>1</v>
      </c>
      <c r="B24" t="s">
        <v>78</v>
      </c>
      <c r="C24" s="5">
        <f>MAX('Live Plan (Editable)'!T2:T7)</f>
        <v>45900</v>
      </c>
      <c r="D24" t="str">
        <f t="shared" ca="1" si="0"/>
        <v>=MAX('Live Plan (Editable)'!T2:T7)</v>
      </c>
    </row>
    <row r="25" spans="1:4">
      <c r="A25">
        <v>1</v>
      </c>
      <c r="B25" t="s">
        <v>79</v>
      </c>
      <c r="C25" cm="1">
        <f t="array" ref="C25">SUMPRODUCT( (LEN('Live Plan (Editable)'!AB2:AB7) - LEN(SUBSTITUTE('Live Plan (Editable)'!AB2:AB7, ",", ""))) + (LEN('Live Plan (Editable)'!AB2:AB7)&gt;0) )</f>
        <v>3</v>
      </c>
      <c r="D25" t="str">
        <f t="shared" ca="1" si="0"/>
        <v>=SUMPRODUCT( (LEN('Live Plan (Editable)'!AB2:AB7) - LEN(SUBSTITUTE('Live Plan (Editable)'!AB2:AB7, ",", ""))) + (LEN('Live Plan (Editable)'!AB2:AB7)&gt;0) )</v>
      </c>
    </row>
    <row r="26" spans="1:4">
      <c r="A26">
        <v>1</v>
      </c>
      <c r="B26" t="s">
        <v>80</v>
      </c>
      <c r="C26" s="29" cm="1">
        <f t="array" ref="C26">SUMPRODUCT( (LEN('Live Plan (Editable)'!AC2:AC7) - LEN(SUBSTITUTE('Live Plan (Editable)'!AC2:AC7, ",", ""))) + (LEN('Live Plan (Editable)'!AC2:AC7)&gt;0) )</f>
        <v>2</v>
      </c>
      <c r="D26" t="str">
        <f t="shared" ca="1" si="0"/>
        <v>=SUMPRODUCT( (LEN('Live Plan (Editable)'!AC2:AC7) - LEN(SUBSTITUTE('Live Plan (Editable)'!AC2:AC7, ",", ""))) + (LEN('Live Plan (Editable)'!AC2:AC7)&gt;0) )</v>
      </c>
    </row>
    <row r="27" spans="1:4">
      <c r="A27">
        <v>1</v>
      </c>
      <c r="B27" t="s">
        <v>81</v>
      </c>
      <c r="C27" s="26">
        <f>SUM('Live Plan (Editable)'!P2:P7) / SUM('Live Plan (Editable)'!L2:L7)</f>
        <v>0.61992619926199266</v>
      </c>
      <c r="D27" t="str">
        <f t="shared" ca="1" si="0"/>
        <v>=SUM('Live Plan (Editable)'!P2:P7) / SUM('Live Plan (Editable)'!L2:L7)</v>
      </c>
    </row>
    <row r="28" spans="1:4">
      <c r="A28">
        <v>1</v>
      </c>
      <c r="B28" t="s">
        <v>82</v>
      </c>
      <c r="C28" s="4">
        <f>SUM('Live Plan (Editable)'!L2:L7) - SUM('Live Plan (Editable)'!P2:P7)</f>
        <v>4120</v>
      </c>
      <c r="D28" t="str">
        <f t="shared" ca="1" si="0"/>
        <v>=SUM('Live Plan (Editable)'!L2:L7) - SUM('Live Plan (Editable)'!P2:P7)</v>
      </c>
    </row>
    <row r="29" spans="1:4">
      <c r="A29">
        <v>1</v>
      </c>
      <c r="B29" t="s">
        <v>86</v>
      </c>
      <c r="C29" s="32">
        <f>SUM('Live Plan (Editable)'!Z2:Z7) / SUM('Live Plan (Editable)'!Y2:Y7)</f>
        <v>6.528526823729776E-3</v>
      </c>
      <c r="D29" t="str">
        <f t="shared" ca="1" si="0"/>
        <v>=SUM('Live Plan (Editable)'!Z2:Z7) / SUM('Live Plan (Editable)'!Y2:Y7)</v>
      </c>
    </row>
    <row r="30" spans="1:4">
      <c r="A30">
        <v>1</v>
      </c>
      <c r="B30" t="s">
        <v>87</v>
      </c>
      <c r="C30">
        <f>SUM('Live Plan (Editable)'!Y2:Y7) - SUM('Live Plan (Editable)'!L2:L7)</f>
        <v>3252</v>
      </c>
      <c r="D30" t="str">
        <f t="shared" ca="1" si="0"/>
        <v>=SUM('Live Plan (Editable)'!Y2:Y7) - SUM('Live Plan (Editable)'!L2:L7)</v>
      </c>
    </row>
    <row r="31" spans="1:4">
      <c r="A31">
        <v>1</v>
      </c>
      <c r="B31" t="s">
        <v>88</v>
      </c>
      <c r="C31">
        <f>SUM('Live Plan (Editable)'!Y2:Y7) - SUM('Live Plan (Editable)'!W2:W7)</f>
        <v>92</v>
      </c>
      <c r="D31" t="str">
        <f t="shared" ca="1" si="0"/>
        <v>=SUM('Live Plan (Editable)'!Y2:Y7) - SUM('Live Plan (Editable)'!W2:W7)</v>
      </c>
    </row>
    <row r="32" spans="1:4">
      <c r="A32">
        <v>1</v>
      </c>
      <c r="B32" t="s">
        <v>89</v>
      </c>
      <c r="C32">
        <f>(SUM('Live Plan (Editable)'!Y2:Y7) - SUM('Live Plan (Editable)'!W2:W7)) - (SUM('Live Plan (Editable)'!Y2:Y7) - SUM('Live Plan (Editable)'!L2:L7))</f>
        <v>-3160</v>
      </c>
      <c r="D32" t="str">
        <f t="shared" ca="1" si="0"/>
        <v>=(SUM('Live Plan (Editable)'!Y2:Y7) - SUM('Live Plan (Editable)'!W2:W7)) - (SUM('Live Plan (Editable)'!Y2:Y7) - SUM('Live Plan (Editable)'!L2:L7))</v>
      </c>
    </row>
    <row r="33" spans="1:4">
      <c r="A33">
        <v>1</v>
      </c>
      <c r="B33" t="s">
        <v>90</v>
      </c>
      <c r="C33" s="32">
        <f>( SUM('Live Plan (Editable)'!Y2:Y7) - SUM('Live Plan (Editable)'!L2:L7) ) / SUM('Live Plan (Editable)'!Y2:Y7)</f>
        <v>0.23076923076923078</v>
      </c>
      <c r="D33" t="str">
        <f t="shared" ca="1" si="0"/>
        <v>=( SUM('Live Plan (Editable)'!Y2:Y7) - SUM('Live Plan (Editable)'!L2:L7) ) / SUM('Live Plan (Editable)'!Y2:Y7)</v>
      </c>
    </row>
    <row r="34" spans="1:4">
      <c r="A34">
        <v>1</v>
      </c>
      <c r="B34" t="s">
        <v>91</v>
      </c>
      <c r="C34" s="32">
        <f>( SUM('Live Plan (Editable)'!Y2:Y7) - SUM('Live Plan (Editable)'!W2:W7) ) / SUM('Live Plan (Editable)'!Y2:Y7)</f>
        <v>6.528526823729776E-3</v>
      </c>
      <c r="D34" t="str">
        <f t="shared" ca="1" si="0"/>
        <v>=( SUM('Live Plan (Editable)'!Y2:Y7) - SUM('Live Plan (Editable)'!W2:W7) ) / SUM('Live Plan (Editable)'!Y2:Y7)</v>
      </c>
    </row>
    <row r="35" spans="1:4">
      <c r="A35">
        <v>1</v>
      </c>
      <c r="B35" t="s">
        <v>92</v>
      </c>
      <c r="C35" s="32">
        <f>( (SUM('Live Plan (Editable)'!L2:L7) - SUM('Live Plan (Editable)'!W2:W7)) / (SUM('Live Plan (Editable)'!Y2:Y7) - SUM('Live Plan (Editable)'!L2:L7)) )</f>
        <v>-0.97170971709717102</v>
      </c>
      <c r="D35" t="str">
        <f t="shared" ca="1" si="0"/>
        <v>=( (SUM('Live Plan (Editable)'!L2:L7) - SUM('Live Plan (Editable)'!W2:W7)) / (SUM('Live Plan (Editable)'!Y2:Y7) - SUM('Live Plan (Editable)'!L2:L7)) )</v>
      </c>
    </row>
    <row r="36" spans="1:4">
      <c r="A36">
        <v>1</v>
      </c>
      <c r="B36" t="s">
        <v>93</v>
      </c>
      <c r="C36" t="str" cm="1">
        <f t="array" ref="C36">_xlfn.TEXTJOIN(", ", TRUE,
  _xlfn._xlws.FILTER(
    'Live Plan (Editable)'!C2:C7,
    'Live Plan (Editable)'!AA2:AA7 = "Profitable"
  )
)</f>
        <v>Planning Approval, Design Finalization, Final Finishes</v>
      </c>
      <c r="D36" t="str">
        <f t="shared" ca="1" si="0"/>
        <v>=TEXTJOIN(", ", TRUE,
  FILTER(
    'Live Plan (Editable)'!C2:C7,
    'Live Plan (Editable)'!AA2:AA7 = "Profitable"
  )
)</v>
      </c>
    </row>
    <row r="37" spans="1:4">
      <c r="A37">
        <v>1</v>
      </c>
      <c r="B37" t="s">
        <v>94</v>
      </c>
      <c r="C37" t="str" cm="1">
        <f t="array" ref="C37">_xlfn.TEXTJOIN(", ", TRUE,
  _xlfn._xlws.FILTER(
    'Live Plan (Editable)'!C2:C7,
    'Live Plan (Editable)'!AA2:AA7 = "Loss"
  )
)</f>
        <v>Foundation Completion, Structural Inspection, Customer Handover</v>
      </c>
      <c r="D37" t="str">
        <f t="shared" ca="1" si="0"/>
        <v>=TEXTJOIN(", ", TRUE,
  FILTER(
    'Live Plan (Editable)'!C2:C7,
    'Live Plan (Editable)'!AA2:AA7 = "Loss"
  )
)</v>
      </c>
    </row>
    <row r="38" spans="1:4">
      <c r="A38">
        <v>1</v>
      </c>
      <c r="B38" t="s">
        <v>95</v>
      </c>
      <c r="C38" t="str" cm="1">
        <f t="array" ref="C38">_xlfn.TEXTJOIN(", ", TRUE,
  _xlfn.UNIQUE(
    _xlfn._xlws.FILTER(
      'Live Plan (Editable)'!I2:I1000,
      'Live Plan (Editable)'!I2:I1000 &lt;&gt; ""
    )
  )
)</f>
        <v>Alice, Neal, Bob, Partha, Alice, Diana</v>
      </c>
      <c r="D38" t="str">
        <f t="shared" ca="1" si="0"/>
        <v>=TEXTJOIN(", ", TRUE,
  UNIQUE(
    FILTER(
      'Live Plan (Editable)'!I2:I1000,
      'Live Plan (Editable)'!I2:I1000 &lt;&gt; ""
    )
  )
)</v>
      </c>
    </row>
  </sheetData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1DAA5-CD69-45CD-B7F4-31E7F839D4A1}">
  <dimension ref="A1:A37"/>
  <sheetViews>
    <sheetView workbookViewId="0">
      <selection sqref="A1:A1048576"/>
    </sheetView>
  </sheetViews>
  <sheetFormatPr defaultRowHeight="14.4"/>
  <cols>
    <col min="1" max="1" width="27.33203125" customWidth="1"/>
    <col min="2" max="3" width="8.88671875" customWidth="1"/>
  </cols>
  <sheetData>
    <row r="1" spans="1:1">
      <c r="A1" s="3" t="s">
        <v>52</v>
      </c>
    </row>
    <row r="2" spans="1:1">
      <c r="A2" t="s">
        <v>72</v>
      </c>
    </row>
    <row r="3" spans="1:1">
      <c r="A3" t="s">
        <v>73</v>
      </c>
    </row>
    <row r="4" spans="1:1">
      <c r="A4" t="s">
        <v>74</v>
      </c>
    </row>
    <row r="5" spans="1:1">
      <c r="A5" s="3" t="s">
        <v>55</v>
      </c>
    </row>
    <row r="6" spans="1:1">
      <c r="A6" s="3" t="s">
        <v>56</v>
      </c>
    </row>
    <row r="7" spans="1:1">
      <c r="A7" s="3" t="s">
        <v>57</v>
      </c>
    </row>
    <row r="8" spans="1:1">
      <c r="A8" s="3" t="s">
        <v>58</v>
      </c>
    </row>
    <row r="9" spans="1:1">
      <c r="A9" s="3" t="s">
        <v>59</v>
      </c>
    </row>
    <row r="10" spans="1:1">
      <c r="A10" s="3" t="s">
        <v>60</v>
      </c>
    </row>
    <row r="11" spans="1:1">
      <c r="A11" s="3" t="s">
        <v>61</v>
      </c>
    </row>
    <row r="12" spans="1:1" ht="28.8">
      <c r="A12" s="3" t="s">
        <v>62</v>
      </c>
    </row>
    <row r="13" spans="1:1">
      <c r="A13" s="3" t="s">
        <v>63</v>
      </c>
    </row>
    <row r="14" spans="1:1">
      <c r="A14" s="3" t="s">
        <v>64</v>
      </c>
    </row>
    <row r="15" spans="1:1">
      <c r="A15" s="3" t="s">
        <v>65</v>
      </c>
    </row>
    <row r="16" spans="1:1">
      <c r="A16" s="3" t="s">
        <v>66</v>
      </c>
    </row>
    <row r="17" spans="1:1">
      <c r="A17" s="3" t="s">
        <v>67</v>
      </c>
    </row>
    <row r="18" spans="1:1">
      <c r="A18" s="3" t="s">
        <v>68</v>
      </c>
    </row>
    <row r="19" spans="1:1">
      <c r="A19" s="3" t="s">
        <v>69</v>
      </c>
    </row>
    <row r="20" spans="1:1">
      <c r="A20" s="30" t="s">
        <v>71</v>
      </c>
    </row>
    <row r="21" spans="1:1">
      <c r="A21" s="30" t="s">
        <v>75</v>
      </c>
    </row>
    <row r="22" spans="1:1">
      <c r="A22" t="s">
        <v>77</v>
      </c>
    </row>
    <row r="23" spans="1:1">
      <c r="A23" t="s">
        <v>78</v>
      </c>
    </row>
    <row r="24" spans="1:1">
      <c r="A24" t="s">
        <v>79</v>
      </c>
    </row>
    <row r="25" spans="1:1">
      <c r="A25" t="s">
        <v>80</v>
      </c>
    </row>
    <row r="26" spans="1:1">
      <c r="A26" t="s">
        <v>81</v>
      </c>
    </row>
    <row r="27" spans="1:1">
      <c r="A27" t="s">
        <v>82</v>
      </c>
    </row>
    <row r="28" spans="1:1">
      <c r="A28" t="s">
        <v>86</v>
      </c>
    </row>
    <row r="29" spans="1:1">
      <c r="A29" t="s">
        <v>87</v>
      </c>
    </row>
    <row r="30" spans="1:1">
      <c r="A30" t="s">
        <v>88</v>
      </c>
    </row>
    <row r="31" spans="1:1">
      <c r="A31" t="s">
        <v>89</v>
      </c>
    </row>
    <row r="32" spans="1:1">
      <c r="A32" t="s">
        <v>90</v>
      </c>
    </row>
    <row r="33" spans="1:1">
      <c r="A33" t="s">
        <v>91</v>
      </c>
    </row>
    <row r="34" spans="1:1">
      <c r="A34" t="s">
        <v>92</v>
      </c>
    </row>
    <row r="35" spans="1:1">
      <c r="A35" t="s">
        <v>93</v>
      </c>
    </row>
    <row r="36" spans="1:1">
      <c r="A36" t="s">
        <v>94</v>
      </c>
    </row>
    <row r="37" spans="1:1">
      <c r="A37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1176-A565-461F-B370-D29AFB17A816}">
  <dimension ref="A4:A8"/>
  <sheetViews>
    <sheetView topLeftCell="A10" workbookViewId="0">
      <selection activeCell="C13" sqref="C13"/>
    </sheetView>
  </sheetViews>
  <sheetFormatPr defaultRowHeight="14.4"/>
  <cols>
    <col min="1" max="1" width="13.33203125" bestFit="1" customWidth="1"/>
    <col min="2" max="2" width="17.21875" bestFit="1" customWidth="1"/>
    <col min="3" max="3" width="16.33203125" bestFit="1" customWidth="1"/>
    <col min="4" max="4" width="21.88671875" bestFit="1" customWidth="1"/>
  </cols>
  <sheetData>
    <row r="4" spans="1:1">
      <c r="A4" s="20" t="s">
        <v>39</v>
      </c>
    </row>
    <row r="5" spans="1:1">
      <c r="A5" s="21" t="s">
        <v>106</v>
      </c>
    </row>
    <row r="6" spans="1:1">
      <c r="A6" s="21" t="s">
        <v>107</v>
      </c>
    </row>
    <row r="7" spans="1:1">
      <c r="A7" s="21" t="s">
        <v>108</v>
      </c>
    </row>
    <row r="8" spans="1:1">
      <c r="A8" s="21" t="s">
        <v>40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ABA0-F42D-4E32-B7DF-D1142C310CE9}">
  <dimension ref="A3:H9"/>
  <sheetViews>
    <sheetView topLeftCell="D1" workbookViewId="0">
      <selection activeCell="A3" sqref="A3"/>
    </sheetView>
  </sheetViews>
  <sheetFormatPr defaultRowHeight="14.4"/>
  <cols>
    <col min="1" max="1" width="16.109375" bestFit="1" customWidth="1"/>
    <col min="2" max="2" width="24.6640625" bestFit="1" customWidth="1"/>
    <col min="3" max="3" width="26.6640625" bestFit="1" customWidth="1"/>
    <col min="4" max="4" width="21.33203125" bestFit="1" customWidth="1"/>
    <col min="5" max="5" width="30" bestFit="1" customWidth="1"/>
    <col min="6" max="6" width="30.5546875" bestFit="1" customWidth="1"/>
    <col min="7" max="7" width="28.33203125" bestFit="1" customWidth="1"/>
    <col min="8" max="8" width="22.6640625" bestFit="1" customWidth="1"/>
  </cols>
  <sheetData>
    <row r="3" spans="1:8">
      <c r="A3" s="20" t="s">
        <v>39</v>
      </c>
      <c r="B3" t="s">
        <v>113</v>
      </c>
      <c r="C3" t="s">
        <v>111</v>
      </c>
      <c r="D3" t="s">
        <v>110</v>
      </c>
      <c r="E3" t="s">
        <v>115</v>
      </c>
      <c r="F3" t="s">
        <v>116</v>
      </c>
      <c r="G3" t="s">
        <v>112</v>
      </c>
      <c r="H3" t="s">
        <v>114</v>
      </c>
    </row>
    <row r="4" spans="1:8">
      <c r="A4" s="21">
        <v>1</v>
      </c>
      <c r="B4" s="22">
        <v>6720</v>
      </c>
      <c r="C4" s="22">
        <v>31</v>
      </c>
      <c r="D4" s="22">
        <v>20</v>
      </c>
      <c r="E4" s="22">
        <v>51</v>
      </c>
      <c r="F4" s="22">
        <v>20</v>
      </c>
      <c r="G4" s="22">
        <v>13</v>
      </c>
      <c r="H4" s="22">
        <v>19</v>
      </c>
    </row>
    <row r="5" spans="1:8">
      <c r="A5" s="24">
        <v>39.166666666666664</v>
      </c>
      <c r="B5" s="22">
        <v>6720</v>
      </c>
      <c r="C5" s="22">
        <v>31</v>
      </c>
      <c r="D5" s="22">
        <v>20</v>
      </c>
      <c r="E5" s="22">
        <v>51</v>
      </c>
      <c r="F5" s="22">
        <v>20</v>
      </c>
      <c r="G5" s="22">
        <v>13</v>
      </c>
      <c r="H5" s="22">
        <v>19</v>
      </c>
    </row>
    <row r="6" spans="1:8">
      <c r="A6" s="21" t="s">
        <v>48</v>
      </c>
      <c r="B6" s="22">
        <v>0</v>
      </c>
      <c r="C6" s="22">
        <v>0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</row>
    <row r="7" spans="1:8">
      <c r="A7" s="24" t="s">
        <v>109</v>
      </c>
      <c r="B7" s="22">
        <v>0</v>
      </c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</row>
    <row r="8" spans="1:8">
      <c r="A8" s="24" t="s">
        <v>48</v>
      </c>
      <c r="B8" s="22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</row>
    <row r="9" spans="1:8">
      <c r="A9" s="21" t="s">
        <v>40</v>
      </c>
      <c r="B9" s="22">
        <v>6720</v>
      </c>
      <c r="C9" s="22">
        <v>31</v>
      </c>
      <c r="D9" s="22">
        <v>20</v>
      </c>
      <c r="E9" s="22">
        <v>51</v>
      </c>
      <c r="F9" s="22">
        <v>20</v>
      </c>
      <c r="G9" s="22">
        <v>13</v>
      </c>
      <c r="H9" s="22">
        <v>19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9C957-38CC-416D-806A-090685DABAD6}">
  <dimension ref="A1:K56"/>
  <sheetViews>
    <sheetView workbookViewId="0">
      <selection activeCell="G3" sqref="G3"/>
    </sheetView>
  </sheetViews>
  <sheetFormatPr defaultRowHeight="14.4"/>
  <cols>
    <col min="1" max="1" width="25.6640625" bestFit="1" customWidth="1"/>
    <col min="2" max="2" width="21.33203125" bestFit="1" customWidth="1"/>
    <col min="3" max="3" width="30" bestFit="1" customWidth="1"/>
    <col min="4" max="4" width="30.5546875" bestFit="1" customWidth="1"/>
    <col min="5" max="5" width="15.5546875" bestFit="1" customWidth="1"/>
    <col min="6" max="6" width="27.77734375" bestFit="1" customWidth="1"/>
    <col min="7" max="7" width="24.6640625" bestFit="1" customWidth="1"/>
    <col min="8" max="8" width="26" bestFit="1" customWidth="1"/>
    <col min="9" max="9" width="28.5546875" bestFit="1" customWidth="1"/>
    <col min="10" max="10" width="30" bestFit="1" customWidth="1"/>
    <col min="11" max="12" width="30.5546875" bestFit="1" customWidth="1"/>
  </cols>
  <sheetData>
    <row r="1" spans="1:4">
      <c r="A1" s="20" t="s">
        <v>101</v>
      </c>
      <c r="B1" s="21">
        <v>2</v>
      </c>
    </row>
    <row r="3" spans="1:4">
      <c r="A3" t="s">
        <v>117</v>
      </c>
      <c r="B3" t="s">
        <v>110</v>
      </c>
      <c r="C3" t="s">
        <v>115</v>
      </c>
      <c r="D3" t="s">
        <v>116</v>
      </c>
    </row>
    <row r="4" spans="1:4">
      <c r="A4" s="22">
        <v>31</v>
      </c>
      <c r="B4" s="22">
        <v>20</v>
      </c>
      <c r="C4" s="22">
        <v>51</v>
      </c>
      <c r="D4" s="22">
        <v>20</v>
      </c>
    </row>
    <row r="24" spans="5:8">
      <c r="E24" s="20" t="s">
        <v>101</v>
      </c>
      <c r="F24" s="21">
        <v>1</v>
      </c>
    </row>
    <row r="25" spans="5:8">
      <c r="E25" s="20" t="s">
        <v>99</v>
      </c>
      <c r="F25" t="s">
        <v>98</v>
      </c>
    </row>
    <row r="27" spans="5:8">
      <c r="E27" t="s">
        <v>118</v>
      </c>
      <c r="F27" t="s">
        <v>119</v>
      </c>
      <c r="G27" t="s">
        <v>120</v>
      </c>
      <c r="H27" t="s">
        <v>121</v>
      </c>
    </row>
    <row r="28" spans="5:8">
      <c r="E28" s="22">
        <v>14000</v>
      </c>
      <c r="F28" s="22">
        <v>10840</v>
      </c>
      <c r="G28" s="22">
        <v>4120</v>
      </c>
      <c r="H28" s="22">
        <v>92</v>
      </c>
    </row>
    <row r="39" spans="6:8">
      <c r="F39" s="20" t="s">
        <v>101</v>
      </c>
      <c r="G39" s="21">
        <v>1</v>
      </c>
    </row>
    <row r="41" spans="6:8">
      <c r="F41" t="s">
        <v>119</v>
      </c>
      <c r="G41" t="s">
        <v>113</v>
      </c>
      <c r="H41" t="s">
        <v>122</v>
      </c>
    </row>
    <row r="42" spans="6:8">
      <c r="F42" s="22">
        <v>10840</v>
      </c>
      <c r="G42" s="22">
        <v>6720</v>
      </c>
      <c r="H42" s="22">
        <v>4120</v>
      </c>
    </row>
    <row r="51" spans="8:11">
      <c r="H51" s="20" t="s">
        <v>39</v>
      </c>
      <c r="I51" t="s">
        <v>117</v>
      </c>
      <c r="J51" t="s">
        <v>115</v>
      </c>
      <c r="K51" t="s">
        <v>116</v>
      </c>
    </row>
    <row r="52" spans="8:11">
      <c r="H52" s="21">
        <v>1</v>
      </c>
      <c r="I52" s="22">
        <v>31</v>
      </c>
      <c r="J52" s="22">
        <v>51</v>
      </c>
      <c r="K52" s="22">
        <v>20</v>
      </c>
    </row>
    <row r="53" spans="8:11">
      <c r="H53" s="33">
        <v>45825</v>
      </c>
      <c r="I53" s="22">
        <v>31</v>
      </c>
      <c r="J53" s="22">
        <v>51</v>
      </c>
      <c r="K53" s="22">
        <v>20</v>
      </c>
    </row>
    <row r="54" spans="8:11">
      <c r="H54" s="36">
        <v>45854</v>
      </c>
      <c r="I54" s="22">
        <v>31</v>
      </c>
      <c r="J54" s="22">
        <v>51</v>
      </c>
      <c r="K54" s="22">
        <v>20</v>
      </c>
    </row>
    <row r="55" spans="8:11">
      <c r="H55" s="37">
        <v>45900</v>
      </c>
      <c r="I55" s="22">
        <v>31</v>
      </c>
      <c r="J55" s="22">
        <v>51</v>
      </c>
      <c r="K55" s="22">
        <v>20</v>
      </c>
    </row>
    <row r="56" spans="8:11">
      <c r="H56" s="21" t="s">
        <v>40</v>
      </c>
      <c r="I56" s="22">
        <v>31</v>
      </c>
      <c r="J56" s="22">
        <v>51</v>
      </c>
      <c r="K56" s="22">
        <v>20</v>
      </c>
    </row>
  </sheetData>
  <pageMargins left="0.7" right="0.7" top="0.75" bottom="0.75" header="0.3" footer="0.3"/>
  <drawing r:id="rId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A26B8-7B58-4C6B-8E83-AD38129976E5}">
  <dimension ref="A1:AQ37"/>
  <sheetViews>
    <sheetView topLeftCell="B1" workbookViewId="0">
      <selection activeCell="B1" sqref="B1:AQ3"/>
    </sheetView>
  </sheetViews>
  <sheetFormatPr defaultRowHeight="14.4"/>
  <cols>
    <col min="1" max="1" width="27.33203125" hidden="1" customWidth="1"/>
    <col min="2" max="2" width="15.21875" customWidth="1"/>
    <col min="3" max="3" width="16" customWidth="1"/>
    <col min="6" max="6" width="13.88671875" customWidth="1"/>
    <col min="25" max="25" width="13" customWidth="1"/>
    <col min="26" max="26" width="16.109375" customWidth="1"/>
    <col min="27" max="27" width="10.21875" customWidth="1"/>
    <col min="28" max="28" width="19.109375" customWidth="1"/>
    <col min="29" max="29" width="14.88671875" customWidth="1"/>
    <col min="30" max="30" width="12.77734375" customWidth="1"/>
    <col min="31" max="31" width="11.44140625" customWidth="1"/>
    <col min="32" max="32" width="11.5546875" customWidth="1"/>
    <col min="33" max="33" width="13" customWidth="1"/>
    <col min="34" max="34" width="12.33203125" customWidth="1"/>
    <col min="35" max="35" width="11.6640625" customWidth="1"/>
    <col min="36" max="36" width="16.109375" customWidth="1"/>
    <col min="37" max="37" width="17.33203125" customWidth="1"/>
    <col min="38" max="38" width="17.21875" customWidth="1"/>
    <col min="39" max="39" width="35" customWidth="1"/>
    <col min="40" max="40" width="26.109375" customWidth="1"/>
    <col min="41" max="41" width="15.21875" customWidth="1"/>
    <col min="42" max="42" width="22.109375" customWidth="1"/>
    <col min="43" max="43" width="23.77734375" customWidth="1"/>
  </cols>
  <sheetData>
    <row r="1" spans="1:43" s="8" customFormat="1" ht="72">
      <c r="A1" s="3" t="s">
        <v>52</v>
      </c>
      <c r="B1" s="3" t="s">
        <v>101</v>
      </c>
      <c r="C1" s="3" t="s">
        <v>99</v>
      </c>
      <c r="D1" s="3" t="s">
        <v>52</v>
      </c>
      <c r="E1" s="35" t="s">
        <v>72</v>
      </c>
      <c r="F1" s="35" t="s">
        <v>73</v>
      </c>
      <c r="G1" s="23" t="s">
        <v>74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60</v>
      </c>
      <c r="N1" s="3" t="s">
        <v>61</v>
      </c>
      <c r="O1" s="3" t="s">
        <v>62</v>
      </c>
      <c r="P1" s="3" t="s">
        <v>63</v>
      </c>
      <c r="Q1" s="3" t="s">
        <v>64</v>
      </c>
      <c r="R1" s="3" t="s">
        <v>65</v>
      </c>
      <c r="S1" s="3" t="s">
        <v>66</v>
      </c>
      <c r="T1" s="3" t="s">
        <v>67</v>
      </c>
      <c r="U1" s="3" t="s">
        <v>68</v>
      </c>
      <c r="V1" s="3" t="s">
        <v>69</v>
      </c>
      <c r="W1" s="30" t="s">
        <v>71</v>
      </c>
      <c r="X1" s="30" t="s">
        <v>75</v>
      </c>
      <c r="Y1" s="8" t="s">
        <v>77</v>
      </c>
      <c r="Z1" s="8" t="s">
        <v>78</v>
      </c>
      <c r="AA1" s="34" t="s">
        <v>79</v>
      </c>
      <c r="AB1" s="8" t="s">
        <v>80</v>
      </c>
      <c r="AC1" s="8" t="s">
        <v>81</v>
      </c>
      <c r="AD1" s="8" t="s">
        <v>82</v>
      </c>
      <c r="AE1" s="8" t="s">
        <v>86</v>
      </c>
      <c r="AF1" s="8" t="s">
        <v>87</v>
      </c>
      <c r="AG1" s="8" t="s">
        <v>88</v>
      </c>
      <c r="AH1" s="8" t="s">
        <v>89</v>
      </c>
      <c r="AI1" s="8" t="s">
        <v>90</v>
      </c>
      <c r="AJ1" s="8" t="s">
        <v>91</v>
      </c>
      <c r="AK1" s="8" t="s">
        <v>92</v>
      </c>
      <c r="AL1" s="8" t="s">
        <v>93</v>
      </c>
      <c r="AM1" s="8" t="s">
        <v>94</v>
      </c>
      <c r="AN1" s="8" t="s">
        <v>95</v>
      </c>
      <c r="AO1" s="8" t="s">
        <v>103</v>
      </c>
      <c r="AP1" s="8" t="s">
        <v>104</v>
      </c>
      <c r="AQ1" s="8" t="s">
        <v>14</v>
      </c>
    </row>
    <row r="2" spans="1:43">
      <c r="A2" t="s">
        <v>72</v>
      </c>
      <c r="B2">
        <v>1</v>
      </c>
      <c r="C2" t="e">
        <f>INDEX('Live Plan (Editable)'!$B:$B, MATCH($A2, 'Live Plan (Editable)'!$A:$A, 0))</f>
        <v>#N/A</v>
      </c>
      <c r="D2">
        <f>SUMIFS('Live Plan (Editable)'!$G:$G,'Live Plan (Editable)'!$A:$A,$B2)</f>
        <v>31</v>
      </c>
      <c r="E2">
        <f>SUMIFS('Live Plan (Editable)'!$U:$U,'Live Plan (Editable)'!$A:$A,$B2)</f>
        <v>20</v>
      </c>
      <c r="F2">
        <f>D2+E2</f>
        <v>51</v>
      </c>
      <c r="G2">
        <f>E2</f>
        <v>20</v>
      </c>
      <c r="H2">
        <f>SUMIFS('Live Plan (Editable)'!H:H,'Live Plan (Editable)'!A:A,$B2)</f>
        <v>13</v>
      </c>
      <c r="I2">
        <f>AVERAGEIFS('Live Plan (Editable)'!M:M,'Live Plan (Editable)'!A:A,$B2)</f>
        <v>39.166666666666664</v>
      </c>
      <c r="J2">
        <f>SUMIFS('Live Plan (Editable)'!O:O,'Live Plan (Editable)'!A:A,$B2)</f>
        <v>19</v>
      </c>
      <c r="K2">
        <f>SUMIFS('Live Plan (Editable)'!P:P,'Live Plan (Editable)'!A:A,$B2)</f>
        <v>6720</v>
      </c>
      <c r="L2">
        <f>SUMIFS('Live Plan (Editable)'!Q:Q,'Live Plan (Editable)'!A:A,$B2)</f>
        <v>4120</v>
      </c>
      <c r="M2">
        <f>SUMIFS('Live Plan (Editable)'!$R:$R,'Live Plan (Editable)'!$A:$A,$B2)</f>
        <v>-2308</v>
      </c>
      <c r="N2">
        <f>SUMIFS('Live Plan (Editable)'!$S:$S,'Live Plan (Editable)'!$A:$A,$B2)</f>
        <v>-1908</v>
      </c>
      <c r="O2">
        <f>SUMIFS('Live Plan (Editable)'!$V:$V,'Live Plan (Editable)'!$A:$A,$B2)</f>
        <v>7280</v>
      </c>
      <c r="P2">
        <f>SUMIFS('Live Plan (Editable)'!$W:$W,'Live Plan (Editable)'!$A:$A,$B2)</f>
        <v>14000</v>
      </c>
      <c r="Q2">
        <f>SUMIFS('Live Plan (Editable)'!$X:$X,'Live Plan (Editable)'!$A:$A,$B2)</f>
        <v>-3160</v>
      </c>
      <c r="R2">
        <f>SUMIFS('Live Plan (Editable)'!$Y:$Y,'Live Plan (Editable)'!$A:$A,$B2)</f>
        <v>14092</v>
      </c>
      <c r="S2">
        <f>SUMIFS('Live Plan (Editable)'!$Z:$Z,'Live Plan (Editable)'!$A:$A,$B2)</f>
        <v>92</v>
      </c>
      <c r="T2">
        <f>COUNTIFS('Live Plan (Editable)'!$A:$A,$B2,'Live Plan (Editable)'!$AA:$AA,"Profitable")</f>
        <v>3</v>
      </c>
      <c r="U2">
        <f>COUNTIFS('Live Plan (Editable)'!$A:$A,$B2,'Live Plan (Editable)'!$AA:$AA,"Loss")</f>
        <v>3</v>
      </c>
      <c r="V2">
        <f>COUNTIFS('Live Plan (Editable)'!$A:$A,$B2,'Live Plan (Editable)'!$N:$N,"Completed")/COUNTIFS('Live Plan (Editable)'!$A:$A,$B2)</f>
        <v>0.16666666666666666</v>
      </c>
      <c r="W2">
        <f>SUMIFS('Live Plan (Editable)'!L:L,'Live Plan (Editable)'!A:A,$B2)</f>
        <v>10840</v>
      </c>
      <c r="X2" t="str">
        <f>IF(COUNTIFS('Live Plan (Editable)'!A:A,$B2,'Live Plan (Editable)'!N:N,"Completed")=COUNTIF('Live Plan (Editable)'!A:A,$B2),"Completed","In Progress")</f>
        <v>In Progress</v>
      </c>
      <c r="Y2" s="5">
        <f>_xlfn.MAXIFS('Live Plan (Editable)'!F:F,'Live Plan (Editable)'!A:A,$B2)</f>
        <v>45854</v>
      </c>
      <c r="Z2" s="5">
        <f>_xlfn.MAXIFS(
  'Live Plan (Editable)'!$T:$T,
  'Live Plan (Editable)'!$A:$A,    $B2
)</f>
        <v>45900</v>
      </c>
      <c r="AA2" cm="1">
        <f t="array" ref="AA2">SUMPRODUCT(
   ( 'Live Plan (Editable)'!$A$2:$A$1000 = $B2 ) *
   (
     ( LEN('Live Plan (Editable)'!$AB$2:$AB$1000)
       - LEN(SUBSTITUTE('Live Plan (Editable)'!$AB$2:$AB$1000, ",", "")) )
     + ( 'Live Plan (Editable)'!$AB$2:$AB$1000 &lt;&gt; "" )
   )
)</f>
        <v>3</v>
      </c>
      <c r="AB2" cm="1">
        <f t="array" ref="AB2">SUMPRODUCT(
   ( 'Live Plan (Editable)'!$A$2:$A$1000 = $B2 ) *
   (
     ( LEN('Live Plan (Editable)'!$AC$2:$AC$1000)
       - LEN(SUBSTITUTE('Live Plan (Editable)'!$AC$2:$AC$1000, ",", "")) )
     + ( 'Live Plan (Editable)'!$AC$2:$AC$1000 &lt;&gt; "" )
   )
)</f>
        <v>2</v>
      </c>
      <c r="AC2">
        <f>SUMIFS(
   'Live Plan (Editable)'!$P:$P,
   'Live Plan (Editable)'!$A:$A,  $B2
 )
/
SUMIFS(
   'Live Plan (Editable)'!$L:$L,
   'Live Plan (Editable)'!$A:$A,  $B2
)</f>
        <v>0.61992619926199266</v>
      </c>
      <c r="AD2">
        <f>SUMIFS('Live Plan (Editable)'!$L:$L,'Live Plan (Editable)'!$A:$A,$B2)
 - SUMIFS('Live Plan (Editable)'!$P:$P,'Live Plan (Editable)'!$A:$A,$B2)</f>
        <v>4120</v>
      </c>
      <c r="AE2">
        <f>SUMIFS('Live Plan (Editable)'!$Z:$Z,'Live Plan (Editable)'!$A:$A,$B2)
/
SUMIFS('Live Plan (Editable)'!$Y:$Y,'Live Plan (Editable)'!$A:$A,$B2)</f>
        <v>6.528526823729776E-3</v>
      </c>
      <c r="AF2" s="27">
        <f>SUMIFS('Live Plan (Editable)'!$Y:$Y,'Live Plan (Editable)'!$A:$A,$B2)
 - SUMIFS('Live Plan (Editable)'!$L:$L,'Live Plan (Editable)'!$A:$A,$B2)</f>
        <v>3252</v>
      </c>
      <c r="AG2">
        <f>SUMIFS('Live Plan (Editable)'!$Y:$Y,'Live Plan (Editable)'!$A:$A,$B2)
 - SUMIFS('Live Plan (Editable)'!$W:$W,'Live Plan (Editable)'!$A:$A,$B2)</f>
        <v>92</v>
      </c>
      <c r="AH2">
        <f>AG2 - AF2</f>
        <v>-3160</v>
      </c>
      <c r="AI2">
        <f xml:space="preserve">
   ( SUMIFS('Live Plan (Editable)'!$Y:$Y,'Live Plan (Editable)'!$A:$A,$B2)
     - SUMIFS('Live Plan (Editable)'!$L:$L,'Live Plan (Editable)'!$A:$A,$B2)
   )
 / SUMIFS('Live Plan (Editable)'!$Y:$Y,'Live Plan (Editable)'!$A:$A,$B2)</f>
        <v>0.23076923076923078</v>
      </c>
      <c r="AJ2">
        <f xml:space="preserve"> SUMIFS(
    'Live Plan (Editable)'!$Z:$Z,
    'Live Plan (Editable)'!$A:$A, $B2
  )
/
  SUMIFS(
    'Live Plan (Editable)'!$Y:$Y,
    'Live Plan (Editable)'!$A:$A, $B2
  )</f>
        <v>6.528526823729776E-3</v>
      </c>
      <c r="AK2" s="4">
        <f>AH2 / AF2</f>
        <v>-0.97170971709717102</v>
      </c>
      <c r="AL2" t="str" cm="1">
        <f t="array" ref="AL2">_xlfn.TEXTJOIN(", ",TRUE, _xlfn._xlws.FILTER( 'Live Plan (Editable)'!C:C, ('Live Plan (Editable)'!A:A=$B2)*('Live Plan (Editable)'!AA:AA="Profitable") ))</f>
        <v>Planning Approval, Design Finalization, Final Finishes</v>
      </c>
      <c r="AM2" t="str" cm="1">
        <f t="array" ref="AM2">_xlfn.TEXTJOIN(", ",TRUE, _xlfn._xlws.FILTER( 'Live Plan (Editable)'!C:C, ('Live Plan (Editable)'!A:A=$B2)*('Live Plan (Editable)'!AA:AA="Loss") ))</f>
        <v>Foundation Completion, Structural Inspection, Customer Handover</v>
      </c>
      <c r="AN2" t="str" cm="1">
        <f t="array" ref="AN2">_xlfn.TEXTJOIN(
  ", ", TRUE,
  _xlfn.UNIQUE(
    _xlfn._xlws.FILTER(
      'Live Plan (Editable)'!$I$2:$I$1000,
      ( 'Live Plan (Editable)'!$A$2:$A$1000 = $B2 ) *
      ( 'Live Plan (Editable)'!$I$2:$I$1000 &lt;&gt; "" )
    )
  )
)</f>
        <v>Alice, Neal, Bob, Partha, Alice, Diana</v>
      </c>
      <c r="AO2" s="5">
        <f>_xlfn.MINIFS('Live Plan (Editable)'!$E:$E, 'Live Plan (Editable)'!$A:$A, $B2)</f>
        <v>45825</v>
      </c>
      <c r="AP2" s="5">
        <f>_xlfn.MAXIFS(
  'Live Plan (Editable)'!$F:$F,
  'Live Plan (Editable)'!$A:$A,    $B2
)</f>
        <v>45854</v>
      </c>
      <c r="AQ2" s="5">
        <f>_xlfn.MAXIFS(
  'Live Plan (Editable)'!$T:$T,
  'Live Plan (Editable)'!$A:$A,    $B2
)</f>
        <v>45900</v>
      </c>
    </row>
    <row r="3" spans="1:43">
      <c r="A3" t="s">
        <v>73</v>
      </c>
      <c r="B3">
        <v>2</v>
      </c>
      <c r="C3" t="e">
        <f>INDEX('Live Plan (Editable)'!$B:$B, MATCH($A3, 'Live Plan (Editable)'!$A:$A, 0))</f>
        <v>#N/A</v>
      </c>
      <c r="D3">
        <f>SUMIFS('Live Plan (Editable)'!$G:$G,'Live Plan (Editable)'!$A:$A,$B3)</f>
        <v>31</v>
      </c>
      <c r="E3">
        <f>SUMIFS('Live Plan (Editable)'!$U:$U,'Live Plan (Editable)'!$A:$A,$B3)</f>
        <v>20</v>
      </c>
      <c r="F3">
        <f t="shared" ref="F3:F31" si="0">D3+E3</f>
        <v>51</v>
      </c>
      <c r="G3">
        <f t="shared" ref="G3:G31" si="1">E3</f>
        <v>20</v>
      </c>
      <c r="H3">
        <f>SUMIFS('Live Plan (Editable)'!H:H,'Live Plan (Editable)'!A:A,$B3)</f>
        <v>13</v>
      </c>
      <c r="I3">
        <f>AVERAGEIFS('Live Plan (Editable)'!M:M,'Live Plan (Editable)'!A:A,$B3)</f>
        <v>39.166666666666664</v>
      </c>
      <c r="J3">
        <f>SUMIFS('Live Plan (Editable)'!O:O,'Live Plan (Editable)'!A:A,$B3)</f>
        <v>19</v>
      </c>
      <c r="K3">
        <f>SUMIFS('Live Plan (Editable)'!P:P,'Live Plan (Editable)'!A:A,$B3)</f>
        <v>6720</v>
      </c>
      <c r="M3">
        <f>SUMIFS('Live Plan (Editable)'!$R:$R,'Live Plan (Editable)'!$A:$A,$B3)</f>
        <v>-2308</v>
      </c>
      <c r="N3">
        <f>SUMIFS('Live Plan (Editable)'!$S:$S,'Live Plan (Editable)'!$A:$A,$B3)</f>
        <v>-1908</v>
      </c>
      <c r="O3">
        <f>SUMIFS('Live Plan (Editable)'!$V:$V,'Live Plan (Editable)'!$A:$A,$B3)</f>
        <v>7280</v>
      </c>
      <c r="P3">
        <f>SUMIFS('Live Plan (Editable)'!$W:$W,'Live Plan (Editable)'!$A:$A,$B3)</f>
        <v>14000</v>
      </c>
      <c r="Q3">
        <f>SUMIFS('Live Plan (Editable)'!$X:$X,'Live Plan (Editable)'!$A:$A,$B3)</f>
        <v>-3160</v>
      </c>
      <c r="R3">
        <f>SUMIFS('Live Plan (Editable)'!$Y:$Y,'Live Plan (Editable)'!$A:$A,$B3)</f>
        <v>14092</v>
      </c>
      <c r="S3">
        <f>SUMIFS('Live Plan (Editable)'!$Z:$Z,'Live Plan (Editable)'!$A:$A,$B3)</f>
        <v>92</v>
      </c>
      <c r="T3">
        <f>COUNTIFS('Live Plan (Editable)'!$A:$A,$B3,'Live Plan (Editable)'!$AA:$AA,"Profitable")</f>
        <v>3</v>
      </c>
      <c r="U3">
        <f>COUNTIFS('Live Plan (Editable)'!$A:$A,$B3,'Live Plan (Editable)'!$AA:$AA,"Loss")</f>
        <v>3</v>
      </c>
      <c r="V3">
        <f>COUNTIFS('Live Plan (Editable)'!$A:$A,$B3,'Live Plan (Editable)'!$N:$N,"Completed")/COUNTIFS('Live Plan (Editable)'!$A:$A,$B3)</f>
        <v>0.16666666666666666</v>
      </c>
      <c r="W3">
        <f>SUMIFS('Live Plan (Editable)'!L:L,'Live Plan (Editable)'!A:A,$B3)</f>
        <v>10840</v>
      </c>
      <c r="X3" t="str">
        <f>IF(COUNTIFS('Live Plan (Editable)'!A:A,$B3,'Live Plan (Editable)'!N:N,"Completed")=COUNTIF('Live Plan (Editable)'!A:A,$B3),"Completed","In Progress")</f>
        <v>In Progress</v>
      </c>
      <c r="Y3" s="5">
        <f>_xlfn.MAXIFS('Live Plan (Editable)'!F:F,'Live Plan (Editable)'!A:A,$B3)</f>
        <v>45854</v>
      </c>
      <c r="Z3" s="5">
        <f>_xlfn.MAXIFS(
  'Live Plan (Editable)'!$T:$T,
  'Live Plan (Editable)'!$A:$A,    $B3
)</f>
        <v>45900</v>
      </c>
      <c r="AA3" cm="1">
        <f t="array" ref="AA3">SUMPRODUCT(
   ( 'Live Plan (Editable)'!$A$2:$A$1000 = $B3 ) *
   (
     ( LEN('Live Plan (Editable)'!$AB$2:$AB$1000)
       - LEN(SUBSTITUTE('Live Plan (Editable)'!$AB$2:$AB$1000, ",", "")) )
     + ( 'Live Plan (Editable)'!$AB$2:$AB$1000 &lt;&gt; "" )
   )
)</f>
        <v>3</v>
      </c>
      <c r="AB3" cm="1">
        <f t="array" ref="AB3">SUMPRODUCT(
   ( 'Live Plan (Editable)'!$A$2:$A$1000 = $B3 ) *
   (
     ( LEN('Live Plan (Editable)'!$AC$2:$AC$1000)
       - LEN(SUBSTITUTE('Live Plan (Editable)'!$AC$2:$AC$1000, ",", "")) )
     + ( 'Live Plan (Editable)'!$AC$2:$AC$1000 &lt;&gt; "" )
   )
)</f>
        <v>2</v>
      </c>
      <c r="AC3">
        <f>SUMIFS(
   'Live Plan (Editable)'!$P:$P,
   'Live Plan (Editable)'!$A:$A,  $B3
 )
/
SUMIFS(
   'Live Plan (Editable)'!$L:$L,
   'Live Plan (Editable)'!$A:$A,  $B3
)</f>
        <v>0.61992619926199266</v>
      </c>
      <c r="AD3">
        <f>SUMIFS('Live Plan (Editable)'!$L:$L,'Live Plan (Editable)'!$A:$A,$B3)
 - SUMIFS('Live Plan (Editable)'!$P:$P,'Live Plan (Editable)'!$A:$A,$B3)</f>
        <v>4120</v>
      </c>
      <c r="AE3">
        <f>SUMIFS('Live Plan (Editable)'!$Z:$Z,'Live Plan (Editable)'!$A:$A,$B3)
/
SUMIFS('Live Plan (Editable)'!$Y:$Y,'Live Plan (Editable)'!$A:$A,$B3)</f>
        <v>6.528526823729776E-3</v>
      </c>
      <c r="AF3" s="27">
        <f>SUMIFS('Live Plan (Editable)'!$Y:$Y,'Live Plan (Editable)'!$A:$A,$B3)
 - SUMIFS('Live Plan (Editable)'!$L:$L,'Live Plan (Editable)'!$A:$A,$B3)</f>
        <v>3252</v>
      </c>
      <c r="AG3">
        <f>SUMIFS('Live Plan (Editable)'!$Y:$Y,'Live Plan (Editable)'!$A:$A,$B3)
 - SUMIFS('Live Plan (Editable)'!$W:$W,'Live Plan (Editable)'!$A:$A,$B3)</f>
        <v>92</v>
      </c>
      <c r="AH3">
        <f t="shared" ref="AH3:AH36" si="2">AG3 - AF3</f>
        <v>-3160</v>
      </c>
      <c r="AI3">
        <f xml:space="preserve">
   ( SUMIFS('Live Plan (Editable)'!$Y:$Y,'Live Plan (Editable)'!$A:$A,$B3)
     - SUMIFS('Live Plan (Editable)'!$L:$L,'Live Plan (Editable)'!$A:$A,$B3)
   )
 / SUMIFS('Live Plan (Editable)'!$Y:$Y,'Live Plan (Editable)'!$A:$A,$B3)</f>
        <v>0.23076923076923078</v>
      </c>
      <c r="AJ3">
        <f xml:space="preserve"> SUMIFS(
    'Live Plan (Editable)'!$Z:$Z,
    'Live Plan (Editable)'!$A:$A, $B3
  )
/
  SUMIFS(
    'Live Plan (Editable)'!$Y:$Y,
    'Live Plan (Editable)'!$A:$A, $B3
  )</f>
        <v>6.528526823729776E-3</v>
      </c>
      <c r="AK3" s="4">
        <f t="shared" ref="AK3:AK36" si="3">AH3 / AF3</f>
        <v>-0.97170971709717102</v>
      </c>
      <c r="AL3" t="str" cm="1">
        <f t="array" ref="AL3">_xlfn.TEXTJOIN(", ",TRUE, _xlfn._xlws.FILTER( 'Live Plan (Editable)'!C:C, ('Live Plan (Editable)'!A:A=$B3)*('Live Plan (Editable)'!AA:AA="Profitable") ))</f>
        <v>Planning Approval, Design Finalization, Final Finishes</v>
      </c>
      <c r="AM3" t="str" cm="1">
        <f t="array" ref="AM3">_xlfn.TEXTJOIN(", ",TRUE, _xlfn._xlws.FILTER( 'Live Plan (Editable)'!C:C, ('Live Plan (Editable)'!A:A=$B3)*('Live Plan (Editable)'!AA:AA="Loss") ))</f>
        <v>Foundation Completion, Structural Inspection, Customer Handover</v>
      </c>
      <c r="AN3" t="str" cm="1">
        <f t="array" ref="AN3">_xlfn.TEXTJOIN(
  ", ", TRUE,
  _xlfn.UNIQUE(
    _xlfn._xlws.FILTER(
      'Live Plan (Editable)'!$I$2:$I$1000,
      ( 'Live Plan (Editable)'!$A$2:$A$1000 = $B3 ) *
      ( 'Live Plan (Editable)'!$I$2:$I$1000 &lt;&gt; "" )
    )
  )
)</f>
        <v>Alice, Neal, Bob, Partha, Alice, Diana</v>
      </c>
      <c r="AO3" s="5">
        <f>_xlfn.MINIFS('Live Plan (Editable)'!$E:$E, 'Live Plan (Editable)'!$A:$A, $B3)</f>
        <v>45825</v>
      </c>
      <c r="AP3" s="5">
        <f>_xlfn.MAXIFS(
  'Live Plan (Editable)'!$F:$F,
  'Live Plan (Editable)'!$A:$A,    $B3
)</f>
        <v>45854</v>
      </c>
      <c r="AQ3" s="5">
        <f>_xlfn.MAXIFS(
  'Live Plan (Editable)'!$T:$T,
  'Live Plan (Editable)'!$A:$A,    $B3
)</f>
        <v>45900</v>
      </c>
    </row>
    <row r="4" spans="1:43">
      <c r="A4" t="s">
        <v>74</v>
      </c>
      <c r="C4" t="e">
        <f>INDEX('Live Plan (Editable)'!$B:$B, MATCH($A4, 'Live Plan (Editable)'!$A:$A, 0))</f>
        <v>#N/A</v>
      </c>
      <c r="D4">
        <f>SUMIFS('Live Plan (Editable)'!$G:$G,'Live Plan (Editable)'!$A:$A,$B4)</f>
        <v>0</v>
      </c>
      <c r="E4">
        <f>SUMIFS('Live Plan (Editable)'!$U:$U,'Live Plan (Editable)'!$A:$A,$B4)</f>
        <v>0</v>
      </c>
      <c r="F4">
        <f t="shared" si="0"/>
        <v>0</v>
      </c>
      <c r="G4">
        <f t="shared" si="1"/>
        <v>0</v>
      </c>
      <c r="H4">
        <f>SUMIFS('Live Plan (Editable)'!H:H,'Live Plan (Editable)'!A:A,$B4)</f>
        <v>0</v>
      </c>
      <c r="I4" t="e">
        <f>AVERAGEIFS('Live Plan (Editable)'!M:M,'Live Plan (Editable)'!A:A,$B4)</f>
        <v>#DIV/0!</v>
      </c>
      <c r="J4">
        <f>SUMIFS('Live Plan (Editable)'!O:O,'Live Plan (Editable)'!A:A,$B4)</f>
        <v>0</v>
      </c>
      <c r="K4">
        <f>SUMIFS('Live Plan (Editable)'!P:P,'Live Plan (Editable)'!A:A,$B4)</f>
        <v>0</v>
      </c>
      <c r="M4">
        <f>SUMIFS('Live Plan (Editable)'!$R:$R,'Live Plan (Editable)'!$A:$A,$B4)</f>
        <v>0</v>
      </c>
      <c r="N4">
        <f>SUMIFS('Live Plan (Editable)'!$S:$S,'Live Plan (Editable)'!$A:$A,$B4)</f>
        <v>0</v>
      </c>
      <c r="O4">
        <f>SUMIFS('Live Plan (Editable)'!$V:$V,'Live Plan (Editable)'!$A:$A,$B4)</f>
        <v>0</v>
      </c>
      <c r="P4">
        <f>SUMIFS('Live Plan (Editable)'!$W:$W,'Live Plan (Editable)'!$A:$A,$B4)</f>
        <v>0</v>
      </c>
      <c r="Q4">
        <f>SUMIFS('Live Plan (Editable)'!$X:$X,'Live Plan (Editable)'!$A:$A,$B4)</f>
        <v>0</v>
      </c>
      <c r="R4">
        <f>SUMIFS('Live Plan (Editable)'!$Y:$Y,'Live Plan (Editable)'!$A:$A,$B4)</f>
        <v>0</v>
      </c>
      <c r="S4">
        <f>SUMIFS('Live Plan (Editable)'!$Z:$Z,'Live Plan (Editable)'!$A:$A,$B4)</f>
        <v>0</v>
      </c>
      <c r="T4">
        <f>COUNTIFS('Live Plan (Editable)'!$A:$A,$B4,'Live Plan (Editable)'!$AA:$AA,"Profitable")</f>
        <v>0</v>
      </c>
      <c r="U4">
        <f>COUNTIFS('Live Plan (Editable)'!$A:$A,$B4,'Live Plan (Editable)'!$AA:$AA,"Loss")</f>
        <v>0</v>
      </c>
      <c r="V4" t="e">
        <f>COUNTIFS('Live Plan (Editable)'!$A:$A,$B4,'Live Plan (Editable)'!$N:$N,"Completed")/COUNTIFS('Live Plan (Editable)'!$A:$A,$B4)</f>
        <v>#DIV/0!</v>
      </c>
      <c r="W4">
        <f>SUMIFS('Live Plan (Editable)'!L:L,'Live Plan (Editable)'!A:A,$B4)</f>
        <v>0</v>
      </c>
      <c r="X4" t="str">
        <f>IF(COUNTIFS('Live Plan (Editable)'!A:A,$B4,'Live Plan (Editable)'!N:N,"Completed")=COUNTIF('Live Plan (Editable)'!A:A,$B4),"Completed","In Progress")</f>
        <v>Completed</v>
      </c>
      <c r="Y4" s="5">
        <f>_xlfn.MAXIFS('Live Plan (Editable)'!F:F,'Live Plan (Editable)'!A:A,$B4)</f>
        <v>0</v>
      </c>
      <c r="Z4" s="5">
        <f>_xlfn.MAXIFS(
  'Live Plan (Editable)'!$T:$T,
  'Live Plan (Editable)'!$A:$A,    $B4
)</f>
        <v>0</v>
      </c>
      <c r="AA4" cm="1">
        <f t="array" ref="AA4">SUMPRODUCT(
   ( 'Live Plan (Editable)'!$A$2:$A$1000 = $B4 ) *
   (
     ( LEN('Live Plan (Editable)'!$AB$2:$AB$1000)
       - LEN(SUBSTITUTE('Live Plan (Editable)'!$AB$2:$AB$1000, ",", "")) )
     + ( 'Live Plan (Editable)'!$AB$2:$AB$1000 &lt;&gt; "" )
   )
)</f>
        <v>0</v>
      </c>
      <c r="AB4" cm="1">
        <f t="array" ref="AB4">SUMPRODUCT(
   ( 'Live Plan (Editable)'!$A$2:$A$1000 = $B4 ) *
   (
     ( LEN('Live Plan (Editable)'!$AC$2:$AC$1000)
       - LEN(SUBSTITUTE('Live Plan (Editable)'!$AC$2:$AC$1000, ",", "")) )
     + ( 'Live Plan (Editable)'!$AC$2:$AC$1000 &lt;&gt; "" )
   )
)</f>
        <v>0</v>
      </c>
      <c r="AC4" t="e">
        <f>SUMIFS(
   'Live Plan (Editable)'!$P:$P,
   'Live Plan (Editable)'!$A:$A,  $B4
 )
/
SUMIFS(
   'Live Plan (Editable)'!$L:$L,
   'Live Plan (Editable)'!$A:$A,  $B4
)</f>
        <v>#DIV/0!</v>
      </c>
      <c r="AD4">
        <f>SUMIFS('Live Plan (Editable)'!$L:$L,'Live Plan (Editable)'!$A:$A,$B4)
 - SUMIFS('Live Plan (Editable)'!$P:$P,'Live Plan (Editable)'!$A:$A,$B4)</f>
        <v>0</v>
      </c>
      <c r="AE4" t="e">
        <f>SUMIFS('Live Plan (Editable)'!$Z:$Z,'Live Plan (Editable)'!$A:$A,$B4)
/
SUMIFS('Live Plan (Editable)'!$Y:$Y,'Live Plan (Editable)'!$A:$A,$B4)</f>
        <v>#DIV/0!</v>
      </c>
      <c r="AF4" s="27">
        <f>SUMIFS('Live Plan (Editable)'!$Y:$Y,'Live Plan (Editable)'!$A:$A,$B4)
 - SUMIFS('Live Plan (Editable)'!$L:$L,'Live Plan (Editable)'!$A:$A,$B4)</f>
        <v>0</v>
      </c>
      <c r="AG4">
        <f>SUMIFS('Live Plan (Editable)'!$Y:$Y,'Live Plan (Editable)'!$A:$A,$B4)
 - SUMIFS('Live Plan (Editable)'!$W:$W,'Live Plan (Editable)'!$A:$A,$B4)</f>
        <v>0</v>
      </c>
      <c r="AH4">
        <f t="shared" si="2"/>
        <v>0</v>
      </c>
      <c r="AI4" t="e">
        <f xml:space="preserve">
   ( SUMIFS('Live Plan (Editable)'!$Y:$Y,'Live Plan (Editable)'!$A:$A,$B4)
     - SUMIFS('Live Plan (Editable)'!$L:$L,'Live Plan (Editable)'!$A:$A,$B4)
   )
 / SUMIFS('Live Plan (Editable)'!$Y:$Y,'Live Plan (Editable)'!$A:$A,$B4)</f>
        <v>#DIV/0!</v>
      </c>
      <c r="AJ4" t="e">
        <f xml:space="preserve"> SUMIFS(
    'Live Plan (Editable)'!$Z:$Z,
    'Live Plan (Editable)'!$A:$A, $B4
  )
/
  SUMIFS(
    'Live Plan (Editable)'!$Y:$Y,
    'Live Plan (Editable)'!$A:$A, $B4
  )</f>
        <v>#DIV/0!</v>
      </c>
      <c r="AK4" s="4" t="e">
        <f t="shared" si="3"/>
        <v>#DIV/0!</v>
      </c>
      <c r="AL4" t="e" cm="1" vm="1">
        <f t="array" ref="AL4">_xlfn.TEXTJOIN(", ",TRUE, _xlfn._xlws.FILTER( 'Live Plan (Editable)'!C:C, ('Live Plan (Editable)'!A:A=$B4)*('Live Plan (Editable)'!AA:AA="Profitable") ))</f>
        <v>#VALUE!</v>
      </c>
      <c r="AM4" t="e" cm="1" vm="1">
        <f t="array" ref="AM4">_xlfn.TEXTJOIN(", ",TRUE, _xlfn._xlws.FILTER( 'Live Plan (Editable)'!C:C, ('Live Plan (Editable)'!A:A=$B4)*('Live Plan (Editable)'!AA:AA="Loss") ))</f>
        <v>#VALUE!</v>
      </c>
      <c r="AN4" t="e" cm="1" vm="1">
        <f t="array" ref="AN4">_xlfn.TEXTJOIN(
  ", ", TRUE,
  _xlfn.UNIQUE(
    _xlfn._xlws.FILTER(
      'Live Plan (Editable)'!$I$2:$I$1000,
      ( 'Live Plan (Editable)'!$A$2:$A$1000 = $B4 ) *
      ( 'Live Plan (Editable)'!$I$2:$I$1000 &lt;&gt; "" )
    )
  )
)</f>
        <v>#VALUE!</v>
      </c>
      <c r="AO4" s="5">
        <f>_xlfn.MINIFS('Live Plan (Editable)'!$E:$E, 'Live Plan (Editable)'!$A:$A, $B4)</f>
        <v>0</v>
      </c>
      <c r="AP4" s="5">
        <f>_xlfn.MAXIFS(
  'Live Plan (Editable)'!$F:$F,
  'Live Plan (Editable)'!$A:$A,    $B4
)</f>
        <v>0</v>
      </c>
      <c r="AQ4" s="5">
        <f>_xlfn.MAXIFS(
  'Live Plan (Editable)'!$T:$T,
  'Live Plan (Editable)'!$A:$A,    $B4
)</f>
        <v>0</v>
      </c>
    </row>
    <row r="5" spans="1:43">
      <c r="A5" s="3" t="s">
        <v>55</v>
      </c>
      <c r="C5" t="e">
        <f>INDEX('Live Plan (Editable)'!$B:$B, MATCH($A5, 'Live Plan (Editable)'!$A:$A, 0))</f>
        <v>#N/A</v>
      </c>
      <c r="D5">
        <f>SUMIFS('Live Plan (Editable)'!$G:$G,'Live Plan (Editable)'!$A:$A,$B5)</f>
        <v>0</v>
      </c>
      <c r="E5">
        <f>SUMIFS('Live Plan (Editable)'!$U:$U,'Live Plan (Editable)'!$A:$A,$B5)</f>
        <v>0</v>
      </c>
      <c r="F5">
        <f t="shared" si="0"/>
        <v>0</v>
      </c>
      <c r="G5">
        <f t="shared" si="1"/>
        <v>0</v>
      </c>
      <c r="H5">
        <f>SUMIFS('Live Plan (Editable)'!H:H,'Live Plan (Editable)'!A:A,$B5)</f>
        <v>0</v>
      </c>
      <c r="I5" t="e">
        <f>AVERAGEIFS('Live Plan (Editable)'!M:M,'Live Plan (Editable)'!A:A,$B5)</f>
        <v>#DIV/0!</v>
      </c>
      <c r="J5">
        <f>SUMIFS('Live Plan (Editable)'!O:O,'Live Plan (Editable)'!A:A,$B5)</f>
        <v>0</v>
      </c>
      <c r="K5">
        <f>SUMIFS('Live Plan (Editable)'!P:P,'Live Plan (Editable)'!A:A,$B5)</f>
        <v>0</v>
      </c>
      <c r="M5">
        <f>SUMIFS('Live Plan (Editable)'!$R:$R,'Live Plan (Editable)'!$A:$A,$B5)</f>
        <v>0</v>
      </c>
      <c r="N5">
        <f>SUMIFS('Live Plan (Editable)'!$S:$S,'Live Plan (Editable)'!$A:$A,$B5)</f>
        <v>0</v>
      </c>
      <c r="O5">
        <f>SUMIFS('Live Plan (Editable)'!$V:$V,'Live Plan (Editable)'!$A:$A,$B5)</f>
        <v>0</v>
      </c>
      <c r="P5">
        <f>SUMIFS('Live Plan (Editable)'!$W:$W,'Live Plan (Editable)'!$A:$A,$B5)</f>
        <v>0</v>
      </c>
      <c r="Q5">
        <f>SUMIFS('Live Plan (Editable)'!$X:$X,'Live Plan (Editable)'!$A:$A,$B5)</f>
        <v>0</v>
      </c>
      <c r="R5">
        <f>SUMIFS('Live Plan (Editable)'!$Y:$Y,'Live Plan (Editable)'!$A:$A,$B5)</f>
        <v>0</v>
      </c>
      <c r="S5">
        <f>SUMIFS('Live Plan (Editable)'!$Z:$Z,'Live Plan (Editable)'!$A:$A,$B5)</f>
        <v>0</v>
      </c>
      <c r="T5">
        <f>COUNTIFS('Live Plan (Editable)'!$A:$A,$B5,'Live Plan (Editable)'!$AA:$AA,"Profitable")</f>
        <v>0</v>
      </c>
      <c r="U5">
        <f>COUNTIFS('Live Plan (Editable)'!$A:$A,$B5,'Live Plan (Editable)'!$AA:$AA,"Loss")</f>
        <v>0</v>
      </c>
      <c r="V5" t="e">
        <f>COUNTIFS('Live Plan (Editable)'!$A:$A,$B5,'Live Plan (Editable)'!$N:$N,"Completed")/COUNTIFS('Live Plan (Editable)'!$A:$A,$B5)</f>
        <v>#DIV/0!</v>
      </c>
      <c r="W5">
        <f>SUMIFS('Live Plan (Editable)'!L:L,'Live Plan (Editable)'!A:A,$B5)</f>
        <v>0</v>
      </c>
      <c r="X5" t="str">
        <f>IF(COUNTIFS('Live Plan (Editable)'!A:A,$B5,'Live Plan (Editable)'!N:N,"Completed")=COUNTIF('Live Plan (Editable)'!A:A,$B5),"Completed","In Progress")</f>
        <v>Completed</v>
      </c>
      <c r="Y5" s="5">
        <f>_xlfn.MAXIFS('Live Plan (Editable)'!F:F,'Live Plan (Editable)'!A:A,$B5)</f>
        <v>0</v>
      </c>
      <c r="Z5" s="5">
        <f>_xlfn.MAXIFS(
  'Live Plan (Editable)'!$T:$T,
  'Live Plan (Editable)'!$A:$A,    $B5
)</f>
        <v>0</v>
      </c>
      <c r="AA5" cm="1">
        <f t="array" ref="AA5">SUMPRODUCT(
   ( 'Live Plan (Editable)'!$A$2:$A$1000 = $B5 ) *
   (
     ( LEN('Live Plan (Editable)'!$AB$2:$AB$1000)
       - LEN(SUBSTITUTE('Live Plan (Editable)'!$AB$2:$AB$1000, ",", "")) )
     + ( 'Live Plan (Editable)'!$AB$2:$AB$1000 &lt;&gt; "" )
   )
)</f>
        <v>0</v>
      </c>
      <c r="AB5" cm="1">
        <f t="array" ref="AB5">SUMPRODUCT(
   ( 'Live Plan (Editable)'!$A$2:$A$1000 = $B5 ) *
   (
     ( LEN('Live Plan (Editable)'!$AC$2:$AC$1000)
       - LEN(SUBSTITUTE('Live Plan (Editable)'!$AC$2:$AC$1000, ",", "")) )
     + ( 'Live Plan (Editable)'!$AC$2:$AC$1000 &lt;&gt; "" )
   )
)</f>
        <v>0</v>
      </c>
      <c r="AC5" t="e">
        <f>SUMIFS(
   'Live Plan (Editable)'!$P:$P,
   'Live Plan (Editable)'!$A:$A,  $B5
 )
/
SUMIFS(
   'Live Plan (Editable)'!$L:$L,
   'Live Plan (Editable)'!$A:$A,  $B5
)</f>
        <v>#DIV/0!</v>
      </c>
      <c r="AD5">
        <f>SUMIFS('Live Plan (Editable)'!$L:$L,'Live Plan (Editable)'!$A:$A,$B5)
 - SUMIFS('Live Plan (Editable)'!$P:$P,'Live Plan (Editable)'!$A:$A,$B5)</f>
        <v>0</v>
      </c>
      <c r="AE5" t="e">
        <f>SUMIFS('Live Plan (Editable)'!$Z:$Z,'Live Plan (Editable)'!$A:$A,$B5)
/
SUMIFS('Live Plan (Editable)'!$Y:$Y,'Live Plan (Editable)'!$A:$A,$B5)</f>
        <v>#DIV/0!</v>
      </c>
      <c r="AF5" s="27">
        <f>SUMIFS('Live Plan (Editable)'!$Y:$Y,'Live Plan (Editable)'!$A:$A,$B5)
 - SUMIFS('Live Plan (Editable)'!$L:$L,'Live Plan (Editable)'!$A:$A,$B5)</f>
        <v>0</v>
      </c>
      <c r="AG5">
        <f>SUMIFS('Live Plan (Editable)'!$Y:$Y,'Live Plan (Editable)'!$A:$A,$B5)
 - SUMIFS('Live Plan (Editable)'!$W:$W,'Live Plan (Editable)'!$A:$A,$B5)</f>
        <v>0</v>
      </c>
      <c r="AH5">
        <f t="shared" si="2"/>
        <v>0</v>
      </c>
      <c r="AI5" t="e">
        <f xml:space="preserve">
   ( SUMIFS('Live Plan (Editable)'!$Y:$Y,'Live Plan (Editable)'!$A:$A,$B5)
     - SUMIFS('Live Plan (Editable)'!$L:$L,'Live Plan (Editable)'!$A:$A,$B5)
   )
 / SUMIFS('Live Plan (Editable)'!$Y:$Y,'Live Plan (Editable)'!$A:$A,$B5)</f>
        <v>#DIV/0!</v>
      </c>
      <c r="AJ5" t="e">
        <f xml:space="preserve"> SUMIFS(
    'Live Plan (Editable)'!$Z:$Z,
    'Live Plan (Editable)'!$A:$A, $B5
  )
/
  SUMIFS(
    'Live Plan (Editable)'!$Y:$Y,
    'Live Plan (Editable)'!$A:$A, $B5
  )</f>
        <v>#DIV/0!</v>
      </c>
      <c r="AK5" s="4" t="e">
        <f t="shared" si="3"/>
        <v>#DIV/0!</v>
      </c>
      <c r="AL5" t="e" cm="1" vm="1">
        <f t="array" ref="AL5">_xlfn.TEXTJOIN(", ",TRUE, _xlfn._xlws.FILTER( 'Live Plan (Editable)'!C:C, ('Live Plan (Editable)'!A:A=$B5)*('Live Plan (Editable)'!AA:AA="Profitable") ))</f>
        <v>#VALUE!</v>
      </c>
      <c r="AM5" t="e" cm="1" vm="1">
        <f t="array" ref="AM5">_xlfn.TEXTJOIN(", ",TRUE, _xlfn._xlws.FILTER( 'Live Plan (Editable)'!C:C, ('Live Plan (Editable)'!A:A=$B5)*('Live Plan (Editable)'!AA:AA="Loss") ))</f>
        <v>#VALUE!</v>
      </c>
      <c r="AN5" t="e" cm="1" vm="1">
        <f t="array" ref="AN5">_xlfn.TEXTJOIN(
  ", ", TRUE,
  _xlfn.UNIQUE(
    _xlfn._xlws.FILTER(
      'Live Plan (Editable)'!$I$2:$I$1000,
      ( 'Live Plan (Editable)'!$A$2:$A$1000 = $B5 ) *
      ( 'Live Plan (Editable)'!$I$2:$I$1000 &lt;&gt; "" )
    )
  )
)</f>
        <v>#VALUE!</v>
      </c>
      <c r="AO5" s="5">
        <f>_xlfn.MINIFS('Live Plan (Editable)'!$E:$E, 'Live Plan (Editable)'!$A:$A, $B5)</f>
        <v>0</v>
      </c>
      <c r="AP5" s="5">
        <f>_xlfn.MAXIFS(
  'Live Plan (Editable)'!$F:$F,
  'Live Plan (Editable)'!$A:$A,    $B5
)</f>
        <v>0</v>
      </c>
      <c r="AQ5" s="5">
        <f>_xlfn.MAXIFS(
  'Live Plan (Editable)'!$T:$T,
  'Live Plan (Editable)'!$A:$A,    $B5
)</f>
        <v>0</v>
      </c>
    </row>
    <row r="6" spans="1:43">
      <c r="A6" s="3" t="s">
        <v>56</v>
      </c>
      <c r="C6" t="e">
        <f>INDEX('Live Plan (Editable)'!$B:$B, MATCH($A6, 'Live Plan (Editable)'!$A:$A, 0))</f>
        <v>#N/A</v>
      </c>
      <c r="D6">
        <f>SUMIFS('Live Plan (Editable)'!$G:$G,'Live Plan (Editable)'!$A:$A,$B6)</f>
        <v>0</v>
      </c>
      <c r="E6">
        <f>SUMIFS('Live Plan (Editable)'!$U:$U,'Live Plan (Editable)'!$A:$A,$B6)</f>
        <v>0</v>
      </c>
      <c r="F6">
        <f t="shared" si="0"/>
        <v>0</v>
      </c>
      <c r="G6">
        <f t="shared" si="1"/>
        <v>0</v>
      </c>
      <c r="H6">
        <f>SUMIFS('Live Plan (Editable)'!H:H,'Live Plan (Editable)'!A:A,$B6)</f>
        <v>0</v>
      </c>
      <c r="I6" t="e">
        <f>AVERAGEIFS('Live Plan (Editable)'!M:M,'Live Plan (Editable)'!A:A,$B6)</f>
        <v>#DIV/0!</v>
      </c>
      <c r="J6">
        <f>SUMIFS('Live Plan (Editable)'!O:O,'Live Plan (Editable)'!A:A,$B6)</f>
        <v>0</v>
      </c>
      <c r="K6">
        <f>SUMIFS('Live Plan (Editable)'!P:P,'Live Plan (Editable)'!A:A,$B6)</f>
        <v>0</v>
      </c>
      <c r="M6">
        <f>SUMIFS('Live Plan (Editable)'!$R:$R,'Live Plan (Editable)'!$A:$A,$B6)</f>
        <v>0</v>
      </c>
      <c r="N6">
        <f>SUMIFS('Live Plan (Editable)'!$S:$S,'Live Plan (Editable)'!$A:$A,$B6)</f>
        <v>0</v>
      </c>
      <c r="O6">
        <f>SUMIFS('Live Plan (Editable)'!$V:$V,'Live Plan (Editable)'!$A:$A,$B6)</f>
        <v>0</v>
      </c>
      <c r="P6">
        <f>SUMIFS('Live Plan (Editable)'!$W:$W,'Live Plan (Editable)'!$A:$A,$B6)</f>
        <v>0</v>
      </c>
      <c r="Q6">
        <f>SUMIFS('Live Plan (Editable)'!$X:$X,'Live Plan (Editable)'!$A:$A,$B6)</f>
        <v>0</v>
      </c>
      <c r="R6">
        <f>SUMIFS('Live Plan (Editable)'!$Y:$Y,'Live Plan (Editable)'!$A:$A,$B6)</f>
        <v>0</v>
      </c>
      <c r="S6">
        <f>SUMIFS('Live Plan (Editable)'!$Z:$Z,'Live Plan (Editable)'!$A:$A,$B6)</f>
        <v>0</v>
      </c>
      <c r="T6">
        <f>COUNTIFS('Live Plan (Editable)'!$A:$A,$B6,'Live Plan (Editable)'!$AA:$AA,"Profitable")</f>
        <v>0</v>
      </c>
      <c r="U6">
        <f>COUNTIFS('Live Plan (Editable)'!$A:$A,$B6,'Live Plan (Editable)'!$AA:$AA,"Loss")</f>
        <v>0</v>
      </c>
      <c r="V6" t="e">
        <f>COUNTIFS('Live Plan (Editable)'!$A:$A,$B6,'Live Plan (Editable)'!$N:$N,"Completed")/COUNTIFS('Live Plan (Editable)'!$A:$A,$B6)</f>
        <v>#DIV/0!</v>
      </c>
      <c r="W6">
        <f>SUMIFS('Live Plan (Editable)'!L:L,'Live Plan (Editable)'!A:A,$B6)</f>
        <v>0</v>
      </c>
      <c r="X6" t="str">
        <f>IF(COUNTIFS('Live Plan (Editable)'!A:A,$B6,'Live Plan (Editable)'!N:N,"Completed")=COUNTIF('Live Plan (Editable)'!A:A,$B6),"Completed","In Progress")</f>
        <v>Completed</v>
      </c>
      <c r="Y6" s="5">
        <f>_xlfn.MAXIFS('Live Plan (Editable)'!F:F,'Live Plan (Editable)'!A:A,$B6)</f>
        <v>0</v>
      </c>
      <c r="Z6" s="5">
        <f>_xlfn.MAXIFS(
  'Live Plan (Editable)'!$T:$T,
  'Live Plan (Editable)'!$A:$A,    $B6
)</f>
        <v>0</v>
      </c>
      <c r="AA6" cm="1">
        <f t="array" ref="AA6">SUMPRODUCT(
   ( 'Live Plan (Editable)'!$A$2:$A$1000 = $B6 ) *
   (
     ( LEN('Live Plan (Editable)'!$AB$2:$AB$1000)
       - LEN(SUBSTITUTE('Live Plan (Editable)'!$AB$2:$AB$1000, ",", "")) )
     + ( 'Live Plan (Editable)'!$AB$2:$AB$1000 &lt;&gt; "" )
   )
)</f>
        <v>0</v>
      </c>
      <c r="AB6" cm="1">
        <f t="array" ref="AB6">SUMPRODUCT(
   ( 'Live Plan (Editable)'!$A$2:$A$1000 = $B6 ) *
   (
     ( LEN('Live Plan (Editable)'!$AC$2:$AC$1000)
       - LEN(SUBSTITUTE('Live Plan (Editable)'!$AC$2:$AC$1000, ",", "")) )
     + ( 'Live Plan (Editable)'!$AC$2:$AC$1000 &lt;&gt; "" )
   )
)</f>
        <v>0</v>
      </c>
      <c r="AC6" t="e">
        <f>SUMIFS(
   'Live Plan (Editable)'!$P:$P,
   'Live Plan (Editable)'!$A:$A,  $B6
 )
/
SUMIFS(
   'Live Plan (Editable)'!$L:$L,
   'Live Plan (Editable)'!$A:$A,  $B6
)</f>
        <v>#DIV/0!</v>
      </c>
      <c r="AD6">
        <f>SUMIFS('Live Plan (Editable)'!$L:$L,'Live Plan (Editable)'!$A:$A,$B6)
 - SUMIFS('Live Plan (Editable)'!$P:$P,'Live Plan (Editable)'!$A:$A,$B6)</f>
        <v>0</v>
      </c>
      <c r="AE6" t="e">
        <f>SUMIFS('Live Plan (Editable)'!$Z:$Z,'Live Plan (Editable)'!$A:$A,$B6)
/
SUMIFS('Live Plan (Editable)'!$Y:$Y,'Live Plan (Editable)'!$A:$A,$B6)</f>
        <v>#DIV/0!</v>
      </c>
      <c r="AF6" s="27">
        <f>SUMIFS('Live Plan (Editable)'!$Y:$Y,'Live Plan (Editable)'!$A:$A,$B6)
 - SUMIFS('Live Plan (Editable)'!$L:$L,'Live Plan (Editable)'!$A:$A,$B6)</f>
        <v>0</v>
      </c>
      <c r="AG6">
        <f>SUMIFS('Live Plan (Editable)'!$Y:$Y,'Live Plan (Editable)'!$A:$A,$B6)
 - SUMIFS('Live Plan (Editable)'!$W:$W,'Live Plan (Editable)'!$A:$A,$B6)</f>
        <v>0</v>
      </c>
      <c r="AH6">
        <f t="shared" si="2"/>
        <v>0</v>
      </c>
      <c r="AI6" t="e">
        <f xml:space="preserve">
   ( SUMIFS('Live Plan (Editable)'!$Y:$Y,'Live Plan (Editable)'!$A:$A,$B6)
     - SUMIFS('Live Plan (Editable)'!$L:$L,'Live Plan (Editable)'!$A:$A,$B6)
   )
 / SUMIFS('Live Plan (Editable)'!$Y:$Y,'Live Plan (Editable)'!$A:$A,$B6)</f>
        <v>#DIV/0!</v>
      </c>
      <c r="AJ6" t="e">
        <f xml:space="preserve"> SUMIFS(
    'Live Plan (Editable)'!$Z:$Z,
    'Live Plan (Editable)'!$A:$A, $B6
  )
/
  SUMIFS(
    'Live Plan (Editable)'!$Y:$Y,
    'Live Plan (Editable)'!$A:$A, $B6
  )</f>
        <v>#DIV/0!</v>
      </c>
      <c r="AK6" s="4" t="e">
        <f t="shared" si="3"/>
        <v>#DIV/0!</v>
      </c>
      <c r="AL6" t="e" cm="1" vm="1">
        <f t="array" ref="AL6">_xlfn.TEXTJOIN(", ",TRUE, _xlfn._xlws.FILTER( 'Live Plan (Editable)'!C:C, ('Live Plan (Editable)'!A:A=$B6)*('Live Plan (Editable)'!AA:AA="Profitable") ))</f>
        <v>#VALUE!</v>
      </c>
      <c r="AM6" t="e" cm="1" vm="1">
        <f t="array" ref="AM6">_xlfn.TEXTJOIN(", ",TRUE, _xlfn._xlws.FILTER( 'Live Plan (Editable)'!C:C, ('Live Plan (Editable)'!A:A=$B6)*('Live Plan (Editable)'!AA:AA="Loss") ))</f>
        <v>#VALUE!</v>
      </c>
      <c r="AN6" t="e" cm="1" vm="1">
        <f t="array" ref="AN6">_xlfn.TEXTJOIN(
  ", ", TRUE,
  _xlfn.UNIQUE(
    _xlfn._xlws.FILTER(
      'Live Plan (Editable)'!$I$2:$I$1000,
      ( 'Live Plan (Editable)'!$A$2:$A$1000 = $B6 ) *
      ( 'Live Plan (Editable)'!$I$2:$I$1000 &lt;&gt; "" )
    )
  )
)</f>
        <v>#VALUE!</v>
      </c>
      <c r="AO6" s="5">
        <f>_xlfn.MINIFS('Live Plan (Editable)'!$E:$E, 'Live Plan (Editable)'!$A:$A, $B6)</f>
        <v>0</v>
      </c>
      <c r="AP6" s="5">
        <f>_xlfn.MAXIFS(
  'Live Plan (Editable)'!$F:$F,
  'Live Plan (Editable)'!$A:$A,    $B6
)</f>
        <v>0</v>
      </c>
      <c r="AQ6" s="5">
        <f>_xlfn.MAXIFS(
  'Live Plan (Editable)'!$T:$T,
  'Live Plan (Editable)'!$A:$A,    $B6
)</f>
        <v>0</v>
      </c>
    </row>
    <row r="7" spans="1:43">
      <c r="A7" s="3" t="s">
        <v>57</v>
      </c>
      <c r="C7" t="e">
        <f>INDEX('Live Plan (Editable)'!$B:$B, MATCH($A7, 'Live Plan (Editable)'!$A:$A, 0))</f>
        <v>#N/A</v>
      </c>
      <c r="D7">
        <f>SUMIFS('Live Plan (Editable)'!$G:$G,'Live Plan (Editable)'!$A:$A,$B7)</f>
        <v>0</v>
      </c>
      <c r="E7">
        <f>SUMIFS('Live Plan (Editable)'!$U:$U,'Live Plan (Editable)'!$A:$A,$B7)</f>
        <v>0</v>
      </c>
      <c r="F7">
        <f t="shared" si="0"/>
        <v>0</v>
      </c>
      <c r="G7">
        <f t="shared" si="1"/>
        <v>0</v>
      </c>
      <c r="H7">
        <f>SUMIFS('Live Plan (Editable)'!H:H,'Live Plan (Editable)'!A:A,$B7)</f>
        <v>0</v>
      </c>
      <c r="I7" t="e">
        <f>AVERAGEIFS('Live Plan (Editable)'!M:M,'Live Plan (Editable)'!A:A,$B7)</f>
        <v>#DIV/0!</v>
      </c>
      <c r="J7">
        <f>SUMIFS('Live Plan (Editable)'!O:O,'Live Plan (Editable)'!A:A,$B7)</f>
        <v>0</v>
      </c>
      <c r="K7">
        <f>SUMIFS('Live Plan (Editable)'!P:P,'Live Plan (Editable)'!A:A,$B7)</f>
        <v>0</v>
      </c>
      <c r="M7">
        <f>SUMIFS('Live Plan (Editable)'!$R:$R,'Live Plan (Editable)'!$A:$A,$B7)</f>
        <v>0</v>
      </c>
      <c r="N7">
        <f>SUMIFS('Live Plan (Editable)'!$S:$S,'Live Plan (Editable)'!$A:$A,$B7)</f>
        <v>0</v>
      </c>
      <c r="O7">
        <f>SUMIFS('Live Plan (Editable)'!$V:$V,'Live Plan (Editable)'!$A:$A,$B7)</f>
        <v>0</v>
      </c>
      <c r="P7">
        <f>SUMIFS('Live Plan (Editable)'!$W:$W,'Live Plan (Editable)'!$A:$A,$B7)</f>
        <v>0</v>
      </c>
      <c r="Q7">
        <f>SUMIFS('Live Plan (Editable)'!$X:$X,'Live Plan (Editable)'!$A:$A,$B7)</f>
        <v>0</v>
      </c>
      <c r="R7">
        <f>SUMIFS('Live Plan (Editable)'!$Y:$Y,'Live Plan (Editable)'!$A:$A,$B7)</f>
        <v>0</v>
      </c>
      <c r="S7">
        <f>SUMIFS('Live Plan (Editable)'!$Z:$Z,'Live Plan (Editable)'!$A:$A,$B7)</f>
        <v>0</v>
      </c>
      <c r="T7">
        <f>COUNTIFS('Live Plan (Editable)'!$A:$A,$B7,'Live Plan (Editable)'!$AA:$AA,"Profitable")</f>
        <v>0</v>
      </c>
      <c r="U7">
        <f>COUNTIFS('Live Plan (Editable)'!$A:$A,$B7,'Live Plan (Editable)'!$AA:$AA,"Loss")</f>
        <v>0</v>
      </c>
      <c r="V7" t="e">
        <f>COUNTIFS('Live Plan (Editable)'!$A:$A,$B7,'Live Plan (Editable)'!$N:$N,"Completed")/COUNTIFS('Live Plan (Editable)'!$A:$A,$B7)</f>
        <v>#DIV/0!</v>
      </c>
      <c r="W7">
        <f>SUMIFS('Live Plan (Editable)'!L:L,'Live Plan (Editable)'!A:A,$B7)</f>
        <v>0</v>
      </c>
      <c r="X7" t="str">
        <f>IF(COUNTIFS('Live Plan (Editable)'!A:A,$B7,'Live Plan (Editable)'!N:N,"Completed")=COUNTIF('Live Plan (Editable)'!A:A,$B7),"Completed","In Progress")</f>
        <v>Completed</v>
      </c>
      <c r="Y7" s="5">
        <f>_xlfn.MAXIFS('Live Plan (Editable)'!F:F,'Live Plan (Editable)'!A:A,$B7)</f>
        <v>0</v>
      </c>
      <c r="Z7" s="5">
        <f>_xlfn.MAXIFS(
  'Live Plan (Editable)'!$T:$T,
  'Live Plan (Editable)'!$A:$A,    $B7
)</f>
        <v>0</v>
      </c>
      <c r="AA7" cm="1">
        <f t="array" ref="AA7">SUMPRODUCT(
   ( 'Live Plan (Editable)'!$A$2:$A$1000 = $B7 ) *
   (
     ( LEN('Live Plan (Editable)'!$AB$2:$AB$1000)
       - LEN(SUBSTITUTE('Live Plan (Editable)'!$AB$2:$AB$1000, ",", "")) )
     + ( 'Live Plan (Editable)'!$AB$2:$AB$1000 &lt;&gt; "" )
   )
)</f>
        <v>0</v>
      </c>
      <c r="AB7" cm="1">
        <f t="array" ref="AB7">SUMPRODUCT(
   ( 'Live Plan (Editable)'!$A$2:$A$1000 = $B7 ) *
   (
     ( LEN('Live Plan (Editable)'!$AC$2:$AC$1000)
       - LEN(SUBSTITUTE('Live Plan (Editable)'!$AC$2:$AC$1000, ",", "")) )
     + ( 'Live Plan (Editable)'!$AC$2:$AC$1000 &lt;&gt; "" )
   )
)</f>
        <v>0</v>
      </c>
      <c r="AC7" t="e">
        <f>SUMIFS(
   'Live Plan (Editable)'!$P:$P,
   'Live Plan (Editable)'!$A:$A,  $B7
 )
/
SUMIFS(
   'Live Plan (Editable)'!$L:$L,
   'Live Plan (Editable)'!$A:$A,  $B7
)</f>
        <v>#DIV/0!</v>
      </c>
      <c r="AD7">
        <f>SUMIFS('Live Plan (Editable)'!$L:$L,'Live Plan (Editable)'!$A:$A,$B7)
 - SUMIFS('Live Plan (Editable)'!$P:$P,'Live Plan (Editable)'!$A:$A,$B7)</f>
        <v>0</v>
      </c>
      <c r="AE7" t="e">
        <f>SUMIFS('Live Plan (Editable)'!$Z:$Z,'Live Plan (Editable)'!$A:$A,$B7)
/
SUMIFS('Live Plan (Editable)'!$Y:$Y,'Live Plan (Editable)'!$A:$A,$B7)</f>
        <v>#DIV/0!</v>
      </c>
      <c r="AF7" s="27">
        <f>SUMIFS('Live Plan (Editable)'!$Y:$Y,'Live Plan (Editable)'!$A:$A,$B7)
 - SUMIFS('Live Plan (Editable)'!$L:$L,'Live Plan (Editable)'!$A:$A,$B7)</f>
        <v>0</v>
      </c>
      <c r="AG7">
        <f>SUMIFS('Live Plan (Editable)'!$Y:$Y,'Live Plan (Editable)'!$A:$A,$B7)
 - SUMIFS('Live Plan (Editable)'!$W:$W,'Live Plan (Editable)'!$A:$A,$B7)</f>
        <v>0</v>
      </c>
      <c r="AH7">
        <f t="shared" si="2"/>
        <v>0</v>
      </c>
      <c r="AI7" t="e">
        <f xml:space="preserve">
   ( SUMIFS('Live Plan (Editable)'!$Y:$Y,'Live Plan (Editable)'!$A:$A,$B7)
     - SUMIFS('Live Plan (Editable)'!$L:$L,'Live Plan (Editable)'!$A:$A,$B7)
   )
 / SUMIFS('Live Plan (Editable)'!$Y:$Y,'Live Plan (Editable)'!$A:$A,$B7)</f>
        <v>#DIV/0!</v>
      </c>
      <c r="AJ7" t="e">
        <f xml:space="preserve"> SUMIFS(
    'Live Plan (Editable)'!$Z:$Z,
    'Live Plan (Editable)'!$A:$A, $B7
  )
/
  SUMIFS(
    'Live Plan (Editable)'!$Y:$Y,
    'Live Plan (Editable)'!$A:$A, $B7
  )</f>
        <v>#DIV/0!</v>
      </c>
      <c r="AK7" s="4" t="e">
        <f t="shared" si="3"/>
        <v>#DIV/0!</v>
      </c>
      <c r="AL7" t="e" cm="1" vm="1">
        <f t="array" ref="AL7">_xlfn.TEXTJOIN(", ",TRUE, _xlfn._xlws.FILTER( 'Live Plan (Editable)'!C:C, ('Live Plan (Editable)'!A:A=$B7)*('Live Plan (Editable)'!AA:AA="Profitable") ))</f>
        <v>#VALUE!</v>
      </c>
      <c r="AM7" t="e" cm="1" vm="1">
        <f t="array" ref="AM7">_xlfn.TEXTJOIN(", ",TRUE, _xlfn._xlws.FILTER( 'Live Plan (Editable)'!C:C, ('Live Plan (Editable)'!A:A=$B7)*('Live Plan (Editable)'!AA:AA="Loss") ))</f>
        <v>#VALUE!</v>
      </c>
      <c r="AN7" t="e" cm="1" vm="1">
        <f t="array" ref="AN7">_xlfn.TEXTJOIN(
  ", ", TRUE,
  _xlfn.UNIQUE(
    _xlfn._xlws.FILTER(
      'Live Plan (Editable)'!$I$2:$I$1000,
      ( 'Live Plan (Editable)'!$A$2:$A$1000 = $B7 ) *
      ( 'Live Plan (Editable)'!$I$2:$I$1000 &lt;&gt; "" )
    )
  )
)</f>
        <v>#VALUE!</v>
      </c>
      <c r="AO7" s="5">
        <f>_xlfn.MINIFS('Live Plan (Editable)'!$E:$E, 'Live Plan (Editable)'!$A:$A, $B7)</f>
        <v>0</v>
      </c>
      <c r="AP7" s="5">
        <f>_xlfn.MAXIFS(
  'Live Plan (Editable)'!$F:$F,
  'Live Plan (Editable)'!$A:$A,    $B7
)</f>
        <v>0</v>
      </c>
      <c r="AQ7" s="5">
        <f>_xlfn.MAXIFS(
  'Live Plan (Editable)'!$T:$T,
  'Live Plan (Editable)'!$A:$A,    $B7
)</f>
        <v>0</v>
      </c>
    </row>
    <row r="8" spans="1:43">
      <c r="A8" s="3" t="s">
        <v>58</v>
      </c>
      <c r="C8" t="e">
        <f>INDEX('Live Plan (Editable)'!$B:$B, MATCH($A8, 'Live Plan (Editable)'!$A:$A, 0))</f>
        <v>#N/A</v>
      </c>
      <c r="D8">
        <f>SUMIFS('Live Plan (Editable)'!$G:$G,'Live Plan (Editable)'!$A:$A,$B8)</f>
        <v>0</v>
      </c>
      <c r="E8">
        <f>SUMIFS('Live Plan (Editable)'!$U:$U,'Live Plan (Editable)'!$A:$A,$B8)</f>
        <v>0</v>
      </c>
      <c r="F8">
        <f t="shared" si="0"/>
        <v>0</v>
      </c>
      <c r="G8">
        <f t="shared" si="1"/>
        <v>0</v>
      </c>
      <c r="H8">
        <f>SUMIFS('Live Plan (Editable)'!H:H,'Live Plan (Editable)'!A:A,$B8)</f>
        <v>0</v>
      </c>
      <c r="I8" t="e">
        <f>AVERAGEIFS('Live Plan (Editable)'!M:M,'Live Plan (Editable)'!A:A,$B8)</f>
        <v>#DIV/0!</v>
      </c>
      <c r="J8">
        <f>SUMIFS('Live Plan (Editable)'!O:O,'Live Plan (Editable)'!A:A,$B8)</f>
        <v>0</v>
      </c>
      <c r="K8">
        <f>SUMIFS('Live Plan (Editable)'!P:P,'Live Plan (Editable)'!A:A,$B8)</f>
        <v>0</v>
      </c>
      <c r="M8">
        <f>SUMIFS('Live Plan (Editable)'!$R:$R,'Live Plan (Editable)'!$A:$A,$B8)</f>
        <v>0</v>
      </c>
      <c r="N8">
        <f>SUMIFS('Live Plan (Editable)'!$S:$S,'Live Plan (Editable)'!$A:$A,$B8)</f>
        <v>0</v>
      </c>
      <c r="O8">
        <f>SUMIFS('Live Plan (Editable)'!$V:$V,'Live Plan (Editable)'!$A:$A,$B8)</f>
        <v>0</v>
      </c>
      <c r="P8">
        <f>SUMIFS('Live Plan (Editable)'!$W:$W,'Live Plan (Editable)'!$A:$A,$B8)</f>
        <v>0</v>
      </c>
      <c r="Q8">
        <f>SUMIFS('Live Plan (Editable)'!$X:$X,'Live Plan (Editable)'!$A:$A,$B8)</f>
        <v>0</v>
      </c>
      <c r="R8">
        <f>SUMIFS('Live Plan (Editable)'!$Y:$Y,'Live Plan (Editable)'!$A:$A,$B8)</f>
        <v>0</v>
      </c>
      <c r="S8">
        <f>SUMIFS('Live Plan (Editable)'!$Z:$Z,'Live Plan (Editable)'!$A:$A,$B8)</f>
        <v>0</v>
      </c>
      <c r="T8">
        <f>COUNTIFS('Live Plan (Editable)'!$A:$A,$B8,'Live Plan (Editable)'!$AA:$AA,"Profitable")</f>
        <v>0</v>
      </c>
      <c r="U8">
        <f>COUNTIFS('Live Plan (Editable)'!$A:$A,$B8,'Live Plan (Editable)'!$AA:$AA,"Loss")</f>
        <v>0</v>
      </c>
      <c r="V8" t="e">
        <f>COUNTIFS('Live Plan (Editable)'!$A:$A,$B8,'Live Plan (Editable)'!$N:$N,"Completed")/COUNTIFS('Live Plan (Editable)'!$A:$A,$B8)</f>
        <v>#DIV/0!</v>
      </c>
      <c r="W8">
        <f>SUMIFS('Live Plan (Editable)'!L:L,'Live Plan (Editable)'!A:A,$B8)</f>
        <v>0</v>
      </c>
      <c r="X8" t="str">
        <f>IF(COUNTIFS('Live Plan (Editable)'!A:A,$B8,'Live Plan (Editable)'!N:N,"Completed")=COUNTIF('Live Plan (Editable)'!A:A,$B8),"Completed","In Progress")</f>
        <v>Completed</v>
      </c>
      <c r="Y8" s="5">
        <f>_xlfn.MAXIFS('Live Plan (Editable)'!F:F,'Live Plan (Editable)'!A:A,$B8)</f>
        <v>0</v>
      </c>
      <c r="Z8" s="5">
        <f>_xlfn.MAXIFS(
  'Live Plan (Editable)'!$T:$T,
  'Live Plan (Editable)'!$A:$A,    $B8
)</f>
        <v>0</v>
      </c>
      <c r="AA8" cm="1">
        <f t="array" ref="AA8">SUMPRODUCT(
   ( 'Live Plan (Editable)'!$A$2:$A$1000 = $B8 ) *
   (
     ( LEN('Live Plan (Editable)'!$AB$2:$AB$1000)
       - LEN(SUBSTITUTE('Live Plan (Editable)'!$AB$2:$AB$1000, ",", "")) )
     + ( 'Live Plan (Editable)'!$AB$2:$AB$1000 &lt;&gt; "" )
   )
)</f>
        <v>0</v>
      </c>
      <c r="AB8" cm="1">
        <f t="array" ref="AB8">SUMPRODUCT(
   ( 'Live Plan (Editable)'!$A$2:$A$1000 = $B8 ) *
   (
     ( LEN('Live Plan (Editable)'!$AC$2:$AC$1000)
       - LEN(SUBSTITUTE('Live Plan (Editable)'!$AC$2:$AC$1000, ",", "")) )
     + ( 'Live Plan (Editable)'!$AC$2:$AC$1000 &lt;&gt; "" )
   )
)</f>
        <v>0</v>
      </c>
      <c r="AC8" t="e">
        <f>SUMIFS(
   'Live Plan (Editable)'!$P:$P,
   'Live Plan (Editable)'!$A:$A,  $B8
 )
/
SUMIFS(
   'Live Plan (Editable)'!$L:$L,
   'Live Plan (Editable)'!$A:$A,  $B8
)</f>
        <v>#DIV/0!</v>
      </c>
      <c r="AD8">
        <f>SUMIFS('Live Plan (Editable)'!$L:$L,'Live Plan (Editable)'!$A:$A,$B8)
 - SUMIFS('Live Plan (Editable)'!$P:$P,'Live Plan (Editable)'!$A:$A,$B8)</f>
        <v>0</v>
      </c>
      <c r="AE8" t="e">
        <f>SUMIFS('Live Plan (Editable)'!$Z:$Z,'Live Plan (Editable)'!$A:$A,$B8)
/
SUMIFS('Live Plan (Editable)'!$Y:$Y,'Live Plan (Editable)'!$A:$A,$B8)</f>
        <v>#DIV/0!</v>
      </c>
      <c r="AF8" s="27">
        <f>SUMIFS('Live Plan (Editable)'!$Y:$Y,'Live Plan (Editable)'!$A:$A,$B8)
 - SUMIFS('Live Plan (Editable)'!$L:$L,'Live Plan (Editable)'!$A:$A,$B8)</f>
        <v>0</v>
      </c>
      <c r="AG8">
        <f>SUMIFS('Live Plan (Editable)'!$Y:$Y,'Live Plan (Editable)'!$A:$A,$B8)
 - SUMIFS('Live Plan (Editable)'!$W:$W,'Live Plan (Editable)'!$A:$A,$B8)</f>
        <v>0</v>
      </c>
      <c r="AH8">
        <f t="shared" si="2"/>
        <v>0</v>
      </c>
      <c r="AI8" t="e">
        <f xml:space="preserve">
   ( SUMIFS('Live Plan (Editable)'!$Y:$Y,'Live Plan (Editable)'!$A:$A,$B8)
     - SUMIFS('Live Plan (Editable)'!$L:$L,'Live Plan (Editable)'!$A:$A,$B8)
   )
 / SUMIFS('Live Plan (Editable)'!$Y:$Y,'Live Plan (Editable)'!$A:$A,$B8)</f>
        <v>#DIV/0!</v>
      </c>
      <c r="AJ8" t="e">
        <f xml:space="preserve"> SUMIFS(
    'Live Plan (Editable)'!$Z:$Z,
    'Live Plan (Editable)'!$A:$A, $B8
  )
/
  SUMIFS(
    'Live Plan (Editable)'!$Y:$Y,
    'Live Plan (Editable)'!$A:$A, $B8
  )</f>
        <v>#DIV/0!</v>
      </c>
      <c r="AK8" s="4" t="e">
        <f t="shared" si="3"/>
        <v>#DIV/0!</v>
      </c>
      <c r="AL8" t="e" cm="1" vm="1">
        <f t="array" ref="AL8">_xlfn.TEXTJOIN(", ",TRUE, _xlfn._xlws.FILTER( 'Live Plan (Editable)'!C:C, ('Live Plan (Editable)'!A:A=$B8)*('Live Plan (Editable)'!AA:AA="Profitable") ))</f>
        <v>#VALUE!</v>
      </c>
      <c r="AM8" t="e" cm="1" vm="1">
        <f t="array" ref="AM8">_xlfn.TEXTJOIN(", ",TRUE, _xlfn._xlws.FILTER( 'Live Plan (Editable)'!C:C, ('Live Plan (Editable)'!A:A=$B8)*('Live Plan (Editable)'!AA:AA="Loss") ))</f>
        <v>#VALUE!</v>
      </c>
      <c r="AN8" t="e" cm="1" vm="1">
        <f t="array" ref="AN8">_xlfn.TEXTJOIN(
  ", ", TRUE,
  _xlfn.UNIQUE(
    _xlfn._xlws.FILTER(
      'Live Plan (Editable)'!$I$2:$I$1000,
      ( 'Live Plan (Editable)'!$A$2:$A$1000 = $B8 ) *
      ( 'Live Plan (Editable)'!$I$2:$I$1000 &lt;&gt; "" )
    )
  )
)</f>
        <v>#VALUE!</v>
      </c>
      <c r="AO8" s="5">
        <f>_xlfn.MINIFS('Live Plan (Editable)'!$E:$E, 'Live Plan (Editable)'!$A:$A, $B8)</f>
        <v>0</v>
      </c>
      <c r="AP8" s="5">
        <f>_xlfn.MAXIFS(
  'Live Plan (Editable)'!$F:$F,
  'Live Plan (Editable)'!$A:$A,    $B8
)</f>
        <v>0</v>
      </c>
      <c r="AQ8" s="5">
        <f>_xlfn.MAXIFS(
  'Live Plan (Editable)'!$T:$T,
  'Live Plan (Editable)'!$A:$A,    $B8
)</f>
        <v>0</v>
      </c>
    </row>
    <row r="9" spans="1:43">
      <c r="A9" s="3" t="s">
        <v>59</v>
      </c>
      <c r="C9" t="e">
        <f>INDEX('Live Plan (Editable)'!$B:$B, MATCH($A9, 'Live Plan (Editable)'!$A:$A, 0))</f>
        <v>#N/A</v>
      </c>
      <c r="D9">
        <f>SUMIFS('Live Plan (Editable)'!$G:$G,'Live Plan (Editable)'!$A:$A,$B9)</f>
        <v>0</v>
      </c>
      <c r="E9">
        <f>SUMIFS('Live Plan (Editable)'!$U:$U,'Live Plan (Editable)'!$A:$A,$B9)</f>
        <v>0</v>
      </c>
      <c r="F9">
        <f t="shared" si="0"/>
        <v>0</v>
      </c>
      <c r="G9">
        <f t="shared" si="1"/>
        <v>0</v>
      </c>
      <c r="H9">
        <f>SUMIFS('Live Plan (Editable)'!H:H,'Live Plan (Editable)'!A:A,$B9)</f>
        <v>0</v>
      </c>
      <c r="I9" t="e">
        <f>AVERAGEIFS('Live Plan (Editable)'!M:M,'Live Plan (Editable)'!A:A,$B9)</f>
        <v>#DIV/0!</v>
      </c>
      <c r="J9">
        <f>SUMIFS('Live Plan (Editable)'!O:O,'Live Plan (Editable)'!A:A,$B9)</f>
        <v>0</v>
      </c>
      <c r="K9">
        <f>SUMIFS('Live Plan (Editable)'!P:P,'Live Plan (Editable)'!A:A,$B9)</f>
        <v>0</v>
      </c>
      <c r="M9">
        <f>SUMIFS('Live Plan (Editable)'!$R:$R,'Live Plan (Editable)'!$A:$A,$B9)</f>
        <v>0</v>
      </c>
      <c r="N9">
        <f>SUMIFS('Live Plan (Editable)'!$S:$S,'Live Plan (Editable)'!$A:$A,$B9)</f>
        <v>0</v>
      </c>
      <c r="O9">
        <f>SUMIFS('Live Plan (Editable)'!$V:$V,'Live Plan (Editable)'!$A:$A,$B9)</f>
        <v>0</v>
      </c>
      <c r="P9">
        <f>SUMIFS('Live Plan (Editable)'!$W:$W,'Live Plan (Editable)'!$A:$A,$B9)</f>
        <v>0</v>
      </c>
      <c r="Q9">
        <f>SUMIFS('Live Plan (Editable)'!$X:$X,'Live Plan (Editable)'!$A:$A,$B9)</f>
        <v>0</v>
      </c>
      <c r="R9">
        <f>SUMIFS('Live Plan (Editable)'!$Y:$Y,'Live Plan (Editable)'!$A:$A,$B9)</f>
        <v>0</v>
      </c>
      <c r="S9">
        <f>SUMIFS('Live Plan (Editable)'!$Z:$Z,'Live Plan (Editable)'!$A:$A,$B9)</f>
        <v>0</v>
      </c>
      <c r="T9">
        <f>COUNTIFS('Live Plan (Editable)'!$A:$A,$B9,'Live Plan (Editable)'!$AA:$AA,"Profitable")</f>
        <v>0</v>
      </c>
      <c r="U9">
        <f>COUNTIFS('Live Plan (Editable)'!$A:$A,$B9,'Live Plan (Editable)'!$AA:$AA,"Loss")</f>
        <v>0</v>
      </c>
      <c r="V9" t="e">
        <f>COUNTIFS('Live Plan (Editable)'!$A:$A,$B9,'Live Plan (Editable)'!$N:$N,"Completed")/COUNTIFS('Live Plan (Editable)'!$A:$A,$B9)</f>
        <v>#DIV/0!</v>
      </c>
      <c r="W9">
        <f>SUMIFS('Live Plan (Editable)'!L:L,'Live Plan (Editable)'!A:A,$B9)</f>
        <v>0</v>
      </c>
      <c r="X9" t="str">
        <f>IF(COUNTIFS('Live Plan (Editable)'!A:A,$B9,'Live Plan (Editable)'!N:N,"Completed")=COUNTIF('Live Plan (Editable)'!A:A,$B9),"Completed","In Progress")</f>
        <v>Completed</v>
      </c>
      <c r="Y9" s="5">
        <f>_xlfn.MAXIFS('Live Plan (Editable)'!F:F,'Live Plan (Editable)'!A:A,$B9)</f>
        <v>0</v>
      </c>
      <c r="Z9" s="5">
        <f>_xlfn.MAXIFS(
  'Live Plan (Editable)'!$T:$T,
  'Live Plan (Editable)'!$A:$A,    $B9
)</f>
        <v>0</v>
      </c>
      <c r="AA9" cm="1">
        <f t="array" ref="AA9">SUMPRODUCT(
   ( 'Live Plan (Editable)'!$A$2:$A$1000 = $B9 ) *
   (
     ( LEN('Live Plan (Editable)'!$AB$2:$AB$1000)
       - LEN(SUBSTITUTE('Live Plan (Editable)'!$AB$2:$AB$1000, ",", "")) )
     + ( 'Live Plan (Editable)'!$AB$2:$AB$1000 &lt;&gt; "" )
   )
)</f>
        <v>0</v>
      </c>
      <c r="AB9" cm="1">
        <f t="array" ref="AB9">SUMPRODUCT(
   ( 'Live Plan (Editable)'!$A$2:$A$1000 = $B9 ) *
   (
     ( LEN('Live Plan (Editable)'!$AC$2:$AC$1000)
       - LEN(SUBSTITUTE('Live Plan (Editable)'!$AC$2:$AC$1000, ",", "")) )
     + ( 'Live Plan (Editable)'!$AC$2:$AC$1000 &lt;&gt; "" )
   )
)</f>
        <v>0</v>
      </c>
      <c r="AC9" t="e">
        <f>SUMIFS(
   'Live Plan (Editable)'!$P:$P,
   'Live Plan (Editable)'!$A:$A,  $B9
 )
/
SUMIFS(
   'Live Plan (Editable)'!$L:$L,
   'Live Plan (Editable)'!$A:$A,  $B9
)</f>
        <v>#DIV/0!</v>
      </c>
      <c r="AD9">
        <f>SUMIFS('Live Plan (Editable)'!$L:$L,'Live Plan (Editable)'!$A:$A,$B9)
 - SUMIFS('Live Plan (Editable)'!$P:$P,'Live Plan (Editable)'!$A:$A,$B9)</f>
        <v>0</v>
      </c>
      <c r="AE9" t="e">
        <f>SUMIFS('Live Plan (Editable)'!$Z:$Z,'Live Plan (Editable)'!$A:$A,$B9)
/
SUMIFS('Live Plan (Editable)'!$Y:$Y,'Live Plan (Editable)'!$A:$A,$B9)</f>
        <v>#DIV/0!</v>
      </c>
      <c r="AF9" s="27">
        <f>SUMIFS('Live Plan (Editable)'!$Y:$Y,'Live Plan (Editable)'!$A:$A,$B9)
 - SUMIFS('Live Plan (Editable)'!$L:$L,'Live Plan (Editable)'!$A:$A,$B9)</f>
        <v>0</v>
      </c>
      <c r="AG9">
        <f>SUMIFS('Live Plan (Editable)'!$Y:$Y,'Live Plan (Editable)'!$A:$A,$B9)
 - SUMIFS('Live Plan (Editable)'!$W:$W,'Live Plan (Editable)'!$A:$A,$B9)</f>
        <v>0</v>
      </c>
      <c r="AH9">
        <f t="shared" si="2"/>
        <v>0</v>
      </c>
      <c r="AI9" t="e">
        <f xml:space="preserve">
   ( SUMIFS('Live Plan (Editable)'!$Y:$Y,'Live Plan (Editable)'!$A:$A,$B9)
     - SUMIFS('Live Plan (Editable)'!$L:$L,'Live Plan (Editable)'!$A:$A,$B9)
   )
 / SUMIFS('Live Plan (Editable)'!$Y:$Y,'Live Plan (Editable)'!$A:$A,$B9)</f>
        <v>#DIV/0!</v>
      </c>
      <c r="AJ9" t="e">
        <f xml:space="preserve"> SUMIFS(
    'Live Plan (Editable)'!$Z:$Z,
    'Live Plan (Editable)'!$A:$A, $B9
  )
/
  SUMIFS(
    'Live Plan (Editable)'!$Y:$Y,
    'Live Plan (Editable)'!$A:$A, $B9
  )</f>
        <v>#DIV/0!</v>
      </c>
      <c r="AK9" s="4" t="e">
        <f t="shared" si="3"/>
        <v>#DIV/0!</v>
      </c>
      <c r="AL9" t="e" cm="1" vm="1">
        <f t="array" ref="AL9">_xlfn.TEXTJOIN(", ",TRUE, _xlfn._xlws.FILTER( 'Live Plan (Editable)'!C:C, ('Live Plan (Editable)'!A:A=$B9)*('Live Plan (Editable)'!AA:AA="Profitable") ))</f>
        <v>#VALUE!</v>
      </c>
      <c r="AM9" t="e" cm="1" vm="1">
        <f t="array" ref="AM9">_xlfn.TEXTJOIN(", ",TRUE, _xlfn._xlws.FILTER( 'Live Plan (Editable)'!C:C, ('Live Plan (Editable)'!A:A=$B9)*('Live Plan (Editable)'!AA:AA="Loss") ))</f>
        <v>#VALUE!</v>
      </c>
      <c r="AN9" t="e" cm="1" vm="1">
        <f t="array" ref="AN9">_xlfn.TEXTJOIN(
  ", ", TRUE,
  _xlfn.UNIQUE(
    _xlfn._xlws.FILTER(
      'Live Plan (Editable)'!$I$2:$I$1000,
      ( 'Live Plan (Editable)'!$A$2:$A$1000 = $B9 ) *
      ( 'Live Plan (Editable)'!$I$2:$I$1000 &lt;&gt; "" )
    )
  )
)</f>
        <v>#VALUE!</v>
      </c>
      <c r="AO9" s="5">
        <f>_xlfn.MINIFS('Live Plan (Editable)'!$E:$E, 'Live Plan (Editable)'!$A:$A, $B9)</f>
        <v>0</v>
      </c>
      <c r="AP9" s="5">
        <f>_xlfn.MAXIFS(
  'Live Plan (Editable)'!$F:$F,
  'Live Plan (Editable)'!$A:$A,    $B9
)</f>
        <v>0</v>
      </c>
      <c r="AQ9" s="5">
        <f>_xlfn.MAXIFS(
  'Live Plan (Editable)'!$T:$T,
  'Live Plan (Editable)'!$A:$A,    $B9
)</f>
        <v>0</v>
      </c>
    </row>
    <row r="10" spans="1:43">
      <c r="A10" s="3" t="s">
        <v>60</v>
      </c>
      <c r="C10" t="e">
        <f>INDEX('Live Plan (Editable)'!$B:$B, MATCH($A10, 'Live Plan (Editable)'!$A:$A, 0))</f>
        <v>#N/A</v>
      </c>
      <c r="D10">
        <f>SUMIFS('Live Plan (Editable)'!$G:$G,'Live Plan (Editable)'!$A:$A,$B10)</f>
        <v>0</v>
      </c>
      <c r="E10">
        <f>SUMIFS('Live Plan (Editable)'!$U:$U,'Live Plan (Editable)'!$A:$A,$B10)</f>
        <v>0</v>
      </c>
      <c r="F10">
        <f t="shared" si="0"/>
        <v>0</v>
      </c>
      <c r="G10">
        <f t="shared" si="1"/>
        <v>0</v>
      </c>
      <c r="H10">
        <f>SUMIFS('Live Plan (Editable)'!H:H,'Live Plan (Editable)'!A:A,$B10)</f>
        <v>0</v>
      </c>
      <c r="I10" t="e">
        <f>AVERAGEIFS('Live Plan (Editable)'!M:M,'Live Plan (Editable)'!A:A,$B10)</f>
        <v>#DIV/0!</v>
      </c>
      <c r="J10">
        <f>SUMIFS('Live Plan (Editable)'!O:O,'Live Plan (Editable)'!A:A,$B10)</f>
        <v>0</v>
      </c>
      <c r="K10">
        <f>SUMIFS('Live Plan (Editable)'!P:P,'Live Plan (Editable)'!A:A,$B10)</f>
        <v>0</v>
      </c>
      <c r="M10">
        <f>SUMIFS('Live Plan (Editable)'!$R:$R,'Live Plan (Editable)'!$A:$A,$B10)</f>
        <v>0</v>
      </c>
      <c r="N10">
        <f>SUMIFS('Live Plan (Editable)'!$S:$S,'Live Plan (Editable)'!$A:$A,$B10)</f>
        <v>0</v>
      </c>
      <c r="O10">
        <f>SUMIFS('Live Plan (Editable)'!$V:$V,'Live Plan (Editable)'!$A:$A,$B10)</f>
        <v>0</v>
      </c>
      <c r="P10">
        <f>SUMIFS('Live Plan (Editable)'!$W:$W,'Live Plan (Editable)'!$A:$A,$B10)</f>
        <v>0</v>
      </c>
      <c r="Q10">
        <f>SUMIFS('Live Plan (Editable)'!$X:$X,'Live Plan (Editable)'!$A:$A,$B10)</f>
        <v>0</v>
      </c>
      <c r="R10">
        <f>SUMIFS('Live Plan (Editable)'!$Y:$Y,'Live Plan (Editable)'!$A:$A,$B10)</f>
        <v>0</v>
      </c>
      <c r="S10">
        <f>SUMIFS('Live Plan (Editable)'!$Z:$Z,'Live Plan (Editable)'!$A:$A,$B10)</f>
        <v>0</v>
      </c>
      <c r="T10">
        <f>COUNTIFS('Live Plan (Editable)'!$A:$A,$B10,'Live Plan (Editable)'!$AA:$AA,"Profitable")</f>
        <v>0</v>
      </c>
      <c r="U10">
        <f>COUNTIFS('Live Plan (Editable)'!$A:$A,$B10,'Live Plan (Editable)'!$AA:$AA,"Loss")</f>
        <v>0</v>
      </c>
      <c r="V10" t="e">
        <f>COUNTIFS('Live Plan (Editable)'!$A:$A,$B10,'Live Plan (Editable)'!$N:$N,"Completed")/COUNTIFS('Live Plan (Editable)'!$A:$A,$B10)</f>
        <v>#DIV/0!</v>
      </c>
      <c r="W10">
        <f>SUMIFS('Live Plan (Editable)'!L:L,'Live Plan (Editable)'!A:A,$B10)</f>
        <v>0</v>
      </c>
      <c r="X10" t="str">
        <f>IF(COUNTIFS('Live Plan (Editable)'!A:A,$B10,'Live Plan (Editable)'!N:N,"Completed")=COUNTIF('Live Plan (Editable)'!A:A,$B10),"Completed","In Progress")</f>
        <v>Completed</v>
      </c>
      <c r="Y10" s="5">
        <f>_xlfn.MAXIFS('Live Plan (Editable)'!F:F,'Live Plan (Editable)'!A:A,$B10)</f>
        <v>0</v>
      </c>
      <c r="Z10" s="5">
        <f>_xlfn.MAXIFS(
  'Live Plan (Editable)'!$T:$T,
  'Live Plan (Editable)'!$A:$A,    $B10
)</f>
        <v>0</v>
      </c>
      <c r="AA10" cm="1">
        <f t="array" ref="AA10">SUMPRODUCT(
   ( 'Live Plan (Editable)'!$A$2:$A$1000 = $B10 ) *
   (
     ( LEN('Live Plan (Editable)'!$AB$2:$AB$1000)
       - LEN(SUBSTITUTE('Live Plan (Editable)'!$AB$2:$AB$1000, ",", "")) )
     + ( 'Live Plan (Editable)'!$AB$2:$AB$1000 &lt;&gt; "" )
   )
)</f>
        <v>0</v>
      </c>
      <c r="AB10" cm="1">
        <f t="array" ref="AB10">SUMPRODUCT(
   ( 'Live Plan (Editable)'!$A$2:$A$1000 = $B10 ) *
   (
     ( LEN('Live Plan (Editable)'!$AC$2:$AC$1000)
       - LEN(SUBSTITUTE('Live Plan (Editable)'!$AC$2:$AC$1000, ",", "")) )
     + ( 'Live Plan (Editable)'!$AC$2:$AC$1000 &lt;&gt; "" )
   )
)</f>
        <v>0</v>
      </c>
      <c r="AC10" t="e">
        <f>SUMIFS(
   'Live Plan (Editable)'!$P:$P,
   'Live Plan (Editable)'!$A:$A,  $B10
 )
/
SUMIFS(
   'Live Plan (Editable)'!$L:$L,
   'Live Plan (Editable)'!$A:$A,  $B10
)</f>
        <v>#DIV/0!</v>
      </c>
      <c r="AD10">
        <f>SUMIFS('Live Plan (Editable)'!$L:$L,'Live Plan (Editable)'!$A:$A,$B10)
 - SUMIFS('Live Plan (Editable)'!$P:$P,'Live Plan (Editable)'!$A:$A,$B10)</f>
        <v>0</v>
      </c>
      <c r="AE10" t="e">
        <f>SUMIFS('Live Plan (Editable)'!$Z:$Z,'Live Plan (Editable)'!$A:$A,$B10)
/
SUMIFS('Live Plan (Editable)'!$Y:$Y,'Live Plan (Editable)'!$A:$A,$B10)</f>
        <v>#DIV/0!</v>
      </c>
      <c r="AF10" s="27">
        <f>SUMIFS('Live Plan (Editable)'!$Y:$Y,'Live Plan (Editable)'!$A:$A,$B10)
 - SUMIFS('Live Plan (Editable)'!$L:$L,'Live Plan (Editable)'!$A:$A,$B10)</f>
        <v>0</v>
      </c>
      <c r="AG10">
        <f>SUMIFS('Live Plan (Editable)'!$Y:$Y,'Live Plan (Editable)'!$A:$A,$B10)
 - SUMIFS('Live Plan (Editable)'!$W:$W,'Live Plan (Editable)'!$A:$A,$B10)</f>
        <v>0</v>
      </c>
      <c r="AH10">
        <f t="shared" si="2"/>
        <v>0</v>
      </c>
      <c r="AI10" t="e">
        <f xml:space="preserve">
   ( SUMIFS('Live Plan (Editable)'!$Y:$Y,'Live Plan (Editable)'!$A:$A,$B10)
     - SUMIFS('Live Plan (Editable)'!$L:$L,'Live Plan (Editable)'!$A:$A,$B10)
   )
 / SUMIFS('Live Plan (Editable)'!$Y:$Y,'Live Plan (Editable)'!$A:$A,$B10)</f>
        <v>#DIV/0!</v>
      </c>
      <c r="AJ10" t="e">
        <f xml:space="preserve"> SUMIFS(
    'Live Plan (Editable)'!$Z:$Z,
    'Live Plan (Editable)'!$A:$A, $B10
  )
/
  SUMIFS(
    'Live Plan (Editable)'!$Y:$Y,
    'Live Plan (Editable)'!$A:$A, $B10
  )</f>
        <v>#DIV/0!</v>
      </c>
      <c r="AK10" s="4" t="e">
        <f t="shared" si="3"/>
        <v>#DIV/0!</v>
      </c>
      <c r="AL10" t="e" cm="1" vm="1">
        <f t="array" ref="AL10">_xlfn.TEXTJOIN(", ",TRUE, _xlfn._xlws.FILTER( 'Live Plan (Editable)'!C:C, ('Live Plan (Editable)'!A:A=$B10)*('Live Plan (Editable)'!AA:AA="Profitable") ))</f>
        <v>#VALUE!</v>
      </c>
      <c r="AM10" t="e" cm="1" vm="1">
        <f t="array" ref="AM10">_xlfn.TEXTJOIN(", ",TRUE, _xlfn._xlws.FILTER( 'Live Plan (Editable)'!C:C, ('Live Plan (Editable)'!A:A=$B10)*('Live Plan (Editable)'!AA:AA="Loss") ))</f>
        <v>#VALUE!</v>
      </c>
      <c r="AN10" t="e" cm="1" vm="1">
        <f t="array" ref="AN10">_xlfn.TEXTJOIN(
  ", ", TRUE,
  _xlfn.UNIQUE(
    _xlfn._xlws.FILTER(
      'Live Plan (Editable)'!$I$2:$I$1000,
      ( 'Live Plan (Editable)'!$A$2:$A$1000 = $B10 ) *
      ( 'Live Plan (Editable)'!$I$2:$I$1000 &lt;&gt; "" )
    )
  )
)</f>
        <v>#VALUE!</v>
      </c>
      <c r="AO10" s="5">
        <f>_xlfn.MINIFS('Live Plan (Editable)'!$E:$E, 'Live Plan (Editable)'!$A:$A, $B10)</f>
        <v>0</v>
      </c>
      <c r="AP10" s="5">
        <f>_xlfn.MAXIFS(
  'Live Plan (Editable)'!$F:$F,
  'Live Plan (Editable)'!$A:$A,    $B10
)</f>
        <v>0</v>
      </c>
      <c r="AQ10" s="5">
        <f>_xlfn.MAXIFS(
  'Live Plan (Editable)'!$T:$T,
  'Live Plan (Editable)'!$A:$A,    $B10
)</f>
        <v>0</v>
      </c>
    </row>
    <row r="11" spans="1:43">
      <c r="A11" s="3" t="s">
        <v>61</v>
      </c>
      <c r="C11" t="e">
        <f>INDEX('Live Plan (Editable)'!$B:$B, MATCH($A11, 'Live Plan (Editable)'!$A:$A, 0))</f>
        <v>#N/A</v>
      </c>
      <c r="D11">
        <f>SUMIFS('Live Plan (Editable)'!$G:$G,'Live Plan (Editable)'!$A:$A,$B11)</f>
        <v>0</v>
      </c>
      <c r="E11">
        <f>SUMIFS('Live Plan (Editable)'!$U:$U,'Live Plan (Editable)'!$A:$A,$B11)</f>
        <v>0</v>
      </c>
      <c r="F11">
        <f t="shared" si="0"/>
        <v>0</v>
      </c>
      <c r="G11">
        <f t="shared" si="1"/>
        <v>0</v>
      </c>
      <c r="H11">
        <f>SUMIFS('Live Plan (Editable)'!H:H,'Live Plan (Editable)'!A:A,$B11)</f>
        <v>0</v>
      </c>
      <c r="I11" t="e">
        <f>AVERAGEIFS('Live Plan (Editable)'!M:M,'Live Plan (Editable)'!A:A,$B11)</f>
        <v>#DIV/0!</v>
      </c>
      <c r="J11">
        <f>SUMIFS('Live Plan (Editable)'!O:O,'Live Plan (Editable)'!A:A,$B11)</f>
        <v>0</v>
      </c>
      <c r="K11">
        <f>SUMIFS('Live Plan (Editable)'!P:P,'Live Plan (Editable)'!A:A,$B11)</f>
        <v>0</v>
      </c>
      <c r="M11">
        <f>SUMIFS('Live Plan (Editable)'!$R:$R,'Live Plan (Editable)'!$A:$A,$B11)</f>
        <v>0</v>
      </c>
      <c r="N11">
        <f>SUMIFS('Live Plan (Editable)'!$S:$S,'Live Plan (Editable)'!$A:$A,$B11)</f>
        <v>0</v>
      </c>
      <c r="O11">
        <f>SUMIFS('Live Plan (Editable)'!$V:$V,'Live Plan (Editable)'!$A:$A,$B11)</f>
        <v>0</v>
      </c>
      <c r="P11">
        <f>SUMIFS('Live Plan (Editable)'!$W:$W,'Live Plan (Editable)'!$A:$A,$B11)</f>
        <v>0</v>
      </c>
      <c r="Q11">
        <f>SUMIFS('Live Plan (Editable)'!$X:$X,'Live Plan (Editable)'!$A:$A,$B11)</f>
        <v>0</v>
      </c>
      <c r="R11">
        <f>SUMIFS('Live Plan (Editable)'!$Y:$Y,'Live Plan (Editable)'!$A:$A,$B11)</f>
        <v>0</v>
      </c>
      <c r="S11">
        <f>SUMIFS('Live Plan (Editable)'!$Z:$Z,'Live Plan (Editable)'!$A:$A,$B11)</f>
        <v>0</v>
      </c>
      <c r="T11">
        <f>COUNTIFS('Live Plan (Editable)'!$A:$A,$B11,'Live Plan (Editable)'!$AA:$AA,"Profitable")</f>
        <v>0</v>
      </c>
      <c r="U11">
        <f>COUNTIFS('Live Plan (Editable)'!$A:$A,$B11,'Live Plan (Editable)'!$AA:$AA,"Loss")</f>
        <v>0</v>
      </c>
      <c r="V11" t="e">
        <f>COUNTIFS('Live Plan (Editable)'!$A:$A,$B11,'Live Plan (Editable)'!$N:$N,"Completed")/COUNTIFS('Live Plan (Editable)'!$A:$A,$B11)</f>
        <v>#DIV/0!</v>
      </c>
      <c r="W11">
        <f>SUMIFS('Live Plan (Editable)'!L:L,'Live Plan (Editable)'!A:A,$B11)</f>
        <v>0</v>
      </c>
      <c r="X11" t="str">
        <f>IF(COUNTIFS('Live Plan (Editable)'!A:A,$B11,'Live Plan (Editable)'!N:N,"Completed")=COUNTIF('Live Plan (Editable)'!A:A,$B11),"Completed","In Progress")</f>
        <v>Completed</v>
      </c>
      <c r="Y11" s="5">
        <f>_xlfn.MAXIFS('Live Plan (Editable)'!F:F,'Live Plan (Editable)'!A:A,$B11)</f>
        <v>0</v>
      </c>
      <c r="Z11" s="5">
        <f>_xlfn.MAXIFS(
  'Live Plan (Editable)'!$T:$T,
  'Live Plan (Editable)'!$A:$A,    $B11
)</f>
        <v>0</v>
      </c>
      <c r="AA11" cm="1">
        <f t="array" ref="AA11">SUMPRODUCT(
   ( 'Live Plan (Editable)'!$A$2:$A$1000 = $B11 ) *
   (
     ( LEN('Live Plan (Editable)'!$AB$2:$AB$1000)
       - LEN(SUBSTITUTE('Live Plan (Editable)'!$AB$2:$AB$1000, ",", "")) )
     + ( 'Live Plan (Editable)'!$AB$2:$AB$1000 &lt;&gt; "" )
   )
)</f>
        <v>0</v>
      </c>
      <c r="AB11" cm="1">
        <f t="array" ref="AB11">SUMPRODUCT(
   ( 'Live Plan (Editable)'!$A$2:$A$1000 = $B11 ) *
   (
     ( LEN('Live Plan (Editable)'!$AC$2:$AC$1000)
       - LEN(SUBSTITUTE('Live Plan (Editable)'!$AC$2:$AC$1000, ",", "")) )
     + ( 'Live Plan (Editable)'!$AC$2:$AC$1000 &lt;&gt; "" )
   )
)</f>
        <v>0</v>
      </c>
      <c r="AC11" t="e">
        <f>SUMIFS(
   'Live Plan (Editable)'!$P:$P,
   'Live Plan (Editable)'!$A:$A,  $B11
 )
/
SUMIFS(
   'Live Plan (Editable)'!$L:$L,
   'Live Plan (Editable)'!$A:$A,  $B11
)</f>
        <v>#DIV/0!</v>
      </c>
      <c r="AD11">
        <f>SUMIFS('Live Plan (Editable)'!$L:$L,'Live Plan (Editable)'!$A:$A,$B11)
 - SUMIFS('Live Plan (Editable)'!$P:$P,'Live Plan (Editable)'!$A:$A,$B11)</f>
        <v>0</v>
      </c>
      <c r="AE11" t="e">
        <f>SUMIFS('Live Plan (Editable)'!$Z:$Z,'Live Plan (Editable)'!$A:$A,$B11)
/
SUMIFS('Live Plan (Editable)'!$Y:$Y,'Live Plan (Editable)'!$A:$A,$B11)</f>
        <v>#DIV/0!</v>
      </c>
      <c r="AF11" s="27">
        <f>SUMIFS('Live Plan (Editable)'!$Y:$Y,'Live Plan (Editable)'!$A:$A,$B11)
 - SUMIFS('Live Plan (Editable)'!$L:$L,'Live Plan (Editable)'!$A:$A,$B11)</f>
        <v>0</v>
      </c>
      <c r="AG11">
        <f>SUMIFS('Live Plan (Editable)'!$Y:$Y,'Live Plan (Editable)'!$A:$A,$B11)
 - SUMIFS('Live Plan (Editable)'!$W:$W,'Live Plan (Editable)'!$A:$A,$B11)</f>
        <v>0</v>
      </c>
      <c r="AH11">
        <f t="shared" si="2"/>
        <v>0</v>
      </c>
      <c r="AI11" t="e">
        <f xml:space="preserve">
   ( SUMIFS('Live Plan (Editable)'!$Y:$Y,'Live Plan (Editable)'!$A:$A,$B11)
     - SUMIFS('Live Plan (Editable)'!$L:$L,'Live Plan (Editable)'!$A:$A,$B11)
   )
 / SUMIFS('Live Plan (Editable)'!$Y:$Y,'Live Plan (Editable)'!$A:$A,$B11)</f>
        <v>#DIV/0!</v>
      </c>
      <c r="AJ11" t="e">
        <f xml:space="preserve"> SUMIFS(
    'Live Plan (Editable)'!$Z:$Z,
    'Live Plan (Editable)'!$A:$A, $B11
  )
/
  SUMIFS(
    'Live Plan (Editable)'!$Y:$Y,
    'Live Plan (Editable)'!$A:$A, $B11
  )</f>
        <v>#DIV/0!</v>
      </c>
      <c r="AK11" s="4" t="e">
        <f t="shared" si="3"/>
        <v>#DIV/0!</v>
      </c>
      <c r="AL11" t="e" cm="1" vm="1">
        <f t="array" ref="AL11">_xlfn.TEXTJOIN(", ",TRUE, _xlfn._xlws.FILTER( 'Live Plan (Editable)'!C:C, ('Live Plan (Editable)'!A:A=$B11)*('Live Plan (Editable)'!AA:AA="Profitable") ))</f>
        <v>#VALUE!</v>
      </c>
      <c r="AM11" t="e" cm="1" vm="1">
        <f t="array" ref="AM11">_xlfn.TEXTJOIN(", ",TRUE, _xlfn._xlws.FILTER( 'Live Plan (Editable)'!C:C, ('Live Plan (Editable)'!A:A=$B11)*('Live Plan (Editable)'!AA:AA="Loss") ))</f>
        <v>#VALUE!</v>
      </c>
      <c r="AN11" t="e" cm="1" vm="1">
        <f t="array" ref="AN11">_xlfn.TEXTJOIN(
  ", ", TRUE,
  _xlfn.UNIQUE(
    _xlfn._xlws.FILTER(
      'Live Plan (Editable)'!$I$2:$I$1000,
      ( 'Live Plan (Editable)'!$A$2:$A$1000 = $B11 ) *
      ( 'Live Plan (Editable)'!$I$2:$I$1000 &lt;&gt; "" )
    )
  )
)</f>
        <v>#VALUE!</v>
      </c>
      <c r="AO11" s="5">
        <f>_xlfn.MINIFS('Live Plan (Editable)'!$E:$E, 'Live Plan (Editable)'!$A:$A, $B11)</f>
        <v>0</v>
      </c>
      <c r="AP11" s="5">
        <f>_xlfn.MAXIFS(
  'Live Plan (Editable)'!$F:$F,
  'Live Plan (Editable)'!$A:$A,    $B11
)</f>
        <v>0</v>
      </c>
      <c r="AQ11" s="5">
        <f>_xlfn.MAXIFS(
  'Live Plan (Editable)'!$T:$T,
  'Live Plan (Editable)'!$A:$A,    $B11
)</f>
        <v>0</v>
      </c>
    </row>
    <row r="12" spans="1:43" ht="28.8">
      <c r="A12" s="3" t="s">
        <v>62</v>
      </c>
      <c r="C12" t="e">
        <f>INDEX('Live Plan (Editable)'!$B:$B, MATCH($A12, 'Live Plan (Editable)'!$A:$A, 0))</f>
        <v>#N/A</v>
      </c>
      <c r="D12">
        <f>SUMIFS('Live Plan (Editable)'!$G:$G,'Live Plan (Editable)'!$A:$A,$B12)</f>
        <v>0</v>
      </c>
      <c r="E12">
        <f>SUMIFS('Live Plan (Editable)'!$U:$U,'Live Plan (Editable)'!$A:$A,$B12)</f>
        <v>0</v>
      </c>
      <c r="F12">
        <f t="shared" si="0"/>
        <v>0</v>
      </c>
      <c r="G12">
        <f t="shared" si="1"/>
        <v>0</v>
      </c>
      <c r="H12">
        <f>SUMIFS('Live Plan (Editable)'!H:H,'Live Plan (Editable)'!A:A,$B12)</f>
        <v>0</v>
      </c>
      <c r="I12" t="e">
        <f>AVERAGEIFS('Live Plan (Editable)'!M:M,'Live Plan (Editable)'!A:A,$B12)</f>
        <v>#DIV/0!</v>
      </c>
      <c r="J12">
        <f>SUMIFS('Live Plan (Editable)'!O:O,'Live Plan (Editable)'!A:A,$B12)</f>
        <v>0</v>
      </c>
      <c r="K12">
        <f>SUMIFS('Live Plan (Editable)'!P:P,'Live Plan (Editable)'!A:A,$B12)</f>
        <v>0</v>
      </c>
      <c r="M12">
        <f>SUMIFS('Live Plan (Editable)'!$R:$R,'Live Plan (Editable)'!$A:$A,$B12)</f>
        <v>0</v>
      </c>
      <c r="N12">
        <f>SUMIFS('Live Plan (Editable)'!$S:$S,'Live Plan (Editable)'!$A:$A,$B12)</f>
        <v>0</v>
      </c>
      <c r="O12">
        <f>SUMIFS('Live Plan (Editable)'!$V:$V,'Live Plan (Editable)'!$A:$A,$B12)</f>
        <v>0</v>
      </c>
      <c r="P12">
        <f>SUMIFS('Live Plan (Editable)'!$W:$W,'Live Plan (Editable)'!$A:$A,$B12)</f>
        <v>0</v>
      </c>
      <c r="Q12">
        <f>SUMIFS('Live Plan (Editable)'!$X:$X,'Live Plan (Editable)'!$A:$A,$B12)</f>
        <v>0</v>
      </c>
      <c r="R12">
        <f>SUMIFS('Live Plan (Editable)'!$Y:$Y,'Live Plan (Editable)'!$A:$A,$B12)</f>
        <v>0</v>
      </c>
      <c r="S12">
        <f>SUMIFS('Live Plan (Editable)'!$Z:$Z,'Live Plan (Editable)'!$A:$A,$B12)</f>
        <v>0</v>
      </c>
      <c r="T12">
        <f>COUNTIFS('Live Plan (Editable)'!$A:$A,$B12,'Live Plan (Editable)'!$AA:$AA,"Profitable")</f>
        <v>0</v>
      </c>
      <c r="U12">
        <f>COUNTIFS('Live Plan (Editable)'!$A:$A,$B12,'Live Plan (Editable)'!$AA:$AA,"Loss")</f>
        <v>0</v>
      </c>
      <c r="V12" t="e">
        <f>COUNTIFS('Live Plan (Editable)'!$A:$A,$B12,'Live Plan (Editable)'!$N:$N,"Completed")/COUNTIFS('Live Plan (Editable)'!$A:$A,$B12)</f>
        <v>#DIV/0!</v>
      </c>
      <c r="W12">
        <f>SUMIFS('Live Plan (Editable)'!L:L,'Live Plan (Editable)'!A:A,$B12)</f>
        <v>0</v>
      </c>
      <c r="X12" t="str">
        <f>IF(COUNTIFS('Live Plan (Editable)'!A:A,$B12,'Live Plan (Editable)'!N:N,"Completed")=COUNTIF('Live Plan (Editable)'!A:A,$B12),"Completed","In Progress")</f>
        <v>Completed</v>
      </c>
      <c r="Y12" s="5">
        <f>_xlfn.MAXIFS('Live Plan (Editable)'!F:F,'Live Plan (Editable)'!A:A,$B12)</f>
        <v>0</v>
      </c>
      <c r="Z12" s="5">
        <f>_xlfn.MAXIFS(
  'Live Plan (Editable)'!$T:$T,
  'Live Plan (Editable)'!$A:$A,    $B12
)</f>
        <v>0</v>
      </c>
      <c r="AA12" cm="1">
        <f t="array" ref="AA12">SUMPRODUCT(
   ( 'Live Plan (Editable)'!$A$2:$A$1000 = $B12 ) *
   (
     ( LEN('Live Plan (Editable)'!$AB$2:$AB$1000)
       - LEN(SUBSTITUTE('Live Plan (Editable)'!$AB$2:$AB$1000, ",", "")) )
     + ( 'Live Plan (Editable)'!$AB$2:$AB$1000 &lt;&gt; "" )
   )
)</f>
        <v>0</v>
      </c>
      <c r="AB12" cm="1">
        <f t="array" ref="AB12">SUMPRODUCT(
   ( 'Live Plan (Editable)'!$A$2:$A$1000 = $B12 ) *
   (
     ( LEN('Live Plan (Editable)'!$AC$2:$AC$1000)
       - LEN(SUBSTITUTE('Live Plan (Editable)'!$AC$2:$AC$1000, ",", "")) )
     + ( 'Live Plan (Editable)'!$AC$2:$AC$1000 &lt;&gt; "" )
   )
)</f>
        <v>0</v>
      </c>
      <c r="AC12" t="e">
        <f>SUMIFS(
   'Live Plan (Editable)'!$P:$P,
   'Live Plan (Editable)'!$A:$A,  $B12
 )
/
SUMIFS(
   'Live Plan (Editable)'!$L:$L,
   'Live Plan (Editable)'!$A:$A,  $B12
)</f>
        <v>#DIV/0!</v>
      </c>
      <c r="AD12">
        <f>SUMIFS('Live Plan (Editable)'!$L:$L,'Live Plan (Editable)'!$A:$A,$B12)
 - SUMIFS('Live Plan (Editable)'!$P:$P,'Live Plan (Editable)'!$A:$A,$B12)</f>
        <v>0</v>
      </c>
      <c r="AE12" t="e">
        <f>SUMIFS('Live Plan (Editable)'!$Z:$Z,'Live Plan (Editable)'!$A:$A,$B12)
/
SUMIFS('Live Plan (Editable)'!$Y:$Y,'Live Plan (Editable)'!$A:$A,$B12)</f>
        <v>#DIV/0!</v>
      </c>
      <c r="AF12" s="27">
        <f>SUMIFS('Live Plan (Editable)'!$Y:$Y,'Live Plan (Editable)'!$A:$A,$B12)
 - SUMIFS('Live Plan (Editable)'!$L:$L,'Live Plan (Editable)'!$A:$A,$B12)</f>
        <v>0</v>
      </c>
      <c r="AG12">
        <f>SUMIFS('Live Plan (Editable)'!$Y:$Y,'Live Plan (Editable)'!$A:$A,$B12)
 - SUMIFS('Live Plan (Editable)'!$W:$W,'Live Plan (Editable)'!$A:$A,$B12)</f>
        <v>0</v>
      </c>
      <c r="AH12">
        <f t="shared" si="2"/>
        <v>0</v>
      </c>
      <c r="AI12" t="e">
        <f xml:space="preserve">
   ( SUMIFS('Live Plan (Editable)'!$Y:$Y,'Live Plan (Editable)'!$A:$A,$B12)
     - SUMIFS('Live Plan (Editable)'!$L:$L,'Live Plan (Editable)'!$A:$A,$B12)
   )
 / SUMIFS('Live Plan (Editable)'!$Y:$Y,'Live Plan (Editable)'!$A:$A,$B12)</f>
        <v>#DIV/0!</v>
      </c>
      <c r="AJ12" t="e">
        <f xml:space="preserve"> SUMIFS(
    'Live Plan (Editable)'!$Z:$Z,
    'Live Plan (Editable)'!$A:$A, $B12
  )
/
  SUMIFS(
    'Live Plan (Editable)'!$Y:$Y,
    'Live Plan (Editable)'!$A:$A, $B12
  )</f>
        <v>#DIV/0!</v>
      </c>
      <c r="AK12" s="4" t="e">
        <f t="shared" si="3"/>
        <v>#DIV/0!</v>
      </c>
      <c r="AL12" t="e" cm="1" vm="1">
        <f t="array" ref="AL12">_xlfn.TEXTJOIN(", ",TRUE, _xlfn._xlws.FILTER( 'Live Plan (Editable)'!C:C, ('Live Plan (Editable)'!A:A=$B12)*('Live Plan (Editable)'!AA:AA="Profitable") ))</f>
        <v>#VALUE!</v>
      </c>
      <c r="AM12" t="e" cm="1" vm="1">
        <f t="array" ref="AM12">_xlfn.TEXTJOIN(", ",TRUE, _xlfn._xlws.FILTER( 'Live Plan (Editable)'!C:C, ('Live Plan (Editable)'!A:A=$B12)*('Live Plan (Editable)'!AA:AA="Loss") ))</f>
        <v>#VALUE!</v>
      </c>
      <c r="AN12" t="e" cm="1" vm="1">
        <f t="array" ref="AN12">_xlfn.TEXTJOIN(
  ", ", TRUE,
  _xlfn.UNIQUE(
    _xlfn._xlws.FILTER(
      'Live Plan (Editable)'!$I$2:$I$1000,
      ( 'Live Plan (Editable)'!$A$2:$A$1000 = $B12 ) *
      ( 'Live Plan (Editable)'!$I$2:$I$1000 &lt;&gt; "" )
    )
  )
)</f>
        <v>#VALUE!</v>
      </c>
      <c r="AO12" s="5">
        <f>_xlfn.MINIFS('Live Plan (Editable)'!$E:$E, 'Live Plan (Editable)'!$A:$A, $B12)</f>
        <v>0</v>
      </c>
      <c r="AP12" s="5">
        <f>_xlfn.MAXIFS(
  'Live Plan (Editable)'!$F:$F,
  'Live Plan (Editable)'!$A:$A,    $B12
)</f>
        <v>0</v>
      </c>
      <c r="AQ12" s="5">
        <f>_xlfn.MAXIFS(
  'Live Plan (Editable)'!$T:$T,
  'Live Plan (Editable)'!$A:$A,    $B12
)</f>
        <v>0</v>
      </c>
    </row>
    <row r="13" spans="1:43">
      <c r="A13" s="3" t="s">
        <v>63</v>
      </c>
      <c r="C13" t="e">
        <f>INDEX('Live Plan (Editable)'!$B:$B, MATCH($A13, 'Live Plan (Editable)'!$A:$A, 0))</f>
        <v>#N/A</v>
      </c>
      <c r="D13">
        <f>SUMIFS('Live Plan (Editable)'!$G:$G,'Live Plan (Editable)'!$A:$A,$B13)</f>
        <v>0</v>
      </c>
      <c r="E13">
        <f>SUMIFS('Live Plan (Editable)'!$U:$U,'Live Plan (Editable)'!$A:$A,$B13)</f>
        <v>0</v>
      </c>
      <c r="F13">
        <f t="shared" si="0"/>
        <v>0</v>
      </c>
      <c r="G13">
        <f t="shared" si="1"/>
        <v>0</v>
      </c>
      <c r="H13">
        <f>SUMIFS('Live Plan (Editable)'!H:H,'Live Plan (Editable)'!A:A,$B13)</f>
        <v>0</v>
      </c>
      <c r="I13" t="e">
        <f>AVERAGEIFS('Live Plan (Editable)'!M:M,'Live Plan (Editable)'!A:A,$B13)</f>
        <v>#DIV/0!</v>
      </c>
      <c r="J13">
        <f>SUMIFS('Live Plan (Editable)'!O:O,'Live Plan (Editable)'!A:A,$B13)</f>
        <v>0</v>
      </c>
      <c r="K13">
        <f>SUMIFS('Live Plan (Editable)'!P:P,'Live Plan (Editable)'!A:A,$B13)</f>
        <v>0</v>
      </c>
      <c r="M13">
        <f>SUMIFS('Live Plan (Editable)'!$R:$R,'Live Plan (Editable)'!$A:$A,$B13)</f>
        <v>0</v>
      </c>
      <c r="N13">
        <f>SUMIFS('Live Plan (Editable)'!$S:$S,'Live Plan (Editable)'!$A:$A,$B13)</f>
        <v>0</v>
      </c>
      <c r="O13">
        <f>SUMIFS('Live Plan (Editable)'!$V:$V,'Live Plan (Editable)'!$A:$A,$B13)</f>
        <v>0</v>
      </c>
      <c r="P13">
        <f>SUMIFS('Live Plan (Editable)'!$W:$W,'Live Plan (Editable)'!$A:$A,$B13)</f>
        <v>0</v>
      </c>
      <c r="Q13">
        <f>SUMIFS('Live Plan (Editable)'!$X:$X,'Live Plan (Editable)'!$A:$A,$B13)</f>
        <v>0</v>
      </c>
      <c r="R13">
        <f>SUMIFS('Live Plan (Editable)'!$Y:$Y,'Live Plan (Editable)'!$A:$A,$B13)</f>
        <v>0</v>
      </c>
      <c r="S13">
        <f>SUMIFS('Live Plan (Editable)'!$Z:$Z,'Live Plan (Editable)'!$A:$A,$B13)</f>
        <v>0</v>
      </c>
      <c r="T13">
        <f>COUNTIFS('Live Plan (Editable)'!$A:$A,$B13,'Live Plan (Editable)'!$AA:$AA,"Profitable")</f>
        <v>0</v>
      </c>
      <c r="U13">
        <f>COUNTIFS('Live Plan (Editable)'!$A:$A,$B13,'Live Plan (Editable)'!$AA:$AA,"Loss")</f>
        <v>0</v>
      </c>
      <c r="V13" t="e">
        <f>COUNTIFS('Live Plan (Editable)'!$A:$A,$B13,'Live Plan (Editable)'!$N:$N,"Completed")/COUNTIFS('Live Plan (Editable)'!$A:$A,$B13)</f>
        <v>#DIV/0!</v>
      </c>
      <c r="W13">
        <f>SUMIFS('Live Plan (Editable)'!L:L,'Live Plan (Editable)'!A:A,$B13)</f>
        <v>0</v>
      </c>
      <c r="X13" t="str">
        <f>IF(COUNTIFS('Live Plan (Editable)'!A:A,$B13,'Live Plan (Editable)'!N:N,"Completed")=COUNTIF('Live Plan (Editable)'!A:A,$B13),"Completed","In Progress")</f>
        <v>Completed</v>
      </c>
      <c r="Y13" s="5">
        <f>_xlfn.MAXIFS('Live Plan (Editable)'!F:F,'Live Plan (Editable)'!A:A,$B13)</f>
        <v>0</v>
      </c>
      <c r="Z13" s="5">
        <f>_xlfn.MAXIFS(
  'Live Plan (Editable)'!$T:$T,
  'Live Plan (Editable)'!$A:$A,    $B13
)</f>
        <v>0</v>
      </c>
      <c r="AA13" cm="1">
        <f t="array" ref="AA13">SUMPRODUCT(
   ( 'Live Plan (Editable)'!$A$2:$A$1000 = $B13 ) *
   (
     ( LEN('Live Plan (Editable)'!$AB$2:$AB$1000)
       - LEN(SUBSTITUTE('Live Plan (Editable)'!$AB$2:$AB$1000, ",", "")) )
     + ( 'Live Plan (Editable)'!$AB$2:$AB$1000 &lt;&gt; "" )
   )
)</f>
        <v>0</v>
      </c>
      <c r="AB13" cm="1">
        <f t="array" ref="AB13">SUMPRODUCT(
   ( 'Live Plan (Editable)'!$A$2:$A$1000 = $B13 ) *
   (
     ( LEN('Live Plan (Editable)'!$AC$2:$AC$1000)
       - LEN(SUBSTITUTE('Live Plan (Editable)'!$AC$2:$AC$1000, ",", "")) )
     + ( 'Live Plan (Editable)'!$AC$2:$AC$1000 &lt;&gt; "" )
   )
)</f>
        <v>0</v>
      </c>
      <c r="AC13" t="e">
        <f>SUMIFS(
   'Live Plan (Editable)'!$P:$P,
   'Live Plan (Editable)'!$A:$A,  $B13
 )
/
SUMIFS(
   'Live Plan (Editable)'!$L:$L,
   'Live Plan (Editable)'!$A:$A,  $B13
)</f>
        <v>#DIV/0!</v>
      </c>
      <c r="AD13">
        <f>SUMIFS('Live Plan (Editable)'!$L:$L,'Live Plan (Editable)'!$A:$A,$B13)
 - SUMIFS('Live Plan (Editable)'!$P:$P,'Live Plan (Editable)'!$A:$A,$B13)</f>
        <v>0</v>
      </c>
      <c r="AE13" t="e">
        <f>SUMIFS('Live Plan (Editable)'!$Z:$Z,'Live Plan (Editable)'!$A:$A,$B13)
/
SUMIFS('Live Plan (Editable)'!$Y:$Y,'Live Plan (Editable)'!$A:$A,$B13)</f>
        <v>#DIV/0!</v>
      </c>
      <c r="AF13" s="27">
        <f>SUMIFS('Live Plan (Editable)'!$Y:$Y,'Live Plan (Editable)'!$A:$A,$B13)
 - SUMIFS('Live Plan (Editable)'!$L:$L,'Live Plan (Editable)'!$A:$A,$B13)</f>
        <v>0</v>
      </c>
      <c r="AG13">
        <f>SUMIFS('Live Plan (Editable)'!$Y:$Y,'Live Plan (Editable)'!$A:$A,$B13)
 - SUMIFS('Live Plan (Editable)'!$W:$W,'Live Plan (Editable)'!$A:$A,$B13)</f>
        <v>0</v>
      </c>
      <c r="AH13">
        <f t="shared" si="2"/>
        <v>0</v>
      </c>
      <c r="AI13" t="e">
        <f xml:space="preserve">
   ( SUMIFS('Live Plan (Editable)'!$Y:$Y,'Live Plan (Editable)'!$A:$A,$B13)
     - SUMIFS('Live Plan (Editable)'!$L:$L,'Live Plan (Editable)'!$A:$A,$B13)
   )
 / SUMIFS('Live Plan (Editable)'!$Y:$Y,'Live Plan (Editable)'!$A:$A,$B13)</f>
        <v>#DIV/0!</v>
      </c>
      <c r="AJ13" t="e">
        <f xml:space="preserve"> SUMIFS(
    'Live Plan (Editable)'!$Z:$Z,
    'Live Plan (Editable)'!$A:$A, $B13
  )
/
  SUMIFS(
    'Live Plan (Editable)'!$Y:$Y,
    'Live Plan (Editable)'!$A:$A, $B13
  )</f>
        <v>#DIV/0!</v>
      </c>
      <c r="AK13" s="4" t="e">
        <f t="shared" si="3"/>
        <v>#DIV/0!</v>
      </c>
      <c r="AL13" t="e" cm="1" vm="1">
        <f t="array" ref="AL13">_xlfn.TEXTJOIN(", ",TRUE, _xlfn._xlws.FILTER( 'Live Plan (Editable)'!C:C, ('Live Plan (Editable)'!A:A=$B13)*('Live Plan (Editable)'!AA:AA="Profitable") ))</f>
        <v>#VALUE!</v>
      </c>
      <c r="AM13" t="e" cm="1" vm="1">
        <f t="array" ref="AM13">_xlfn.TEXTJOIN(", ",TRUE, _xlfn._xlws.FILTER( 'Live Plan (Editable)'!C:C, ('Live Plan (Editable)'!A:A=$B13)*('Live Plan (Editable)'!AA:AA="Loss") ))</f>
        <v>#VALUE!</v>
      </c>
      <c r="AN13" t="e" cm="1" vm="1">
        <f t="array" ref="AN13">_xlfn.TEXTJOIN(
  ", ", TRUE,
  _xlfn.UNIQUE(
    _xlfn._xlws.FILTER(
      'Live Plan (Editable)'!$I$2:$I$1000,
      ( 'Live Plan (Editable)'!$A$2:$A$1000 = $B13 ) *
      ( 'Live Plan (Editable)'!$I$2:$I$1000 &lt;&gt; "" )
    )
  )
)</f>
        <v>#VALUE!</v>
      </c>
      <c r="AO13" s="5">
        <f>_xlfn.MINIFS('Live Plan (Editable)'!$E:$E, 'Live Plan (Editable)'!$A:$A, $B13)</f>
        <v>0</v>
      </c>
      <c r="AP13" s="5">
        <f>_xlfn.MAXIFS(
  'Live Plan (Editable)'!$F:$F,
  'Live Plan (Editable)'!$A:$A,    $B13
)</f>
        <v>0</v>
      </c>
      <c r="AQ13" s="5">
        <f>_xlfn.MAXIFS(
  'Live Plan (Editable)'!$T:$T,
  'Live Plan (Editable)'!$A:$A,    $B13
)</f>
        <v>0</v>
      </c>
    </row>
    <row r="14" spans="1:43">
      <c r="A14" s="3" t="s">
        <v>64</v>
      </c>
      <c r="C14" t="e">
        <f>INDEX('Live Plan (Editable)'!$B:$B, MATCH($A14, 'Live Plan (Editable)'!$A:$A, 0))</f>
        <v>#N/A</v>
      </c>
      <c r="D14">
        <f>SUMIFS('Live Plan (Editable)'!$G:$G,'Live Plan (Editable)'!$A:$A,$B14)</f>
        <v>0</v>
      </c>
      <c r="E14">
        <f>SUMIFS('Live Plan (Editable)'!$U:$U,'Live Plan (Editable)'!$A:$A,$B14)</f>
        <v>0</v>
      </c>
      <c r="F14">
        <f t="shared" si="0"/>
        <v>0</v>
      </c>
      <c r="G14">
        <f t="shared" si="1"/>
        <v>0</v>
      </c>
      <c r="H14">
        <f>SUMIFS('Live Plan (Editable)'!H:H,'Live Plan (Editable)'!A:A,$B14)</f>
        <v>0</v>
      </c>
      <c r="I14" t="e">
        <f>AVERAGEIFS('Live Plan (Editable)'!M:M,'Live Plan (Editable)'!A:A,$B14)</f>
        <v>#DIV/0!</v>
      </c>
      <c r="J14">
        <f>SUMIFS('Live Plan (Editable)'!O:O,'Live Plan (Editable)'!A:A,$B14)</f>
        <v>0</v>
      </c>
      <c r="K14">
        <f>SUMIFS('Live Plan (Editable)'!P:P,'Live Plan (Editable)'!A:A,$B14)</f>
        <v>0</v>
      </c>
      <c r="M14">
        <f>SUMIFS('Live Plan (Editable)'!$R:$R,'Live Plan (Editable)'!$A:$A,$B14)</f>
        <v>0</v>
      </c>
      <c r="N14">
        <f>SUMIFS('Live Plan (Editable)'!$S:$S,'Live Plan (Editable)'!$A:$A,$B14)</f>
        <v>0</v>
      </c>
      <c r="O14">
        <f>SUMIFS('Live Plan (Editable)'!$V:$V,'Live Plan (Editable)'!$A:$A,$B14)</f>
        <v>0</v>
      </c>
      <c r="P14">
        <f>SUMIFS('Live Plan (Editable)'!$W:$W,'Live Plan (Editable)'!$A:$A,$B14)</f>
        <v>0</v>
      </c>
      <c r="Q14">
        <f>SUMIFS('Live Plan (Editable)'!$X:$X,'Live Plan (Editable)'!$A:$A,$B14)</f>
        <v>0</v>
      </c>
      <c r="R14">
        <f>SUMIFS('Live Plan (Editable)'!$Y:$Y,'Live Plan (Editable)'!$A:$A,$B14)</f>
        <v>0</v>
      </c>
      <c r="S14">
        <f>SUMIFS('Live Plan (Editable)'!$Z:$Z,'Live Plan (Editable)'!$A:$A,$B14)</f>
        <v>0</v>
      </c>
      <c r="T14">
        <f>COUNTIFS('Live Plan (Editable)'!$A:$A,$B14,'Live Plan (Editable)'!$AA:$AA,"Profitable")</f>
        <v>0</v>
      </c>
      <c r="U14">
        <f>COUNTIFS('Live Plan (Editable)'!$A:$A,$B14,'Live Plan (Editable)'!$AA:$AA,"Loss")</f>
        <v>0</v>
      </c>
      <c r="V14" t="e">
        <f>COUNTIFS('Live Plan (Editable)'!$A:$A,$B14,'Live Plan (Editable)'!$N:$N,"Completed")/COUNTIFS('Live Plan (Editable)'!$A:$A,$B14)</f>
        <v>#DIV/0!</v>
      </c>
      <c r="W14">
        <f>SUMIFS('Live Plan (Editable)'!L:L,'Live Plan (Editable)'!A:A,$B14)</f>
        <v>0</v>
      </c>
      <c r="X14" t="str">
        <f>IF(COUNTIFS('Live Plan (Editable)'!A:A,$B14,'Live Plan (Editable)'!N:N,"Completed")=COUNTIF('Live Plan (Editable)'!A:A,$B14),"Completed","In Progress")</f>
        <v>Completed</v>
      </c>
      <c r="Y14" s="5">
        <f>_xlfn.MAXIFS('Live Plan (Editable)'!F:F,'Live Plan (Editable)'!A:A,$B14)</f>
        <v>0</v>
      </c>
      <c r="Z14" s="5">
        <f>_xlfn.MAXIFS(
  'Live Plan (Editable)'!$T:$T,
  'Live Plan (Editable)'!$A:$A,    $B14
)</f>
        <v>0</v>
      </c>
      <c r="AA14" cm="1">
        <f t="array" ref="AA14">SUMPRODUCT(
   ( 'Live Plan (Editable)'!$A$2:$A$1000 = $B14 ) *
   (
     ( LEN('Live Plan (Editable)'!$AB$2:$AB$1000)
       - LEN(SUBSTITUTE('Live Plan (Editable)'!$AB$2:$AB$1000, ",", "")) )
     + ( 'Live Plan (Editable)'!$AB$2:$AB$1000 &lt;&gt; "" )
   )
)</f>
        <v>0</v>
      </c>
      <c r="AB14" cm="1">
        <f t="array" ref="AB14">SUMPRODUCT(
   ( 'Live Plan (Editable)'!$A$2:$A$1000 = $B14 ) *
   (
     ( LEN('Live Plan (Editable)'!$AC$2:$AC$1000)
       - LEN(SUBSTITUTE('Live Plan (Editable)'!$AC$2:$AC$1000, ",", "")) )
     + ( 'Live Plan (Editable)'!$AC$2:$AC$1000 &lt;&gt; "" )
   )
)</f>
        <v>0</v>
      </c>
      <c r="AC14" t="e">
        <f>SUMIFS(
   'Live Plan (Editable)'!$P:$P,
   'Live Plan (Editable)'!$A:$A,  $B14
 )
/
SUMIFS(
   'Live Plan (Editable)'!$L:$L,
   'Live Plan (Editable)'!$A:$A,  $B14
)</f>
        <v>#DIV/0!</v>
      </c>
      <c r="AD14">
        <f>SUMIFS('Live Plan (Editable)'!$L:$L,'Live Plan (Editable)'!$A:$A,$B14)
 - SUMIFS('Live Plan (Editable)'!$P:$P,'Live Plan (Editable)'!$A:$A,$B14)</f>
        <v>0</v>
      </c>
      <c r="AE14" t="e">
        <f>SUMIFS('Live Plan (Editable)'!$Z:$Z,'Live Plan (Editable)'!$A:$A,$B14)
/
SUMIFS('Live Plan (Editable)'!$Y:$Y,'Live Plan (Editable)'!$A:$A,$B14)</f>
        <v>#DIV/0!</v>
      </c>
      <c r="AF14" s="27">
        <f>SUMIFS('Live Plan (Editable)'!$Y:$Y,'Live Plan (Editable)'!$A:$A,$B14)
 - SUMIFS('Live Plan (Editable)'!$L:$L,'Live Plan (Editable)'!$A:$A,$B14)</f>
        <v>0</v>
      </c>
      <c r="AG14">
        <f>SUMIFS('Live Plan (Editable)'!$Y:$Y,'Live Plan (Editable)'!$A:$A,$B14)
 - SUMIFS('Live Plan (Editable)'!$W:$W,'Live Plan (Editable)'!$A:$A,$B14)</f>
        <v>0</v>
      </c>
      <c r="AH14">
        <f t="shared" si="2"/>
        <v>0</v>
      </c>
      <c r="AI14" t="e">
        <f xml:space="preserve">
   ( SUMIFS('Live Plan (Editable)'!$Y:$Y,'Live Plan (Editable)'!$A:$A,$B14)
     - SUMIFS('Live Plan (Editable)'!$L:$L,'Live Plan (Editable)'!$A:$A,$B14)
   )
 / SUMIFS('Live Plan (Editable)'!$Y:$Y,'Live Plan (Editable)'!$A:$A,$B14)</f>
        <v>#DIV/0!</v>
      </c>
      <c r="AJ14" t="e">
        <f xml:space="preserve"> SUMIFS(
    'Live Plan (Editable)'!$Z:$Z,
    'Live Plan (Editable)'!$A:$A, $B14
  )
/
  SUMIFS(
    'Live Plan (Editable)'!$Y:$Y,
    'Live Plan (Editable)'!$A:$A, $B14
  )</f>
        <v>#DIV/0!</v>
      </c>
      <c r="AK14" s="4" t="e">
        <f t="shared" si="3"/>
        <v>#DIV/0!</v>
      </c>
      <c r="AL14" t="e" cm="1" vm="1">
        <f t="array" ref="AL14">_xlfn.TEXTJOIN(", ",TRUE, _xlfn._xlws.FILTER( 'Live Plan (Editable)'!C:C, ('Live Plan (Editable)'!A:A=$B14)*('Live Plan (Editable)'!AA:AA="Profitable") ))</f>
        <v>#VALUE!</v>
      </c>
      <c r="AM14" t="e" cm="1" vm="1">
        <f t="array" ref="AM14">_xlfn.TEXTJOIN(", ",TRUE, _xlfn._xlws.FILTER( 'Live Plan (Editable)'!C:C, ('Live Plan (Editable)'!A:A=$B14)*('Live Plan (Editable)'!AA:AA="Loss") ))</f>
        <v>#VALUE!</v>
      </c>
      <c r="AN14" t="e" cm="1" vm="1">
        <f t="array" ref="AN14">_xlfn.TEXTJOIN(
  ", ", TRUE,
  _xlfn.UNIQUE(
    _xlfn._xlws.FILTER(
      'Live Plan (Editable)'!$I$2:$I$1000,
      ( 'Live Plan (Editable)'!$A$2:$A$1000 = $B14 ) *
      ( 'Live Plan (Editable)'!$I$2:$I$1000 &lt;&gt; "" )
    )
  )
)</f>
        <v>#VALUE!</v>
      </c>
      <c r="AO14" s="5">
        <f>_xlfn.MINIFS('Live Plan (Editable)'!$E:$E, 'Live Plan (Editable)'!$A:$A, $B14)</f>
        <v>0</v>
      </c>
      <c r="AP14" s="5">
        <f>_xlfn.MAXIFS(
  'Live Plan (Editable)'!$F:$F,
  'Live Plan (Editable)'!$A:$A,    $B14
)</f>
        <v>0</v>
      </c>
      <c r="AQ14" s="5">
        <f>_xlfn.MAXIFS(
  'Live Plan (Editable)'!$T:$T,
  'Live Plan (Editable)'!$A:$A,    $B14
)</f>
        <v>0</v>
      </c>
    </row>
    <row r="15" spans="1:43">
      <c r="A15" s="3" t="s">
        <v>65</v>
      </c>
      <c r="C15" t="e">
        <f>INDEX('Live Plan (Editable)'!$B:$B, MATCH($A15, 'Live Plan (Editable)'!$A:$A, 0))</f>
        <v>#N/A</v>
      </c>
      <c r="D15">
        <f>SUMIFS('Live Plan (Editable)'!$G:$G,'Live Plan (Editable)'!$A:$A,$B15)</f>
        <v>0</v>
      </c>
      <c r="E15">
        <f>SUMIFS('Live Plan (Editable)'!$U:$U,'Live Plan (Editable)'!$A:$A,$B15)</f>
        <v>0</v>
      </c>
      <c r="F15">
        <f t="shared" si="0"/>
        <v>0</v>
      </c>
      <c r="G15">
        <f t="shared" si="1"/>
        <v>0</v>
      </c>
      <c r="H15">
        <f>SUMIFS('Live Plan (Editable)'!H:H,'Live Plan (Editable)'!A:A,$B15)</f>
        <v>0</v>
      </c>
      <c r="I15" t="e">
        <f>AVERAGEIFS('Live Plan (Editable)'!M:M,'Live Plan (Editable)'!A:A,$B15)</f>
        <v>#DIV/0!</v>
      </c>
      <c r="J15">
        <f>SUMIFS('Live Plan (Editable)'!O:O,'Live Plan (Editable)'!A:A,$B15)</f>
        <v>0</v>
      </c>
      <c r="K15">
        <f>SUMIFS('Live Plan (Editable)'!P:P,'Live Plan (Editable)'!A:A,$B15)</f>
        <v>0</v>
      </c>
      <c r="M15">
        <f>SUMIFS('Live Plan (Editable)'!$R:$R,'Live Plan (Editable)'!$A:$A,$B15)</f>
        <v>0</v>
      </c>
      <c r="N15">
        <f>SUMIFS('Live Plan (Editable)'!$S:$S,'Live Plan (Editable)'!$A:$A,$B15)</f>
        <v>0</v>
      </c>
      <c r="O15">
        <f>SUMIFS('Live Plan (Editable)'!$V:$V,'Live Plan (Editable)'!$A:$A,$B15)</f>
        <v>0</v>
      </c>
      <c r="P15">
        <f>SUMIFS('Live Plan (Editable)'!$W:$W,'Live Plan (Editable)'!$A:$A,$B15)</f>
        <v>0</v>
      </c>
      <c r="Q15">
        <f>SUMIFS('Live Plan (Editable)'!$X:$X,'Live Plan (Editable)'!$A:$A,$B15)</f>
        <v>0</v>
      </c>
      <c r="R15">
        <f>SUMIFS('Live Plan (Editable)'!$Y:$Y,'Live Plan (Editable)'!$A:$A,$B15)</f>
        <v>0</v>
      </c>
      <c r="S15">
        <f>SUMIFS('Live Plan (Editable)'!$Z:$Z,'Live Plan (Editable)'!$A:$A,$B15)</f>
        <v>0</v>
      </c>
      <c r="T15">
        <f>COUNTIFS('Live Plan (Editable)'!$A:$A,$B15,'Live Plan (Editable)'!$AA:$AA,"Profitable")</f>
        <v>0</v>
      </c>
      <c r="U15">
        <f>COUNTIFS('Live Plan (Editable)'!$A:$A,$B15,'Live Plan (Editable)'!$AA:$AA,"Loss")</f>
        <v>0</v>
      </c>
      <c r="V15" t="e">
        <f>COUNTIFS('Live Plan (Editable)'!$A:$A,$B15,'Live Plan (Editable)'!$N:$N,"Completed")/COUNTIFS('Live Plan (Editable)'!$A:$A,$B15)</f>
        <v>#DIV/0!</v>
      </c>
      <c r="W15">
        <f>SUMIFS('Live Plan (Editable)'!L:L,'Live Plan (Editable)'!A:A,$B15)</f>
        <v>0</v>
      </c>
      <c r="X15" t="str">
        <f>IF(COUNTIFS('Live Plan (Editable)'!A:A,$B15,'Live Plan (Editable)'!N:N,"Completed")=COUNTIF('Live Plan (Editable)'!A:A,$B15),"Completed","In Progress")</f>
        <v>Completed</v>
      </c>
      <c r="Y15" s="5">
        <f>_xlfn.MAXIFS('Live Plan (Editable)'!F:F,'Live Plan (Editable)'!A:A,$B15)</f>
        <v>0</v>
      </c>
      <c r="Z15" s="5">
        <f>_xlfn.MAXIFS(
  'Live Plan (Editable)'!$T:$T,
  'Live Plan (Editable)'!$A:$A,    $B15
)</f>
        <v>0</v>
      </c>
      <c r="AA15" cm="1">
        <f t="array" ref="AA15">SUMPRODUCT(
   ( 'Live Plan (Editable)'!$A$2:$A$1000 = $B15 ) *
   (
     ( LEN('Live Plan (Editable)'!$AB$2:$AB$1000)
       - LEN(SUBSTITUTE('Live Plan (Editable)'!$AB$2:$AB$1000, ",", "")) )
     + ( 'Live Plan (Editable)'!$AB$2:$AB$1000 &lt;&gt; "" )
   )
)</f>
        <v>0</v>
      </c>
      <c r="AB15" cm="1">
        <f t="array" ref="AB15">SUMPRODUCT(
   ( 'Live Plan (Editable)'!$A$2:$A$1000 = $B15 ) *
   (
     ( LEN('Live Plan (Editable)'!$AC$2:$AC$1000)
       - LEN(SUBSTITUTE('Live Plan (Editable)'!$AC$2:$AC$1000, ",", "")) )
     + ( 'Live Plan (Editable)'!$AC$2:$AC$1000 &lt;&gt; "" )
   )
)</f>
        <v>0</v>
      </c>
      <c r="AC15" t="e">
        <f>SUMIFS(
   'Live Plan (Editable)'!$P:$P,
   'Live Plan (Editable)'!$A:$A,  $B15
 )
/
SUMIFS(
   'Live Plan (Editable)'!$L:$L,
   'Live Plan (Editable)'!$A:$A,  $B15
)</f>
        <v>#DIV/0!</v>
      </c>
      <c r="AD15">
        <f>SUMIFS('Live Plan (Editable)'!$L:$L,'Live Plan (Editable)'!$A:$A,$B15)
 - SUMIFS('Live Plan (Editable)'!$P:$P,'Live Plan (Editable)'!$A:$A,$B15)</f>
        <v>0</v>
      </c>
      <c r="AE15" t="e">
        <f>SUMIFS('Live Plan (Editable)'!$Z:$Z,'Live Plan (Editable)'!$A:$A,$B15)
/
SUMIFS('Live Plan (Editable)'!$Y:$Y,'Live Plan (Editable)'!$A:$A,$B15)</f>
        <v>#DIV/0!</v>
      </c>
      <c r="AF15" s="27">
        <f>SUMIFS('Live Plan (Editable)'!$Y:$Y,'Live Plan (Editable)'!$A:$A,$B15)
 - SUMIFS('Live Plan (Editable)'!$L:$L,'Live Plan (Editable)'!$A:$A,$B15)</f>
        <v>0</v>
      </c>
      <c r="AG15">
        <f>SUMIFS('Live Plan (Editable)'!$Y:$Y,'Live Plan (Editable)'!$A:$A,$B15)
 - SUMIFS('Live Plan (Editable)'!$W:$W,'Live Plan (Editable)'!$A:$A,$B15)</f>
        <v>0</v>
      </c>
      <c r="AH15">
        <f t="shared" si="2"/>
        <v>0</v>
      </c>
      <c r="AI15" t="e">
        <f xml:space="preserve">
   ( SUMIFS('Live Plan (Editable)'!$Y:$Y,'Live Plan (Editable)'!$A:$A,$B15)
     - SUMIFS('Live Plan (Editable)'!$L:$L,'Live Plan (Editable)'!$A:$A,$B15)
   )
 / SUMIFS('Live Plan (Editable)'!$Y:$Y,'Live Plan (Editable)'!$A:$A,$B15)</f>
        <v>#DIV/0!</v>
      </c>
      <c r="AJ15" t="e">
        <f xml:space="preserve"> SUMIFS(
    'Live Plan (Editable)'!$Z:$Z,
    'Live Plan (Editable)'!$A:$A, $B15
  )
/
  SUMIFS(
    'Live Plan (Editable)'!$Y:$Y,
    'Live Plan (Editable)'!$A:$A, $B15
  )</f>
        <v>#DIV/0!</v>
      </c>
      <c r="AK15" s="4" t="e">
        <f t="shared" si="3"/>
        <v>#DIV/0!</v>
      </c>
      <c r="AL15" t="e" cm="1" vm="1">
        <f t="array" ref="AL15">_xlfn.TEXTJOIN(", ",TRUE, _xlfn._xlws.FILTER( 'Live Plan (Editable)'!C:C, ('Live Plan (Editable)'!A:A=$B15)*('Live Plan (Editable)'!AA:AA="Profitable") ))</f>
        <v>#VALUE!</v>
      </c>
      <c r="AM15" t="e" cm="1" vm="1">
        <f t="array" ref="AM15">_xlfn.TEXTJOIN(", ",TRUE, _xlfn._xlws.FILTER( 'Live Plan (Editable)'!C:C, ('Live Plan (Editable)'!A:A=$B15)*('Live Plan (Editable)'!AA:AA="Loss") ))</f>
        <v>#VALUE!</v>
      </c>
      <c r="AN15" t="e" cm="1" vm="1">
        <f t="array" ref="AN15">_xlfn.TEXTJOIN(
  ", ", TRUE,
  _xlfn.UNIQUE(
    _xlfn._xlws.FILTER(
      'Live Plan (Editable)'!$I$2:$I$1000,
      ( 'Live Plan (Editable)'!$A$2:$A$1000 = $B15 ) *
      ( 'Live Plan (Editable)'!$I$2:$I$1000 &lt;&gt; "" )
    )
  )
)</f>
        <v>#VALUE!</v>
      </c>
      <c r="AO15" s="5">
        <f>_xlfn.MINIFS('Live Plan (Editable)'!$E:$E, 'Live Plan (Editable)'!$A:$A, $B15)</f>
        <v>0</v>
      </c>
      <c r="AP15" s="5">
        <f>_xlfn.MAXIFS(
  'Live Plan (Editable)'!$F:$F,
  'Live Plan (Editable)'!$A:$A,    $B15
)</f>
        <v>0</v>
      </c>
      <c r="AQ15" s="5">
        <f>_xlfn.MAXIFS(
  'Live Plan (Editable)'!$T:$T,
  'Live Plan (Editable)'!$A:$A,    $B15
)</f>
        <v>0</v>
      </c>
    </row>
    <row r="16" spans="1:43">
      <c r="A16" s="3" t="s">
        <v>66</v>
      </c>
      <c r="C16" t="e">
        <f>INDEX('Live Plan (Editable)'!$B:$B, MATCH($A16, 'Live Plan (Editable)'!$A:$A, 0))</f>
        <v>#N/A</v>
      </c>
      <c r="D16">
        <f>SUMIFS('Live Plan (Editable)'!$G:$G,'Live Plan (Editable)'!$A:$A,$B16)</f>
        <v>0</v>
      </c>
      <c r="E16">
        <f>SUMIFS('Live Plan (Editable)'!$U:$U,'Live Plan (Editable)'!$A:$A,$B16)</f>
        <v>0</v>
      </c>
      <c r="F16">
        <f t="shared" si="0"/>
        <v>0</v>
      </c>
      <c r="G16">
        <f t="shared" si="1"/>
        <v>0</v>
      </c>
      <c r="H16">
        <f>SUMIFS('Live Plan (Editable)'!H:H,'Live Plan (Editable)'!A:A,$B16)</f>
        <v>0</v>
      </c>
      <c r="I16" t="e">
        <f>AVERAGEIFS('Live Plan (Editable)'!M:M,'Live Plan (Editable)'!A:A,$B16)</f>
        <v>#DIV/0!</v>
      </c>
      <c r="J16">
        <f>SUMIFS('Live Plan (Editable)'!O:O,'Live Plan (Editable)'!A:A,$B16)</f>
        <v>0</v>
      </c>
      <c r="K16">
        <f>SUMIFS('Live Plan (Editable)'!P:P,'Live Plan (Editable)'!A:A,$B16)</f>
        <v>0</v>
      </c>
      <c r="M16">
        <f>SUMIFS('Live Plan (Editable)'!$R:$R,'Live Plan (Editable)'!$A:$A,$B16)</f>
        <v>0</v>
      </c>
      <c r="N16">
        <f>SUMIFS('Live Plan (Editable)'!$S:$S,'Live Plan (Editable)'!$A:$A,$B16)</f>
        <v>0</v>
      </c>
      <c r="O16">
        <f>SUMIFS('Live Plan (Editable)'!$V:$V,'Live Plan (Editable)'!$A:$A,$B16)</f>
        <v>0</v>
      </c>
      <c r="P16">
        <f>SUMIFS('Live Plan (Editable)'!$W:$W,'Live Plan (Editable)'!$A:$A,$B16)</f>
        <v>0</v>
      </c>
      <c r="Q16">
        <f>SUMIFS('Live Plan (Editable)'!$X:$X,'Live Plan (Editable)'!$A:$A,$B16)</f>
        <v>0</v>
      </c>
      <c r="R16">
        <f>SUMIFS('Live Plan (Editable)'!$Y:$Y,'Live Plan (Editable)'!$A:$A,$B16)</f>
        <v>0</v>
      </c>
      <c r="S16">
        <f>SUMIFS('Live Plan (Editable)'!$Z:$Z,'Live Plan (Editable)'!$A:$A,$B16)</f>
        <v>0</v>
      </c>
      <c r="T16">
        <f>COUNTIFS('Live Plan (Editable)'!$A:$A,$B16,'Live Plan (Editable)'!$AA:$AA,"Profitable")</f>
        <v>0</v>
      </c>
      <c r="U16">
        <f>COUNTIFS('Live Plan (Editable)'!$A:$A,$B16,'Live Plan (Editable)'!$AA:$AA,"Loss")</f>
        <v>0</v>
      </c>
      <c r="V16" t="e">
        <f>COUNTIFS('Live Plan (Editable)'!$A:$A,$B16,'Live Plan (Editable)'!$N:$N,"Completed")/COUNTIFS('Live Plan (Editable)'!$A:$A,$B16)</f>
        <v>#DIV/0!</v>
      </c>
      <c r="W16">
        <f>SUMIFS('Live Plan (Editable)'!L:L,'Live Plan (Editable)'!A:A,$B16)</f>
        <v>0</v>
      </c>
      <c r="X16" t="str">
        <f>IF(COUNTIFS('Live Plan (Editable)'!A:A,$B16,'Live Plan (Editable)'!N:N,"Completed")=COUNTIF('Live Plan (Editable)'!A:A,$B16),"Completed","In Progress")</f>
        <v>Completed</v>
      </c>
      <c r="Y16" s="5">
        <f>_xlfn.MAXIFS('Live Plan (Editable)'!F:F,'Live Plan (Editable)'!A:A,$B16)</f>
        <v>0</v>
      </c>
      <c r="Z16" s="5">
        <f>_xlfn.MAXIFS(
  'Live Plan (Editable)'!$T:$T,
  'Live Plan (Editable)'!$A:$A,    $B16
)</f>
        <v>0</v>
      </c>
      <c r="AA16" cm="1">
        <f t="array" ref="AA16">SUMPRODUCT(
   ( 'Live Plan (Editable)'!$A$2:$A$1000 = $B16 ) *
   (
     ( LEN('Live Plan (Editable)'!$AB$2:$AB$1000)
       - LEN(SUBSTITUTE('Live Plan (Editable)'!$AB$2:$AB$1000, ",", "")) )
     + ( 'Live Plan (Editable)'!$AB$2:$AB$1000 &lt;&gt; "" )
   )
)</f>
        <v>0</v>
      </c>
      <c r="AB16" cm="1">
        <f t="array" ref="AB16">SUMPRODUCT(
   ( 'Live Plan (Editable)'!$A$2:$A$1000 = $B16 ) *
   (
     ( LEN('Live Plan (Editable)'!$AC$2:$AC$1000)
       - LEN(SUBSTITUTE('Live Plan (Editable)'!$AC$2:$AC$1000, ",", "")) )
     + ( 'Live Plan (Editable)'!$AC$2:$AC$1000 &lt;&gt; "" )
   )
)</f>
        <v>0</v>
      </c>
      <c r="AC16" t="e">
        <f>SUMIFS(
   'Live Plan (Editable)'!$P:$P,
   'Live Plan (Editable)'!$A:$A,  $B16
 )
/
SUMIFS(
   'Live Plan (Editable)'!$L:$L,
   'Live Plan (Editable)'!$A:$A,  $B16
)</f>
        <v>#DIV/0!</v>
      </c>
      <c r="AD16">
        <f>SUMIFS('Live Plan (Editable)'!$L:$L,'Live Plan (Editable)'!$A:$A,$B16)
 - SUMIFS('Live Plan (Editable)'!$P:$P,'Live Plan (Editable)'!$A:$A,$B16)</f>
        <v>0</v>
      </c>
      <c r="AE16" t="e">
        <f>SUMIFS('Live Plan (Editable)'!$Z:$Z,'Live Plan (Editable)'!$A:$A,$B16)
/
SUMIFS('Live Plan (Editable)'!$Y:$Y,'Live Plan (Editable)'!$A:$A,$B16)</f>
        <v>#DIV/0!</v>
      </c>
      <c r="AF16" s="27">
        <f>SUMIFS('Live Plan (Editable)'!$Y:$Y,'Live Plan (Editable)'!$A:$A,$B16)
 - SUMIFS('Live Plan (Editable)'!$L:$L,'Live Plan (Editable)'!$A:$A,$B16)</f>
        <v>0</v>
      </c>
      <c r="AG16">
        <f>SUMIFS('Live Plan (Editable)'!$Y:$Y,'Live Plan (Editable)'!$A:$A,$B16)
 - SUMIFS('Live Plan (Editable)'!$W:$W,'Live Plan (Editable)'!$A:$A,$B16)</f>
        <v>0</v>
      </c>
      <c r="AH16">
        <f t="shared" si="2"/>
        <v>0</v>
      </c>
      <c r="AI16" t="e">
        <f xml:space="preserve">
   ( SUMIFS('Live Plan (Editable)'!$Y:$Y,'Live Plan (Editable)'!$A:$A,$B16)
     - SUMIFS('Live Plan (Editable)'!$L:$L,'Live Plan (Editable)'!$A:$A,$B16)
   )
 / SUMIFS('Live Plan (Editable)'!$Y:$Y,'Live Plan (Editable)'!$A:$A,$B16)</f>
        <v>#DIV/0!</v>
      </c>
      <c r="AJ16" t="e">
        <f xml:space="preserve"> SUMIFS(
    'Live Plan (Editable)'!$Z:$Z,
    'Live Plan (Editable)'!$A:$A, $B16
  )
/
  SUMIFS(
    'Live Plan (Editable)'!$Y:$Y,
    'Live Plan (Editable)'!$A:$A, $B16
  )</f>
        <v>#DIV/0!</v>
      </c>
      <c r="AK16" s="4" t="e">
        <f t="shared" si="3"/>
        <v>#DIV/0!</v>
      </c>
      <c r="AL16" t="e" cm="1" vm="1">
        <f t="array" ref="AL16">_xlfn.TEXTJOIN(", ",TRUE, _xlfn._xlws.FILTER( 'Live Plan (Editable)'!C:C, ('Live Plan (Editable)'!A:A=$B16)*('Live Plan (Editable)'!AA:AA="Profitable") ))</f>
        <v>#VALUE!</v>
      </c>
      <c r="AM16" t="e" cm="1" vm="1">
        <f t="array" ref="AM16">_xlfn.TEXTJOIN(", ",TRUE, _xlfn._xlws.FILTER( 'Live Plan (Editable)'!C:C, ('Live Plan (Editable)'!A:A=$B16)*('Live Plan (Editable)'!AA:AA="Loss") ))</f>
        <v>#VALUE!</v>
      </c>
      <c r="AN16" t="e" cm="1" vm="1">
        <f t="array" ref="AN16">_xlfn.TEXTJOIN(
  ", ", TRUE,
  _xlfn.UNIQUE(
    _xlfn._xlws.FILTER(
      'Live Plan (Editable)'!$I$2:$I$1000,
      ( 'Live Plan (Editable)'!$A$2:$A$1000 = $B16 ) *
      ( 'Live Plan (Editable)'!$I$2:$I$1000 &lt;&gt; "" )
    )
  )
)</f>
        <v>#VALUE!</v>
      </c>
      <c r="AO16" s="5">
        <f>_xlfn.MINIFS('Live Plan (Editable)'!$E:$E, 'Live Plan (Editable)'!$A:$A, $B16)</f>
        <v>0</v>
      </c>
      <c r="AP16" s="5">
        <f>_xlfn.MAXIFS(
  'Live Plan (Editable)'!$F:$F,
  'Live Plan (Editable)'!$A:$A,    $B16
)</f>
        <v>0</v>
      </c>
      <c r="AQ16" s="5">
        <f>_xlfn.MAXIFS(
  'Live Plan (Editable)'!$T:$T,
  'Live Plan (Editable)'!$A:$A,    $B16
)</f>
        <v>0</v>
      </c>
    </row>
    <row r="17" spans="1:43">
      <c r="A17" s="3" t="s">
        <v>67</v>
      </c>
      <c r="C17" t="e">
        <f>INDEX('Live Plan (Editable)'!$B:$B, MATCH($A17, 'Live Plan (Editable)'!$A:$A, 0))</f>
        <v>#N/A</v>
      </c>
      <c r="D17">
        <f>SUMIFS('Live Plan (Editable)'!$G:$G,'Live Plan (Editable)'!$A:$A,$B17)</f>
        <v>0</v>
      </c>
      <c r="E17">
        <f>SUMIFS('Live Plan (Editable)'!$U:$U,'Live Plan (Editable)'!$A:$A,$B17)</f>
        <v>0</v>
      </c>
      <c r="F17">
        <f t="shared" si="0"/>
        <v>0</v>
      </c>
      <c r="G17">
        <f t="shared" si="1"/>
        <v>0</v>
      </c>
      <c r="H17">
        <f>SUMIFS('Live Plan (Editable)'!H:H,'Live Plan (Editable)'!A:A,$B17)</f>
        <v>0</v>
      </c>
      <c r="I17" t="e">
        <f>AVERAGEIFS('Live Plan (Editable)'!M:M,'Live Plan (Editable)'!A:A,$B17)</f>
        <v>#DIV/0!</v>
      </c>
      <c r="J17">
        <f>SUMIFS('Live Plan (Editable)'!O:O,'Live Plan (Editable)'!A:A,$B17)</f>
        <v>0</v>
      </c>
      <c r="K17">
        <f>SUMIFS('Live Plan (Editable)'!P:P,'Live Plan (Editable)'!A:A,$B17)</f>
        <v>0</v>
      </c>
      <c r="M17">
        <f>SUMIFS('Live Plan (Editable)'!$R:$R,'Live Plan (Editable)'!$A:$A,$B17)</f>
        <v>0</v>
      </c>
      <c r="N17">
        <f>SUMIFS('Live Plan (Editable)'!$S:$S,'Live Plan (Editable)'!$A:$A,$B17)</f>
        <v>0</v>
      </c>
      <c r="O17">
        <f>SUMIFS('Live Plan (Editable)'!$V:$V,'Live Plan (Editable)'!$A:$A,$B17)</f>
        <v>0</v>
      </c>
      <c r="P17">
        <f>SUMIFS('Live Plan (Editable)'!$W:$W,'Live Plan (Editable)'!$A:$A,$B17)</f>
        <v>0</v>
      </c>
      <c r="Q17">
        <f>SUMIFS('Live Plan (Editable)'!$X:$X,'Live Plan (Editable)'!$A:$A,$B17)</f>
        <v>0</v>
      </c>
      <c r="R17">
        <f>SUMIFS('Live Plan (Editable)'!$Y:$Y,'Live Plan (Editable)'!$A:$A,$B17)</f>
        <v>0</v>
      </c>
      <c r="S17">
        <f>SUMIFS('Live Plan (Editable)'!$Z:$Z,'Live Plan (Editable)'!$A:$A,$B17)</f>
        <v>0</v>
      </c>
      <c r="T17">
        <f>COUNTIFS('Live Plan (Editable)'!$A:$A,$B17,'Live Plan (Editable)'!$AA:$AA,"Profitable")</f>
        <v>0</v>
      </c>
      <c r="U17">
        <f>COUNTIFS('Live Plan (Editable)'!$A:$A,$B17,'Live Plan (Editable)'!$AA:$AA,"Loss")</f>
        <v>0</v>
      </c>
      <c r="V17" t="e">
        <f>COUNTIFS('Live Plan (Editable)'!$A:$A,$B17,'Live Plan (Editable)'!$N:$N,"Completed")/COUNTIFS('Live Plan (Editable)'!$A:$A,$B17)</f>
        <v>#DIV/0!</v>
      </c>
      <c r="W17">
        <f>SUMIFS('Live Plan (Editable)'!L:L,'Live Plan (Editable)'!A:A,$B17)</f>
        <v>0</v>
      </c>
      <c r="X17" t="str">
        <f>IF(COUNTIFS('Live Plan (Editable)'!A:A,$B17,'Live Plan (Editable)'!N:N,"Completed")=COUNTIF('Live Plan (Editable)'!A:A,$B17),"Completed","In Progress")</f>
        <v>Completed</v>
      </c>
      <c r="Y17" s="5">
        <f>_xlfn.MAXIFS('Live Plan (Editable)'!F:F,'Live Plan (Editable)'!A:A,$B17)</f>
        <v>0</v>
      </c>
      <c r="Z17" s="5">
        <f>_xlfn.MAXIFS(
  'Live Plan (Editable)'!$T:$T,
  'Live Plan (Editable)'!$A:$A,    $B17
)</f>
        <v>0</v>
      </c>
      <c r="AA17" cm="1">
        <f t="array" ref="AA17">SUMPRODUCT(
   ( 'Live Plan (Editable)'!$A$2:$A$1000 = $B17 ) *
   (
     ( LEN('Live Plan (Editable)'!$AB$2:$AB$1000)
       - LEN(SUBSTITUTE('Live Plan (Editable)'!$AB$2:$AB$1000, ",", "")) )
     + ( 'Live Plan (Editable)'!$AB$2:$AB$1000 &lt;&gt; "" )
   )
)</f>
        <v>0</v>
      </c>
      <c r="AB17" cm="1">
        <f t="array" ref="AB17">SUMPRODUCT(
   ( 'Live Plan (Editable)'!$A$2:$A$1000 = $B17 ) *
   (
     ( LEN('Live Plan (Editable)'!$AC$2:$AC$1000)
       - LEN(SUBSTITUTE('Live Plan (Editable)'!$AC$2:$AC$1000, ",", "")) )
     + ( 'Live Plan (Editable)'!$AC$2:$AC$1000 &lt;&gt; "" )
   )
)</f>
        <v>0</v>
      </c>
      <c r="AC17" t="e">
        <f>SUMIFS(
   'Live Plan (Editable)'!$P:$P,
   'Live Plan (Editable)'!$A:$A,  $B17
 )
/
SUMIFS(
   'Live Plan (Editable)'!$L:$L,
   'Live Plan (Editable)'!$A:$A,  $B17
)</f>
        <v>#DIV/0!</v>
      </c>
      <c r="AD17">
        <f>SUMIFS('Live Plan (Editable)'!$L:$L,'Live Plan (Editable)'!$A:$A,$B17)
 - SUMIFS('Live Plan (Editable)'!$P:$P,'Live Plan (Editable)'!$A:$A,$B17)</f>
        <v>0</v>
      </c>
      <c r="AE17" t="e">
        <f>SUMIFS('Live Plan (Editable)'!$Z:$Z,'Live Plan (Editable)'!$A:$A,$B17)
/
SUMIFS('Live Plan (Editable)'!$Y:$Y,'Live Plan (Editable)'!$A:$A,$B17)</f>
        <v>#DIV/0!</v>
      </c>
      <c r="AF17" s="27">
        <f>SUMIFS('Live Plan (Editable)'!$Y:$Y,'Live Plan (Editable)'!$A:$A,$B17)
 - SUMIFS('Live Plan (Editable)'!$L:$L,'Live Plan (Editable)'!$A:$A,$B17)</f>
        <v>0</v>
      </c>
      <c r="AG17">
        <f>SUMIFS('Live Plan (Editable)'!$Y:$Y,'Live Plan (Editable)'!$A:$A,$B17)
 - SUMIFS('Live Plan (Editable)'!$W:$W,'Live Plan (Editable)'!$A:$A,$B17)</f>
        <v>0</v>
      </c>
      <c r="AH17">
        <f t="shared" si="2"/>
        <v>0</v>
      </c>
      <c r="AI17" t="e">
        <f xml:space="preserve">
   ( SUMIFS('Live Plan (Editable)'!$Y:$Y,'Live Plan (Editable)'!$A:$A,$B17)
     - SUMIFS('Live Plan (Editable)'!$L:$L,'Live Plan (Editable)'!$A:$A,$B17)
   )
 / SUMIFS('Live Plan (Editable)'!$Y:$Y,'Live Plan (Editable)'!$A:$A,$B17)</f>
        <v>#DIV/0!</v>
      </c>
      <c r="AJ17" t="e">
        <f xml:space="preserve"> SUMIFS(
    'Live Plan (Editable)'!$Z:$Z,
    'Live Plan (Editable)'!$A:$A, $B17
  )
/
  SUMIFS(
    'Live Plan (Editable)'!$Y:$Y,
    'Live Plan (Editable)'!$A:$A, $B17
  )</f>
        <v>#DIV/0!</v>
      </c>
      <c r="AK17" s="4" t="e">
        <f t="shared" si="3"/>
        <v>#DIV/0!</v>
      </c>
      <c r="AL17" t="e" cm="1" vm="1">
        <f t="array" ref="AL17">_xlfn.TEXTJOIN(", ",TRUE, _xlfn._xlws.FILTER( 'Live Plan (Editable)'!C:C, ('Live Plan (Editable)'!A:A=$B17)*('Live Plan (Editable)'!AA:AA="Profitable") ))</f>
        <v>#VALUE!</v>
      </c>
      <c r="AM17" t="e" cm="1" vm="1">
        <f t="array" ref="AM17">_xlfn.TEXTJOIN(", ",TRUE, _xlfn._xlws.FILTER( 'Live Plan (Editable)'!C:C, ('Live Plan (Editable)'!A:A=$B17)*('Live Plan (Editable)'!AA:AA="Loss") ))</f>
        <v>#VALUE!</v>
      </c>
      <c r="AN17" t="e" cm="1" vm="1">
        <f t="array" ref="AN17">_xlfn.TEXTJOIN(
  ", ", TRUE,
  _xlfn.UNIQUE(
    _xlfn._xlws.FILTER(
      'Live Plan (Editable)'!$I$2:$I$1000,
      ( 'Live Plan (Editable)'!$A$2:$A$1000 = $B17 ) *
      ( 'Live Plan (Editable)'!$I$2:$I$1000 &lt;&gt; "" )
    )
  )
)</f>
        <v>#VALUE!</v>
      </c>
      <c r="AO17" s="5">
        <f>_xlfn.MINIFS('Live Plan (Editable)'!$E:$E, 'Live Plan (Editable)'!$A:$A, $B17)</f>
        <v>0</v>
      </c>
      <c r="AP17" s="5">
        <f>_xlfn.MAXIFS(
  'Live Plan (Editable)'!$F:$F,
  'Live Plan (Editable)'!$A:$A,    $B17
)</f>
        <v>0</v>
      </c>
      <c r="AQ17" s="5">
        <f>_xlfn.MAXIFS(
  'Live Plan (Editable)'!$T:$T,
  'Live Plan (Editable)'!$A:$A,    $B17
)</f>
        <v>0</v>
      </c>
    </row>
    <row r="18" spans="1:43">
      <c r="A18" s="3" t="s">
        <v>68</v>
      </c>
      <c r="C18" t="e">
        <f>INDEX('Live Plan (Editable)'!$B:$B, MATCH($A18, 'Live Plan (Editable)'!$A:$A, 0))</f>
        <v>#N/A</v>
      </c>
      <c r="D18">
        <f>SUMIFS('Live Plan (Editable)'!$G:$G,'Live Plan (Editable)'!$A:$A,$B18)</f>
        <v>0</v>
      </c>
      <c r="E18">
        <f>SUMIFS('Live Plan (Editable)'!$U:$U,'Live Plan (Editable)'!$A:$A,$B18)</f>
        <v>0</v>
      </c>
      <c r="F18">
        <f t="shared" si="0"/>
        <v>0</v>
      </c>
      <c r="G18">
        <f t="shared" si="1"/>
        <v>0</v>
      </c>
      <c r="H18">
        <f>SUMIFS('Live Plan (Editable)'!H:H,'Live Plan (Editable)'!A:A,$B18)</f>
        <v>0</v>
      </c>
      <c r="I18" t="e">
        <f>AVERAGEIFS('Live Plan (Editable)'!M:M,'Live Plan (Editable)'!A:A,$B18)</f>
        <v>#DIV/0!</v>
      </c>
      <c r="J18">
        <f>SUMIFS('Live Plan (Editable)'!O:O,'Live Plan (Editable)'!A:A,$B18)</f>
        <v>0</v>
      </c>
      <c r="K18">
        <f>SUMIFS('Live Plan (Editable)'!P:P,'Live Plan (Editable)'!A:A,$B18)</f>
        <v>0</v>
      </c>
      <c r="M18">
        <f>SUMIFS('Live Plan (Editable)'!$R:$R,'Live Plan (Editable)'!$A:$A,$B18)</f>
        <v>0</v>
      </c>
      <c r="N18">
        <f>SUMIFS('Live Plan (Editable)'!$S:$S,'Live Plan (Editable)'!$A:$A,$B18)</f>
        <v>0</v>
      </c>
      <c r="O18">
        <f>SUMIFS('Live Plan (Editable)'!$V:$V,'Live Plan (Editable)'!$A:$A,$B18)</f>
        <v>0</v>
      </c>
      <c r="P18">
        <f>SUMIFS('Live Plan (Editable)'!$W:$W,'Live Plan (Editable)'!$A:$A,$B18)</f>
        <v>0</v>
      </c>
      <c r="Q18">
        <f>SUMIFS('Live Plan (Editable)'!$X:$X,'Live Plan (Editable)'!$A:$A,$B18)</f>
        <v>0</v>
      </c>
      <c r="R18">
        <f>SUMIFS('Live Plan (Editable)'!$Y:$Y,'Live Plan (Editable)'!$A:$A,$B18)</f>
        <v>0</v>
      </c>
      <c r="S18">
        <f>SUMIFS('Live Plan (Editable)'!$Z:$Z,'Live Plan (Editable)'!$A:$A,$B18)</f>
        <v>0</v>
      </c>
      <c r="T18">
        <f>COUNTIFS('Live Plan (Editable)'!$A:$A,$B18,'Live Plan (Editable)'!$AA:$AA,"Profitable")</f>
        <v>0</v>
      </c>
      <c r="U18">
        <f>COUNTIFS('Live Plan (Editable)'!$A:$A,$B18,'Live Plan (Editable)'!$AA:$AA,"Loss")</f>
        <v>0</v>
      </c>
      <c r="V18" t="e">
        <f>COUNTIFS('Live Plan (Editable)'!$A:$A,$B18,'Live Plan (Editable)'!$N:$N,"Completed")/COUNTIFS('Live Plan (Editable)'!$A:$A,$B18)</f>
        <v>#DIV/0!</v>
      </c>
      <c r="W18">
        <f>SUMIFS('Live Plan (Editable)'!L:L,'Live Plan (Editable)'!A:A,$B18)</f>
        <v>0</v>
      </c>
      <c r="X18" t="str">
        <f>IF(COUNTIFS('Live Plan (Editable)'!A:A,$B18,'Live Plan (Editable)'!N:N,"Completed")=COUNTIF('Live Plan (Editable)'!A:A,$B18),"Completed","In Progress")</f>
        <v>Completed</v>
      </c>
      <c r="Y18" s="5">
        <f>_xlfn.MAXIFS('Live Plan (Editable)'!F:F,'Live Plan (Editable)'!A:A,$B18)</f>
        <v>0</v>
      </c>
      <c r="Z18" s="5">
        <f>_xlfn.MAXIFS(
  'Live Plan (Editable)'!$T:$T,
  'Live Plan (Editable)'!$A:$A,    $B18
)</f>
        <v>0</v>
      </c>
      <c r="AA18" cm="1">
        <f t="array" ref="AA18">SUMPRODUCT(
   ( 'Live Plan (Editable)'!$A$2:$A$1000 = $B18 ) *
   (
     ( LEN('Live Plan (Editable)'!$AB$2:$AB$1000)
       - LEN(SUBSTITUTE('Live Plan (Editable)'!$AB$2:$AB$1000, ",", "")) )
     + ( 'Live Plan (Editable)'!$AB$2:$AB$1000 &lt;&gt; "" )
   )
)</f>
        <v>0</v>
      </c>
      <c r="AB18" cm="1">
        <f t="array" ref="AB18">SUMPRODUCT(
   ( 'Live Plan (Editable)'!$A$2:$A$1000 = $B18 ) *
   (
     ( LEN('Live Plan (Editable)'!$AC$2:$AC$1000)
       - LEN(SUBSTITUTE('Live Plan (Editable)'!$AC$2:$AC$1000, ",", "")) )
     + ( 'Live Plan (Editable)'!$AC$2:$AC$1000 &lt;&gt; "" )
   )
)</f>
        <v>0</v>
      </c>
      <c r="AC18" t="e">
        <f>SUMIFS(
   'Live Plan (Editable)'!$P:$P,
   'Live Plan (Editable)'!$A:$A,  $B18
 )
/
SUMIFS(
   'Live Plan (Editable)'!$L:$L,
   'Live Plan (Editable)'!$A:$A,  $B18
)</f>
        <v>#DIV/0!</v>
      </c>
      <c r="AD18">
        <f>SUMIFS('Live Plan (Editable)'!$L:$L,'Live Plan (Editable)'!$A:$A,$B18)
 - SUMIFS('Live Plan (Editable)'!$P:$P,'Live Plan (Editable)'!$A:$A,$B18)</f>
        <v>0</v>
      </c>
      <c r="AE18" t="e">
        <f>SUMIFS('Live Plan (Editable)'!$Z:$Z,'Live Plan (Editable)'!$A:$A,$B18)
/
SUMIFS('Live Plan (Editable)'!$Y:$Y,'Live Plan (Editable)'!$A:$A,$B18)</f>
        <v>#DIV/0!</v>
      </c>
      <c r="AF18" s="27">
        <f>SUMIFS('Live Plan (Editable)'!$Y:$Y,'Live Plan (Editable)'!$A:$A,$B18)
 - SUMIFS('Live Plan (Editable)'!$L:$L,'Live Plan (Editable)'!$A:$A,$B18)</f>
        <v>0</v>
      </c>
      <c r="AG18">
        <f>SUMIFS('Live Plan (Editable)'!$Y:$Y,'Live Plan (Editable)'!$A:$A,$B18)
 - SUMIFS('Live Plan (Editable)'!$W:$W,'Live Plan (Editable)'!$A:$A,$B18)</f>
        <v>0</v>
      </c>
      <c r="AH18">
        <f t="shared" si="2"/>
        <v>0</v>
      </c>
      <c r="AI18" t="e">
        <f xml:space="preserve">
   ( SUMIFS('Live Plan (Editable)'!$Y:$Y,'Live Plan (Editable)'!$A:$A,$B18)
     - SUMIFS('Live Plan (Editable)'!$L:$L,'Live Plan (Editable)'!$A:$A,$B18)
   )
 / SUMIFS('Live Plan (Editable)'!$Y:$Y,'Live Plan (Editable)'!$A:$A,$B18)</f>
        <v>#DIV/0!</v>
      </c>
      <c r="AJ18" t="e">
        <f xml:space="preserve"> SUMIFS(
    'Live Plan (Editable)'!$Z:$Z,
    'Live Plan (Editable)'!$A:$A, $B18
  )
/
  SUMIFS(
    'Live Plan (Editable)'!$Y:$Y,
    'Live Plan (Editable)'!$A:$A, $B18
  )</f>
        <v>#DIV/0!</v>
      </c>
      <c r="AK18" s="4" t="e">
        <f t="shared" si="3"/>
        <v>#DIV/0!</v>
      </c>
      <c r="AL18" t="e" cm="1" vm="1">
        <f t="array" ref="AL18">_xlfn.TEXTJOIN(", ",TRUE, _xlfn._xlws.FILTER( 'Live Plan (Editable)'!C:C, ('Live Plan (Editable)'!A:A=$B18)*('Live Plan (Editable)'!AA:AA="Profitable") ))</f>
        <v>#VALUE!</v>
      </c>
      <c r="AM18" t="e" cm="1" vm="1">
        <f t="array" ref="AM18">_xlfn.TEXTJOIN(", ",TRUE, _xlfn._xlws.FILTER( 'Live Plan (Editable)'!C:C, ('Live Plan (Editable)'!A:A=$B18)*('Live Plan (Editable)'!AA:AA="Loss") ))</f>
        <v>#VALUE!</v>
      </c>
      <c r="AN18" t="e" cm="1" vm="1">
        <f t="array" ref="AN18">_xlfn.TEXTJOIN(
  ", ", TRUE,
  _xlfn.UNIQUE(
    _xlfn._xlws.FILTER(
      'Live Plan (Editable)'!$I$2:$I$1000,
      ( 'Live Plan (Editable)'!$A$2:$A$1000 = $B18 ) *
      ( 'Live Plan (Editable)'!$I$2:$I$1000 &lt;&gt; "" )
    )
  )
)</f>
        <v>#VALUE!</v>
      </c>
      <c r="AO18" s="5">
        <f>_xlfn.MINIFS('Live Plan (Editable)'!$E:$E, 'Live Plan (Editable)'!$A:$A, $B18)</f>
        <v>0</v>
      </c>
      <c r="AP18" s="5">
        <f>_xlfn.MAXIFS(
  'Live Plan (Editable)'!$F:$F,
  'Live Plan (Editable)'!$A:$A,    $B18
)</f>
        <v>0</v>
      </c>
      <c r="AQ18" s="5">
        <f>_xlfn.MAXIFS(
  'Live Plan (Editable)'!$T:$T,
  'Live Plan (Editable)'!$A:$A,    $B18
)</f>
        <v>0</v>
      </c>
    </row>
    <row r="19" spans="1:43">
      <c r="A19" s="3" t="s">
        <v>69</v>
      </c>
      <c r="C19" t="e">
        <f>INDEX('Live Plan (Editable)'!$B:$B, MATCH($A19, 'Live Plan (Editable)'!$A:$A, 0))</f>
        <v>#N/A</v>
      </c>
      <c r="D19">
        <f>SUMIFS('Live Plan (Editable)'!$G:$G,'Live Plan (Editable)'!$A:$A,$B19)</f>
        <v>0</v>
      </c>
      <c r="E19">
        <f>SUMIFS('Live Plan (Editable)'!$U:$U,'Live Plan (Editable)'!$A:$A,$B19)</f>
        <v>0</v>
      </c>
      <c r="F19">
        <f t="shared" si="0"/>
        <v>0</v>
      </c>
      <c r="G19">
        <f t="shared" si="1"/>
        <v>0</v>
      </c>
      <c r="H19">
        <f>SUMIFS('Live Plan (Editable)'!H:H,'Live Plan (Editable)'!A:A,$B19)</f>
        <v>0</v>
      </c>
      <c r="I19" t="e">
        <f>AVERAGEIFS('Live Plan (Editable)'!M:M,'Live Plan (Editable)'!A:A,$B19)</f>
        <v>#DIV/0!</v>
      </c>
      <c r="J19">
        <f>SUMIFS('Live Plan (Editable)'!O:O,'Live Plan (Editable)'!A:A,$B19)</f>
        <v>0</v>
      </c>
      <c r="K19">
        <f>SUMIFS('Live Plan (Editable)'!P:P,'Live Plan (Editable)'!A:A,$B19)</f>
        <v>0</v>
      </c>
      <c r="M19">
        <f>SUMIFS('Live Plan (Editable)'!$R:$R,'Live Plan (Editable)'!$A:$A,$B19)</f>
        <v>0</v>
      </c>
      <c r="N19">
        <f>SUMIFS('Live Plan (Editable)'!$S:$S,'Live Plan (Editable)'!$A:$A,$B19)</f>
        <v>0</v>
      </c>
      <c r="O19">
        <f>SUMIFS('Live Plan (Editable)'!$V:$V,'Live Plan (Editable)'!$A:$A,$B19)</f>
        <v>0</v>
      </c>
      <c r="P19">
        <f>SUMIFS('Live Plan (Editable)'!$W:$W,'Live Plan (Editable)'!$A:$A,$B19)</f>
        <v>0</v>
      </c>
      <c r="Q19">
        <f>SUMIFS('Live Plan (Editable)'!$X:$X,'Live Plan (Editable)'!$A:$A,$B19)</f>
        <v>0</v>
      </c>
      <c r="R19">
        <f>SUMIFS('Live Plan (Editable)'!$Y:$Y,'Live Plan (Editable)'!$A:$A,$B19)</f>
        <v>0</v>
      </c>
      <c r="S19">
        <f>SUMIFS('Live Plan (Editable)'!$Z:$Z,'Live Plan (Editable)'!$A:$A,$B19)</f>
        <v>0</v>
      </c>
      <c r="T19">
        <f>COUNTIFS('Live Plan (Editable)'!$A:$A,$B19,'Live Plan (Editable)'!$AA:$AA,"Profitable")</f>
        <v>0</v>
      </c>
      <c r="U19">
        <f>COUNTIFS('Live Plan (Editable)'!$A:$A,$B19,'Live Plan (Editable)'!$AA:$AA,"Loss")</f>
        <v>0</v>
      </c>
      <c r="V19" t="e">
        <f>COUNTIFS('Live Plan (Editable)'!$A:$A,$B19,'Live Plan (Editable)'!$N:$N,"Completed")/COUNTIFS('Live Plan (Editable)'!$A:$A,$B19)</f>
        <v>#DIV/0!</v>
      </c>
      <c r="W19">
        <f>SUMIFS('Live Plan (Editable)'!L:L,'Live Plan (Editable)'!A:A,$B19)</f>
        <v>0</v>
      </c>
      <c r="X19" t="str">
        <f>IF(COUNTIFS('Live Plan (Editable)'!A:A,$B19,'Live Plan (Editable)'!N:N,"Completed")=COUNTIF('Live Plan (Editable)'!A:A,$B19),"Completed","In Progress")</f>
        <v>Completed</v>
      </c>
      <c r="Y19" s="5">
        <f>_xlfn.MAXIFS('Live Plan (Editable)'!F:F,'Live Plan (Editable)'!A:A,$B19)</f>
        <v>0</v>
      </c>
      <c r="Z19" s="5">
        <f>_xlfn.MAXIFS(
  'Live Plan (Editable)'!$T:$T,
  'Live Plan (Editable)'!$A:$A,    $B19
)</f>
        <v>0</v>
      </c>
      <c r="AA19" cm="1">
        <f t="array" ref="AA19">SUMPRODUCT(
   ( 'Live Plan (Editable)'!$A$2:$A$1000 = $B19 ) *
   (
     ( LEN('Live Plan (Editable)'!$AB$2:$AB$1000)
       - LEN(SUBSTITUTE('Live Plan (Editable)'!$AB$2:$AB$1000, ",", "")) )
     + ( 'Live Plan (Editable)'!$AB$2:$AB$1000 &lt;&gt; "" )
   )
)</f>
        <v>0</v>
      </c>
      <c r="AB19" cm="1">
        <f t="array" ref="AB19">SUMPRODUCT(
   ( 'Live Plan (Editable)'!$A$2:$A$1000 = $B19 ) *
   (
     ( LEN('Live Plan (Editable)'!$AC$2:$AC$1000)
       - LEN(SUBSTITUTE('Live Plan (Editable)'!$AC$2:$AC$1000, ",", "")) )
     + ( 'Live Plan (Editable)'!$AC$2:$AC$1000 &lt;&gt; "" )
   )
)</f>
        <v>0</v>
      </c>
      <c r="AC19" t="e">
        <f>SUMIFS(
   'Live Plan (Editable)'!$P:$P,
   'Live Plan (Editable)'!$A:$A,  $B19
 )
/
SUMIFS(
   'Live Plan (Editable)'!$L:$L,
   'Live Plan (Editable)'!$A:$A,  $B19
)</f>
        <v>#DIV/0!</v>
      </c>
      <c r="AD19">
        <f>SUMIFS('Live Plan (Editable)'!$L:$L,'Live Plan (Editable)'!$A:$A,$B19)
 - SUMIFS('Live Plan (Editable)'!$P:$P,'Live Plan (Editable)'!$A:$A,$B19)</f>
        <v>0</v>
      </c>
      <c r="AE19" t="e">
        <f>SUMIFS('Live Plan (Editable)'!$Z:$Z,'Live Plan (Editable)'!$A:$A,$B19)
/
SUMIFS('Live Plan (Editable)'!$Y:$Y,'Live Plan (Editable)'!$A:$A,$B19)</f>
        <v>#DIV/0!</v>
      </c>
      <c r="AF19" s="27">
        <f>SUMIFS('Live Plan (Editable)'!$Y:$Y,'Live Plan (Editable)'!$A:$A,$B19)
 - SUMIFS('Live Plan (Editable)'!$L:$L,'Live Plan (Editable)'!$A:$A,$B19)</f>
        <v>0</v>
      </c>
      <c r="AG19">
        <f>SUMIFS('Live Plan (Editable)'!$Y:$Y,'Live Plan (Editable)'!$A:$A,$B19)
 - SUMIFS('Live Plan (Editable)'!$W:$W,'Live Plan (Editable)'!$A:$A,$B19)</f>
        <v>0</v>
      </c>
      <c r="AH19">
        <f t="shared" si="2"/>
        <v>0</v>
      </c>
      <c r="AI19" t="e">
        <f xml:space="preserve">
   ( SUMIFS('Live Plan (Editable)'!$Y:$Y,'Live Plan (Editable)'!$A:$A,$B19)
     - SUMIFS('Live Plan (Editable)'!$L:$L,'Live Plan (Editable)'!$A:$A,$B19)
   )
 / SUMIFS('Live Plan (Editable)'!$Y:$Y,'Live Plan (Editable)'!$A:$A,$B19)</f>
        <v>#DIV/0!</v>
      </c>
      <c r="AJ19" t="e">
        <f xml:space="preserve"> SUMIFS(
    'Live Plan (Editable)'!$Z:$Z,
    'Live Plan (Editable)'!$A:$A, $B19
  )
/
  SUMIFS(
    'Live Plan (Editable)'!$Y:$Y,
    'Live Plan (Editable)'!$A:$A, $B19
  )</f>
        <v>#DIV/0!</v>
      </c>
      <c r="AK19" s="4" t="e">
        <f t="shared" si="3"/>
        <v>#DIV/0!</v>
      </c>
      <c r="AL19" t="e" cm="1" vm="1">
        <f t="array" ref="AL19">_xlfn.TEXTJOIN(", ",TRUE, _xlfn._xlws.FILTER( 'Live Plan (Editable)'!C:C, ('Live Plan (Editable)'!A:A=$B19)*('Live Plan (Editable)'!AA:AA="Profitable") ))</f>
        <v>#VALUE!</v>
      </c>
      <c r="AM19" t="e" cm="1" vm="1">
        <f t="array" ref="AM19">_xlfn.TEXTJOIN(", ",TRUE, _xlfn._xlws.FILTER( 'Live Plan (Editable)'!C:C, ('Live Plan (Editable)'!A:A=$B19)*('Live Plan (Editable)'!AA:AA="Loss") ))</f>
        <v>#VALUE!</v>
      </c>
      <c r="AN19" t="e" cm="1" vm="1">
        <f t="array" ref="AN19">_xlfn.TEXTJOIN(
  ", ", TRUE,
  _xlfn.UNIQUE(
    _xlfn._xlws.FILTER(
      'Live Plan (Editable)'!$I$2:$I$1000,
      ( 'Live Plan (Editable)'!$A$2:$A$1000 = $B19 ) *
      ( 'Live Plan (Editable)'!$I$2:$I$1000 &lt;&gt; "" )
    )
  )
)</f>
        <v>#VALUE!</v>
      </c>
      <c r="AO19" s="5">
        <f>_xlfn.MINIFS('Live Plan (Editable)'!$E:$E, 'Live Plan (Editable)'!$A:$A, $B19)</f>
        <v>0</v>
      </c>
      <c r="AP19" s="5">
        <f>_xlfn.MAXIFS(
  'Live Plan (Editable)'!$F:$F,
  'Live Plan (Editable)'!$A:$A,    $B19
)</f>
        <v>0</v>
      </c>
      <c r="AQ19" s="5">
        <f>_xlfn.MAXIFS(
  'Live Plan (Editable)'!$T:$T,
  'Live Plan (Editable)'!$A:$A,    $B19
)</f>
        <v>0</v>
      </c>
    </row>
    <row r="20" spans="1:43">
      <c r="A20" s="30" t="s">
        <v>71</v>
      </c>
      <c r="C20" t="e">
        <f>INDEX('Live Plan (Editable)'!$B:$B, MATCH($A20, 'Live Plan (Editable)'!$A:$A, 0))</f>
        <v>#N/A</v>
      </c>
      <c r="D20">
        <f>SUMIFS('Live Plan (Editable)'!$G:$G,'Live Plan (Editable)'!$A:$A,$B20)</f>
        <v>0</v>
      </c>
      <c r="E20">
        <f>SUMIFS('Live Plan (Editable)'!$U:$U,'Live Plan (Editable)'!$A:$A,$B20)</f>
        <v>0</v>
      </c>
      <c r="F20">
        <f t="shared" si="0"/>
        <v>0</v>
      </c>
      <c r="G20">
        <f t="shared" si="1"/>
        <v>0</v>
      </c>
      <c r="H20">
        <f>SUMIFS('Live Plan (Editable)'!H:H,'Live Plan (Editable)'!A:A,$B20)</f>
        <v>0</v>
      </c>
      <c r="I20" t="e">
        <f>AVERAGEIFS('Live Plan (Editable)'!M:M,'Live Plan (Editable)'!A:A,$B20)</f>
        <v>#DIV/0!</v>
      </c>
      <c r="J20">
        <f>SUMIFS('Live Plan (Editable)'!O:O,'Live Plan (Editable)'!A:A,$B20)</f>
        <v>0</v>
      </c>
      <c r="K20">
        <f>SUMIFS('Live Plan (Editable)'!P:P,'Live Plan (Editable)'!A:A,$B20)</f>
        <v>0</v>
      </c>
      <c r="M20">
        <f>SUMIFS('Live Plan (Editable)'!$R:$R,'Live Plan (Editable)'!$A:$A,$B20)</f>
        <v>0</v>
      </c>
      <c r="N20">
        <f>SUMIFS('Live Plan (Editable)'!$S:$S,'Live Plan (Editable)'!$A:$A,$B20)</f>
        <v>0</v>
      </c>
      <c r="O20">
        <f>SUMIFS('Live Plan (Editable)'!$V:$V,'Live Plan (Editable)'!$A:$A,$B20)</f>
        <v>0</v>
      </c>
      <c r="P20">
        <f>SUMIFS('Live Plan (Editable)'!$W:$W,'Live Plan (Editable)'!$A:$A,$B20)</f>
        <v>0</v>
      </c>
      <c r="Q20">
        <f>SUMIFS('Live Plan (Editable)'!$X:$X,'Live Plan (Editable)'!$A:$A,$B20)</f>
        <v>0</v>
      </c>
      <c r="R20">
        <f>SUMIFS('Live Plan (Editable)'!$Y:$Y,'Live Plan (Editable)'!$A:$A,$B20)</f>
        <v>0</v>
      </c>
      <c r="S20">
        <f>SUMIFS('Live Plan (Editable)'!$Z:$Z,'Live Plan (Editable)'!$A:$A,$B20)</f>
        <v>0</v>
      </c>
      <c r="T20">
        <f>COUNTIFS('Live Plan (Editable)'!$A:$A,$B20,'Live Plan (Editable)'!$AA:$AA,"Profitable")</f>
        <v>0</v>
      </c>
      <c r="U20">
        <f>COUNTIFS('Live Plan (Editable)'!$A:$A,$B20,'Live Plan (Editable)'!$AA:$AA,"Loss")</f>
        <v>0</v>
      </c>
      <c r="V20" t="e">
        <f>COUNTIFS('Live Plan (Editable)'!$A:$A,$B20,'Live Plan (Editable)'!$N:$N,"Completed")/COUNTIFS('Live Plan (Editable)'!$A:$A,$B20)</f>
        <v>#DIV/0!</v>
      </c>
      <c r="W20">
        <f>SUMIFS('Live Plan (Editable)'!L:L,'Live Plan (Editable)'!A:A,$B20)</f>
        <v>0</v>
      </c>
      <c r="X20" t="str">
        <f>IF(COUNTIFS('Live Plan (Editable)'!A:A,$B20,'Live Plan (Editable)'!N:N,"Completed")=COUNTIF('Live Plan (Editable)'!A:A,$B20),"Completed","In Progress")</f>
        <v>Completed</v>
      </c>
      <c r="Y20" s="5">
        <f>_xlfn.MAXIFS('Live Plan (Editable)'!F:F,'Live Plan (Editable)'!A:A,$B20)</f>
        <v>0</v>
      </c>
      <c r="Z20" s="5">
        <f>_xlfn.MAXIFS(
  'Live Plan (Editable)'!$T:$T,
  'Live Plan (Editable)'!$A:$A,    $B20
)</f>
        <v>0</v>
      </c>
      <c r="AA20" cm="1">
        <f t="array" ref="AA20">SUMPRODUCT(
   ( 'Live Plan (Editable)'!$A$2:$A$1000 = $B20 ) *
   (
     ( LEN('Live Plan (Editable)'!$AB$2:$AB$1000)
       - LEN(SUBSTITUTE('Live Plan (Editable)'!$AB$2:$AB$1000, ",", "")) )
     + ( 'Live Plan (Editable)'!$AB$2:$AB$1000 &lt;&gt; "" )
   )
)</f>
        <v>0</v>
      </c>
      <c r="AB20" cm="1">
        <f t="array" ref="AB20">SUMPRODUCT(
   ( 'Live Plan (Editable)'!$A$2:$A$1000 = $B20 ) *
   (
     ( LEN('Live Plan (Editable)'!$AC$2:$AC$1000)
       - LEN(SUBSTITUTE('Live Plan (Editable)'!$AC$2:$AC$1000, ",", "")) )
     + ( 'Live Plan (Editable)'!$AC$2:$AC$1000 &lt;&gt; "" )
   )
)</f>
        <v>0</v>
      </c>
      <c r="AC20" t="e">
        <f>SUMIFS(
   'Live Plan (Editable)'!$P:$P,
   'Live Plan (Editable)'!$A:$A,  $B20
 )
/
SUMIFS(
   'Live Plan (Editable)'!$L:$L,
   'Live Plan (Editable)'!$A:$A,  $B20
)</f>
        <v>#DIV/0!</v>
      </c>
      <c r="AD20">
        <f>SUMIFS('Live Plan (Editable)'!$L:$L,'Live Plan (Editable)'!$A:$A,$B20)
 - SUMIFS('Live Plan (Editable)'!$P:$P,'Live Plan (Editable)'!$A:$A,$B20)</f>
        <v>0</v>
      </c>
      <c r="AE20" t="e">
        <f>SUMIFS('Live Plan (Editable)'!$Z:$Z,'Live Plan (Editable)'!$A:$A,$B20)
/
SUMIFS('Live Plan (Editable)'!$Y:$Y,'Live Plan (Editable)'!$A:$A,$B20)</f>
        <v>#DIV/0!</v>
      </c>
      <c r="AF20" s="27">
        <f>SUMIFS('Live Plan (Editable)'!$Y:$Y,'Live Plan (Editable)'!$A:$A,$B20)
 - SUMIFS('Live Plan (Editable)'!$L:$L,'Live Plan (Editable)'!$A:$A,$B20)</f>
        <v>0</v>
      </c>
      <c r="AG20">
        <f>SUMIFS('Live Plan (Editable)'!$Y:$Y,'Live Plan (Editable)'!$A:$A,$B20)
 - SUMIFS('Live Plan (Editable)'!$W:$W,'Live Plan (Editable)'!$A:$A,$B20)</f>
        <v>0</v>
      </c>
      <c r="AH20">
        <f t="shared" si="2"/>
        <v>0</v>
      </c>
      <c r="AI20" t="e">
        <f xml:space="preserve">
   ( SUMIFS('Live Plan (Editable)'!$Y:$Y,'Live Plan (Editable)'!$A:$A,$B20)
     - SUMIFS('Live Plan (Editable)'!$L:$L,'Live Plan (Editable)'!$A:$A,$B20)
   )
 / SUMIFS('Live Plan (Editable)'!$Y:$Y,'Live Plan (Editable)'!$A:$A,$B20)</f>
        <v>#DIV/0!</v>
      </c>
      <c r="AJ20" t="e">
        <f xml:space="preserve"> SUMIFS(
    'Live Plan (Editable)'!$Z:$Z,
    'Live Plan (Editable)'!$A:$A, $B20
  )
/
  SUMIFS(
    'Live Plan (Editable)'!$Y:$Y,
    'Live Plan (Editable)'!$A:$A, $B20
  )</f>
        <v>#DIV/0!</v>
      </c>
      <c r="AK20" s="4" t="e">
        <f t="shared" si="3"/>
        <v>#DIV/0!</v>
      </c>
      <c r="AL20" t="e" cm="1" vm="1">
        <f t="array" ref="AL20">_xlfn.TEXTJOIN(", ",TRUE, _xlfn._xlws.FILTER( 'Live Plan (Editable)'!C:C, ('Live Plan (Editable)'!A:A=$B20)*('Live Plan (Editable)'!AA:AA="Profitable") ))</f>
        <v>#VALUE!</v>
      </c>
      <c r="AM20" t="e" cm="1" vm="1">
        <f t="array" ref="AM20">_xlfn.TEXTJOIN(", ",TRUE, _xlfn._xlws.FILTER( 'Live Plan (Editable)'!C:C, ('Live Plan (Editable)'!A:A=$B20)*('Live Plan (Editable)'!AA:AA="Loss") ))</f>
        <v>#VALUE!</v>
      </c>
      <c r="AN20" t="e" cm="1" vm="1">
        <f t="array" ref="AN20">_xlfn.TEXTJOIN(
  ", ", TRUE,
  _xlfn.UNIQUE(
    _xlfn._xlws.FILTER(
      'Live Plan (Editable)'!$I$2:$I$1000,
      ( 'Live Plan (Editable)'!$A$2:$A$1000 = $B20 ) *
      ( 'Live Plan (Editable)'!$I$2:$I$1000 &lt;&gt; "" )
    )
  )
)</f>
        <v>#VALUE!</v>
      </c>
      <c r="AO20" s="5">
        <f>_xlfn.MINIFS('Live Plan (Editable)'!$E:$E, 'Live Plan (Editable)'!$A:$A, $B20)</f>
        <v>0</v>
      </c>
      <c r="AP20" s="5">
        <f>_xlfn.MAXIFS(
  'Live Plan (Editable)'!$F:$F,
  'Live Plan (Editable)'!$A:$A,    $B20
)</f>
        <v>0</v>
      </c>
      <c r="AQ20" s="5">
        <f>_xlfn.MAXIFS(
  'Live Plan (Editable)'!$T:$T,
  'Live Plan (Editable)'!$A:$A,    $B20
)</f>
        <v>0</v>
      </c>
    </row>
    <row r="21" spans="1:43">
      <c r="A21" s="30" t="s">
        <v>75</v>
      </c>
      <c r="C21" t="e">
        <f>INDEX('Live Plan (Editable)'!$B:$B, MATCH($A21, 'Live Plan (Editable)'!$A:$A, 0))</f>
        <v>#N/A</v>
      </c>
      <c r="D21">
        <f>SUMIFS('Live Plan (Editable)'!$G:$G,'Live Plan (Editable)'!$A:$A,$B21)</f>
        <v>0</v>
      </c>
      <c r="E21">
        <f>SUMIFS('Live Plan (Editable)'!$U:$U,'Live Plan (Editable)'!$A:$A,$B21)</f>
        <v>0</v>
      </c>
      <c r="F21">
        <f t="shared" si="0"/>
        <v>0</v>
      </c>
      <c r="G21">
        <f t="shared" si="1"/>
        <v>0</v>
      </c>
      <c r="H21">
        <f>SUMIFS('Live Plan (Editable)'!H:H,'Live Plan (Editable)'!A:A,$B21)</f>
        <v>0</v>
      </c>
      <c r="I21" t="e">
        <f>AVERAGEIFS('Live Plan (Editable)'!M:M,'Live Plan (Editable)'!A:A,$B21)</f>
        <v>#DIV/0!</v>
      </c>
      <c r="J21">
        <f>SUMIFS('Live Plan (Editable)'!O:O,'Live Plan (Editable)'!A:A,$B21)</f>
        <v>0</v>
      </c>
      <c r="K21">
        <f>SUMIFS('Live Plan (Editable)'!P:P,'Live Plan (Editable)'!A:A,$B21)</f>
        <v>0</v>
      </c>
      <c r="M21">
        <f>SUMIFS('Live Plan (Editable)'!$R:$R,'Live Plan (Editable)'!$A:$A,$B21)</f>
        <v>0</v>
      </c>
      <c r="N21">
        <f>SUMIFS('Live Plan (Editable)'!$S:$S,'Live Plan (Editable)'!$A:$A,$B21)</f>
        <v>0</v>
      </c>
      <c r="O21">
        <f>SUMIFS('Live Plan (Editable)'!$V:$V,'Live Plan (Editable)'!$A:$A,$B21)</f>
        <v>0</v>
      </c>
      <c r="P21">
        <f>SUMIFS('Live Plan (Editable)'!$W:$W,'Live Plan (Editable)'!$A:$A,$B21)</f>
        <v>0</v>
      </c>
      <c r="Q21">
        <f>SUMIFS('Live Plan (Editable)'!$X:$X,'Live Plan (Editable)'!$A:$A,$B21)</f>
        <v>0</v>
      </c>
      <c r="R21">
        <f>SUMIFS('Live Plan (Editable)'!$Y:$Y,'Live Plan (Editable)'!$A:$A,$B21)</f>
        <v>0</v>
      </c>
      <c r="S21">
        <f>SUMIFS('Live Plan (Editable)'!$Z:$Z,'Live Plan (Editable)'!$A:$A,$B21)</f>
        <v>0</v>
      </c>
      <c r="T21">
        <f>COUNTIFS('Live Plan (Editable)'!$A:$A,$B21,'Live Plan (Editable)'!$AA:$AA,"Profitable")</f>
        <v>0</v>
      </c>
      <c r="U21">
        <f>COUNTIFS('Live Plan (Editable)'!$A:$A,$B21,'Live Plan (Editable)'!$AA:$AA,"Loss")</f>
        <v>0</v>
      </c>
      <c r="V21" t="e">
        <f>COUNTIFS('Live Plan (Editable)'!$A:$A,$B21,'Live Plan (Editable)'!$N:$N,"Completed")/COUNTIFS('Live Plan (Editable)'!$A:$A,$B21)</f>
        <v>#DIV/0!</v>
      </c>
      <c r="W21">
        <f>SUMIFS('Live Plan (Editable)'!L:L,'Live Plan (Editable)'!A:A,$B21)</f>
        <v>0</v>
      </c>
      <c r="X21" t="str">
        <f>IF(COUNTIFS('Live Plan (Editable)'!A:A,$B21,'Live Plan (Editable)'!N:N,"Completed")=COUNTIF('Live Plan (Editable)'!A:A,$B21),"Completed","In Progress")</f>
        <v>Completed</v>
      </c>
      <c r="Y21" s="5">
        <f>_xlfn.MAXIFS('Live Plan (Editable)'!F:F,'Live Plan (Editable)'!A:A,$B21)</f>
        <v>0</v>
      </c>
      <c r="Z21" s="5">
        <f>_xlfn.MAXIFS(
  'Live Plan (Editable)'!$T:$T,
  'Live Plan (Editable)'!$A:$A,    $B21
)</f>
        <v>0</v>
      </c>
      <c r="AA21" cm="1">
        <f t="array" ref="AA21">SUMPRODUCT(
   ( 'Live Plan (Editable)'!$A$2:$A$1000 = $B21 ) *
   (
     ( LEN('Live Plan (Editable)'!$AB$2:$AB$1000)
       - LEN(SUBSTITUTE('Live Plan (Editable)'!$AB$2:$AB$1000, ",", "")) )
     + ( 'Live Plan (Editable)'!$AB$2:$AB$1000 &lt;&gt; "" )
   )
)</f>
        <v>0</v>
      </c>
      <c r="AB21" cm="1">
        <f t="array" ref="AB21">SUMPRODUCT(
   ( 'Live Plan (Editable)'!$A$2:$A$1000 = $B21 ) *
   (
     ( LEN('Live Plan (Editable)'!$AC$2:$AC$1000)
       - LEN(SUBSTITUTE('Live Plan (Editable)'!$AC$2:$AC$1000, ",", "")) )
     + ( 'Live Plan (Editable)'!$AC$2:$AC$1000 &lt;&gt; "" )
   )
)</f>
        <v>0</v>
      </c>
      <c r="AC21" t="e">
        <f>SUMIFS(
   'Live Plan (Editable)'!$P:$P,
   'Live Plan (Editable)'!$A:$A,  $B21
 )
/
SUMIFS(
   'Live Plan (Editable)'!$L:$L,
   'Live Plan (Editable)'!$A:$A,  $B21
)</f>
        <v>#DIV/0!</v>
      </c>
      <c r="AD21">
        <f>SUMIFS('Live Plan (Editable)'!$L:$L,'Live Plan (Editable)'!$A:$A,$B21)
 - SUMIFS('Live Plan (Editable)'!$P:$P,'Live Plan (Editable)'!$A:$A,$B21)</f>
        <v>0</v>
      </c>
      <c r="AE21" t="e">
        <f>SUMIFS('Live Plan (Editable)'!$Z:$Z,'Live Plan (Editable)'!$A:$A,$B21)
/
SUMIFS('Live Plan (Editable)'!$Y:$Y,'Live Plan (Editable)'!$A:$A,$B21)</f>
        <v>#DIV/0!</v>
      </c>
      <c r="AF21" s="27">
        <f>SUMIFS('Live Plan (Editable)'!$Y:$Y,'Live Plan (Editable)'!$A:$A,$B21)
 - SUMIFS('Live Plan (Editable)'!$L:$L,'Live Plan (Editable)'!$A:$A,$B21)</f>
        <v>0</v>
      </c>
      <c r="AG21">
        <f>SUMIFS('Live Plan (Editable)'!$Y:$Y,'Live Plan (Editable)'!$A:$A,$B21)
 - SUMIFS('Live Plan (Editable)'!$W:$W,'Live Plan (Editable)'!$A:$A,$B21)</f>
        <v>0</v>
      </c>
      <c r="AH21">
        <f t="shared" si="2"/>
        <v>0</v>
      </c>
      <c r="AI21" t="e">
        <f xml:space="preserve">
   ( SUMIFS('Live Plan (Editable)'!$Y:$Y,'Live Plan (Editable)'!$A:$A,$B21)
     - SUMIFS('Live Plan (Editable)'!$L:$L,'Live Plan (Editable)'!$A:$A,$B21)
   )
 / SUMIFS('Live Plan (Editable)'!$Y:$Y,'Live Plan (Editable)'!$A:$A,$B21)</f>
        <v>#DIV/0!</v>
      </c>
      <c r="AJ21" t="e">
        <f xml:space="preserve"> SUMIFS(
    'Live Plan (Editable)'!$Z:$Z,
    'Live Plan (Editable)'!$A:$A, $B21
  )
/
  SUMIFS(
    'Live Plan (Editable)'!$Y:$Y,
    'Live Plan (Editable)'!$A:$A, $B21
  )</f>
        <v>#DIV/0!</v>
      </c>
      <c r="AK21" s="4" t="e">
        <f t="shared" si="3"/>
        <v>#DIV/0!</v>
      </c>
      <c r="AL21" t="e" cm="1" vm="1">
        <f t="array" ref="AL21">_xlfn.TEXTJOIN(", ",TRUE, _xlfn._xlws.FILTER( 'Live Plan (Editable)'!C:C, ('Live Plan (Editable)'!A:A=$B21)*('Live Plan (Editable)'!AA:AA="Profitable") ))</f>
        <v>#VALUE!</v>
      </c>
      <c r="AM21" t="e" cm="1" vm="1">
        <f t="array" ref="AM21">_xlfn.TEXTJOIN(", ",TRUE, _xlfn._xlws.FILTER( 'Live Plan (Editable)'!C:C, ('Live Plan (Editable)'!A:A=$B21)*('Live Plan (Editable)'!AA:AA="Loss") ))</f>
        <v>#VALUE!</v>
      </c>
      <c r="AN21" t="e" cm="1" vm="1">
        <f t="array" ref="AN21">_xlfn.TEXTJOIN(
  ", ", TRUE,
  _xlfn.UNIQUE(
    _xlfn._xlws.FILTER(
      'Live Plan (Editable)'!$I$2:$I$1000,
      ( 'Live Plan (Editable)'!$A$2:$A$1000 = $B21 ) *
      ( 'Live Plan (Editable)'!$I$2:$I$1000 &lt;&gt; "" )
    )
  )
)</f>
        <v>#VALUE!</v>
      </c>
      <c r="AO21" s="5">
        <f>_xlfn.MINIFS('Live Plan (Editable)'!$E:$E, 'Live Plan (Editable)'!$A:$A, $B21)</f>
        <v>0</v>
      </c>
      <c r="AP21" s="5">
        <f>_xlfn.MAXIFS(
  'Live Plan (Editable)'!$F:$F,
  'Live Plan (Editable)'!$A:$A,    $B21
)</f>
        <v>0</v>
      </c>
      <c r="AQ21" s="5">
        <f>_xlfn.MAXIFS(
  'Live Plan (Editable)'!$T:$T,
  'Live Plan (Editable)'!$A:$A,    $B21
)</f>
        <v>0</v>
      </c>
    </row>
    <row r="22" spans="1:43">
      <c r="A22" t="s">
        <v>77</v>
      </c>
      <c r="C22" t="e">
        <f>INDEX('Live Plan (Editable)'!$B:$B, MATCH($A22, 'Live Plan (Editable)'!$A:$A, 0))</f>
        <v>#N/A</v>
      </c>
      <c r="D22">
        <f>SUMIFS('Live Plan (Editable)'!$G:$G,'Live Plan (Editable)'!$A:$A,$B22)</f>
        <v>0</v>
      </c>
      <c r="E22">
        <f>SUMIFS('Live Plan (Editable)'!$U:$U,'Live Plan (Editable)'!$A:$A,$B22)</f>
        <v>0</v>
      </c>
      <c r="F22">
        <f t="shared" si="0"/>
        <v>0</v>
      </c>
      <c r="G22">
        <f t="shared" si="1"/>
        <v>0</v>
      </c>
      <c r="H22">
        <f>SUMIFS('Live Plan (Editable)'!H:H,'Live Plan (Editable)'!A:A,$B22)</f>
        <v>0</v>
      </c>
      <c r="I22" t="e">
        <f>AVERAGEIFS('Live Plan (Editable)'!M:M,'Live Plan (Editable)'!A:A,$B22)</f>
        <v>#DIV/0!</v>
      </c>
      <c r="J22">
        <f>SUMIFS('Live Plan (Editable)'!O:O,'Live Plan (Editable)'!A:A,$B22)</f>
        <v>0</v>
      </c>
      <c r="K22">
        <f>SUMIFS('Live Plan (Editable)'!P:P,'Live Plan (Editable)'!A:A,$B22)</f>
        <v>0</v>
      </c>
      <c r="M22">
        <f>SUMIFS('Live Plan (Editable)'!$R:$R,'Live Plan (Editable)'!$A:$A,$B22)</f>
        <v>0</v>
      </c>
      <c r="N22">
        <f>SUMIFS('Live Plan (Editable)'!$S:$S,'Live Plan (Editable)'!$A:$A,$B22)</f>
        <v>0</v>
      </c>
      <c r="O22">
        <f>SUMIFS('Live Plan (Editable)'!$V:$V,'Live Plan (Editable)'!$A:$A,$B22)</f>
        <v>0</v>
      </c>
      <c r="P22">
        <f>SUMIFS('Live Plan (Editable)'!$W:$W,'Live Plan (Editable)'!$A:$A,$B22)</f>
        <v>0</v>
      </c>
      <c r="Q22">
        <f>SUMIFS('Live Plan (Editable)'!$X:$X,'Live Plan (Editable)'!$A:$A,$B22)</f>
        <v>0</v>
      </c>
      <c r="R22">
        <f>SUMIFS('Live Plan (Editable)'!$Y:$Y,'Live Plan (Editable)'!$A:$A,$B22)</f>
        <v>0</v>
      </c>
      <c r="S22">
        <f>SUMIFS('Live Plan (Editable)'!$Z:$Z,'Live Plan (Editable)'!$A:$A,$B22)</f>
        <v>0</v>
      </c>
      <c r="T22">
        <f>COUNTIFS('Live Plan (Editable)'!$A:$A,$B22,'Live Plan (Editable)'!$AA:$AA,"Profitable")</f>
        <v>0</v>
      </c>
      <c r="U22">
        <f>COUNTIFS('Live Plan (Editable)'!$A:$A,$B22,'Live Plan (Editable)'!$AA:$AA,"Loss")</f>
        <v>0</v>
      </c>
      <c r="V22" t="e">
        <f>COUNTIFS('Live Plan (Editable)'!$A:$A,$B22,'Live Plan (Editable)'!$N:$N,"Completed")/COUNTIFS('Live Plan (Editable)'!$A:$A,$B22)</f>
        <v>#DIV/0!</v>
      </c>
      <c r="W22">
        <f>SUMIFS('Live Plan (Editable)'!L:L,'Live Plan (Editable)'!A:A,$B22)</f>
        <v>0</v>
      </c>
      <c r="X22" t="str">
        <f>IF(COUNTIFS('Live Plan (Editable)'!A:A,$B22,'Live Plan (Editable)'!N:N,"Completed")=COUNTIF('Live Plan (Editable)'!A:A,$B22),"Completed","In Progress")</f>
        <v>Completed</v>
      </c>
      <c r="Y22" s="5">
        <f>_xlfn.MAXIFS('Live Plan (Editable)'!F:F,'Live Plan (Editable)'!A:A,$B22)</f>
        <v>0</v>
      </c>
      <c r="Z22" s="5">
        <f>_xlfn.MAXIFS(
  'Live Plan (Editable)'!$T:$T,
  'Live Plan (Editable)'!$A:$A,    $B22
)</f>
        <v>0</v>
      </c>
      <c r="AA22" cm="1">
        <f t="array" ref="AA22">SUMPRODUCT(
   ( 'Live Plan (Editable)'!$A$2:$A$1000 = $B22 ) *
   (
     ( LEN('Live Plan (Editable)'!$AB$2:$AB$1000)
       - LEN(SUBSTITUTE('Live Plan (Editable)'!$AB$2:$AB$1000, ",", "")) )
     + ( 'Live Plan (Editable)'!$AB$2:$AB$1000 &lt;&gt; "" )
   )
)</f>
        <v>0</v>
      </c>
      <c r="AB22" cm="1">
        <f t="array" ref="AB22">SUMPRODUCT(
   ( 'Live Plan (Editable)'!$A$2:$A$1000 = $B22 ) *
   (
     ( LEN('Live Plan (Editable)'!$AC$2:$AC$1000)
       - LEN(SUBSTITUTE('Live Plan (Editable)'!$AC$2:$AC$1000, ",", "")) )
     + ( 'Live Plan (Editable)'!$AC$2:$AC$1000 &lt;&gt; "" )
   )
)</f>
        <v>0</v>
      </c>
      <c r="AC22" t="e">
        <f>SUMIFS(
   'Live Plan (Editable)'!$P:$P,
   'Live Plan (Editable)'!$A:$A,  $B22
 )
/
SUMIFS(
   'Live Plan (Editable)'!$L:$L,
   'Live Plan (Editable)'!$A:$A,  $B22
)</f>
        <v>#DIV/0!</v>
      </c>
      <c r="AD22">
        <f>SUMIFS('Live Plan (Editable)'!$L:$L,'Live Plan (Editable)'!$A:$A,$B22)
 - SUMIFS('Live Plan (Editable)'!$P:$P,'Live Plan (Editable)'!$A:$A,$B22)</f>
        <v>0</v>
      </c>
      <c r="AE22" t="e">
        <f>SUMIFS('Live Plan (Editable)'!$Z:$Z,'Live Plan (Editable)'!$A:$A,$B22)
/
SUMIFS('Live Plan (Editable)'!$Y:$Y,'Live Plan (Editable)'!$A:$A,$B22)</f>
        <v>#DIV/0!</v>
      </c>
      <c r="AF22" s="27">
        <f>SUMIFS('Live Plan (Editable)'!$Y:$Y,'Live Plan (Editable)'!$A:$A,$B22)
 - SUMIFS('Live Plan (Editable)'!$L:$L,'Live Plan (Editable)'!$A:$A,$B22)</f>
        <v>0</v>
      </c>
      <c r="AG22">
        <f>SUMIFS('Live Plan (Editable)'!$Y:$Y,'Live Plan (Editable)'!$A:$A,$B22)
 - SUMIFS('Live Plan (Editable)'!$W:$W,'Live Plan (Editable)'!$A:$A,$B22)</f>
        <v>0</v>
      </c>
      <c r="AH22">
        <f t="shared" si="2"/>
        <v>0</v>
      </c>
      <c r="AI22" t="e">
        <f xml:space="preserve">
   ( SUMIFS('Live Plan (Editable)'!$Y:$Y,'Live Plan (Editable)'!$A:$A,$B22)
     - SUMIFS('Live Plan (Editable)'!$L:$L,'Live Plan (Editable)'!$A:$A,$B22)
   )
 / SUMIFS('Live Plan (Editable)'!$Y:$Y,'Live Plan (Editable)'!$A:$A,$B22)</f>
        <v>#DIV/0!</v>
      </c>
      <c r="AJ22" t="e">
        <f xml:space="preserve"> SUMIFS(
    'Live Plan (Editable)'!$Z:$Z,
    'Live Plan (Editable)'!$A:$A, $B22
  )
/
  SUMIFS(
    'Live Plan (Editable)'!$Y:$Y,
    'Live Plan (Editable)'!$A:$A, $B22
  )</f>
        <v>#DIV/0!</v>
      </c>
      <c r="AK22" s="4" t="e">
        <f t="shared" si="3"/>
        <v>#DIV/0!</v>
      </c>
      <c r="AL22" t="e" cm="1" vm="1">
        <f t="array" ref="AL22">_xlfn.TEXTJOIN(", ",TRUE, _xlfn._xlws.FILTER( 'Live Plan (Editable)'!C:C, ('Live Plan (Editable)'!A:A=$B22)*('Live Plan (Editable)'!AA:AA="Profitable") ))</f>
        <v>#VALUE!</v>
      </c>
      <c r="AM22" t="e" cm="1" vm="1">
        <f t="array" ref="AM22">_xlfn.TEXTJOIN(", ",TRUE, _xlfn._xlws.FILTER( 'Live Plan (Editable)'!C:C, ('Live Plan (Editable)'!A:A=$B22)*('Live Plan (Editable)'!AA:AA="Loss") ))</f>
        <v>#VALUE!</v>
      </c>
      <c r="AN22" t="e" cm="1" vm="1">
        <f t="array" ref="AN22">_xlfn.TEXTJOIN(
  ", ", TRUE,
  _xlfn.UNIQUE(
    _xlfn._xlws.FILTER(
      'Live Plan (Editable)'!$I$2:$I$1000,
      ( 'Live Plan (Editable)'!$A$2:$A$1000 = $B22 ) *
      ( 'Live Plan (Editable)'!$I$2:$I$1000 &lt;&gt; "" )
    )
  )
)</f>
        <v>#VALUE!</v>
      </c>
      <c r="AO22" s="5">
        <f>_xlfn.MINIFS('Live Plan (Editable)'!$E:$E, 'Live Plan (Editable)'!$A:$A, $B22)</f>
        <v>0</v>
      </c>
      <c r="AP22" s="5">
        <f>_xlfn.MAXIFS(
  'Live Plan (Editable)'!$F:$F,
  'Live Plan (Editable)'!$A:$A,    $B22
)</f>
        <v>0</v>
      </c>
      <c r="AQ22" s="5">
        <f>_xlfn.MAXIFS(
  'Live Plan (Editable)'!$T:$T,
  'Live Plan (Editable)'!$A:$A,    $B22
)</f>
        <v>0</v>
      </c>
    </row>
    <row r="23" spans="1:43">
      <c r="A23" t="s">
        <v>78</v>
      </c>
      <c r="C23" t="e">
        <f>INDEX('Live Plan (Editable)'!$B:$B, MATCH($A23, 'Live Plan (Editable)'!$A:$A, 0))</f>
        <v>#N/A</v>
      </c>
      <c r="D23">
        <f>SUMIFS('Live Plan (Editable)'!$G:$G,'Live Plan (Editable)'!$A:$A,$B23)</f>
        <v>0</v>
      </c>
      <c r="E23">
        <f>SUMIFS('Live Plan (Editable)'!$U:$U,'Live Plan (Editable)'!$A:$A,$B23)</f>
        <v>0</v>
      </c>
      <c r="F23">
        <f t="shared" si="0"/>
        <v>0</v>
      </c>
      <c r="G23">
        <f t="shared" si="1"/>
        <v>0</v>
      </c>
      <c r="H23">
        <f>SUMIFS('Live Plan (Editable)'!H:H,'Live Plan (Editable)'!A:A,$B23)</f>
        <v>0</v>
      </c>
      <c r="I23" t="e">
        <f>AVERAGEIFS('Live Plan (Editable)'!M:M,'Live Plan (Editable)'!A:A,$B23)</f>
        <v>#DIV/0!</v>
      </c>
      <c r="J23">
        <f>SUMIFS('Live Plan (Editable)'!O:O,'Live Plan (Editable)'!A:A,$B23)</f>
        <v>0</v>
      </c>
      <c r="K23">
        <f>SUMIFS('Live Plan (Editable)'!P:P,'Live Plan (Editable)'!A:A,$B23)</f>
        <v>0</v>
      </c>
      <c r="M23">
        <f>SUMIFS('Live Plan (Editable)'!$R:$R,'Live Plan (Editable)'!$A:$A,$B23)</f>
        <v>0</v>
      </c>
      <c r="N23">
        <f>SUMIFS('Live Plan (Editable)'!$S:$S,'Live Plan (Editable)'!$A:$A,$B23)</f>
        <v>0</v>
      </c>
      <c r="O23">
        <f>SUMIFS('Live Plan (Editable)'!$V:$V,'Live Plan (Editable)'!$A:$A,$B23)</f>
        <v>0</v>
      </c>
      <c r="P23">
        <f>SUMIFS('Live Plan (Editable)'!$W:$W,'Live Plan (Editable)'!$A:$A,$B23)</f>
        <v>0</v>
      </c>
      <c r="Q23">
        <f>SUMIFS('Live Plan (Editable)'!$X:$X,'Live Plan (Editable)'!$A:$A,$B23)</f>
        <v>0</v>
      </c>
      <c r="R23">
        <f>SUMIFS('Live Plan (Editable)'!$Y:$Y,'Live Plan (Editable)'!$A:$A,$B23)</f>
        <v>0</v>
      </c>
      <c r="S23">
        <f>SUMIFS('Live Plan (Editable)'!$Z:$Z,'Live Plan (Editable)'!$A:$A,$B23)</f>
        <v>0</v>
      </c>
      <c r="T23">
        <f>COUNTIFS('Live Plan (Editable)'!$A:$A,$B23,'Live Plan (Editable)'!$AA:$AA,"Profitable")</f>
        <v>0</v>
      </c>
      <c r="U23">
        <f>COUNTIFS('Live Plan (Editable)'!$A:$A,$B23,'Live Plan (Editable)'!$AA:$AA,"Loss")</f>
        <v>0</v>
      </c>
      <c r="V23" t="e">
        <f>COUNTIFS('Live Plan (Editable)'!$A:$A,$B23,'Live Plan (Editable)'!$N:$N,"Completed")/COUNTIFS('Live Plan (Editable)'!$A:$A,$B23)</f>
        <v>#DIV/0!</v>
      </c>
      <c r="W23">
        <f>SUMIFS('Live Plan (Editable)'!L:L,'Live Plan (Editable)'!A:A,$B23)</f>
        <v>0</v>
      </c>
      <c r="X23" t="str">
        <f>IF(COUNTIFS('Live Plan (Editable)'!A:A,$B23,'Live Plan (Editable)'!N:N,"Completed")=COUNTIF('Live Plan (Editable)'!A:A,$B23),"Completed","In Progress")</f>
        <v>Completed</v>
      </c>
      <c r="Y23" s="5">
        <f>_xlfn.MAXIFS('Live Plan (Editable)'!F:F,'Live Plan (Editable)'!A:A,$B23)</f>
        <v>0</v>
      </c>
      <c r="Z23" s="5">
        <f>_xlfn.MAXIFS(
  'Live Plan (Editable)'!$T:$T,
  'Live Plan (Editable)'!$A:$A,    $B23
)</f>
        <v>0</v>
      </c>
      <c r="AA23" cm="1">
        <f t="array" ref="AA23">SUMPRODUCT(
   ( 'Live Plan (Editable)'!$A$2:$A$1000 = $B23 ) *
   (
     ( LEN('Live Plan (Editable)'!$AB$2:$AB$1000)
       - LEN(SUBSTITUTE('Live Plan (Editable)'!$AB$2:$AB$1000, ",", "")) )
     + ( 'Live Plan (Editable)'!$AB$2:$AB$1000 &lt;&gt; "" )
   )
)</f>
        <v>0</v>
      </c>
      <c r="AB23" cm="1">
        <f t="array" ref="AB23">SUMPRODUCT(
   ( 'Live Plan (Editable)'!$A$2:$A$1000 = $B23 ) *
   (
     ( LEN('Live Plan (Editable)'!$AC$2:$AC$1000)
       - LEN(SUBSTITUTE('Live Plan (Editable)'!$AC$2:$AC$1000, ",", "")) )
     + ( 'Live Plan (Editable)'!$AC$2:$AC$1000 &lt;&gt; "" )
   )
)</f>
        <v>0</v>
      </c>
      <c r="AC23" t="e">
        <f>SUMIFS(
   'Live Plan (Editable)'!$P:$P,
   'Live Plan (Editable)'!$A:$A,  $B23
 )
/
SUMIFS(
   'Live Plan (Editable)'!$L:$L,
   'Live Plan (Editable)'!$A:$A,  $B23
)</f>
        <v>#DIV/0!</v>
      </c>
      <c r="AD23">
        <f>SUMIFS('Live Plan (Editable)'!$L:$L,'Live Plan (Editable)'!$A:$A,$B23)
 - SUMIFS('Live Plan (Editable)'!$P:$P,'Live Plan (Editable)'!$A:$A,$B23)</f>
        <v>0</v>
      </c>
      <c r="AE23" t="e">
        <f>SUMIFS('Live Plan (Editable)'!$Z:$Z,'Live Plan (Editable)'!$A:$A,$B23)
/
SUMIFS('Live Plan (Editable)'!$Y:$Y,'Live Plan (Editable)'!$A:$A,$B23)</f>
        <v>#DIV/0!</v>
      </c>
      <c r="AF23" s="27">
        <f>SUMIFS('Live Plan (Editable)'!$Y:$Y,'Live Plan (Editable)'!$A:$A,$B23)
 - SUMIFS('Live Plan (Editable)'!$L:$L,'Live Plan (Editable)'!$A:$A,$B23)</f>
        <v>0</v>
      </c>
      <c r="AG23">
        <f>SUMIFS('Live Plan (Editable)'!$Y:$Y,'Live Plan (Editable)'!$A:$A,$B23)
 - SUMIFS('Live Plan (Editable)'!$W:$W,'Live Plan (Editable)'!$A:$A,$B23)</f>
        <v>0</v>
      </c>
      <c r="AH23">
        <f t="shared" si="2"/>
        <v>0</v>
      </c>
      <c r="AI23" t="e">
        <f xml:space="preserve">
   ( SUMIFS('Live Plan (Editable)'!$Y:$Y,'Live Plan (Editable)'!$A:$A,$B23)
     - SUMIFS('Live Plan (Editable)'!$L:$L,'Live Plan (Editable)'!$A:$A,$B23)
   )
 / SUMIFS('Live Plan (Editable)'!$Y:$Y,'Live Plan (Editable)'!$A:$A,$B23)</f>
        <v>#DIV/0!</v>
      </c>
      <c r="AJ23" t="e">
        <f xml:space="preserve"> SUMIFS(
    'Live Plan (Editable)'!$Z:$Z,
    'Live Plan (Editable)'!$A:$A, $B23
  )
/
  SUMIFS(
    'Live Plan (Editable)'!$Y:$Y,
    'Live Plan (Editable)'!$A:$A, $B23
  )</f>
        <v>#DIV/0!</v>
      </c>
      <c r="AK23" s="4" t="e">
        <f t="shared" si="3"/>
        <v>#DIV/0!</v>
      </c>
      <c r="AL23" t="e" cm="1" vm="1">
        <f t="array" ref="AL23">_xlfn.TEXTJOIN(", ",TRUE, _xlfn._xlws.FILTER( 'Live Plan (Editable)'!C:C, ('Live Plan (Editable)'!A:A=$B23)*('Live Plan (Editable)'!AA:AA="Profitable") ))</f>
        <v>#VALUE!</v>
      </c>
      <c r="AM23" t="e" cm="1" vm="1">
        <f t="array" ref="AM23">_xlfn.TEXTJOIN(", ",TRUE, _xlfn._xlws.FILTER( 'Live Plan (Editable)'!C:C, ('Live Plan (Editable)'!A:A=$B23)*('Live Plan (Editable)'!AA:AA="Loss") ))</f>
        <v>#VALUE!</v>
      </c>
      <c r="AN23" t="e" cm="1" vm="1">
        <f t="array" ref="AN23">_xlfn.TEXTJOIN(
  ", ", TRUE,
  _xlfn.UNIQUE(
    _xlfn._xlws.FILTER(
      'Live Plan (Editable)'!$I$2:$I$1000,
      ( 'Live Plan (Editable)'!$A$2:$A$1000 = $B23 ) *
      ( 'Live Plan (Editable)'!$I$2:$I$1000 &lt;&gt; "" )
    )
  )
)</f>
        <v>#VALUE!</v>
      </c>
      <c r="AO23" s="5">
        <f>_xlfn.MINIFS('Live Plan (Editable)'!$E:$E, 'Live Plan (Editable)'!$A:$A, $B23)</f>
        <v>0</v>
      </c>
      <c r="AP23" s="5">
        <f>_xlfn.MAXIFS(
  'Live Plan (Editable)'!$F:$F,
  'Live Plan (Editable)'!$A:$A,    $B23
)</f>
        <v>0</v>
      </c>
      <c r="AQ23" s="5">
        <f>_xlfn.MAXIFS(
  'Live Plan (Editable)'!$T:$T,
  'Live Plan (Editable)'!$A:$A,    $B23
)</f>
        <v>0</v>
      </c>
    </row>
    <row r="24" spans="1:43">
      <c r="A24" t="s">
        <v>79</v>
      </c>
      <c r="C24" t="e">
        <f>INDEX('Live Plan (Editable)'!$B:$B, MATCH($A24, 'Live Plan (Editable)'!$A:$A, 0))</f>
        <v>#N/A</v>
      </c>
      <c r="D24">
        <f>SUMIFS('Live Plan (Editable)'!$G:$G,'Live Plan (Editable)'!$A:$A,$B24)</f>
        <v>0</v>
      </c>
      <c r="E24">
        <f>SUMIFS('Live Plan (Editable)'!$U:$U,'Live Plan (Editable)'!$A:$A,$B24)</f>
        <v>0</v>
      </c>
      <c r="F24">
        <f t="shared" si="0"/>
        <v>0</v>
      </c>
      <c r="G24">
        <f t="shared" si="1"/>
        <v>0</v>
      </c>
      <c r="H24">
        <f>SUMIFS('Live Plan (Editable)'!H:H,'Live Plan (Editable)'!A:A,$B24)</f>
        <v>0</v>
      </c>
      <c r="I24" t="e">
        <f>AVERAGEIFS('Live Plan (Editable)'!M:M,'Live Plan (Editable)'!A:A,$B24)</f>
        <v>#DIV/0!</v>
      </c>
      <c r="J24">
        <f>SUMIFS('Live Plan (Editable)'!O:O,'Live Plan (Editable)'!A:A,$B24)</f>
        <v>0</v>
      </c>
      <c r="K24">
        <f>SUMIFS('Live Plan (Editable)'!P:P,'Live Plan (Editable)'!A:A,$B24)</f>
        <v>0</v>
      </c>
      <c r="M24">
        <f>SUMIFS('Live Plan (Editable)'!$R:$R,'Live Plan (Editable)'!$A:$A,$B24)</f>
        <v>0</v>
      </c>
      <c r="N24">
        <f>SUMIFS('Live Plan (Editable)'!$S:$S,'Live Plan (Editable)'!$A:$A,$B24)</f>
        <v>0</v>
      </c>
      <c r="O24">
        <f>SUMIFS('Live Plan (Editable)'!$V:$V,'Live Plan (Editable)'!$A:$A,$B24)</f>
        <v>0</v>
      </c>
      <c r="P24">
        <f>SUMIFS('Live Plan (Editable)'!$W:$W,'Live Plan (Editable)'!$A:$A,$B24)</f>
        <v>0</v>
      </c>
      <c r="Q24">
        <f>SUMIFS('Live Plan (Editable)'!$X:$X,'Live Plan (Editable)'!$A:$A,$B24)</f>
        <v>0</v>
      </c>
      <c r="R24">
        <f>SUMIFS('Live Plan (Editable)'!$Y:$Y,'Live Plan (Editable)'!$A:$A,$B24)</f>
        <v>0</v>
      </c>
      <c r="S24">
        <f>SUMIFS('Live Plan (Editable)'!$Z:$Z,'Live Plan (Editable)'!$A:$A,$B24)</f>
        <v>0</v>
      </c>
      <c r="T24">
        <f>COUNTIFS('Live Plan (Editable)'!$A:$A,$B24,'Live Plan (Editable)'!$AA:$AA,"Profitable")</f>
        <v>0</v>
      </c>
      <c r="U24">
        <f>COUNTIFS('Live Plan (Editable)'!$A:$A,$B24,'Live Plan (Editable)'!$AA:$AA,"Loss")</f>
        <v>0</v>
      </c>
      <c r="V24" t="e">
        <f>COUNTIFS('Live Plan (Editable)'!$A:$A,$B24,'Live Plan (Editable)'!$N:$N,"Completed")/COUNTIFS('Live Plan (Editable)'!$A:$A,$B24)</f>
        <v>#DIV/0!</v>
      </c>
      <c r="W24">
        <f>SUMIFS('Live Plan (Editable)'!L:L,'Live Plan (Editable)'!A:A,$B24)</f>
        <v>0</v>
      </c>
      <c r="X24" t="str">
        <f>IF(COUNTIFS('Live Plan (Editable)'!A:A,$B24,'Live Plan (Editable)'!N:N,"Completed")=COUNTIF('Live Plan (Editable)'!A:A,$B24),"Completed","In Progress")</f>
        <v>Completed</v>
      </c>
      <c r="Y24" s="5">
        <f>_xlfn.MAXIFS('Live Plan (Editable)'!F:F,'Live Plan (Editable)'!A:A,$B24)</f>
        <v>0</v>
      </c>
      <c r="Z24" s="5">
        <f>_xlfn.MAXIFS(
  'Live Plan (Editable)'!$T:$T,
  'Live Plan (Editable)'!$A:$A,    $B24
)</f>
        <v>0</v>
      </c>
      <c r="AA24" cm="1">
        <f t="array" ref="AA24">SUMPRODUCT(
   ( 'Live Plan (Editable)'!$A$2:$A$1000 = $B24 ) *
   (
     ( LEN('Live Plan (Editable)'!$AB$2:$AB$1000)
       - LEN(SUBSTITUTE('Live Plan (Editable)'!$AB$2:$AB$1000, ",", "")) )
     + ( 'Live Plan (Editable)'!$AB$2:$AB$1000 &lt;&gt; "" )
   )
)</f>
        <v>0</v>
      </c>
      <c r="AB24" cm="1">
        <f t="array" ref="AB24">SUMPRODUCT(
   ( 'Live Plan (Editable)'!$A$2:$A$1000 = $B24 ) *
   (
     ( LEN('Live Plan (Editable)'!$AC$2:$AC$1000)
       - LEN(SUBSTITUTE('Live Plan (Editable)'!$AC$2:$AC$1000, ",", "")) )
     + ( 'Live Plan (Editable)'!$AC$2:$AC$1000 &lt;&gt; "" )
   )
)</f>
        <v>0</v>
      </c>
      <c r="AC24" t="e">
        <f>SUMIFS(
   'Live Plan (Editable)'!$P:$P,
   'Live Plan (Editable)'!$A:$A,  $B24
 )
/
SUMIFS(
   'Live Plan (Editable)'!$L:$L,
   'Live Plan (Editable)'!$A:$A,  $B24
)</f>
        <v>#DIV/0!</v>
      </c>
      <c r="AD24">
        <f>SUMIFS('Live Plan (Editable)'!$L:$L,'Live Plan (Editable)'!$A:$A,$B24)
 - SUMIFS('Live Plan (Editable)'!$P:$P,'Live Plan (Editable)'!$A:$A,$B24)</f>
        <v>0</v>
      </c>
      <c r="AE24" t="e">
        <f>SUMIFS('Live Plan (Editable)'!$Z:$Z,'Live Plan (Editable)'!$A:$A,$B24)
/
SUMIFS('Live Plan (Editable)'!$Y:$Y,'Live Plan (Editable)'!$A:$A,$B24)</f>
        <v>#DIV/0!</v>
      </c>
      <c r="AF24" s="27">
        <f>SUMIFS('Live Plan (Editable)'!$Y:$Y,'Live Plan (Editable)'!$A:$A,$B24)
 - SUMIFS('Live Plan (Editable)'!$L:$L,'Live Plan (Editable)'!$A:$A,$B24)</f>
        <v>0</v>
      </c>
      <c r="AG24">
        <f>SUMIFS('Live Plan (Editable)'!$Y:$Y,'Live Plan (Editable)'!$A:$A,$B24)
 - SUMIFS('Live Plan (Editable)'!$W:$W,'Live Plan (Editable)'!$A:$A,$B24)</f>
        <v>0</v>
      </c>
      <c r="AH24">
        <f t="shared" si="2"/>
        <v>0</v>
      </c>
      <c r="AI24" t="e">
        <f xml:space="preserve">
   ( SUMIFS('Live Plan (Editable)'!$Y:$Y,'Live Plan (Editable)'!$A:$A,$B24)
     - SUMIFS('Live Plan (Editable)'!$L:$L,'Live Plan (Editable)'!$A:$A,$B24)
   )
 / SUMIFS('Live Plan (Editable)'!$Y:$Y,'Live Plan (Editable)'!$A:$A,$B24)</f>
        <v>#DIV/0!</v>
      </c>
      <c r="AJ24" t="e">
        <f xml:space="preserve"> SUMIFS(
    'Live Plan (Editable)'!$Z:$Z,
    'Live Plan (Editable)'!$A:$A, $B24
  )
/
  SUMIFS(
    'Live Plan (Editable)'!$Y:$Y,
    'Live Plan (Editable)'!$A:$A, $B24
  )</f>
        <v>#DIV/0!</v>
      </c>
      <c r="AK24" s="4" t="e">
        <f t="shared" si="3"/>
        <v>#DIV/0!</v>
      </c>
      <c r="AL24" t="e" cm="1" vm="1">
        <f t="array" ref="AL24">_xlfn.TEXTJOIN(", ",TRUE, _xlfn._xlws.FILTER( 'Live Plan (Editable)'!C:C, ('Live Plan (Editable)'!A:A=$B24)*('Live Plan (Editable)'!AA:AA="Profitable") ))</f>
        <v>#VALUE!</v>
      </c>
      <c r="AM24" t="e" cm="1" vm="1">
        <f t="array" ref="AM24">_xlfn.TEXTJOIN(", ",TRUE, _xlfn._xlws.FILTER( 'Live Plan (Editable)'!C:C, ('Live Plan (Editable)'!A:A=$B24)*('Live Plan (Editable)'!AA:AA="Loss") ))</f>
        <v>#VALUE!</v>
      </c>
      <c r="AN24" t="e" cm="1" vm="1">
        <f t="array" ref="AN24">_xlfn.TEXTJOIN(
  ", ", TRUE,
  _xlfn.UNIQUE(
    _xlfn._xlws.FILTER(
      'Live Plan (Editable)'!$I$2:$I$1000,
      ( 'Live Plan (Editable)'!$A$2:$A$1000 = $B24 ) *
      ( 'Live Plan (Editable)'!$I$2:$I$1000 &lt;&gt; "" )
    )
  )
)</f>
        <v>#VALUE!</v>
      </c>
      <c r="AO24" s="5">
        <f>_xlfn.MINIFS('Live Plan (Editable)'!$E:$E, 'Live Plan (Editable)'!$A:$A, $B24)</f>
        <v>0</v>
      </c>
      <c r="AP24" s="5">
        <f>_xlfn.MAXIFS(
  'Live Plan (Editable)'!$F:$F,
  'Live Plan (Editable)'!$A:$A,    $B24
)</f>
        <v>0</v>
      </c>
      <c r="AQ24" s="5">
        <f>_xlfn.MAXIFS(
  'Live Plan (Editable)'!$T:$T,
  'Live Plan (Editable)'!$A:$A,    $B24
)</f>
        <v>0</v>
      </c>
    </row>
    <row r="25" spans="1:43">
      <c r="A25" t="s">
        <v>80</v>
      </c>
      <c r="C25" t="e">
        <f>INDEX('Live Plan (Editable)'!$B:$B, MATCH($A25, 'Live Plan (Editable)'!$A:$A, 0))</f>
        <v>#N/A</v>
      </c>
      <c r="D25">
        <f>SUMIFS('Live Plan (Editable)'!$G:$G,'Live Plan (Editable)'!$A:$A,$B25)</f>
        <v>0</v>
      </c>
      <c r="E25">
        <f>SUMIFS('Live Plan (Editable)'!$U:$U,'Live Plan (Editable)'!$A:$A,$B25)</f>
        <v>0</v>
      </c>
      <c r="F25">
        <f t="shared" si="0"/>
        <v>0</v>
      </c>
      <c r="G25">
        <f t="shared" si="1"/>
        <v>0</v>
      </c>
      <c r="H25">
        <f>SUMIFS('Live Plan (Editable)'!H:H,'Live Plan (Editable)'!A:A,$B25)</f>
        <v>0</v>
      </c>
      <c r="I25" t="e">
        <f>AVERAGEIFS('Live Plan (Editable)'!M:M,'Live Plan (Editable)'!A:A,$B25)</f>
        <v>#DIV/0!</v>
      </c>
      <c r="J25">
        <f>SUMIFS('Live Plan (Editable)'!O:O,'Live Plan (Editable)'!A:A,$B25)</f>
        <v>0</v>
      </c>
      <c r="K25">
        <f>SUMIFS('Live Plan (Editable)'!P:P,'Live Plan (Editable)'!A:A,$B25)</f>
        <v>0</v>
      </c>
      <c r="M25">
        <f>SUMIFS('Live Plan (Editable)'!$R:$R,'Live Plan (Editable)'!$A:$A,$B25)</f>
        <v>0</v>
      </c>
      <c r="N25">
        <f>SUMIFS('Live Plan (Editable)'!$S:$S,'Live Plan (Editable)'!$A:$A,$B25)</f>
        <v>0</v>
      </c>
      <c r="O25">
        <f>SUMIFS('Live Plan (Editable)'!$V:$V,'Live Plan (Editable)'!$A:$A,$B25)</f>
        <v>0</v>
      </c>
      <c r="P25">
        <f>SUMIFS('Live Plan (Editable)'!$W:$W,'Live Plan (Editable)'!$A:$A,$B25)</f>
        <v>0</v>
      </c>
      <c r="Q25">
        <f>SUMIFS('Live Plan (Editable)'!$X:$X,'Live Plan (Editable)'!$A:$A,$B25)</f>
        <v>0</v>
      </c>
      <c r="R25">
        <f>SUMIFS('Live Plan (Editable)'!$Y:$Y,'Live Plan (Editable)'!$A:$A,$B25)</f>
        <v>0</v>
      </c>
      <c r="S25">
        <f>SUMIFS('Live Plan (Editable)'!$Z:$Z,'Live Plan (Editable)'!$A:$A,$B25)</f>
        <v>0</v>
      </c>
      <c r="T25">
        <f>COUNTIFS('Live Plan (Editable)'!$A:$A,$B25,'Live Plan (Editable)'!$AA:$AA,"Profitable")</f>
        <v>0</v>
      </c>
      <c r="U25">
        <f>COUNTIFS('Live Plan (Editable)'!$A:$A,$B25,'Live Plan (Editable)'!$AA:$AA,"Loss")</f>
        <v>0</v>
      </c>
      <c r="V25" t="e">
        <f>COUNTIFS('Live Plan (Editable)'!$A:$A,$B25,'Live Plan (Editable)'!$N:$N,"Completed")/COUNTIFS('Live Plan (Editable)'!$A:$A,$B25)</f>
        <v>#DIV/0!</v>
      </c>
      <c r="W25">
        <f>SUMIFS('Live Plan (Editable)'!L:L,'Live Plan (Editable)'!A:A,$B25)</f>
        <v>0</v>
      </c>
      <c r="X25" t="str">
        <f>IF(COUNTIFS('Live Plan (Editable)'!A:A,$B25,'Live Plan (Editable)'!N:N,"Completed")=COUNTIF('Live Plan (Editable)'!A:A,$B25),"Completed","In Progress")</f>
        <v>Completed</v>
      </c>
      <c r="Y25" s="5">
        <f>_xlfn.MAXIFS('Live Plan (Editable)'!F:F,'Live Plan (Editable)'!A:A,$B25)</f>
        <v>0</v>
      </c>
      <c r="Z25" s="5">
        <f>_xlfn.MAXIFS(
  'Live Plan (Editable)'!$T:$T,
  'Live Plan (Editable)'!$A:$A,    $B25
)</f>
        <v>0</v>
      </c>
      <c r="AA25" cm="1">
        <f t="array" ref="AA25">SUMPRODUCT(
   ( 'Live Plan (Editable)'!$A$2:$A$1000 = $B25 ) *
   (
     ( LEN('Live Plan (Editable)'!$AB$2:$AB$1000)
       - LEN(SUBSTITUTE('Live Plan (Editable)'!$AB$2:$AB$1000, ",", "")) )
     + ( 'Live Plan (Editable)'!$AB$2:$AB$1000 &lt;&gt; "" )
   )
)</f>
        <v>0</v>
      </c>
      <c r="AB25" cm="1">
        <f t="array" ref="AB25">SUMPRODUCT(
   ( 'Live Plan (Editable)'!$A$2:$A$1000 = $B25 ) *
   (
     ( LEN('Live Plan (Editable)'!$AC$2:$AC$1000)
       - LEN(SUBSTITUTE('Live Plan (Editable)'!$AC$2:$AC$1000, ",", "")) )
     + ( 'Live Plan (Editable)'!$AC$2:$AC$1000 &lt;&gt; "" )
   )
)</f>
        <v>0</v>
      </c>
      <c r="AC25" t="e">
        <f>SUMIFS(
   'Live Plan (Editable)'!$P:$P,
   'Live Plan (Editable)'!$A:$A,  $B25
 )
/
SUMIFS(
   'Live Plan (Editable)'!$L:$L,
   'Live Plan (Editable)'!$A:$A,  $B25
)</f>
        <v>#DIV/0!</v>
      </c>
      <c r="AD25">
        <f>SUMIFS('Live Plan (Editable)'!$L:$L,'Live Plan (Editable)'!$A:$A,$B25)
 - SUMIFS('Live Plan (Editable)'!$P:$P,'Live Plan (Editable)'!$A:$A,$B25)</f>
        <v>0</v>
      </c>
      <c r="AE25" t="e">
        <f>SUMIFS('Live Plan (Editable)'!$Z:$Z,'Live Plan (Editable)'!$A:$A,$B25)
/
SUMIFS('Live Plan (Editable)'!$Y:$Y,'Live Plan (Editable)'!$A:$A,$B25)</f>
        <v>#DIV/0!</v>
      </c>
      <c r="AF25" s="27">
        <f>SUMIFS('Live Plan (Editable)'!$Y:$Y,'Live Plan (Editable)'!$A:$A,$B25)
 - SUMIFS('Live Plan (Editable)'!$L:$L,'Live Plan (Editable)'!$A:$A,$B25)</f>
        <v>0</v>
      </c>
      <c r="AG25">
        <f>SUMIFS('Live Plan (Editable)'!$Y:$Y,'Live Plan (Editable)'!$A:$A,$B25)
 - SUMIFS('Live Plan (Editable)'!$W:$W,'Live Plan (Editable)'!$A:$A,$B25)</f>
        <v>0</v>
      </c>
      <c r="AH25">
        <f t="shared" si="2"/>
        <v>0</v>
      </c>
      <c r="AI25" t="e">
        <f xml:space="preserve">
   ( SUMIFS('Live Plan (Editable)'!$Y:$Y,'Live Plan (Editable)'!$A:$A,$B25)
     - SUMIFS('Live Plan (Editable)'!$L:$L,'Live Plan (Editable)'!$A:$A,$B25)
   )
 / SUMIFS('Live Plan (Editable)'!$Y:$Y,'Live Plan (Editable)'!$A:$A,$B25)</f>
        <v>#DIV/0!</v>
      </c>
      <c r="AJ25" t="e">
        <f xml:space="preserve"> SUMIFS(
    'Live Plan (Editable)'!$Z:$Z,
    'Live Plan (Editable)'!$A:$A, $B25
  )
/
  SUMIFS(
    'Live Plan (Editable)'!$Y:$Y,
    'Live Plan (Editable)'!$A:$A, $B25
  )</f>
        <v>#DIV/0!</v>
      </c>
      <c r="AK25" s="4" t="e">
        <f t="shared" si="3"/>
        <v>#DIV/0!</v>
      </c>
      <c r="AL25" t="e" cm="1" vm="1">
        <f t="array" ref="AL25">_xlfn.TEXTJOIN(", ",TRUE, _xlfn._xlws.FILTER( 'Live Plan (Editable)'!C:C, ('Live Plan (Editable)'!A:A=$B25)*('Live Plan (Editable)'!AA:AA="Profitable") ))</f>
        <v>#VALUE!</v>
      </c>
      <c r="AM25" t="e" cm="1" vm="1">
        <f t="array" ref="AM25">_xlfn.TEXTJOIN(", ",TRUE, _xlfn._xlws.FILTER( 'Live Plan (Editable)'!C:C, ('Live Plan (Editable)'!A:A=$B25)*('Live Plan (Editable)'!AA:AA="Loss") ))</f>
        <v>#VALUE!</v>
      </c>
      <c r="AN25" t="e" cm="1" vm="1">
        <f t="array" ref="AN25">_xlfn.TEXTJOIN(
  ", ", TRUE,
  _xlfn.UNIQUE(
    _xlfn._xlws.FILTER(
      'Live Plan (Editable)'!$I$2:$I$1000,
      ( 'Live Plan (Editable)'!$A$2:$A$1000 = $B25 ) *
      ( 'Live Plan (Editable)'!$I$2:$I$1000 &lt;&gt; "" )
    )
  )
)</f>
        <v>#VALUE!</v>
      </c>
      <c r="AO25" s="5">
        <f>_xlfn.MINIFS('Live Plan (Editable)'!$E:$E, 'Live Plan (Editable)'!$A:$A, $B25)</f>
        <v>0</v>
      </c>
      <c r="AP25" s="5">
        <f>_xlfn.MAXIFS(
  'Live Plan (Editable)'!$F:$F,
  'Live Plan (Editable)'!$A:$A,    $B25
)</f>
        <v>0</v>
      </c>
      <c r="AQ25" s="5">
        <f>_xlfn.MAXIFS(
  'Live Plan (Editable)'!$T:$T,
  'Live Plan (Editable)'!$A:$A,    $B25
)</f>
        <v>0</v>
      </c>
    </row>
    <row r="26" spans="1:43">
      <c r="A26" t="s">
        <v>81</v>
      </c>
      <c r="C26" t="e">
        <f>INDEX('Live Plan (Editable)'!$B:$B, MATCH($A26, 'Live Plan (Editable)'!$A:$A, 0))</f>
        <v>#N/A</v>
      </c>
      <c r="D26">
        <f>SUMIFS('Live Plan (Editable)'!$G:$G,'Live Plan (Editable)'!$A:$A,$B26)</f>
        <v>0</v>
      </c>
      <c r="E26">
        <f>SUMIFS('Live Plan (Editable)'!$U:$U,'Live Plan (Editable)'!$A:$A,$B26)</f>
        <v>0</v>
      </c>
      <c r="F26">
        <f t="shared" si="0"/>
        <v>0</v>
      </c>
      <c r="G26">
        <f t="shared" si="1"/>
        <v>0</v>
      </c>
      <c r="H26">
        <f>SUMIFS('Live Plan (Editable)'!H:H,'Live Plan (Editable)'!A:A,$B26)</f>
        <v>0</v>
      </c>
      <c r="I26" t="e">
        <f>AVERAGEIFS('Live Plan (Editable)'!M:M,'Live Plan (Editable)'!A:A,$B26)</f>
        <v>#DIV/0!</v>
      </c>
      <c r="J26">
        <f>SUMIFS('Live Plan (Editable)'!O:O,'Live Plan (Editable)'!A:A,$B26)</f>
        <v>0</v>
      </c>
      <c r="K26">
        <f>SUMIFS('Live Plan (Editable)'!P:P,'Live Plan (Editable)'!A:A,$B26)</f>
        <v>0</v>
      </c>
      <c r="M26">
        <f>SUMIFS('Live Plan (Editable)'!$R:$R,'Live Plan (Editable)'!$A:$A,$B26)</f>
        <v>0</v>
      </c>
      <c r="N26">
        <f>SUMIFS('Live Plan (Editable)'!$S:$S,'Live Plan (Editable)'!$A:$A,$B26)</f>
        <v>0</v>
      </c>
      <c r="O26">
        <f>SUMIFS('Live Plan (Editable)'!$V:$V,'Live Plan (Editable)'!$A:$A,$B26)</f>
        <v>0</v>
      </c>
      <c r="P26">
        <f>SUMIFS('Live Plan (Editable)'!$W:$W,'Live Plan (Editable)'!$A:$A,$B26)</f>
        <v>0</v>
      </c>
      <c r="Q26">
        <f>SUMIFS('Live Plan (Editable)'!$X:$X,'Live Plan (Editable)'!$A:$A,$B26)</f>
        <v>0</v>
      </c>
      <c r="R26">
        <f>SUMIFS('Live Plan (Editable)'!$Y:$Y,'Live Plan (Editable)'!$A:$A,$B26)</f>
        <v>0</v>
      </c>
      <c r="S26">
        <f>SUMIFS('Live Plan (Editable)'!$Z:$Z,'Live Plan (Editable)'!$A:$A,$B26)</f>
        <v>0</v>
      </c>
      <c r="T26">
        <f>COUNTIFS('Live Plan (Editable)'!$A:$A,$B26,'Live Plan (Editable)'!$AA:$AA,"Profitable")</f>
        <v>0</v>
      </c>
      <c r="U26">
        <f>COUNTIFS('Live Plan (Editable)'!$A:$A,$B26,'Live Plan (Editable)'!$AA:$AA,"Loss")</f>
        <v>0</v>
      </c>
      <c r="V26" t="e">
        <f>COUNTIFS('Live Plan (Editable)'!$A:$A,$B26,'Live Plan (Editable)'!$N:$N,"Completed")/COUNTIFS('Live Plan (Editable)'!$A:$A,$B26)</f>
        <v>#DIV/0!</v>
      </c>
      <c r="W26">
        <f>SUMIFS('Live Plan (Editable)'!L:L,'Live Plan (Editable)'!A:A,$B26)</f>
        <v>0</v>
      </c>
      <c r="X26" t="str">
        <f>IF(COUNTIFS('Live Plan (Editable)'!A:A,$B26,'Live Plan (Editable)'!N:N,"Completed")=COUNTIF('Live Plan (Editable)'!A:A,$B26),"Completed","In Progress")</f>
        <v>Completed</v>
      </c>
      <c r="Y26" s="5">
        <f>_xlfn.MAXIFS('Live Plan (Editable)'!F:F,'Live Plan (Editable)'!A:A,$B26)</f>
        <v>0</v>
      </c>
      <c r="Z26" s="5">
        <f>_xlfn.MAXIFS(
  'Live Plan (Editable)'!$T:$T,
  'Live Plan (Editable)'!$A:$A,    $B26
)</f>
        <v>0</v>
      </c>
      <c r="AA26" cm="1">
        <f t="array" ref="AA26">SUMPRODUCT(
   ( 'Live Plan (Editable)'!$A$2:$A$1000 = $B26 ) *
   (
     ( LEN('Live Plan (Editable)'!$AB$2:$AB$1000)
       - LEN(SUBSTITUTE('Live Plan (Editable)'!$AB$2:$AB$1000, ",", "")) )
     + ( 'Live Plan (Editable)'!$AB$2:$AB$1000 &lt;&gt; "" )
   )
)</f>
        <v>0</v>
      </c>
      <c r="AB26" cm="1">
        <f t="array" ref="AB26">SUMPRODUCT(
   ( 'Live Plan (Editable)'!$A$2:$A$1000 = $B26 ) *
   (
     ( LEN('Live Plan (Editable)'!$AC$2:$AC$1000)
       - LEN(SUBSTITUTE('Live Plan (Editable)'!$AC$2:$AC$1000, ",", "")) )
     + ( 'Live Plan (Editable)'!$AC$2:$AC$1000 &lt;&gt; "" )
   )
)</f>
        <v>0</v>
      </c>
      <c r="AC26" t="e">
        <f>SUMIFS(
   'Live Plan (Editable)'!$P:$P,
   'Live Plan (Editable)'!$A:$A,  $B26
 )
/
SUMIFS(
   'Live Plan (Editable)'!$L:$L,
   'Live Plan (Editable)'!$A:$A,  $B26
)</f>
        <v>#DIV/0!</v>
      </c>
      <c r="AD26">
        <f>SUMIFS('Live Plan (Editable)'!$L:$L,'Live Plan (Editable)'!$A:$A,$B26)
 - SUMIFS('Live Plan (Editable)'!$P:$P,'Live Plan (Editable)'!$A:$A,$B26)</f>
        <v>0</v>
      </c>
      <c r="AE26" t="e">
        <f>SUMIFS('Live Plan (Editable)'!$Z:$Z,'Live Plan (Editable)'!$A:$A,$B26)
/
SUMIFS('Live Plan (Editable)'!$Y:$Y,'Live Plan (Editable)'!$A:$A,$B26)</f>
        <v>#DIV/0!</v>
      </c>
      <c r="AF26" s="27">
        <f>SUMIFS('Live Plan (Editable)'!$Y:$Y,'Live Plan (Editable)'!$A:$A,$B26)
 - SUMIFS('Live Plan (Editable)'!$L:$L,'Live Plan (Editable)'!$A:$A,$B26)</f>
        <v>0</v>
      </c>
      <c r="AG26">
        <f>SUMIFS('Live Plan (Editable)'!$Y:$Y,'Live Plan (Editable)'!$A:$A,$B26)
 - SUMIFS('Live Plan (Editable)'!$W:$W,'Live Plan (Editable)'!$A:$A,$B26)</f>
        <v>0</v>
      </c>
      <c r="AH26">
        <f t="shared" si="2"/>
        <v>0</v>
      </c>
      <c r="AI26" t="e">
        <f xml:space="preserve">
   ( SUMIFS('Live Plan (Editable)'!$Y:$Y,'Live Plan (Editable)'!$A:$A,$B26)
     - SUMIFS('Live Plan (Editable)'!$L:$L,'Live Plan (Editable)'!$A:$A,$B26)
   )
 / SUMIFS('Live Plan (Editable)'!$Y:$Y,'Live Plan (Editable)'!$A:$A,$B26)</f>
        <v>#DIV/0!</v>
      </c>
      <c r="AJ26" t="e">
        <f xml:space="preserve"> SUMIFS(
    'Live Plan (Editable)'!$Z:$Z,
    'Live Plan (Editable)'!$A:$A, $B26
  )
/
  SUMIFS(
    'Live Plan (Editable)'!$Y:$Y,
    'Live Plan (Editable)'!$A:$A, $B26
  )</f>
        <v>#DIV/0!</v>
      </c>
      <c r="AK26" s="4" t="e">
        <f t="shared" si="3"/>
        <v>#DIV/0!</v>
      </c>
      <c r="AL26" t="e" cm="1" vm="1">
        <f t="array" ref="AL26">_xlfn.TEXTJOIN(", ",TRUE, _xlfn._xlws.FILTER( 'Live Plan (Editable)'!C:C, ('Live Plan (Editable)'!A:A=$B26)*('Live Plan (Editable)'!AA:AA="Profitable") ))</f>
        <v>#VALUE!</v>
      </c>
      <c r="AM26" t="e" cm="1" vm="1">
        <f t="array" ref="AM26">_xlfn.TEXTJOIN(", ",TRUE, _xlfn._xlws.FILTER( 'Live Plan (Editable)'!C:C, ('Live Plan (Editable)'!A:A=$B26)*('Live Plan (Editable)'!AA:AA="Loss") ))</f>
        <v>#VALUE!</v>
      </c>
      <c r="AN26" t="e" cm="1" vm="1">
        <f t="array" ref="AN26">_xlfn.TEXTJOIN(
  ", ", TRUE,
  _xlfn.UNIQUE(
    _xlfn._xlws.FILTER(
      'Live Plan (Editable)'!$I$2:$I$1000,
      ( 'Live Plan (Editable)'!$A$2:$A$1000 = $B26 ) *
      ( 'Live Plan (Editable)'!$I$2:$I$1000 &lt;&gt; "" )
    )
  )
)</f>
        <v>#VALUE!</v>
      </c>
      <c r="AO26" s="5">
        <f>_xlfn.MINIFS('Live Plan (Editable)'!$E:$E, 'Live Plan (Editable)'!$A:$A, $B26)</f>
        <v>0</v>
      </c>
      <c r="AP26" s="5">
        <f>_xlfn.MAXIFS(
  'Live Plan (Editable)'!$F:$F,
  'Live Plan (Editable)'!$A:$A,    $B26
)</f>
        <v>0</v>
      </c>
      <c r="AQ26" s="5">
        <f>_xlfn.MAXIFS(
  'Live Plan (Editable)'!$T:$T,
  'Live Plan (Editable)'!$A:$A,    $B26
)</f>
        <v>0</v>
      </c>
    </row>
    <row r="27" spans="1:43">
      <c r="A27" t="s">
        <v>82</v>
      </c>
      <c r="C27" t="e">
        <f>INDEX('Live Plan (Editable)'!$B:$B, MATCH($A27, 'Live Plan (Editable)'!$A:$A, 0))</f>
        <v>#N/A</v>
      </c>
      <c r="D27">
        <f>SUMIFS('Live Plan (Editable)'!$G:$G,'Live Plan (Editable)'!$A:$A,$B27)</f>
        <v>0</v>
      </c>
      <c r="E27">
        <f>SUMIFS('Live Plan (Editable)'!$U:$U,'Live Plan (Editable)'!$A:$A,$B27)</f>
        <v>0</v>
      </c>
      <c r="F27">
        <f t="shared" si="0"/>
        <v>0</v>
      </c>
      <c r="G27">
        <f t="shared" si="1"/>
        <v>0</v>
      </c>
      <c r="H27">
        <f>SUMIFS('Live Plan (Editable)'!H:H,'Live Plan (Editable)'!A:A,$B27)</f>
        <v>0</v>
      </c>
      <c r="I27" t="e">
        <f>AVERAGEIFS('Live Plan (Editable)'!M:M,'Live Plan (Editable)'!A:A,$B27)</f>
        <v>#DIV/0!</v>
      </c>
      <c r="J27">
        <f>SUMIFS('Live Plan (Editable)'!O:O,'Live Plan (Editable)'!A:A,$B27)</f>
        <v>0</v>
      </c>
      <c r="K27">
        <f>SUMIFS('Live Plan (Editable)'!P:P,'Live Plan (Editable)'!A:A,$B27)</f>
        <v>0</v>
      </c>
      <c r="M27">
        <f>SUMIFS('Live Plan (Editable)'!$R:$R,'Live Plan (Editable)'!$A:$A,$B27)</f>
        <v>0</v>
      </c>
      <c r="N27">
        <f>SUMIFS('Live Plan (Editable)'!$S:$S,'Live Plan (Editable)'!$A:$A,$B27)</f>
        <v>0</v>
      </c>
      <c r="O27">
        <f>SUMIFS('Live Plan (Editable)'!$V:$V,'Live Plan (Editable)'!$A:$A,$B27)</f>
        <v>0</v>
      </c>
      <c r="P27">
        <f>SUMIFS('Live Plan (Editable)'!$W:$W,'Live Plan (Editable)'!$A:$A,$B27)</f>
        <v>0</v>
      </c>
      <c r="Q27">
        <f>SUMIFS('Live Plan (Editable)'!$X:$X,'Live Plan (Editable)'!$A:$A,$B27)</f>
        <v>0</v>
      </c>
      <c r="R27">
        <f>SUMIFS('Live Plan (Editable)'!$Y:$Y,'Live Plan (Editable)'!$A:$A,$B27)</f>
        <v>0</v>
      </c>
      <c r="S27">
        <f>SUMIFS('Live Plan (Editable)'!$Z:$Z,'Live Plan (Editable)'!$A:$A,$B27)</f>
        <v>0</v>
      </c>
      <c r="T27">
        <f>COUNTIFS('Live Plan (Editable)'!$A:$A,$B27,'Live Plan (Editable)'!$AA:$AA,"Profitable")</f>
        <v>0</v>
      </c>
      <c r="U27">
        <f>COUNTIFS('Live Plan (Editable)'!$A:$A,$B27,'Live Plan (Editable)'!$AA:$AA,"Loss")</f>
        <v>0</v>
      </c>
      <c r="V27" t="e">
        <f>COUNTIFS('Live Plan (Editable)'!$A:$A,$B27,'Live Plan (Editable)'!$N:$N,"Completed")/COUNTIFS('Live Plan (Editable)'!$A:$A,$B27)</f>
        <v>#DIV/0!</v>
      </c>
      <c r="W27">
        <f>SUMIFS('Live Plan (Editable)'!L:L,'Live Plan (Editable)'!A:A,$B27)</f>
        <v>0</v>
      </c>
      <c r="X27" t="str">
        <f>IF(COUNTIFS('Live Plan (Editable)'!A:A,$B27,'Live Plan (Editable)'!N:N,"Completed")=COUNTIF('Live Plan (Editable)'!A:A,$B27),"Completed","In Progress")</f>
        <v>Completed</v>
      </c>
      <c r="Y27" s="5">
        <f>_xlfn.MAXIFS('Live Plan (Editable)'!F:F,'Live Plan (Editable)'!A:A,$B27)</f>
        <v>0</v>
      </c>
      <c r="Z27" s="5">
        <f>_xlfn.MAXIFS(
  'Live Plan (Editable)'!$T:$T,
  'Live Plan (Editable)'!$A:$A,    $B27
)</f>
        <v>0</v>
      </c>
      <c r="AA27" cm="1">
        <f t="array" ref="AA27">SUMPRODUCT(
   ( 'Live Plan (Editable)'!$A$2:$A$1000 = $B27 ) *
   (
     ( LEN('Live Plan (Editable)'!$AB$2:$AB$1000)
       - LEN(SUBSTITUTE('Live Plan (Editable)'!$AB$2:$AB$1000, ",", "")) )
     + ( 'Live Plan (Editable)'!$AB$2:$AB$1000 &lt;&gt; "" )
   )
)</f>
        <v>0</v>
      </c>
      <c r="AB27" cm="1">
        <f t="array" ref="AB27">SUMPRODUCT(
   ( 'Live Plan (Editable)'!$A$2:$A$1000 = $B27 ) *
   (
     ( LEN('Live Plan (Editable)'!$AC$2:$AC$1000)
       - LEN(SUBSTITUTE('Live Plan (Editable)'!$AC$2:$AC$1000, ",", "")) )
     + ( 'Live Plan (Editable)'!$AC$2:$AC$1000 &lt;&gt; "" )
   )
)</f>
        <v>0</v>
      </c>
      <c r="AC27" t="e">
        <f>SUMIFS(
   'Live Plan (Editable)'!$P:$P,
   'Live Plan (Editable)'!$A:$A,  $B27
 )
/
SUMIFS(
   'Live Plan (Editable)'!$L:$L,
   'Live Plan (Editable)'!$A:$A,  $B27
)</f>
        <v>#DIV/0!</v>
      </c>
      <c r="AD27">
        <f>SUMIFS('Live Plan (Editable)'!$L:$L,'Live Plan (Editable)'!$A:$A,$B27)
 - SUMIFS('Live Plan (Editable)'!$P:$P,'Live Plan (Editable)'!$A:$A,$B27)</f>
        <v>0</v>
      </c>
      <c r="AE27" t="e">
        <f>SUMIFS('Live Plan (Editable)'!$Z:$Z,'Live Plan (Editable)'!$A:$A,$B27)
/
SUMIFS('Live Plan (Editable)'!$Y:$Y,'Live Plan (Editable)'!$A:$A,$B27)</f>
        <v>#DIV/0!</v>
      </c>
      <c r="AF27" s="27">
        <f>SUMIFS('Live Plan (Editable)'!$Y:$Y,'Live Plan (Editable)'!$A:$A,$B27)
 - SUMIFS('Live Plan (Editable)'!$L:$L,'Live Plan (Editable)'!$A:$A,$B27)</f>
        <v>0</v>
      </c>
      <c r="AG27">
        <f>SUMIFS('Live Plan (Editable)'!$Y:$Y,'Live Plan (Editable)'!$A:$A,$B27)
 - SUMIFS('Live Plan (Editable)'!$W:$W,'Live Plan (Editable)'!$A:$A,$B27)</f>
        <v>0</v>
      </c>
      <c r="AH27">
        <f t="shared" si="2"/>
        <v>0</v>
      </c>
      <c r="AI27" t="e">
        <f xml:space="preserve">
   ( SUMIFS('Live Plan (Editable)'!$Y:$Y,'Live Plan (Editable)'!$A:$A,$B27)
     - SUMIFS('Live Plan (Editable)'!$L:$L,'Live Plan (Editable)'!$A:$A,$B27)
   )
 / SUMIFS('Live Plan (Editable)'!$Y:$Y,'Live Plan (Editable)'!$A:$A,$B27)</f>
        <v>#DIV/0!</v>
      </c>
      <c r="AJ27" t="e">
        <f xml:space="preserve"> SUMIFS(
    'Live Plan (Editable)'!$Z:$Z,
    'Live Plan (Editable)'!$A:$A, $B27
  )
/
  SUMIFS(
    'Live Plan (Editable)'!$Y:$Y,
    'Live Plan (Editable)'!$A:$A, $B27
  )</f>
        <v>#DIV/0!</v>
      </c>
      <c r="AK27" s="4" t="e">
        <f t="shared" si="3"/>
        <v>#DIV/0!</v>
      </c>
      <c r="AL27" t="e" cm="1" vm="1">
        <f t="array" ref="AL27">_xlfn.TEXTJOIN(", ",TRUE, _xlfn._xlws.FILTER( 'Live Plan (Editable)'!C:C, ('Live Plan (Editable)'!A:A=$B27)*('Live Plan (Editable)'!AA:AA="Profitable") ))</f>
        <v>#VALUE!</v>
      </c>
      <c r="AM27" t="e" cm="1" vm="1">
        <f t="array" ref="AM27">_xlfn.TEXTJOIN(", ",TRUE, _xlfn._xlws.FILTER( 'Live Plan (Editable)'!C:C, ('Live Plan (Editable)'!A:A=$B27)*('Live Plan (Editable)'!AA:AA="Loss") ))</f>
        <v>#VALUE!</v>
      </c>
      <c r="AN27" t="e" cm="1" vm="1">
        <f t="array" ref="AN27">_xlfn.TEXTJOIN(
  ", ", TRUE,
  _xlfn.UNIQUE(
    _xlfn._xlws.FILTER(
      'Live Plan (Editable)'!$I$2:$I$1000,
      ( 'Live Plan (Editable)'!$A$2:$A$1000 = $B27 ) *
      ( 'Live Plan (Editable)'!$I$2:$I$1000 &lt;&gt; "" )
    )
  )
)</f>
        <v>#VALUE!</v>
      </c>
      <c r="AO27" s="5">
        <f>_xlfn.MINIFS('Live Plan (Editable)'!$E:$E, 'Live Plan (Editable)'!$A:$A, $B27)</f>
        <v>0</v>
      </c>
      <c r="AP27" s="5">
        <f>_xlfn.MAXIFS(
  'Live Plan (Editable)'!$F:$F,
  'Live Plan (Editable)'!$A:$A,    $B27
)</f>
        <v>0</v>
      </c>
      <c r="AQ27" s="5">
        <f>_xlfn.MAXIFS(
  'Live Plan (Editable)'!$T:$T,
  'Live Plan (Editable)'!$A:$A,    $B27
)</f>
        <v>0</v>
      </c>
    </row>
    <row r="28" spans="1:43">
      <c r="A28" t="s">
        <v>86</v>
      </c>
      <c r="C28" t="e">
        <f>INDEX('Live Plan (Editable)'!$B:$B, MATCH($A28, 'Live Plan (Editable)'!$A:$A, 0))</f>
        <v>#N/A</v>
      </c>
      <c r="D28">
        <f>SUMIFS('Live Plan (Editable)'!$G:$G,'Live Plan (Editable)'!$A:$A,$B28)</f>
        <v>0</v>
      </c>
      <c r="E28">
        <f>SUMIFS('Live Plan (Editable)'!$U:$U,'Live Plan (Editable)'!$A:$A,$B28)</f>
        <v>0</v>
      </c>
      <c r="F28">
        <f t="shared" si="0"/>
        <v>0</v>
      </c>
      <c r="G28">
        <f t="shared" si="1"/>
        <v>0</v>
      </c>
      <c r="H28">
        <f>SUMIFS('Live Plan (Editable)'!H:H,'Live Plan (Editable)'!A:A,$B28)</f>
        <v>0</v>
      </c>
      <c r="J28">
        <f>SUMIFS('Live Plan (Editable)'!O:O,'Live Plan (Editable)'!A:A,$B28)</f>
        <v>0</v>
      </c>
      <c r="K28">
        <f>SUMIFS('Live Plan (Editable)'!P:P,'Live Plan (Editable)'!A:A,$B28)</f>
        <v>0</v>
      </c>
      <c r="M28">
        <f>SUMIFS('Live Plan (Editable)'!$R:$R,'Live Plan (Editable)'!$A:$A,$B28)</f>
        <v>0</v>
      </c>
      <c r="N28">
        <f>SUMIFS('Live Plan (Editable)'!$S:$S,'Live Plan (Editable)'!$A:$A,$B28)</f>
        <v>0</v>
      </c>
      <c r="O28">
        <f>SUMIFS('Live Plan (Editable)'!$V:$V,'Live Plan (Editable)'!$A:$A,$B28)</f>
        <v>0</v>
      </c>
      <c r="P28">
        <f>SUMIFS('Live Plan (Editable)'!$W:$W,'Live Plan (Editable)'!$A:$A,$B28)</f>
        <v>0</v>
      </c>
      <c r="Q28">
        <f>SUMIFS('Live Plan (Editable)'!$X:$X,'Live Plan (Editable)'!$A:$A,$B28)</f>
        <v>0</v>
      </c>
      <c r="R28">
        <f>SUMIFS('Live Plan (Editable)'!$Y:$Y,'Live Plan (Editable)'!$A:$A,$B28)</f>
        <v>0</v>
      </c>
      <c r="S28">
        <f>SUMIFS('Live Plan (Editable)'!$Z:$Z,'Live Plan (Editable)'!$A:$A,$B28)</f>
        <v>0</v>
      </c>
      <c r="T28">
        <f>COUNTIFS('Live Plan (Editable)'!$A:$A,$B28,'Live Plan (Editable)'!$AA:$AA,"Profitable")</f>
        <v>0</v>
      </c>
      <c r="U28">
        <f>COUNTIFS('Live Plan (Editable)'!$A:$A,$B28,'Live Plan (Editable)'!$AA:$AA,"Loss")</f>
        <v>0</v>
      </c>
      <c r="V28" t="e">
        <f>COUNTIFS('Live Plan (Editable)'!$A:$A,$B28,'Live Plan (Editable)'!$N:$N,"Completed")/COUNTIFS('Live Plan (Editable)'!$A:$A,$B28)</f>
        <v>#DIV/0!</v>
      </c>
      <c r="W28">
        <f>SUMIFS('Live Plan (Editable)'!L:L,'Live Plan (Editable)'!A:A,$B28)</f>
        <v>0</v>
      </c>
      <c r="X28" t="str">
        <f>IF(COUNTIFS('Live Plan (Editable)'!A:A,$B28,'Live Plan (Editable)'!N:N,"Completed")=COUNTIF('Live Plan (Editable)'!A:A,$B28),"Completed","In Progress")</f>
        <v>Completed</v>
      </c>
      <c r="Y28" s="5">
        <f>_xlfn.MAXIFS('Live Plan (Editable)'!F:F,'Live Plan (Editable)'!A:A,$B28)</f>
        <v>0</v>
      </c>
      <c r="Z28" s="5">
        <f>_xlfn.MAXIFS(
  'Live Plan (Editable)'!$T:$T,
  'Live Plan (Editable)'!$A:$A,    $B28
)</f>
        <v>0</v>
      </c>
      <c r="AA28" cm="1">
        <f t="array" ref="AA28">SUMPRODUCT(
   ( 'Live Plan (Editable)'!$A$2:$A$1000 = $B28 ) *
   (
     ( LEN('Live Plan (Editable)'!$AB$2:$AB$1000)
       - LEN(SUBSTITUTE('Live Plan (Editable)'!$AB$2:$AB$1000, ",", "")) )
     + ( 'Live Plan (Editable)'!$AB$2:$AB$1000 &lt;&gt; "" )
   )
)</f>
        <v>0</v>
      </c>
      <c r="AB28" cm="1">
        <f t="array" ref="AB28">SUMPRODUCT(
   ( 'Live Plan (Editable)'!$A$2:$A$1000 = $B28 ) *
   (
     ( LEN('Live Plan (Editable)'!$AC$2:$AC$1000)
       - LEN(SUBSTITUTE('Live Plan (Editable)'!$AC$2:$AC$1000, ",", "")) )
     + ( 'Live Plan (Editable)'!$AC$2:$AC$1000 &lt;&gt; "" )
   )
)</f>
        <v>0</v>
      </c>
      <c r="AC28" t="e">
        <f>SUMIFS(
   'Live Plan (Editable)'!$P:$P,
   'Live Plan (Editable)'!$A:$A,  $B28
 )
/
SUMIFS(
   'Live Plan (Editable)'!$L:$L,
   'Live Plan (Editable)'!$A:$A,  $B28
)</f>
        <v>#DIV/0!</v>
      </c>
      <c r="AD28">
        <f>SUMIFS('Live Plan (Editable)'!$L:$L,'Live Plan (Editable)'!$A:$A,$B28)
 - SUMIFS('Live Plan (Editable)'!$P:$P,'Live Plan (Editable)'!$A:$A,$B28)</f>
        <v>0</v>
      </c>
      <c r="AE28" t="e">
        <f>SUMIFS('Live Plan (Editable)'!$Z:$Z,'Live Plan (Editable)'!$A:$A,$B28)
/
SUMIFS('Live Plan (Editable)'!$Y:$Y,'Live Plan (Editable)'!$A:$A,$B28)</f>
        <v>#DIV/0!</v>
      </c>
      <c r="AF28" s="27">
        <f>SUMIFS('Live Plan (Editable)'!$Y:$Y,'Live Plan (Editable)'!$A:$A,$B28)
 - SUMIFS('Live Plan (Editable)'!$L:$L,'Live Plan (Editable)'!$A:$A,$B28)</f>
        <v>0</v>
      </c>
      <c r="AG28">
        <f>SUMIFS('Live Plan (Editable)'!$Y:$Y,'Live Plan (Editable)'!$A:$A,$B28)
 - SUMIFS('Live Plan (Editable)'!$W:$W,'Live Plan (Editable)'!$A:$A,$B28)</f>
        <v>0</v>
      </c>
      <c r="AH28">
        <f t="shared" si="2"/>
        <v>0</v>
      </c>
      <c r="AI28" t="e">
        <f xml:space="preserve">
   ( SUMIFS('Live Plan (Editable)'!$Y:$Y,'Live Plan (Editable)'!$A:$A,$B28)
     - SUMIFS('Live Plan (Editable)'!$L:$L,'Live Plan (Editable)'!$A:$A,$B28)
   )
 / SUMIFS('Live Plan (Editable)'!$Y:$Y,'Live Plan (Editable)'!$A:$A,$B28)</f>
        <v>#DIV/0!</v>
      </c>
      <c r="AJ28" t="e">
        <f xml:space="preserve"> SUMIFS(
    'Live Plan (Editable)'!$Z:$Z,
    'Live Plan (Editable)'!$A:$A, $B28
  )
/
  SUMIFS(
    'Live Plan (Editable)'!$Y:$Y,
    'Live Plan (Editable)'!$A:$A, $B28
  )</f>
        <v>#DIV/0!</v>
      </c>
      <c r="AK28" s="4" t="e">
        <f t="shared" si="3"/>
        <v>#DIV/0!</v>
      </c>
      <c r="AL28" t="e" cm="1" vm="1">
        <f t="array" ref="AL28">_xlfn.TEXTJOIN(", ",TRUE, _xlfn._xlws.FILTER( 'Live Plan (Editable)'!C:C, ('Live Plan (Editable)'!A:A=$B28)*('Live Plan (Editable)'!AA:AA="Profitable") ))</f>
        <v>#VALUE!</v>
      </c>
      <c r="AM28" t="e" cm="1" vm="1">
        <f t="array" ref="AM28">_xlfn.TEXTJOIN(", ",TRUE, _xlfn._xlws.FILTER( 'Live Plan (Editable)'!C:C, ('Live Plan (Editable)'!A:A=$B28)*('Live Plan (Editable)'!AA:AA="Loss") ))</f>
        <v>#VALUE!</v>
      </c>
      <c r="AN28" t="e" cm="1" vm="1">
        <f t="array" ref="AN28">_xlfn.TEXTJOIN(
  ", ", TRUE,
  _xlfn.UNIQUE(
    _xlfn._xlws.FILTER(
      'Live Plan (Editable)'!$I$2:$I$1000,
      ( 'Live Plan (Editable)'!$A$2:$A$1000 = $B28 ) *
      ( 'Live Plan (Editable)'!$I$2:$I$1000 &lt;&gt; "" )
    )
  )
)</f>
        <v>#VALUE!</v>
      </c>
      <c r="AO28" s="5">
        <f>_xlfn.MINIFS('Live Plan (Editable)'!$E:$E, 'Live Plan (Editable)'!$A:$A, $B28)</f>
        <v>0</v>
      </c>
      <c r="AP28" s="5">
        <f>_xlfn.MAXIFS(
  'Live Plan (Editable)'!$F:$F,
  'Live Plan (Editable)'!$A:$A,    $B28
)</f>
        <v>0</v>
      </c>
      <c r="AQ28" s="5">
        <f>_xlfn.MAXIFS(
  'Live Plan (Editable)'!$T:$T,
  'Live Plan (Editable)'!$A:$A,    $B28
)</f>
        <v>0</v>
      </c>
    </row>
    <row r="29" spans="1:43">
      <c r="A29" t="s">
        <v>87</v>
      </c>
      <c r="C29" t="e">
        <f>INDEX('Live Plan (Editable)'!$B:$B, MATCH($A29, 'Live Plan (Editable)'!$A:$A, 0))</f>
        <v>#N/A</v>
      </c>
      <c r="D29">
        <f>SUMIFS('Live Plan (Editable)'!$G:$G,'Live Plan (Editable)'!$A:$A,$B29)</f>
        <v>0</v>
      </c>
      <c r="E29">
        <f>SUMIFS('Live Plan (Editable)'!$U:$U,'Live Plan (Editable)'!$A:$A,$B29)</f>
        <v>0</v>
      </c>
      <c r="F29">
        <f t="shared" si="0"/>
        <v>0</v>
      </c>
      <c r="G29">
        <f t="shared" si="1"/>
        <v>0</v>
      </c>
      <c r="H29">
        <f>SUMIFS('Live Plan (Editable)'!H:H,'Live Plan (Editable)'!A:A,$B29)</f>
        <v>0</v>
      </c>
      <c r="J29">
        <f>SUMIFS('Live Plan (Editable)'!O:O,'Live Plan (Editable)'!A:A,$B29)</f>
        <v>0</v>
      </c>
      <c r="K29">
        <f>SUMIFS('Live Plan (Editable)'!P:P,'Live Plan (Editable)'!A:A,$B29)</f>
        <v>0</v>
      </c>
      <c r="M29">
        <f>SUMIFS('Live Plan (Editable)'!$R:$R,'Live Plan (Editable)'!$A:$A,$B29)</f>
        <v>0</v>
      </c>
      <c r="N29">
        <f>SUMIFS('Live Plan (Editable)'!$S:$S,'Live Plan (Editable)'!$A:$A,$B29)</f>
        <v>0</v>
      </c>
      <c r="O29">
        <f>SUMIFS('Live Plan (Editable)'!$V:$V,'Live Plan (Editable)'!$A:$A,$B29)</f>
        <v>0</v>
      </c>
      <c r="P29">
        <f>SUMIFS('Live Plan (Editable)'!$W:$W,'Live Plan (Editable)'!$A:$A,$B29)</f>
        <v>0</v>
      </c>
      <c r="Q29">
        <f>SUMIFS('Live Plan (Editable)'!$X:$X,'Live Plan (Editable)'!$A:$A,$B29)</f>
        <v>0</v>
      </c>
      <c r="R29">
        <f>SUMIFS('Live Plan (Editable)'!$Y:$Y,'Live Plan (Editable)'!$A:$A,$B29)</f>
        <v>0</v>
      </c>
      <c r="S29">
        <f>SUMIFS('Live Plan (Editable)'!$Z:$Z,'Live Plan (Editable)'!$A:$A,$B29)</f>
        <v>0</v>
      </c>
      <c r="T29">
        <f>COUNTIFS('Live Plan (Editable)'!$A:$A,$B29,'Live Plan (Editable)'!$AA:$AA,"Profitable")</f>
        <v>0</v>
      </c>
      <c r="U29">
        <f>COUNTIFS('Live Plan (Editable)'!$A:$A,$B29,'Live Plan (Editable)'!$AA:$AA,"Loss")</f>
        <v>0</v>
      </c>
      <c r="V29" t="e">
        <f>COUNTIFS('Live Plan (Editable)'!$A:$A,$B29,'Live Plan (Editable)'!$N:$N,"Completed")/COUNTIFS('Live Plan (Editable)'!$A:$A,$B29)</f>
        <v>#DIV/0!</v>
      </c>
      <c r="W29">
        <f>SUMIFS('Live Plan (Editable)'!L:L,'Live Plan (Editable)'!A:A,$B29)</f>
        <v>0</v>
      </c>
      <c r="X29" t="str">
        <f>IF(COUNTIFS('Live Plan (Editable)'!A:A,$B29,'Live Plan (Editable)'!N:N,"Completed")=COUNTIF('Live Plan (Editable)'!A:A,$B29),"Completed","In Progress")</f>
        <v>Completed</v>
      </c>
      <c r="Y29" s="5">
        <f>_xlfn.MAXIFS('Live Plan (Editable)'!F:F,'Live Plan (Editable)'!A:A,$B29)</f>
        <v>0</v>
      </c>
      <c r="Z29" s="5">
        <f>_xlfn.MAXIFS(
  'Live Plan (Editable)'!$T:$T,
  'Live Plan (Editable)'!$A:$A,    $B29
)</f>
        <v>0</v>
      </c>
      <c r="AA29" cm="1">
        <f t="array" ref="AA29">SUMPRODUCT(
   ( 'Live Plan (Editable)'!$A$2:$A$1000 = $B29 ) *
   (
     ( LEN('Live Plan (Editable)'!$AB$2:$AB$1000)
       - LEN(SUBSTITUTE('Live Plan (Editable)'!$AB$2:$AB$1000, ",", "")) )
     + ( 'Live Plan (Editable)'!$AB$2:$AB$1000 &lt;&gt; "" )
   )
)</f>
        <v>0</v>
      </c>
      <c r="AB29" cm="1">
        <f t="array" ref="AB29">SUMPRODUCT(
   ( 'Live Plan (Editable)'!$A$2:$A$1000 = $B29 ) *
   (
     ( LEN('Live Plan (Editable)'!$AC$2:$AC$1000)
       - LEN(SUBSTITUTE('Live Plan (Editable)'!$AC$2:$AC$1000, ",", "")) )
     + ( 'Live Plan (Editable)'!$AC$2:$AC$1000 &lt;&gt; "" )
   )
)</f>
        <v>0</v>
      </c>
      <c r="AC29" t="e">
        <f>SUMIFS(
   'Live Plan (Editable)'!$P:$P,
   'Live Plan (Editable)'!$A:$A,  $B29
 )
/
SUMIFS(
   'Live Plan (Editable)'!$L:$L,
   'Live Plan (Editable)'!$A:$A,  $B29
)</f>
        <v>#DIV/0!</v>
      </c>
      <c r="AD29">
        <f>SUMIFS('Live Plan (Editable)'!$L:$L,'Live Plan (Editable)'!$A:$A,$B29)
 - SUMIFS('Live Plan (Editable)'!$P:$P,'Live Plan (Editable)'!$A:$A,$B29)</f>
        <v>0</v>
      </c>
      <c r="AE29" t="e">
        <f>SUMIFS('Live Plan (Editable)'!$Z:$Z,'Live Plan (Editable)'!$A:$A,$B29)
/
SUMIFS('Live Plan (Editable)'!$Y:$Y,'Live Plan (Editable)'!$A:$A,$B29)</f>
        <v>#DIV/0!</v>
      </c>
      <c r="AF29" s="27">
        <f>SUMIFS('Live Plan (Editable)'!$Y:$Y,'Live Plan (Editable)'!$A:$A,$B29)
 - SUMIFS('Live Plan (Editable)'!$L:$L,'Live Plan (Editable)'!$A:$A,$B29)</f>
        <v>0</v>
      </c>
      <c r="AG29">
        <f>SUMIFS('Live Plan (Editable)'!$Y:$Y,'Live Plan (Editable)'!$A:$A,$B29)
 - SUMIFS('Live Plan (Editable)'!$W:$W,'Live Plan (Editable)'!$A:$A,$B29)</f>
        <v>0</v>
      </c>
      <c r="AH29">
        <f t="shared" si="2"/>
        <v>0</v>
      </c>
      <c r="AI29" t="e">
        <f xml:space="preserve">
   ( SUMIFS('Live Plan (Editable)'!$Y:$Y,'Live Plan (Editable)'!$A:$A,$B29)
     - SUMIFS('Live Plan (Editable)'!$L:$L,'Live Plan (Editable)'!$A:$A,$B29)
   )
 / SUMIFS('Live Plan (Editable)'!$Y:$Y,'Live Plan (Editable)'!$A:$A,$B29)</f>
        <v>#DIV/0!</v>
      </c>
      <c r="AJ29" t="e">
        <f xml:space="preserve"> SUMIFS(
    'Live Plan (Editable)'!$Z:$Z,
    'Live Plan (Editable)'!$A:$A, $B29
  )
/
  SUMIFS(
    'Live Plan (Editable)'!$Y:$Y,
    'Live Plan (Editable)'!$A:$A, $B29
  )</f>
        <v>#DIV/0!</v>
      </c>
      <c r="AK29" s="4" t="e">
        <f t="shared" si="3"/>
        <v>#DIV/0!</v>
      </c>
      <c r="AL29" t="e" cm="1" vm="1">
        <f t="array" ref="AL29">_xlfn.TEXTJOIN(", ",TRUE, _xlfn._xlws.FILTER( 'Live Plan (Editable)'!C:C, ('Live Plan (Editable)'!A:A=$B29)*('Live Plan (Editable)'!AA:AA="Profitable") ))</f>
        <v>#VALUE!</v>
      </c>
      <c r="AM29" t="e" cm="1" vm="1">
        <f t="array" ref="AM29">_xlfn.TEXTJOIN(", ",TRUE, _xlfn._xlws.FILTER( 'Live Plan (Editable)'!C:C, ('Live Plan (Editable)'!A:A=$B29)*('Live Plan (Editable)'!AA:AA="Loss") ))</f>
        <v>#VALUE!</v>
      </c>
      <c r="AN29" t="e" cm="1" vm="1">
        <f t="array" ref="AN29">_xlfn.TEXTJOIN(
  ", ", TRUE,
  _xlfn.UNIQUE(
    _xlfn._xlws.FILTER(
      'Live Plan (Editable)'!$I$2:$I$1000,
      ( 'Live Plan (Editable)'!$A$2:$A$1000 = $B29 ) *
      ( 'Live Plan (Editable)'!$I$2:$I$1000 &lt;&gt; "" )
    )
  )
)</f>
        <v>#VALUE!</v>
      </c>
      <c r="AO29" s="5">
        <f>_xlfn.MINIFS('Live Plan (Editable)'!$E:$E, 'Live Plan (Editable)'!$A:$A, $B29)</f>
        <v>0</v>
      </c>
      <c r="AP29" s="5">
        <f>_xlfn.MAXIFS(
  'Live Plan (Editable)'!$F:$F,
  'Live Plan (Editable)'!$A:$A,    $B29
)</f>
        <v>0</v>
      </c>
      <c r="AQ29" s="5">
        <f>_xlfn.MAXIFS(
  'Live Plan (Editable)'!$T:$T,
  'Live Plan (Editable)'!$A:$A,    $B29
)</f>
        <v>0</v>
      </c>
    </row>
    <row r="30" spans="1:43">
      <c r="A30" t="s">
        <v>88</v>
      </c>
      <c r="D30">
        <f>SUMIFS('Live Plan (Editable)'!$G:$G,'Live Plan (Editable)'!$A:$A,$B30)</f>
        <v>0</v>
      </c>
      <c r="E30">
        <f>SUMIFS('Live Plan (Editable)'!$U:$U,'Live Plan (Editable)'!$A:$A,$B30)</f>
        <v>0</v>
      </c>
      <c r="F30">
        <f t="shared" si="0"/>
        <v>0</v>
      </c>
      <c r="G30">
        <f t="shared" si="1"/>
        <v>0</v>
      </c>
      <c r="H30">
        <f>SUMIFS('Live Plan (Editable)'!H:H,'Live Plan (Editable)'!A:A,$B30)</f>
        <v>0</v>
      </c>
      <c r="J30">
        <f>SUMIFS('Live Plan (Editable)'!O:O,'Live Plan (Editable)'!A:A,$B30)</f>
        <v>0</v>
      </c>
      <c r="K30">
        <f>SUMIFS('Live Plan (Editable)'!P:P,'Live Plan (Editable)'!A:A,$B30)</f>
        <v>0</v>
      </c>
      <c r="M30">
        <f>SUMIFS('Live Plan (Editable)'!$R:$R,'Live Plan (Editable)'!$A:$A,$B30)</f>
        <v>0</v>
      </c>
      <c r="O30">
        <f>SUMIFS('Live Plan (Editable)'!$V:$V,'Live Plan (Editable)'!$A:$A,$B30)</f>
        <v>0</v>
      </c>
      <c r="P30">
        <f>SUMIFS('Live Plan (Editable)'!$W:$W,'Live Plan (Editable)'!$A:$A,$B30)</f>
        <v>0</v>
      </c>
      <c r="Q30">
        <f>SUMIFS('Live Plan (Editable)'!$X:$X,'Live Plan (Editable)'!$A:$A,$B30)</f>
        <v>0</v>
      </c>
      <c r="R30">
        <f>SUMIFS('Live Plan (Editable)'!$Y:$Y,'Live Plan (Editable)'!$A:$A,$B30)</f>
        <v>0</v>
      </c>
      <c r="S30">
        <f>SUMIFS('Live Plan (Editable)'!$Z:$Z,'Live Plan (Editable)'!$A:$A,$B30)</f>
        <v>0</v>
      </c>
      <c r="T30">
        <f>COUNTIFS('Live Plan (Editable)'!$A:$A,$B30,'Live Plan (Editable)'!$AA:$AA,"Profitable")</f>
        <v>0</v>
      </c>
      <c r="U30">
        <f>COUNTIFS('Live Plan (Editable)'!$A:$A,$B30,'Live Plan (Editable)'!$AA:$AA,"Loss")</f>
        <v>0</v>
      </c>
      <c r="V30" t="e">
        <f>COUNTIFS('Live Plan (Editable)'!$A:$A,$B30,'Live Plan (Editable)'!$N:$N,"Completed")/COUNTIFS('Live Plan (Editable)'!$A:$A,$B30)</f>
        <v>#DIV/0!</v>
      </c>
      <c r="W30">
        <f>SUMIFS('Live Plan (Editable)'!L:L,'Live Plan (Editable)'!A:A,$B30)</f>
        <v>0</v>
      </c>
      <c r="X30" t="str">
        <f>IF(COUNTIFS('Live Plan (Editable)'!A:A,$B30,'Live Plan (Editable)'!N:N,"Completed")=COUNTIF('Live Plan (Editable)'!A:A,$B30),"Completed","In Progress")</f>
        <v>Completed</v>
      </c>
      <c r="Y30" s="5">
        <f>_xlfn.MAXIFS('Live Plan (Editable)'!F:F,'Live Plan (Editable)'!A:A,$B30)</f>
        <v>0</v>
      </c>
      <c r="Z30" s="5">
        <f>_xlfn.MAXIFS(
  'Live Plan (Editable)'!$T:$T,
  'Live Plan (Editable)'!$A:$A,    $B30
)</f>
        <v>0</v>
      </c>
      <c r="AA30" cm="1">
        <f t="array" ref="AA30">SUMPRODUCT(
   ( 'Live Plan (Editable)'!$A$2:$A$1000 = $B30 ) *
   (
     ( LEN('Live Plan (Editable)'!$AB$2:$AB$1000)
       - LEN(SUBSTITUTE('Live Plan (Editable)'!$AB$2:$AB$1000, ",", "")) )
     + ( 'Live Plan (Editable)'!$AB$2:$AB$1000 &lt;&gt; "" )
   )
)</f>
        <v>0</v>
      </c>
      <c r="AB30" cm="1">
        <f t="array" ref="AB30">SUMPRODUCT(
   ( 'Live Plan (Editable)'!$A$2:$A$1000 = $B30 ) *
   (
     ( LEN('Live Plan (Editable)'!$AC$2:$AC$1000)
       - LEN(SUBSTITUTE('Live Plan (Editable)'!$AC$2:$AC$1000, ",", "")) )
     + ( 'Live Plan (Editable)'!$AC$2:$AC$1000 &lt;&gt; "" )
   )
)</f>
        <v>0</v>
      </c>
      <c r="AC30" t="e">
        <f>SUMIFS(
   'Live Plan (Editable)'!$P:$P,
   'Live Plan (Editable)'!$A:$A,  $B30
 )
/
SUMIFS(
   'Live Plan (Editable)'!$L:$L,
   'Live Plan (Editable)'!$A:$A,  $B30
)</f>
        <v>#DIV/0!</v>
      </c>
      <c r="AD30">
        <f>SUMIFS('Live Plan (Editable)'!$L:$L,'Live Plan (Editable)'!$A:$A,$B30)
 - SUMIFS('Live Plan (Editable)'!$P:$P,'Live Plan (Editable)'!$A:$A,$B30)</f>
        <v>0</v>
      </c>
      <c r="AE30" t="e">
        <f>SUMIFS('Live Plan (Editable)'!$Z:$Z,'Live Plan (Editable)'!$A:$A,$B30)
/
SUMIFS('Live Plan (Editable)'!$Y:$Y,'Live Plan (Editable)'!$A:$A,$B30)</f>
        <v>#DIV/0!</v>
      </c>
      <c r="AF30" s="27">
        <f>SUMIFS('Live Plan (Editable)'!$Y:$Y,'Live Plan (Editable)'!$A:$A,$B30)
 - SUMIFS('Live Plan (Editable)'!$L:$L,'Live Plan (Editable)'!$A:$A,$B30)</f>
        <v>0</v>
      </c>
      <c r="AG30">
        <f>SUMIFS('Live Plan (Editable)'!$Y:$Y,'Live Plan (Editable)'!$A:$A,$B30)
 - SUMIFS('Live Plan (Editable)'!$W:$W,'Live Plan (Editable)'!$A:$A,$B30)</f>
        <v>0</v>
      </c>
      <c r="AH30">
        <f t="shared" si="2"/>
        <v>0</v>
      </c>
      <c r="AI30" t="e">
        <f xml:space="preserve">
   ( SUMIFS('Live Plan (Editable)'!$Y:$Y,'Live Plan (Editable)'!$A:$A,$B30)
     - SUMIFS('Live Plan (Editable)'!$L:$L,'Live Plan (Editable)'!$A:$A,$B30)
   )
 / SUMIFS('Live Plan (Editable)'!$Y:$Y,'Live Plan (Editable)'!$A:$A,$B30)</f>
        <v>#DIV/0!</v>
      </c>
      <c r="AJ30" t="e">
        <f xml:space="preserve"> SUMIFS(
    'Live Plan (Editable)'!$Z:$Z,
    'Live Plan (Editable)'!$A:$A, $B30
  )
/
  SUMIFS(
    'Live Plan (Editable)'!$Y:$Y,
    'Live Plan (Editable)'!$A:$A, $B30
  )</f>
        <v>#DIV/0!</v>
      </c>
      <c r="AK30" s="4" t="e">
        <f t="shared" si="3"/>
        <v>#DIV/0!</v>
      </c>
      <c r="AL30" t="e" cm="1" vm="1">
        <f t="array" ref="AL30">_xlfn.TEXTJOIN(", ",TRUE, _xlfn._xlws.FILTER( 'Live Plan (Editable)'!C:C, ('Live Plan (Editable)'!A:A=$B30)*('Live Plan (Editable)'!AA:AA="Profitable") ))</f>
        <v>#VALUE!</v>
      </c>
      <c r="AM30" t="e" cm="1" vm="1">
        <f t="array" ref="AM30">_xlfn.TEXTJOIN(", ",TRUE, _xlfn._xlws.FILTER( 'Live Plan (Editable)'!C:C, ('Live Plan (Editable)'!A:A=$B30)*('Live Plan (Editable)'!AA:AA="Loss") ))</f>
        <v>#VALUE!</v>
      </c>
      <c r="AN30" t="e" cm="1" vm="1">
        <f t="array" ref="AN30">_xlfn.TEXTJOIN(
  ", ", TRUE,
  _xlfn.UNIQUE(
    _xlfn._xlws.FILTER(
      'Live Plan (Editable)'!$I$2:$I$1000,
      ( 'Live Plan (Editable)'!$A$2:$A$1000 = $B30 ) *
      ( 'Live Plan (Editable)'!$I$2:$I$1000 &lt;&gt; "" )
    )
  )
)</f>
        <v>#VALUE!</v>
      </c>
      <c r="AO30" s="5">
        <f>_xlfn.MINIFS('Live Plan (Editable)'!$E:$E, 'Live Plan (Editable)'!$A:$A, $B30)</f>
        <v>0</v>
      </c>
      <c r="AP30" s="5">
        <f>_xlfn.MAXIFS(
  'Live Plan (Editable)'!$F:$F,
  'Live Plan (Editable)'!$A:$A,    $B30
)</f>
        <v>0</v>
      </c>
      <c r="AQ30" s="5">
        <f>_xlfn.MAXIFS(
  'Live Plan (Editable)'!$T:$T,
  'Live Plan (Editable)'!$A:$A,    $B30
)</f>
        <v>0</v>
      </c>
    </row>
    <row r="31" spans="1:43">
      <c r="A31" t="s">
        <v>89</v>
      </c>
      <c r="D31">
        <f>SUMIFS('Live Plan (Editable)'!$G:$G,'Live Plan (Editable)'!$A:$A,$B31)</f>
        <v>0</v>
      </c>
      <c r="E31">
        <f>SUMIFS('Live Plan (Editable)'!$U:$U,'Live Plan (Editable)'!$A:$A,$B31)</f>
        <v>0</v>
      </c>
      <c r="F31">
        <f t="shared" si="0"/>
        <v>0</v>
      </c>
      <c r="G31">
        <f t="shared" si="1"/>
        <v>0</v>
      </c>
      <c r="H31">
        <f>SUMIFS('Live Plan (Editable)'!H:H,'Live Plan (Editable)'!A:A,$B31)</f>
        <v>0</v>
      </c>
      <c r="J31">
        <f>SUMIFS('Live Plan (Editable)'!O:O,'Live Plan (Editable)'!A:A,$B31)</f>
        <v>0</v>
      </c>
      <c r="K31">
        <f>SUMIFS('Live Plan (Editable)'!P:P,'Live Plan (Editable)'!A:A,$B31)</f>
        <v>0</v>
      </c>
      <c r="M31">
        <f>SUMIFS('Live Plan (Editable)'!$R:$R,'Live Plan (Editable)'!$A:$A,$B31)</f>
        <v>0</v>
      </c>
      <c r="O31">
        <f>SUMIFS('Live Plan (Editable)'!$V:$V,'Live Plan (Editable)'!$A:$A,$B31)</f>
        <v>0</v>
      </c>
      <c r="P31">
        <f>SUMIFS('Live Plan (Editable)'!$W:$W,'Live Plan (Editable)'!$A:$A,$B31)</f>
        <v>0</v>
      </c>
      <c r="Q31">
        <f>SUMIFS('Live Plan (Editable)'!$X:$X,'Live Plan (Editable)'!$A:$A,$B31)</f>
        <v>0</v>
      </c>
      <c r="R31">
        <f>SUMIFS('Live Plan (Editable)'!$Y:$Y,'Live Plan (Editable)'!$A:$A,$B31)</f>
        <v>0</v>
      </c>
      <c r="S31">
        <f>SUMIFS('Live Plan (Editable)'!$Z:$Z,'Live Plan (Editable)'!$A:$A,$B31)</f>
        <v>0</v>
      </c>
      <c r="T31">
        <f>COUNTIFS('Live Plan (Editable)'!$A:$A,$B31,'Live Plan (Editable)'!$AA:$AA,"Profitable")</f>
        <v>0</v>
      </c>
      <c r="U31">
        <f>COUNTIFS('Live Plan (Editable)'!$A:$A,$B31,'Live Plan (Editable)'!$AA:$AA,"Loss")</f>
        <v>0</v>
      </c>
      <c r="V31" t="e">
        <f>COUNTIFS('Live Plan (Editable)'!$A:$A,$B31,'Live Plan (Editable)'!$N:$N,"Completed")/COUNTIFS('Live Plan (Editable)'!$A:$A,$B31)</f>
        <v>#DIV/0!</v>
      </c>
      <c r="W31">
        <f>SUMIFS('Live Plan (Editable)'!L:L,'Live Plan (Editable)'!A:A,$B31)</f>
        <v>0</v>
      </c>
      <c r="X31" t="str">
        <f>IF(COUNTIFS('Live Plan (Editable)'!A:A,$B31,'Live Plan (Editable)'!N:N,"Completed")=COUNTIF('Live Plan (Editable)'!A:A,$B31),"Completed","In Progress")</f>
        <v>Completed</v>
      </c>
      <c r="Y31" s="5">
        <f>_xlfn.MAXIFS('Live Plan (Editable)'!F:F,'Live Plan (Editable)'!A:A,$B31)</f>
        <v>0</v>
      </c>
      <c r="Z31" s="5">
        <f>_xlfn.MAXIFS(
  'Live Plan (Editable)'!$T:$T,
  'Live Plan (Editable)'!$A:$A,    $B31
)</f>
        <v>0</v>
      </c>
      <c r="AA31" cm="1">
        <f t="array" ref="AA31">SUMPRODUCT(
   ( 'Live Plan (Editable)'!$A$2:$A$1000 = $B31 ) *
   (
     ( LEN('Live Plan (Editable)'!$AB$2:$AB$1000)
       - LEN(SUBSTITUTE('Live Plan (Editable)'!$AB$2:$AB$1000, ",", "")) )
     + ( 'Live Plan (Editable)'!$AB$2:$AB$1000 &lt;&gt; "" )
   )
)</f>
        <v>0</v>
      </c>
      <c r="AB31" cm="1">
        <f t="array" ref="AB31">SUMPRODUCT(
   ( 'Live Plan (Editable)'!$A$2:$A$1000 = $B31 ) *
   (
     ( LEN('Live Plan (Editable)'!$AC$2:$AC$1000)
       - LEN(SUBSTITUTE('Live Plan (Editable)'!$AC$2:$AC$1000, ",", "")) )
     + ( 'Live Plan (Editable)'!$AC$2:$AC$1000 &lt;&gt; "" )
   )
)</f>
        <v>0</v>
      </c>
      <c r="AC31" t="e">
        <f>SUMIFS(
   'Live Plan (Editable)'!$P:$P,
   'Live Plan (Editable)'!$A:$A,  $B31
 )
/
SUMIFS(
   'Live Plan (Editable)'!$L:$L,
   'Live Plan (Editable)'!$A:$A,  $B31
)</f>
        <v>#DIV/0!</v>
      </c>
      <c r="AD31">
        <f>SUMIFS('Live Plan (Editable)'!$L:$L,'Live Plan (Editable)'!$A:$A,$B31)
 - SUMIFS('Live Plan (Editable)'!$P:$P,'Live Plan (Editable)'!$A:$A,$B31)</f>
        <v>0</v>
      </c>
      <c r="AE31" t="e">
        <f>SUMIFS('Live Plan (Editable)'!$Z:$Z,'Live Plan (Editable)'!$A:$A,$B31)
/
SUMIFS('Live Plan (Editable)'!$Y:$Y,'Live Plan (Editable)'!$A:$A,$B31)</f>
        <v>#DIV/0!</v>
      </c>
      <c r="AF31" s="27">
        <f>SUMIFS('Live Plan (Editable)'!$Y:$Y,'Live Plan (Editable)'!$A:$A,$B31)
 - SUMIFS('Live Plan (Editable)'!$L:$L,'Live Plan (Editable)'!$A:$A,$B31)</f>
        <v>0</v>
      </c>
      <c r="AG31">
        <f>SUMIFS('Live Plan (Editable)'!$Y:$Y,'Live Plan (Editable)'!$A:$A,$B31)
 - SUMIFS('Live Plan (Editable)'!$W:$W,'Live Plan (Editable)'!$A:$A,$B31)</f>
        <v>0</v>
      </c>
      <c r="AH31">
        <f t="shared" si="2"/>
        <v>0</v>
      </c>
      <c r="AI31" t="e">
        <f xml:space="preserve">
   ( SUMIFS('Live Plan (Editable)'!$Y:$Y,'Live Plan (Editable)'!$A:$A,$B31)
     - SUMIFS('Live Plan (Editable)'!$L:$L,'Live Plan (Editable)'!$A:$A,$B31)
   )
 / SUMIFS('Live Plan (Editable)'!$Y:$Y,'Live Plan (Editable)'!$A:$A,$B31)</f>
        <v>#DIV/0!</v>
      </c>
      <c r="AJ31" t="e">
        <f xml:space="preserve"> SUMIFS(
    'Live Plan (Editable)'!$Z:$Z,
    'Live Plan (Editable)'!$A:$A, $B31
  )
/
  SUMIFS(
    'Live Plan (Editable)'!$Y:$Y,
    'Live Plan (Editable)'!$A:$A, $B31
  )</f>
        <v>#DIV/0!</v>
      </c>
      <c r="AK31" s="4" t="e">
        <f t="shared" si="3"/>
        <v>#DIV/0!</v>
      </c>
      <c r="AL31" t="e" cm="1" vm="1">
        <f t="array" ref="AL31">_xlfn.TEXTJOIN(", ",TRUE, _xlfn._xlws.FILTER( 'Live Plan (Editable)'!C:C, ('Live Plan (Editable)'!A:A=$B31)*('Live Plan (Editable)'!AA:AA="Profitable") ))</f>
        <v>#VALUE!</v>
      </c>
      <c r="AM31" t="e" cm="1" vm="1">
        <f t="array" ref="AM31">_xlfn.TEXTJOIN(", ",TRUE, _xlfn._xlws.FILTER( 'Live Plan (Editable)'!C:C, ('Live Plan (Editable)'!A:A=$B31)*('Live Plan (Editable)'!AA:AA="Loss") ))</f>
        <v>#VALUE!</v>
      </c>
      <c r="AN31" t="e" cm="1" vm="1">
        <f t="array" ref="AN31">_xlfn.TEXTJOIN(
  ", ", TRUE,
  _xlfn.UNIQUE(
    _xlfn._xlws.FILTER(
      'Live Plan (Editable)'!$I$2:$I$1000,
      ( 'Live Plan (Editable)'!$A$2:$A$1000 = $B31 ) *
      ( 'Live Plan (Editable)'!$I$2:$I$1000 &lt;&gt; "" )
    )
  )
)</f>
        <v>#VALUE!</v>
      </c>
      <c r="AO31" s="5">
        <f>_xlfn.MINIFS('Live Plan (Editable)'!$E:$E, 'Live Plan (Editable)'!$A:$A, $B31)</f>
        <v>0</v>
      </c>
      <c r="AP31" s="5">
        <f>_xlfn.MAXIFS(
  'Live Plan (Editable)'!$F:$F,
  'Live Plan (Editable)'!$A:$A,    $B31
)</f>
        <v>0</v>
      </c>
      <c r="AQ31" s="5">
        <f>_xlfn.MAXIFS(
  'Live Plan (Editable)'!$T:$T,
  'Live Plan (Editable)'!$A:$A,    $B31
)</f>
        <v>0</v>
      </c>
    </row>
    <row r="32" spans="1:43">
      <c r="A32" t="s">
        <v>90</v>
      </c>
      <c r="D32">
        <f>SUMIFS('Live Plan (Editable)'!$G:$G,'Live Plan (Editable)'!$A:$A,$B32)</f>
        <v>0</v>
      </c>
      <c r="O32">
        <f>SUMIFS('Live Plan (Editable)'!$V:$V,'Live Plan (Editable)'!$A:$A,$B32)</f>
        <v>0</v>
      </c>
      <c r="P32">
        <f>SUMIFS('Live Plan (Editable)'!$W:$W,'Live Plan (Editable)'!$A:$A,$B32)</f>
        <v>0</v>
      </c>
      <c r="Z32" s="5">
        <f>_xlfn.MAXIFS(
  'Live Plan (Editable)'!$T:$T,
  'Live Plan (Editable)'!$A:$A,    $B32
)</f>
        <v>0</v>
      </c>
      <c r="AA32" cm="1">
        <f t="array" ref="AA32">SUMPRODUCT(
   ( 'Live Plan (Editable)'!$A$2:$A$1000 = $B32 ) *
   (
     ( LEN('Live Plan (Editable)'!$AB$2:$AB$1000)
       - LEN(SUBSTITUTE('Live Plan (Editable)'!$AB$2:$AB$1000, ",", "")) )
     + ( 'Live Plan (Editable)'!$AB$2:$AB$1000 &lt;&gt; "" )
   )
)</f>
        <v>0</v>
      </c>
      <c r="AB32" cm="1">
        <f t="array" ref="AB32">SUMPRODUCT(
   ( 'Live Plan (Editable)'!$A$2:$A$1000 = $B32 ) *
   (
     ( LEN('Live Plan (Editable)'!$AC$2:$AC$1000)
       - LEN(SUBSTITUTE('Live Plan (Editable)'!$AC$2:$AC$1000, ",", "")) )
     + ( 'Live Plan (Editable)'!$AC$2:$AC$1000 &lt;&gt; "" )
   )
)</f>
        <v>0</v>
      </c>
      <c r="AC32" t="e">
        <f>SUMIFS(
   'Live Plan (Editable)'!$P:$P,
   'Live Plan (Editable)'!$A:$A,  $B32
 )
/
SUMIFS(
   'Live Plan (Editable)'!$L:$L,
   'Live Plan (Editable)'!$A:$A,  $B32
)</f>
        <v>#DIV/0!</v>
      </c>
      <c r="AD32">
        <f>SUMIFS('Live Plan (Editable)'!$L:$L,'Live Plan (Editable)'!$A:$A,$B32)
 - SUMIFS('Live Plan (Editable)'!$P:$P,'Live Plan (Editable)'!$A:$A,$B32)</f>
        <v>0</v>
      </c>
      <c r="AE32" t="e">
        <f>SUMIFS('Live Plan (Editable)'!$Z:$Z,'Live Plan (Editable)'!$A:$A,$B32)
/
SUMIFS('Live Plan (Editable)'!$Y:$Y,'Live Plan (Editable)'!$A:$A,$B32)</f>
        <v>#DIV/0!</v>
      </c>
      <c r="AF32" s="27">
        <f>SUMIFS('Live Plan (Editable)'!$Y:$Y,'Live Plan (Editable)'!$A:$A,$B32)
 - SUMIFS('Live Plan (Editable)'!$L:$L,'Live Plan (Editable)'!$A:$A,$B32)</f>
        <v>0</v>
      </c>
      <c r="AG32">
        <f>SUMIFS('Live Plan (Editable)'!$Y:$Y,'Live Plan (Editable)'!$A:$A,$B32)
 - SUMIFS('Live Plan (Editable)'!$W:$W,'Live Plan (Editable)'!$A:$A,$B32)</f>
        <v>0</v>
      </c>
      <c r="AH32">
        <f t="shared" si="2"/>
        <v>0</v>
      </c>
      <c r="AI32" t="e">
        <f xml:space="preserve">
   ( SUMIFS('Live Plan (Editable)'!$Y:$Y,'Live Plan (Editable)'!$A:$A,$B32)
     - SUMIFS('Live Plan (Editable)'!$L:$L,'Live Plan (Editable)'!$A:$A,$B32)
   )
 / SUMIFS('Live Plan (Editable)'!$Y:$Y,'Live Plan (Editable)'!$A:$A,$B32)</f>
        <v>#DIV/0!</v>
      </c>
      <c r="AJ32" t="e">
        <f xml:space="preserve"> SUMIFS(
    'Live Plan (Editable)'!$Z:$Z,
    'Live Plan (Editable)'!$A:$A, $B32
  )
/
  SUMIFS(
    'Live Plan (Editable)'!$Y:$Y,
    'Live Plan (Editable)'!$A:$A, $B32
  )</f>
        <v>#DIV/0!</v>
      </c>
      <c r="AK32" s="4" t="e">
        <f t="shared" si="3"/>
        <v>#DIV/0!</v>
      </c>
      <c r="AL32" t="e" cm="1" vm="1">
        <f t="array" ref="AL32">_xlfn.TEXTJOIN(", ",TRUE, _xlfn._xlws.FILTER( 'Live Plan (Editable)'!C:C, ('Live Plan (Editable)'!A:A=$B32)*('Live Plan (Editable)'!AA:AA="Profitable") ))</f>
        <v>#VALUE!</v>
      </c>
      <c r="AM32" t="e" cm="1" vm="1">
        <f t="array" ref="AM32">_xlfn.TEXTJOIN(", ",TRUE, _xlfn._xlws.FILTER( 'Live Plan (Editable)'!C:C, ('Live Plan (Editable)'!A:A=$B32)*('Live Plan (Editable)'!AA:AA="Loss") ))</f>
        <v>#VALUE!</v>
      </c>
      <c r="AN32" t="e" cm="1" vm="1">
        <f t="array" ref="AN32">_xlfn.TEXTJOIN(
  ", ", TRUE,
  _xlfn.UNIQUE(
    _xlfn._xlws.FILTER(
      'Live Plan (Editable)'!$I$2:$I$1000,
      ( 'Live Plan (Editable)'!$A$2:$A$1000 = $B32 ) *
      ( 'Live Plan (Editable)'!$I$2:$I$1000 &lt;&gt; "" )
    )
  )
)</f>
        <v>#VALUE!</v>
      </c>
      <c r="AO32" s="5">
        <f>_xlfn.MINIFS('Live Plan (Editable)'!$E:$E, 'Live Plan (Editable)'!$A:$A, $B32)</f>
        <v>0</v>
      </c>
      <c r="AP32" s="5">
        <f>_xlfn.MAXIFS(
  'Live Plan (Editable)'!$F:$F,
  'Live Plan (Editable)'!$A:$A,    $B32
)</f>
        <v>0</v>
      </c>
      <c r="AQ32" s="5">
        <f>_xlfn.MAXIFS(
  'Live Plan (Editable)'!$T:$T,
  'Live Plan (Editable)'!$A:$A,    $B32
)</f>
        <v>0</v>
      </c>
    </row>
    <row r="33" spans="1:43">
      <c r="A33" t="s">
        <v>91</v>
      </c>
      <c r="D33">
        <f>SUMIFS('Live Plan (Editable)'!$G:$G,'Live Plan (Editable)'!$A:$A,$B33)</f>
        <v>0</v>
      </c>
      <c r="O33">
        <f>SUMIFS('Live Plan (Editable)'!$V:$V,'Live Plan (Editable)'!$A:$A,$B33)</f>
        <v>0</v>
      </c>
      <c r="P33">
        <f>SUMIFS('Live Plan (Editable)'!$W:$W,'Live Plan (Editable)'!$A:$A,$B33)</f>
        <v>0</v>
      </c>
      <c r="Z33" s="5">
        <f>_xlfn.MAXIFS(
  'Live Plan (Editable)'!$T:$T,
  'Live Plan (Editable)'!$A:$A,    $B33
)</f>
        <v>0</v>
      </c>
      <c r="AA33" cm="1">
        <f t="array" ref="AA33">SUMPRODUCT(
   ( 'Live Plan (Editable)'!$A$2:$A$1000 = $B33 ) *
   (
     ( LEN('Live Plan (Editable)'!$AB$2:$AB$1000)
       - LEN(SUBSTITUTE('Live Plan (Editable)'!$AB$2:$AB$1000, ",", "")) )
     + ( 'Live Plan (Editable)'!$AB$2:$AB$1000 &lt;&gt; "" )
   )
)</f>
        <v>0</v>
      </c>
      <c r="AB33" cm="1">
        <f t="array" ref="AB33">SUMPRODUCT(
   ( 'Live Plan (Editable)'!$A$2:$A$1000 = $B33 ) *
   (
     ( LEN('Live Plan (Editable)'!$AC$2:$AC$1000)
       - LEN(SUBSTITUTE('Live Plan (Editable)'!$AC$2:$AC$1000, ",", "")) )
     + ( 'Live Plan (Editable)'!$AC$2:$AC$1000 &lt;&gt; "" )
   )
)</f>
        <v>0</v>
      </c>
      <c r="AC33" t="e">
        <f>SUMIFS(
   'Live Plan (Editable)'!$P:$P,
   'Live Plan (Editable)'!$A:$A,  $B33
 )
/
SUMIFS(
   'Live Plan (Editable)'!$L:$L,
   'Live Plan (Editable)'!$A:$A,  $B33
)</f>
        <v>#DIV/0!</v>
      </c>
      <c r="AD33">
        <f>SUMIFS('Live Plan (Editable)'!$L:$L,'Live Plan (Editable)'!$A:$A,$B33)
 - SUMIFS('Live Plan (Editable)'!$P:$P,'Live Plan (Editable)'!$A:$A,$B33)</f>
        <v>0</v>
      </c>
      <c r="AE33" t="e">
        <f>SUMIFS('Live Plan (Editable)'!$Z:$Z,'Live Plan (Editable)'!$A:$A,$B33)
/
SUMIFS('Live Plan (Editable)'!$Y:$Y,'Live Plan (Editable)'!$A:$A,$B33)</f>
        <v>#DIV/0!</v>
      </c>
      <c r="AF33" s="27">
        <f>SUMIFS('Live Plan (Editable)'!$Y:$Y,'Live Plan (Editable)'!$A:$A,$B33)
 - SUMIFS('Live Plan (Editable)'!$L:$L,'Live Plan (Editable)'!$A:$A,$B33)</f>
        <v>0</v>
      </c>
      <c r="AG33">
        <f>SUMIFS('Live Plan (Editable)'!$Y:$Y,'Live Plan (Editable)'!$A:$A,$B33)
 - SUMIFS('Live Plan (Editable)'!$W:$W,'Live Plan (Editable)'!$A:$A,$B33)</f>
        <v>0</v>
      </c>
      <c r="AH33">
        <f t="shared" si="2"/>
        <v>0</v>
      </c>
      <c r="AI33" t="e">
        <f xml:space="preserve">
   ( SUMIFS('Live Plan (Editable)'!$Y:$Y,'Live Plan (Editable)'!$A:$A,$B33)
     - SUMIFS('Live Plan (Editable)'!$L:$L,'Live Plan (Editable)'!$A:$A,$B33)
   )
 / SUMIFS('Live Plan (Editable)'!$Y:$Y,'Live Plan (Editable)'!$A:$A,$B33)</f>
        <v>#DIV/0!</v>
      </c>
      <c r="AJ33" t="e">
        <f xml:space="preserve"> SUMIFS(
    'Live Plan (Editable)'!$Z:$Z,
    'Live Plan (Editable)'!$A:$A, $B33
  )
/
  SUMIFS(
    'Live Plan (Editable)'!$Y:$Y,
    'Live Plan (Editable)'!$A:$A, $B33
  )</f>
        <v>#DIV/0!</v>
      </c>
      <c r="AK33" s="4" t="e">
        <f t="shared" si="3"/>
        <v>#DIV/0!</v>
      </c>
      <c r="AL33" t="e" cm="1" vm="1">
        <f t="array" ref="AL33">_xlfn.TEXTJOIN(", ",TRUE, _xlfn._xlws.FILTER( 'Live Plan (Editable)'!C:C, ('Live Plan (Editable)'!A:A=$B33)*('Live Plan (Editable)'!AA:AA="Profitable") ))</f>
        <v>#VALUE!</v>
      </c>
      <c r="AM33" t="e" cm="1" vm="1">
        <f t="array" ref="AM33">_xlfn.TEXTJOIN(", ",TRUE, _xlfn._xlws.FILTER( 'Live Plan (Editable)'!C:C, ('Live Plan (Editable)'!A:A=$B33)*('Live Plan (Editable)'!AA:AA="Loss") ))</f>
        <v>#VALUE!</v>
      </c>
      <c r="AN33" t="e" cm="1" vm="1">
        <f t="array" ref="AN33">_xlfn.TEXTJOIN(
  ", ", TRUE,
  _xlfn.UNIQUE(
    _xlfn._xlws.FILTER(
      'Live Plan (Editable)'!$I$2:$I$1000,
      ( 'Live Plan (Editable)'!$A$2:$A$1000 = $B33 ) *
      ( 'Live Plan (Editable)'!$I$2:$I$1000 &lt;&gt; "" )
    )
  )
)</f>
        <v>#VALUE!</v>
      </c>
      <c r="AO33" s="5">
        <f>_xlfn.MINIFS('Live Plan (Editable)'!$E:$E, 'Live Plan (Editable)'!$A:$A, $B33)</f>
        <v>0</v>
      </c>
      <c r="AP33" s="5">
        <f>_xlfn.MAXIFS(
  'Live Plan (Editable)'!$F:$F,
  'Live Plan (Editable)'!$A:$A,    $B33
)</f>
        <v>0</v>
      </c>
      <c r="AQ33" s="5">
        <f>_xlfn.MAXIFS(
  'Live Plan (Editable)'!$T:$T,
  'Live Plan (Editable)'!$A:$A,    $B33
)</f>
        <v>0</v>
      </c>
    </row>
    <row r="34" spans="1:43">
      <c r="A34" t="s">
        <v>92</v>
      </c>
      <c r="D34">
        <f>SUMIFS('Live Plan (Editable)'!$G:$G,'Live Plan (Editable)'!$A:$A,$B34)</f>
        <v>0</v>
      </c>
      <c r="O34">
        <f>SUMIFS('Live Plan (Editable)'!$V:$V,'Live Plan (Editable)'!$A:$A,$B34)</f>
        <v>0</v>
      </c>
      <c r="P34">
        <f>SUMIFS('Live Plan (Editable)'!$W:$W,'Live Plan (Editable)'!$A:$A,$B34)</f>
        <v>0</v>
      </c>
      <c r="Z34" s="5">
        <f>_xlfn.MAXIFS(
  'Live Plan (Editable)'!$T:$T,
  'Live Plan (Editable)'!$A:$A,    $B34
)</f>
        <v>0</v>
      </c>
      <c r="AD34">
        <f>SUMIFS('Live Plan (Editable)'!$L:$L,'Live Plan (Editable)'!$A:$A,$B34)
 - SUMIFS('Live Plan (Editable)'!$P:$P,'Live Plan (Editable)'!$A:$A,$B34)</f>
        <v>0</v>
      </c>
      <c r="AE34" t="e">
        <f>SUMIFS('Live Plan (Editable)'!$Z:$Z,'Live Plan (Editable)'!$A:$A,$B34)
/
SUMIFS('Live Plan (Editable)'!$Y:$Y,'Live Plan (Editable)'!$A:$A,$B34)</f>
        <v>#DIV/0!</v>
      </c>
      <c r="AF34" s="27">
        <f>SUMIFS('Live Plan (Editable)'!$Y:$Y,'Live Plan (Editable)'!$A:$A,$B34)
 - SUMIFS('Live Plan (Editable)'!$L:$L,'Live Plan (Editable)'!$A:$A,$B34)</f>
        <v>0</v>
      </c>
      <c r="AG34">
        <f>SUMIFS('Live Plan (Editable)'!$Y:$Y,'Live Plan (Editable)'!$A:$A,$B34)
 - SUMIFS('Live Plan (Editable)'!$W:$W,'Live Plan (Editable)'!$A:$A,$B34)</f>
        <v>0</v>
      </c>
      <c r="AH34">
        <f t="shared" si="2"/>
        <v>0</v>
      </c>
      <c r="AI34" t="e">
        <f xml:space="preserve">
   ( SUMIFS('Live Plan (Editable)'!$Y:$Y,'Live Plan (Editable)'!$A:$A,$B34)
     - SUMIFS('Live Plan (Editable)'!$L:$L,'Live Plan (Editable)'!$A:$A,$B34)
   )
 / SUMIFS('Live Plan (Editable)'!$Y:$Y,'Live Plan (Editable)'!$A:$A,$B34)</f>
        <v>#DIV/0!</v>
      </c>
      <c r="AJ34" t="e">
        <f xml:space="preserve"> SUMIFS(
    'Live Plan (Editable)'!$Z:$Z,
    'Live Plan (Editable)'!$A:$A, $B34
  )
/
  SUMIFS(
    'Live Plan (Editable)'!$Y:$Y,
    'Live Plan (Editable)'!$A:$A, $B34
  )</f>
        <v>#DIV/0!</v>
      </c>
      <c r="AK34" s="4" t="e">
        <f t="shared" si="3"/>
        <v>#DIV/0!</v>
      </c>
      <c r="AL34" t="e" cm="1" vm="1">
        <f t="array" ref="AL34">_xlfn.TEXTJOIN(", ",TRUE, _xlfn._xlws.FILTER( 'Live Plan (Editable)'!C:C, ('Live Plan (Editable)'!A:A=$B34)*('Live Plan (Editable)'!AA:AA="Profitable") ))</f>
        <v>#VALUE!</v>
      </c>
      <c r="AM34" t="e" cm="1" vm="1">
        <f t="array" ref="AM34">_xlfn.TEXTJOIN(", ",TRUE, _xlfn._xlws.FILTER( 'Live Plan (Editable)'!C:C, ('Live Plan (Editable)'!A:A=$B34)*('Live Plan (Editable)'!AA:AA="Loss") ))</f>
        <v>#VALUE!</v>
      </c>
      <c r="AN34" t="e" cm="1" vm="1">
        <f t="array" ref="AN34">_xlfn.TEXTJOIN(
  ", ", TRUE,
  _xlfn.UNIQUE(
    _xlfn._xlws.FILTER(
      'Live Plan (Editable)'!$I$2:$I$1000,
      ( 'Live Plan (Editable)'!$A$2:$A$1000 = $B34 ) *
      ( 'Live Plan (Editable)'!$I$2:$I$1000 &lt;&gt; "" )
    )
  )
)</f>
        <v>#VALUE!</v>
      </c>
      <c r="AO34" s="5">
        <f>_xlfn.MINIFS('Live Plan (Editable)'!$E:$E, 'Live Plan (Editable)'!$A:$A, $B34)</f>
        <v>0</v>
      </c>
      <c r="AP34" s="5">
        <f>_xlfn.MAXIFS(
  'Live Plan (Editable)'!$F:$F,
  'Live Plan (Editable)'!$A:$A,    $B34
)</f>
        <v>0</v>
      </c>
      <c r="AQ34" s="5">
        <f>_xlfn.MAXIFS(
  'Live Plan (Editable)'!$T:$T,
  'Live Plan (Editable)'!$A:$A,    $B34
)</f>
        <v>0</v>
      </c>
    </row>
    <row r="35" spans="1:43">
      <c r="A35" t="s">
        <v>93</v>
      </c>
      <c r="D35">
        <f>SUMIFS('Live Plan (Editable)'!$G:$G,'Live Plan (Editable)'!$A:$A,$B35)</f>
        <v>0</v>
      </c>
      <c r="O35">
        <f>SUMIFS('Live Plan (Editable)'!$V:$V,'Live Plan (Editable)'!$A:$A,$B35)</f>
        <v>0</v>
      </c>
      <c r="P35">
        <f>SUMIFS('Live Plan (Editable)'!$W:$W,'Live Plan (Editable)'!$A:$A,$B35)</f>
        <v>0</v>
      </c>
      <c r="Z35" s="5">
        <f>_xlfn.MAXIFS(
  'Live Plan (Editable)'!$T:$T,
  'Live Plan (Editable)'!$A:$A,    $B35
)</f>
        <v>0</v>
      </c>
      <c r="AD35">
        <f>SUMIFS('Live Plan (Editable)'!$L:$L,'Live Plan (Editable)'!$A:$A,$B35)
 - SUMIFS('Live Plan (Editable)'!$P:$P,'Live Plan (Editable)'!$A:$A,$B35)</f>
        <v>0</v>
      </c>
      <c r="AE35" t="e">
        <f>SUMIFS('Live Plan (Editable)'!$Z:$Z,'Live Plan (Editable)'!$A:$A,$B35)
/
SUMIFS('Live Plan (Editable)'!$Y:$Y,'Live Plan (Editable)'!$A:$A,$B35)</f>
        <v>#DIV/0!</v>
      </c>
      <c r="AF35" s="27">
        <f>SUMIFS('Live Plan (Editable)'!$Y:$Y,'Live Plan (Editable)'!$A:$A,$B35)
 - SUMIFS('Live Plan (Editable)'!$L:$L,'Live Plan (Editable)'!$A:$A,$B35)</f>
        <v>0</v>
      </c>
      <c r="AG35">
        <f>SUMIFS('Live Plan (Editable)'!$Y:$Y,'Live Plan (Editable)'!$A:$A,$B35)
 - SUMIFS('Live Plan (Editable)'!$W:$W,'Live Plan (Editable)'!$A:$A,$B35)</f>
        <v>0</v>
      </c>
      <c r="AH35">
        <f t="shared" si="2"/>
        <v>0</v>
      </c>
      <c r="AI35" t="e">
        <f xml:space="preserve">
   ( SUMIFS('Live Plan (Editable)'!$Y:$Y,'Live Plan (Editable)'!$A:$A,$B35)
     - SUMIFS('Live Plan (Editable)'!$L:$L,'Live Plan (Editable)'!$A:$A,$B35)
   )
 / SUMIFS('Live Plan (Editable)'!$Y:$Y,'Live Plan (Editable)'!$A:$A,$B35)</f>
        <v>#DIV/0!</v>
      </c>
      <c r="AJ35" t="e">
        <f xml:space="preserve"> SUMIFS(
    'Live Plan (Editable)'!$Z:$Z,
    'Live Plan (Editable)'!$A:$A, $B35
  )
/
  SUMIFS(
    'Live Plan (Editable)'!$Y:$Y,
    'Live Plan (Editable)'!$A:$A, $B35
  )</f>
        <v>#DIV/0!</v>
      </c>
      <c r="AK35" s="4" t="e">
        <f t="shared" si="3"/>
        <v>#DIV/0!</v>
      </c>
      <c r="AL35" t="e" cm="1" vm="1">
        <f t="array" ref="AL35">_xlfn.TEXTJOIN(", ",TRUE, _xlfn._xlws.FILTER( 'Live Plan (Editable)'!C:C, ('Live Plan (Editable)'!A:A=$B35)*('Live Plan (Editable)'!AA:AA="Profitable") ))</f>
        <v>#VALUE!</v>
      </c>
      <c r="AM35" t="e" cm="1" vm="1">
        <f t="array" ref="AM35">_xlfn.TEXTJOIN(", ",TRUE, _xlfn._xlws.FILTER( 'Live Plan (Editable)'!C:C, ('Live Plan (Editable)'!A:A=$B35)*('Live Plan (Editable)'!AA:AA="Loss") ))</f>
        <v>#VALUE!</v>
      </c>
      <c r="AN35" t="e" cm="1" vm="1">
        <f t="array" ref="AN35">_xlfn.TEXTJOIN(
  ", ", TRUE,
  _xlfn.UNIQUE(
    _xlfn._xlws.FILTER(
      'Live Plan (Editable)'!$I$2:$I$1000,
      ( 'Live Plan (Editable)'!$A$2:$A$1000 = $B35 ) *
      ( 'Live Plan (Editable)'!$I$2:$I$1000 &lt;&gt; "" )
    )
  )
)</f>
        <v>#VALUE!</v>
      </c>
      <c r="AO35" s="5">
        <f>_xlfn.MINIFS('Live Plan (Editable)'!$E:$E, 'Live Plan (Editable)'!$A:$A, $B35)</f>
        <v>0</v>
      </c>
      <c r="AP35" s="5">
        <f>_xlfn.MAXIFS(
  'Live Plan (Editable)'!$F:$F,
  'Live Plan (Editable)'!$A:$A,    $B35
)</f>
        <v>0</v>
      </c>
      <c r="AQ35" s="5">
        <f>_xlfn.MAXIFS(
  'Live Plan (Editable)'!$T:$T,
  'Live Plan (Editable)'!$A:$A,    $B35
)</f>
        <v>0</v>
      </c>
    </row>
    <row r="36" spans="1:43">
      <c r="A36" t="s">
        <v>94</v>
      </c>
      <c r="D36">
        <f>SUMIFS('Live Plan (Editable)'!$G:$G,'Live Plan (Editable)'!$A:$A,$B36)</f>
        <v>0</v>
      </c>
      <c r="O36">
        <f>SUMIFS('Live Plan (Editable)'!$V:$V,'Live Plan (Editable)'!$A:$A,$B36)</f>
        <v>0</v>
      </c>
      <c r="Z36" s="5">
        <f>_xlfn.MAXIFS(
  'Live Plan (Editable)'!$T:$T,
  'Live Plan (Editable)'!$A:$A,    $B36
)</f>
        <v>0</v>
      </c>
      <c r="AD36">
        <f>SUMIFS('Live Plan (Editable)'!$L:$L,'Live Plan (Editable)'!$A:$A,$B36)
 - SUMIFS('Live Plan (Editable)'!$P:$P,'Live Plan (Editable)'!$A:$A,$B36)</f>
        <v>0</v>
      </c>
      <c r="AE36" t="e">
        <f>SUMIFS('Live Plan (Editable)'!$Z:$Z,'Live Plan (Editable)'!$A:$A,$B36)
/
SUMIFS('Live Plan (Editable)'!$Y:$Y,'Live Plan (Editable)'!$A:$A,$B36)</f>
        <v>#DIV/0!</v>
      </c>
      <c r="AF36" s="27">
        <f>SUMIFS('Live Plan (Editable)'!$Y:$Y,'Live Plan (Editable)'!$A:$A,$B36)
 - SUMIFS('Live Plan (Editable)'!$L:$L,'Live Plan (Editable)'!$A:$A,$B36)</f>
        <v>0</v>
      </c>
      <c r="AG36">
        <f>SUMIFS('Live Plan (Editable)'!$Y:$Y,'Live Plan (Editable)'!$A:$A,$B36)
 - SUMIFS('Live Plan (Editable)'!$W:$W,'Live Plan (Editable)'!$A:$A,$B36)</f>
        <v>0</v>
      </c>
      <c r="AH36">
        <f t="shared" si="2"/>
        <v>0</v>
      </c>
      <c r="AI36" t="e">
        <f xml:space="preserve">
   ( SUMIFS('Live Plan (Editable)'!$Y:$Y,'Live Plan (Editable)'!$A:$A,$B36)
     - SUMIFS('Live Plan (Editable)'!$L:$L,'Live Plan (Editable)'!$A:$A,$B36)
   )
 / SUMIFS('Live Plan (Editable)'!$Y:$Y,'Live Plan (Editable)'!$A:$A,$B36)</f>
        <v>#DIV/0!</v>
      </c>
      <c r="AJ36" t="e">
        <f xml:space="preserve"> SUMIFS(
    'Live Plan (Editable)'!$Z:$Z,
    'Live Plan (Editable)'!$A:$A, $B36
  )
/
  SUMIFS(
    'Live Plan (Editable)'!$Y:$Y,
    'Live Plan (Editable)'!$A:$A, $B36
  )</f>
        <v>#DIV/0!</v>
      </c>
      <c r="AK36" s="4" t="e">
        <f t="shared" si="3"/>
        <v>#DIV/0!</v>
      </c>
      <c r="AL36" t="e" cm="1" vm="1">
        <f t="array" ref="AL36">_xlfn.TEXTJOIN(", ",TRUE, _xlfn._xlws.FILTER( 'Live Plan (Editable)'!C:C, ('Live Plan (Editable)'!A:A=$B36)*('Live Plan (Editable)'!AA:AA="Profitable") ))</f>
        <v>#VALUE!</v>
      </c>
      <c r="AM36" t="e" cm="1" vm="1">
        <f t="array" ref="AM36">_xlfn.TEXTJOIN(", ",TRUE, _xlfn._xlws.FILTER( 'Live Plan (Editable)'!C:C, ('Live Plan (Editable)'!A:A=$B36)*('Live Plan (Editable)'!AA:AA="Loss") ))</f>
        <v>#VALUE!</v>
      </c>
      <c r="AN36" t="e" cm="1" vm="1">
        <f t="array" ref="AN36">_xlfn.TEXTJOIN(
  ", ", TRUE,
  _xlfn.UNIQUE(
    _xlfn._xlws.FILTER(
      'Live Plan (Editable)'!$I$2:$I$1000,
      ( 'Live Plan (Editable)'!$A$2:$A$1000 = $B36 ) *
      ( 'Live Plan (Editable)'!$I$2:$I$1000 &lt;&gt; "" )
    )
  )
)</f>
        <v>#VALUE!</v>
      </c>
      <c r="AO36" s="5">
        <f>_xlfn.MINIFS('Live Plan (Editable)'!$E:$E, 'Live Plan (Editable)'!$A:$A, $B36)</f>
        <v>0</v>
      </c>
      <c r="AP36" s="5">
        <f>_xlfn.MAXIFS(
  'Live Plan (Editable)'!$F:$F,
  'Live Plan (Editable)'!$A:$A,    $B36
)</f>
        <v>0</v>
      </c>
      <c r="AQ36" s="5">
        <f>_xlfn.MAXIFS(
  'Live Plan (Editable)'!$T:$T,
  'Live Plan (Editable)'!$A:$A,    $B36
)</f>
        <v>0</v>
      </c>
    </row>
    <row r="37" spans="1:43">
      <c r="A37" t="s">
        <v>95</v>
      </c>
      <c r="Z37" s="5">
        <f>_xlfn.MAXIFS(
  'Live Plan (Editable)'!$T:$T,
  'Live Plan (Editable)'!$A:$A,    $B37
)</f>
        <v>0</v>
      </c>
      <c r="AD37">
        <f>SUMIFS('Live Plan (Editable)'!$L:$L,'Live Plan (Editable)'!$A:$A,$B37)
 - SUMIFS('Live Plan (Editable)'!$P:$P,'Live Plan (Editable)'!$A:$A,$B37)</f>
        <v>0</v>
      </c>
      <c r="AN37" t="e" cm="1" vm="1">
        <f t="array" ref="AN37">_xlfn.TEXTJOIN(
  ", ", TRUE,
  _xlfn.UNIQUE(
    _xlfn._xlws.FILTER(
      'Live Plan (Editable)'!$I$2:$I$1000,
      ( 'Live Plan (Editable)'!$A$2:$A$1000 = $B37 ) *
      ( 'Live Plan (Editable)'!$I$2:$I$1000 &lt;&gt; "" )
    )
  )
)</f>
        <v>#VALUE!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Pivot View</vt:lpstr>
      <vt:lpstr>Sheet3</vt:lpstr>
      <vt:lpstr>Dashboard2</vt:lpstr>
      <vt:lpstr>Live Plan (Editable)</vt:lpstr>
      <vt:lpstr>Dashboard</vt:lpstr>
      <vt:lpstr>Sheet6</vt:lpstr>
      <vt:lpstr>KPI s</vt:lpstr>
      <vt:lpstr>Sheet7</vt:lpstr>
      <vt:lpstr>Sheet9</vt:lpstr>
      <vt:lpstr>Sheet10</vt:lpstr>
      <vt:lpstr>Pivoting Chart Test examples</vt:lpstr>
      <vt:lpstr>Dashboard 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rahul joshi</cp:lastModifiedBy>
  <dcterms:created xsi:type="dcterms:W3CDTF">2025-06-13T08:56:03Z</dcterms:created>
  <dcterms:modified xsi:type="dcterms:W3CDTF">2025-06-16T10:45:46Z</dcterms:modified>
</cp:coreProperties>
</file>