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tables/table2.xml" ContentType="application/vnd.openxmlformats-officedocument.spreadsheetml.table+xml"/>
  <Override PartName="/xl/comments1.xml" ContentType="application/vnd.openxmlformats-officedocument.spreadsheetml.comments+xml"/>
  <Override PartName="/xl/drawings/drawing5.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BUKHARI-COMPUTERS\Desktop\"/>
    </mc:Choice>
  </mc:AlternateContent>
  <xr:revisionPtr revIDLastSave="0" documentId="13_ncr:1_{7D481CD2-4E16-40DF-A2DD-FDA01D20EAFE}" xr6:coauthVersionLast="44" xr6:coauthVersionMax="44" xr10:uidLastSave="{00000000-0000-0000-0000-000000000000}"/>
  <bookViews>
    <workbookView xWindow="-120" yWindow="-120" windowWidth="20730" windowHeight="11160" tabRatio="739" activeTab="1" xr2:uid="{00000000-000D-0000-FFFF-FFFF00000000}"/>
  </bookViews>
  <sheets>
    <sheet name="Read me" sheetId="11" r:id="rId1"/>
    <sheet name="Project Status Dashboard" sheetId="1" r:id="rId2"/>
    <sheet name="Data" sheetId="2" r:id="rId3"/>
    <sheet name="Gantt Chart" sheetId="13" r:id="rId4"/>
    <sheet name="Burndown Chart" sheetId="10" r:id="rId5"/>
    <sheet name="Issue Tracker" sheetId="9" r:id="rId6"/>
    <sheet name="Calculations" sheetId="8" r:id="rId7"/>
  </sheets>
  <definedNames>
    <definedName name="_xlnm._FilterDatabase" localSheetId="5" hidden="1">'Issue Tracker'!$B$5:$G$65</definedName>
    <definedName name="amberLight">Calculations!$J$8</definedName>
    <definedName name="dummyDate">Calculations!$H$56</definedName>
    <definedName name="greenLight">Calculations!$M$10</definedName>
    <definedName name="lstOngoingActs">(tblPlan[Actual Start]&lt;=TODAY())*(WORKDAY(tblPlan[Actual Start]+0,tblPlan[Actual Duration]+0)&gt;=TODAY())*(tblPlan[% Done]&lt;&gt;1)*tblPlan[ID]</definedName>
    <definedName name="ongoingActivities">Calculations!$H$6:$H$45</definedName>
    <definedName name="projectProgress">Data!$C$4</definedName>
    <definedName name="projectStatus">Data!$C$3</definedName>
    <definedName name="redLight">Calculations!$J$6</definedName>
    <definedName name="statusLight">IF(projectStatus="red",redLight,IF(projectStatus="amber",amberLight,greenLight))</definedName>
    <definedName name="valShowAct">Calculations!$I$53</definedName>
    <definedName name="valShowBoth">Calculations!$I$54</definedName>
    <definedName name="valShowPlan">Calculations!$I$52</definedName>
    <definedName name="valStart">Calculations!$C$56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4" i="1" l="1"/>
  <c r="H43" i="2"/>
  <c r="H42" i="2"/>
  <c r="H41" i="2"/>
  <c r="H40"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 i="2"/>
  <c r="H5" i="2"/>
  <c r="H6" i="2"/>
  <c r="H7" i="2"/>
  <c r="H8" i="2"/>
  <c r="H9" i="2"/>
  <c r="H10" i="2"/>
  <c r="H11" i="2"/>
  <c r="F4" i="2"/>
  <c r="F5" i="2" s="1"/>
  <c r="F6" i="2" s="1"/>
  <c r="F7" i="2" s="1"/>
  <c r="F8" i="2" s="1"/>
  <c r="F9" i="2" s="1"/>
  <c r="F10" i="2" s="1"/>
  <c r="F11" i="2" s="1"/>
  <c r="B15" i="8" l="1"/>
  <c r="E15" i="8" s="1"/>
  <c r="P21" i="1" s="1"/>
  <c r="C3" i="8"/>
  <c r="C7" i="8"/>
  <c r="E7" i="8" s="1"/>
  <c r="C8" i="8"/>
  <c r="E8" i="8" s="1"/>
  <c r="C9" i="8"/>
  <c r="E9" i="8" s="1"/>
  <c r="C10" i="8"/>
  <c r="E10" i="8" s="1"/>
  <c r="C6" i="8"/>
  <c r="E6" i="8" s="1"/>
  <c r="I52" i="8"/>
  <c r="C61" i="8"/>
  <c r="C62" i="8"/>
  <c r="F62" i="8" s="1"/>
  <c r="C63" i="8"/>
  <c r="K8" i="13" s="1"/>
  <c r="C64" i="8"/>
  <c r="E64" i="8" s="1"/>
  <c r="C65" i="8"/>
  <c r="C66" i="8"/>
  <c r="G66" i="8" s="1"/>
  <c r="C67" i="8"/>
  <c r="K12" i="13" s="1"/>
  <c r="C68" i="8"/>
  <c r="E68" i="8" s="1"/>
  <c r="C69" i="8"/>
  <c r="C70" i="8"/>
  <c r="G70" i="8" s="1"/>
  <c r="C71" i="8"/>
  <c r="K16" i="13" s="1"/>
  <c r="C72" i="8"/>
  <c r="I72" i="8" s="1"/>
  <c r="C73" i="8"/>
  <c r="F73" i="8" s="1"/>
  <c r="C74" i="8"/>
  <c r="F74" i="8" s="1"/>
  <c r="C75" i="8"/>
  <c r="K20" i="13" s="1"/>
  <c r="C76" i="8"/>
  <c r="C77" i="8"/>
  <c r="D77" i="8" s="1"/>
  <c r="C78" i="8"/>
  <c r="E78" i="8" s="1"/>
  <c r="C79" i="8"/>
  <c r="K24" i="13" s="1"/>
  <c r="C80" i="8"/>
  <c r="H80" i="8" s="1"/>
  <c r="C81" i="8"/>
  <c r="F81" i="8" s="1"/>
  <c r="C82" i="8"/>
  <c r="G82" i="8" s="1"/>
  <c r="C83" i="8"/>
  <c r="D83" i="8" s="1"/>
  <c r="C84" i="8"/>
  <c r="D84" i="8" s="1"/>
  <c r="C85" i="8"/>
  <c r="C86" i="8"/>
  <c r="H86" i="8" s="1"/>
  <c r="C87" i="8"/>
  <c r="G87" i="8" s="1"/>
  <c r="C88" i="8"/>
  <c r="G88" i="8" s="1"/>
  <c r="C89" i="8"/>
  <c r="C60" i="8"/>
  <c r="K5" i="13" s="1"/>
  <c r="H57" i="8"/>
  <c r="N4" i="13" s="1"/>
  <c r="I53" i="8"/>
  <c r="C52" i="8"/>
  <c r="C53" i="8" s="1"/>
  <c r="C54" i="8" s="1"/>
  <c r="C56" i="8" s="1"/>
  <c r="H56" i="8" s="1"/>
  <c r="F10" i="8" l="1"/>
  <c r="F9" i="8"/>
  <c r="F8" i="8"/>
  <c r="F7" i="8"/>
  <c r="F6" i="8"/>
  <c r="I75" i="8"/>
  <c r="O20" i="13" s="1"/>
  <c r="P20" i="13" s="1"/>
  <c r="F70" i="8"/>
  <c r="E83" i="8"/>
  <c r="G67" i="8"/>
  <c r="CM12" i="13" s="1"/>
  <c r="H82" i="8"/>
  <c r="K82" i="8" s="1"/>
  <c r="CN27" i="13" s="1"/>
  <c r="G74" i="8"/>
  <c r="CM19" i="13" s="1"/>
  <c r="E87" i="8"/>
  <c r="CK32" i="13" s="1"/>
  <c r="I78" i="8"/>
  <c r="O23" i="13" s="1"/>
  <c r="L23" i="13" s="1"/>
  <c r="D63" i="8"/>
  <c r="M8" i="13" s="1"/>
  <c r="D86" i="8"/>
  <c r="M31" i="13" s="1"/>
  <c r="H78" i="8"/>
  <c r="H71" i="8"/>
  <c r="G62" i="8"/>
  <c r="CM7" i="13" s="1"/>
  <c r="I79" i="8"/>
  <c r="O24" i="13" s="1"/>
  <c r="P24" i="13" s="1"/>
  <c r="I68" i="8"/>
  <c r="O13" i="13" s="1"/>
  <c r="D67" i="8"/>
  <c r="M12" i="13" s="1"/>
  <c r="H87" i="8"/>
  <c r="G86" i="8"/>
  <c r="K86" i="8" s="1"/>
  <c r="CN31" i="13" s="1"/>
  <c r="F83" i="8"/>
  <c r="D82" i="8"/>
  <c r="M27" i="13" s="1"/>
  <c r="E79" i="8"/>
  <c r="CK24" i="13" s="1"/>
  <c r="D78" i="8"/>
  <c r="M23" i="13" s="1"/>
  <c r="D75" i="8"/>
  <c r="M20" i="13" s="1"/>
  <c r="E72" i="8"/>
  <c r="CK17" i="13" s="1"/>
  <c r="H67" i="8"/>
  <c r="F66" i="8"/>
  <c r="G63" i="8"/>
  <c r="I64" i="8"/>
  <c r="O9" i="13" s="1"/>
  <c r="K87" i="8"/>
  <c r="CN32" i="13" s="1"/>
  <c r="D87" i="8"/>
  <c r="M32" i="13" s="1"/>
  <c r="H75" i="8"/>
  <c r="G71" i="8"/>
  <c r="K71" i="8" s="1"/>
  <c r="CN16" i="13" s="1"/>
  <c r="I87" i="8"/>
  <c r="O32" i="13" s="1"/>
  <c r="P32" i="13" s="1"/>
  <c r="I83" i="8"/>
  <c r="O28" i="13" s="1"/>
  <c r="P28" i="13" s="1"/>
  <c r="F79" i="8"/>
  <c r="E75" i="8"/>
  <c r="CK20" i="13" s="1"/>
  <c r="D71" i="8"/>
  <c r="M16" i="13" s="1"/>
  <c r="H63" i="8"/>
  <c r="K33" i="13"/>
  <c r="E88" i="8"/>
  <c r="CK33" i="13" s="1"/>
  <c r="I88" i="8"/>
  <c r="O33" i="13" s="1"/>
  <c r="D88" i="8"/>
  <c r="M33" i="13" s="1"/>
  <c r="H88" i="8"/>
  <c r="K88" i="8" s="1"/>
  <c r="CN33" i="13" s="1"/>
  <c r="F88" i="8"/>
  <c r="K29" i="13"/>
  <c r="F84" i="8"/>
  <c r="G84" i="8"/>
  <c r="E84" i="8"/>
  <c r="CK29" i="13" s="1"/>
  <c r="I84" i="8"/>
  <c r="O29" i="13" s="1"/>
  <c r="F80" i="8"/>
  <c r="E80" i="8"/>
  <c r="CK25" i="13" s="1"/>
  <c r="I80" i="8"/>
  <c r="O25" i="13" s="1"/>
  <c r="G80" i="8"/>
  <c r="K80" i="8" s="1"/>
  <c r="CN25" i="13" s="1"/>
  <c r="D76" i="8"/>
  <c r="M21" i="13" s="1"/>
  <c r="H76" i="8"/>
  <c r="G76" i="8"/>
  <c r="E76" i="8"/>
  <c r="CK21" i="13" s="1"/>
  <c r="I76" i="8"/>
  <c r="O21" i="13" s="1"/>
  <c r="H84" i="8"/>
  <c r="F76" i="8"/>
  <c r="F89" i="8"/>
  <c r="E89" i="8"/>
  <c r="CK34" i="13" s="1"/>
  <c r="I89" i="8"/>
  <c r="O34" i="13" s="1"/>
  <c r="L34" i="13" s="1"/>
  <c r="G89" i="8"/>
  <c r="D85" i="8"/>
  <c r="M30" i="13" s="1"/>
  <c r="H85" i="8"/>
  <c r="I85" i="8"/>
  <c r="O30" i="13" s="1"/>
  <c r="L30" i="13" s="1"/>
  <c r="G85" i="8"/>
  <c r="E85" i="8"/>
  <c r="CK30" i="13" s="1"/>
  <c r="D81" i="8"/>
  <c r="M26" i="13" s="1"/>
  <c r="H81" i="8"/>
  <c r="G81" i="8"/>
  <c r="E81" i="8"/>
  <c r="J81" i="8" s="1"/>
  <c r="CL26" i="13" s="1"/>
  <c r="I81" i="8"/>
  <c r="O26" i="13" s="1"/>
  <c r="L26" i="13" s="1"/>
  <c r="F77" i="8"/>
  <c r="E77" i="8"/>
  <c r="I77" i="8"/>
  <c r="O22" i="13" s="1"/>
  <c r="L22" i="13" s="1"/>
  <c r="G77" i="8"/>
  <c r="D73" i="8"/>
  <c r="M18" i="13" s="1"/>
  <c r="H73" i="8"/>
  <c r="G73" i="8"/>
  <c r="E73" i="8"/>
  <c r="J73" i="8" s="1"/>
  <c r="CL18" i="13" s="1"/>
  <c r="I73" i="8"/>
  <c r="O18" i="13" s="1"/>
  <c r="L18" i="13" s="1"/>
  <c r="D69" i="8"/>
  <c r="M14" i="13" s="1"/>
  <c r="H69" i="8"/>
  <c r="G69" i="8"/>
  <c r="E69" i="8"/>
  <c r="CK14" i="13" s="1"/>
  <c r="I69" i="8"/>
  <c r="O14" i="13" s="1"/>
  <c r="L14" i="13" s="1"/>
  <c r="D65" i="8"/>
  <c r="M10" i="13" s="1"/>
  <c r="H65" i="8"/>
  <c r="G65" i="8"/>
  <c r="E65" i="8"/>
  <c r="I65" i="8"/>
  <c r="O10" i="13" s="1"/>
  <c r="L10" i="13" s="1"/>
  <c r="D61" i="8"/>
  <c r="M6" i="13" s="1"/>
  <c r="H61" i="8"/>
  <c r="G61" i="8"/>
  <c r="E61" i="8"/>
  <c r="CK6" i="13" s="1"/>
  <c r="I61" i="8"/>
  <c r="O6" i="13" s="1"/>
  <c r="L6" i="13" s="1"/>
  <c r="F85" i="8"/>
  <c r="H89" i="8"/>
  <c r="F69" i="8"/>
  <c r="D89" i="8"/>
  <c r="M34" i="13" s="1"/>
  <c r="D80" i="8"/>
  <c r="M25" i="13" s="1"/>
  <c r="H77" i="8"/>
  <c r="F65" i="8"/>
  <c r="F61" i="8"/>
  <c r="H72" i="8"/>
  <c r="D72" i="8"/>
  <c r="M17" i="13" s="1"/>
  <c r="H68" i="8"/>
  <c r="D68" i="8"/>
  <c r="M13" i="13" s="1"/>
  <c r="H64" i="8"/>
  <c r="D64" i="8"/>
  <c r="M9" i="13" s="1"/>
  <c r="F87" i="8"/>
  <c r="I86" i="8"/>
  <c r="O31" i="13" s="1"/>
  <c r="L31" i="13" s="1"/>
  <c r="E86" i="8"/>
  <c r="G83" i="8"/>
  <c r="I82" i="8"/>
  <c r="O27" i="13" s="1"/>
  <c r="L27" i="13" s="1"/>
  <c r="E82" i="8"/>
  <c r="CK27" i="13" s="1"/>
  <c r="G79" i="8"/>
  <c r="F78" i="8"/>
  <c r="J78" i="8" s="1"/>
  <c r="CL23" i="13" s="1"/>
  <c r="F75" i="8"/>
  <c r="H74" i="8"/>
  <c r="D74" i="8"/>
  <c r="M19" i="13" s="1"/>
  <c r="F72" i="8"/>
  <c r="I71" i="8"/>
  <c r="O16" i="13" s="1"/>
  <c r="P16" i="13" s="1"/>
  <c r="E71" i="8"/>
  <c r="CK16" i="13" s="1"/>
  <c r="H70" i="8"/>
  <c r="K70" i="8" s="1"/>
  <c r="CN15" i="13" s="1"/>
  <c r="D70" i="8"/>
  <c r="M15" i="13" s="1"/>
  <c r="F68" i="8"/>
  <c r="J68" i="8" s="1"/>
  <c r="CL13" i="13" s="1"/>
  <c r="I67" i="8"/>
  <c r="O12" i="13" s="1"/>
  <c r="P12" i="13" s="1"/>
  <c r="E67" i="8"/>
  <c r="H66" i="8"/>
  <c r="K66" i="8" s="1"/>
  <c r="CN11" i="13" s="1"/>
  <c r="D66" i="8"/>
  <c r="M11" i="13" s="1"/>
  <c r="F64" i="8"/>
  <c r="J64" i="8" s="1"/>
  <c r="CL9" i="13" s="1"/>
  <c r="I63" i="8"/>
  <c r="O8" i="13" s="1"/>
  <c r="P8" i="13" s="1"/>
  <c r="E63" i="8"/>
  <c r="H62" i="8"/>
  <c r="D62" i="8"/>
  <c r="M7" i="13" s="1"/>
  <c r="F86" i="8"/>
  <c r="H83" i="8"/>
  <c r="F82" i="8"/>
  <c r="H79" i="8"/>
  <c r="D79" i="8"/>
  <c r="M24" i="13" s="1"/>
  <c r="G78" i="8"/>
  <c r="CM23" i="13" s="1"/>
  <c r="G75" i="8"/>
  <c r="I74" i="8"/>
  <c r="O19" i="13" s="1"/>
  <c r="E74" i="8"/>
  <c r="J74" i="8" s="1"/>
  <c r="CL19" i="13" s="1"/>
  <c r="G72" i="8"/>
  <c r="F71" i="8"/>
  <c r="I70" i="8"/>
  <c r="O15" i="13" s="1"/>
  <c r="L15" i="13" s="1"/>
  <c r="E70" i="8"/>
  <c r="G68" i="8"/>
  <c r="F67" i="8"/>
  <c r="I66" i="8"/>
  <c r="O11" i="13" s="1"/>
  <c r="L11" i="13" s="1"/>
  <c r="E66" i="8"/>
  <c r="G64" i="8"/>
  <c r="F63" i="8"/>
  <c r="I62" i="8"/>
  <c r="O7" i="13" s="1"/>
  <c r="L7" i="13" s="1"/>
  <c r="E62" i="8"/>
  <c r="J62" i="8" s="1"/>
  <c r="CL7" i="13" s="1"/>
  <c r="I54" i="8"/>
  <c r="F60" i="8"/>
  <c r="D60" i="8"/>
  <c r="M5" i="13" s="1"/>
  <c r="CK23" i="13"/>
  <c r="G60" i="8"/>
  <c r="M28" i="13"/>
  <c r="K31" i="13"/>
  <c r="K34" i="13"/>
  <c r="K30" i="13"/>
  <c r="K22" i="13"/>
  <c r="K18" i="13"/>
  <c r="K14" i="13"/>
  <c r="K6" i="13"/>
  <c r="K26" i="13"/>
  <c r="K10" i="13"/>
  <c r="M22" i="13"/>
  <c r="CK13" i="13"/>
  <c r="K21" i="13"/>
  <c r="K13" i="13"/>
  <c r="K9" i="13"/>
  <c r="H60" i="8"/>
  <c r="CM33" i="13"/>
  <c r="CM27" i="13"/>
  <c r="CM15" i="13"/>
  <c r="CM11" i="13"/>
  <c r="K27" i="13"/>
  <c r="K23" i="13"/>
  <c r="K19" i="13"/>
  <c r="K15" i="13"/>
  <c r="K11" i="13"/>
  <c r="K7" i="13"/>
  <c r="K32" i="13"/>
  <c r="K28" i="13"/>
  <c r="O17" i="13"/>
  <c r="CK9" i="13"/>
  <c r="K25" i="13"/>
  <c r="K17" i="13"/>
  <c r="I60" i="8"/>
  <c r="O5" i="13" s="1"/>
  <c r="E60" i="8"/>
  <c r="CK5" i="13" s="1"/>
  <c r="M29" i="13"/>
  <c r="Q2" i="13"/>
  <c r="CM31" i="13" l="1"/>
  <c r="J70" i="8"/>
  <c r="CL15" i="13" s="1"/>
  <c r="K74" i="8"/>
  <c r="CN19" i="13" s="1"/>
  <c r="M62" i="8"/>
  <c r="N7" i="13" s="1"/>
  <c r="CK19" i="13"/>
  <c r="M70" i="8"/>
  <c r="N15" i="13" s="1"/>
  <c r="J83" i="8"/>
  <c r="CL28" i="13" s="1"/>
  <c r="M72" i="8"/>
  <c r="N17" i="13" s="1"/>
  <c r="CK28" i="13"/>
  <c r="J86" i="8"/>
  <c r="CL31" i="13" s="1"/>
  <c r="K67" i="8"/>
  <c r="CN12" i="13" s="1"/>
  <c r="M84" i="8"/>
  <c r="N29" i="13" s="1"/>
  <c r="CK15" i="13"/>
  <c r="K62" i="8"/>
  <c r="CN7" i="13" s="1"/>
  <c r="K61" i="8"/>
  <c r="CN6" i="13" s="1"/>
  <c r="J77" i="8"/>
  <c r="CL22" i="13" s="1"/>
  <c r="J79" i="8"/>
  <c r="CL24" i="13" s="1"/>
  <c r="K63" i="8"/>
  <c r="CN8" i="13" s="1"/>
  <c r="M73" i="8"/>
  <c r="N18" i="13" s="1"/>
  <c r="K76" i="8"/>
  <c r="CN21" i="13" s="1"/>
  <c r="K75" i="8"/>
  <c r="CN20" i="13" s="1"/>
  <c r="CK22" i="13"/>
  <c r="CK31" i="13"/>
  <c r="J66" i="8"/>
  <c r="CL11" i="13" s="1"/>
  <c r="CK11" i="13"/>
  <c r="K68" i="8"/>
  <c r="CN13" i="13" s="1"/>
  <c r="K78" i="8"/>
  <c r="CN23" i="13" s="1"/>
  <c r="J87" i="8"/>
  <c r="CL32" i="13" s="1"/>
  <c r="CK26" i="13"/>
  <c r="CK18" i="13"/>
  <c r="J75" i="8"/>
  <c r="CL20" i="13" s="1"/>
  <c r="J65" i="8"/>
  <c r="CL10" i="13" s="1"/>
  <c r="K81" i="8"/>
  <c r="CN26" i="13" s="1"/>
  <c r="K85" i="8"/>
  <c r="CN30" i="13" s="1"/>
  <c r="M82" i="8"/>
  <c r="N27" i="13" s="1"/>
  <c r="J63" i="8"/>
  <c r="CL8" i="13" s="1"/>
  <c r="J72" i="8"/>
  <c r="CL17" i="13" s="1"/>
  <c r="K83" i="8"/>
  <c r="CN28" i="13" s="1"/>
  <c r="K65" i="8"/>
  <c r="CN10" i="13" s="1"/>
  <c r="J69" i="8"/>
  <c r="CL14" i="13" s="1"/>
  <c r="K89" i="8"/>
  <c r="CN34" i="13" s="1"/>
  <c r="J67" i="8"/>
  <c r="CL12" i="13" s="1"/>
  <c r="K79" i="8"/>
  <c r="CN24" i="13" s="1"/>
  <c r="CM21" i="13"/>
  <c r="P34" i="13"/>
  <c r="CK12" i="13"/>
  <c r="CK7" i="13"/>
  <c r="K64" i="8"/>
  <c r="CN9" i="13" s="1"/>
  <c r="K72" i="8"/>
  <c r="CN17" i="13" s="1"/>
  <c r="J71" i="8"/>
  <c r="CL16" i="13" s="1"/>
  <c r="J82" i="8"/>
  <c r="CL27" i="13" s="1"/>
  <c r="K69" i="8"/>
  <c r="CN14" i="13" s="1"/>
  <c r="K77" i="8"/>
  <c r="CN22" i="13" s="1"/>
  <c r="J89" i="8"/>
  <c r="CL34" i="13" s="1"/>
  <c r="J80" i="8"/>
  <c r="CL25" i="13" s="1"/>
  <c r="J84" i="8"/>
  <c r="CL29" i="13" s="1"/>
  <c r="J88" i="8"/>
  <c r="CL33" i="13" s="1"/>
  <c r="P6" i="13"/>
  <c r="CM10" i="13"/>
  <c r="P27" i="13"/>
  <c r="CK8" i="13"/>
  <c r="CK10" i="13"/>
  <c r="J61" i="8"/>
  <c r="CL6" i="13" s="1"/>
  <c r="K73" i="8"/>
  <c r="CN18" i="13" s="1"/>
  <c r="J85" i="8"/>
  <c r="CL30" i="13" s="1"/>
  <c r="J76" i="8"/>
  <c r="CL21" i="13" s="1"/>
  <c r="K84" i="8"/>
  <c r="CN29" i="13" s="1"/>
  <c r="M86" i="8"/>
  <c r="N31" i="13" s="1"/>
  <c r="P14" i="13"/>
  <c r="M81" i="8"/>
  <c r="N26" i="13" s="1"/>
  <c r="M77" i="8"/>
  <c r="N22" i="13" s="1"/>
  <c r="M87" i="8"/>
  <c r="N32" i="13" s="1"/>
  <c r="M75" i="8"/>
  <c r="N20" i="13" s="1"/>
  <c r="M83" i="8"/>
  <c r="N28" i="13" s="1"/>
  <c r="M74" i="8"/>
  <c r="N19" i="13" s="1"/>
  <c r="CM17" i="13"/>
  <c r="M66" i="8"/>
  <c r="N11" i="13" s="1"/>
  <c r="CM32" i="13"/>
  <c r="M78" i="8"/>
  <c r="N23" i="13" s="1"/>
  <c r="P11" i="13"/>
  <c r="M89" i="8"/>
  <c r="N34" i="13" s="1"/>
  <c r="M60" i="8"/>
  <c r="N5" i="13" s="1"/>
  <c r="M63" i="8"/>
  <c r="N8" i="13" s="1"/>
  <c r="CM20" i="13"/>
  <c r="M61" i="8"/>
  <c r="N6" i="13" s="1"/>
  <c r="M69" i="8"/>
  <c r="N14" i="13" s="1"/>
  <c r="M85" i="8"/>
  <c r="N30" i="13" s="1"/>
  <c r="M79" i="8"/>
  <c r="N24" i="13" s="1"/>
  <c r="M71" i="8"/>
  <c r="N16" i="13" s="1"/>
  <c r="CM28" i="13"/>
  <c r="P22" i="13"/>
  <c r="M64" i="8"/>
  <c r="N9" i="13" s="1"/>
  <c r="M68" i="8"/>
  <c r="N13" i="13" s="1"/>
  <c r="M76" i="8"/>
  <c r="N21" i="13" s="1"/>
  <c r="M80" i="8"/>
  <c r="N25" i="13" s="1"/>
  <c r="M88" i="8"/>
  <c r="N33" i="13" s="1"/>
  <c r="M65" i="8"/>
  <c r="N10" i="13" s="1"/>
  <c r="M67" i="8"/>
  <c r="N12" i="13" s="1"/>
  <c r="L20" i="13"/>
  <c r="P7" i="13"/>
  <c r="CM16" i="13"/>
  <c r="CM30" i="13"/>
  <c r="P23" i="13"/>
  <c r="CM8" i="13"/>
  <c r="CM18" i="13"/>
  <c r="P18" i="13"/>
  <c r="L19" i="13"/>
  <c r="P19" i="13"/>
  <c r="K60" i="8"/>
  <c r="CN5" i="13" s="1"/>
  <c r="CM5" i="13"/>
  <c r="L32" i="13"/>
  <c r="CM9" i="13"/>
  <c r="CM25" i="13"/>
  <c r="CM6" i="13"/>
  <c r="CM14" i="13"/>
  <c r="CM24" i="13"/>
  <c r="CM34" i="13"/>
  <c r="P26" i="13"/>
  <c r="P15" i="13"/>
  <c r="CM13" i="13"/>
  <c r="CM29" i="13"/>
  <c r="L16" i="13"/>
  <c r="P31" i="13"/>
  <c r="P9" i="13"/>
  <c r="L9" i="13"/>
  <c r="J60" i="8"/>
  <c r="CL5" i="13" s="1"/>
  <c r="CM26" i="13"/>
  <c r="L8" i="13"/>
  <c r="L24" i="13"/>
  <c r="P10" i="13"/>
  <c r="P17" i="13"/>
  <c r="L17" i="13"/>
  <c r="P13" i="13"/>
  <c r="L13" i="13"/>
  <c r="P25" i="13"/>
  <c r="L25" i="13"/>
  <c r="P29" i="13"/>
  <c r="L29" i="13"/>
  <c r="L5" i="13"/>
  <c r="P5" i="13"/>
  <c r="P21" i="13"/>
  <c r="L21" i="13"/>
  <c r="P33" i="13"/>
  <c r="L33" i="13"/>
  <c r="CM22" i="13"/>
  <c r="L12" i="13"/>
  <c r="L28" i="13"/>
  <c r="P30" i="13"/>
  <c r="R2" i="13"/>
  <c r="S2" i="13" s="1"/>
  <c r="T2" i="13" s="1"/>
  <c r="U2" i="13" s="1"/>
  <c r="V2" i="13" s="1"/>
  <c r="Q4" i="13"/>
  <c r="Q3" i="13"/>
  <c r="N88" i="8" l="1"/>
  <c r="CO33" i="13" s="1"/>
  <c r="O88" i="8"/>
  <c r="CP33" i="13" s="1"/>
  <c r="O70" i="8"/>
  <c r="CP15" i="13" s="1"/>
  <c r="N70" i="8"/>
  <c r="CO15" i="13" s="1"/>
  <c r="O74" i="8"/>
  <c r="CP19" i="13" s="1"/>
  <c r="N74" i="8"/>
  <c r="CO19" i="13" s="1"/>
  <c r="O81" i="8"/>
  <c r="CP26" i="13" s="1"/>
  <c r="N68" i="8"/>
  <c r="CO13" i="13" s="1"/>
  <c r="N77" i="8"/>
  <c r="CO22" i="13" s="1"/>
  <c r="O66" i="8"/>
  <c r="CP11" i="13" s="1"/>
  <c r="N71" i="8"/>
  <c r="CO16" i="13" s="1"/>
  <c r="O77" i="8"/>
  <c r="CP22" i="13" s="1"/>
  <c r="N81" i="8"/>
  <c r="CO26" i="13" s="1"/>
  <c r="N72" i="8"/>
  <c r="CO17" i="13" s="1"/>
  <c r="N89" i="8"/>
  <c r="CO34" i="13" s="1"/>
  <c r="N86" i="8"/>
  <c r="CO31" i="13" s="1"/>
  <c r="N67" i="8"/>
  <c r="CO12" i="13" s="1"/>
  <c r="O72" i="8"/>
  <c r="CP17" i="13" s="1"/>
  <c r="O71" i="8"/>
  <c r="CP16" i="13" s="1"/>
  <c r="O85" i="8"/>
  <c r="CP30" i="13" s="1"/>
  <c r="O86" i="8"/>
  <c r="CP31" i="13" s="1"/>
  <c r="N85" i="8"/>
  <c r="CO30" i="13" s="1"/>
  <c r="O83" i="8"/>
  <c r="CP28" i="13" s="1"/>
  <c r="O67" i="8"/>
  <c r="CP12" i="13" s="1"/>
  <c r="O68" i="8"/>
  <c r="CP13" i="13" s="1"/>
  <c r="N62" i="8"/>
  <c r="CO7" i="13" s="1"/>
  <c r="O75" i="8"/>
  <c r="CP20" i="13" s="1"/>
  <c r="N76" i="8"/>
  <c r="CO21" i="13" s="1"/>
  <c r="O89" i="8"/>
  <c r="CP34" i="13" s="1"/>
  <c r="O76" i="8"/>
  <c r="CP21" i="13" s="1"/>
  <c r="N83" i="8"/>
  <c r="CO28" i="13" s="1"/>
  <c r="N63" i="8"/>
  <c r="CO8" i="13" s="1"/>
  <c r="O62" i="8"/>
  <c r="CP7" i="13" s="1"/>
  <c r="O82" i="8"/>
  <c r="CP27" i="13" s="1"/>
  <c r="N82" i="8"/>
  <c r="CO27" i="13" s="1"/>
  <c r="O84" i="8"/>
  <c r="CP29" i="13" s="1"/>
  <c r="O79" i="8"/>
  <c r="CP24" i="13" s="1"/>
  <c r="O87" i="8"/>
  <c r="CP32" i="13" s="1"/>
  <c r="N75" i="8"/>
  <c r="CO20" i="13" s="1"/>
  <c r="O78" i="8"/>
  <c r="CP23" i="13" s="1"/>
  <c r="O80" i="8"/>
  <c r="CP25" i="13" s="1"/>
  <c r="N78" i="8"/>
  <c r="CO23" i="13" s="1"/>
  <c r="N66" i="8"/>
  <c r="CO11" i="13" s="1"/>
  <c r="N87" i="8"/>
  <c r="CO32" i="13" s="1"/>
  <c r="O69" i="8"/>
  <c r="CP14" i="13" s="1"/>
  <c r="O63" i="8"/>
  <c r="CP8" i="13" s="1"/>
  <c r="O61" i="8"/>
  <c r="CP6" i="13" s="1"/>
  <c r="N65" i="8"/>
  <c r="CO10" i="13" s="1"/>
  <c r="O65" i="8"/>
  <c r="CP10" i="13" s="1"/>
  <c r="N61" i="8"/>
  <c r="CO6" i="13" s="1"/>
  <c r="N64" i="8"/>
  <c r="CO9" i="13" s="1"/>
  <c r="N84" i="8"/>
  <c r="CO29" i="13" s="1"/>
  <c r="N80" i="8"/>
  <c r="CO25" i="13" s="1"/>
  <c r="N69" i="8"/>
  <c r="CO14" i="13" s="1"/>
  <c r="O64" i="8"/>
  <c r="CP9" i="13" s="1"/>
  <c r="N73" i="8"/>
  <c r="CO18" i="13" s="1"/>
  <c r="O73" i="8"/>
  <c r="CP18" i="13" s="1"/>
  <c r="N79" i="8"/>
  <c r="CO24" i="13" s="1"/>
  <c r="N60" i="8"/>
  <c r="CO5" i="13" s="1"/>
  <c r="O60" i="8"/>
  <c r="CP5" i="13" s="1"/>
  <c r="W2" i="13"/>
  <c r="X2" i="13" s="1"/>
  <c r="Y2" i="13" s="1"/>
  <c r="Z2" i="13" s="1"/>
  <c r="AA2" i="13" s="1"/>
  <c r="V3" i="13"/>
  <c r="V4" i="13"/>
  <c r="AB2" i="13" l="1"/>
  <c r="AC2" i="13" s="1"/>
  <c r="AD2" i="13" s="1"/>
  <c r="AE2" i="13" s="1"/>
  <c r="AF2" i="13" s="1"/>
  <c r="AA3" i="13"/>
  <c r="AA4" i="13"/>
  <c r="AG2" i="13" l="1"/>
  <c r="AH2" i="13" s="1"/>
  <c r="AI2" i="13" s="1"/>
  <c r="AJ2" i="13" s="1"/>
  <c r="AK2" i="13" s="1"/>
  <c r="AF3" i="13"/>
  <c r="AF4" i="13"/>
  <c r="AL2" i="13" l="1"/>
  <c r="AM2" i="13" s="1"/>
  <c r="AN2" i="13" s="1"/>
  <c r="AO2" i="13" s="1"/>
  <c r="AP2" i="13" s="1"/>
  <c r="AK4" i="13"/>
  <c r="AK3" i="13"/>
  <c r="AQ2" i="13" l="1"/>
  <c r="AR2" i="13" s="1"/>
  <c r="AS2" i="13" s="1"/>
  <c r="AT2" i="13" s="1"/>
  <c r="AU2" i="13" s="1"/>
  <c r="AP3" i="13"/>
  <c r="AP4" i="13"/>
  <c r="AV2" i="13" l="1"/>
  <c r="AW2" i="13" s="1"/>
  <c r="AX2" i="13" s="1"/>
  <c r="AY2" i="13" s="1"/>
  <c r="AZ2" i="13" s="1"/>
  <c r="AU3" i="13"/>
  <c r="AU4" i="13"/>
  <c r="BA2" i="13" l="1"/>
  <c r="BB2" i="13" s="1"/>
  <c r="BC2" i="13" s="1"/>
  <c r="BD2" i="13" s="1"/>
  <c r="BE2" i="13" s="1"/>
  <c r="AZ3" i="13"/>
  <c r="AZ4" i="13"/>
  <c r="BF2" i="13" l="1"/>
  <c r="BG2" i="13" s="1"/>
  <c r="BH2" i="13" s="1"/>
  <c r="BI2" i="13" s="1"/>
  <c r="BJ2" i="13" s="1"/>
  <c r="BE4" i="13"/>
  <c r="BE3" i="13"/>
  <c r="BK2" i="13" l="1"/>
  <c r="BL2" i="13" s="1"/>
  <c r="BM2" i="13" s="1"/>
  <c r="BN2" i="13" s="1"/>
  <c r="BO2" i="13" s="1"/>
  <c r="BJ3" i="13"/>
  <c r="BJ4" i="13"/>
  <c r="BP2" i="13" l="1"/>
  <c r="BQ2" i="13" s="1"/>
  <c r="BR2" i="13" s="1"/>
  <c r="BS2" i="13" s="1"/>
  <c r="BT2" i="13" s="1"/>
  <c r="BO3" i="13"/>
  <c r="BO4" i="13"/>
  <c r="BU2" i="13" l="1"/>
  <c r="BV2" i="13" s="1"/>
  <c r="BW2" i="13" s="1"/>
  <c r="BX2" i="13" s="1"/>
  <c r="BY2" i="13" s="1"/>
  <c r="BT3" i="13"/>
  <c r="BT4" i="13"/>
  <c r="BZ2" i="13" l="1"/>
  <c r="CA2" i="13" s="1"/>
  <c r="CB2" i="13" s="1"/>
  <c r="CC2" i="13" s="1"/>
  <c r="CD2" i="13" s="1"/>
  <c r="BY4" i="13"/>
  <c r="BY3" i="13"/>
  <c r="J7" i="8"/>
  <c r="J8" i="8"/>
  <c r="J6" i="8"/>
  <c r="P7" i="10"/>
  <c r="Q7" i="10"/>
  <c r="P8" i="10"/>
  <c r="Q8" i="10"/>
  <c r="P9" i="10"/>
  <c r="Q9" i="10"/>
  <c r="P10" i="10"/>
  <c r="Q10" i="10"/>
  <c r="P11" i="10"/>
  <c r="Q11" i="10"/>
  <c r="P12" i="10"/>
  <c r="Q12" i="10"/>
  <c r="R12" i="10"/>
  <c r="P13" i="10"/>
  <c r="Q13" i="10"/>
  <c r="P14" i="10"/>
  <c r="Q14" i="10"/>
  <c r="P15" i="10"/>
  <c r="Q15" i="10"/>
  <c r="P16" i="10"/>
  <c r="Q16" i="10"/>
  <c r="P17" i="10"/>
  <c r="Q17" i="10"/>
  <c r="P18" i="10"/>
  <c r="Q18" i="10"/>
  <c r="P19" i="10"/>
  <c r="Q19" i="10"/>
  <c r="P20" i="10"/>
  <c r="Q20" i="10"/>
  <c r="R20" i="10"/>
  <c r="P21" i="10"/>
  <c r="Q21" i="10"/>
  <c r="R21" i="10"/>
  <c r="P22" i="10"/>
  <c r="Q22" i="10"/>
  <c r="R22" i="10"/>
  <c r="P23" i="10"/>
  <c r="Q23" i="10"/>
  <c r="R23" i="10"/>
  <c r="P24" i="10"/>
  <c r="Q24" i="10"/>
  <c r="R24" i="10"/>
  <c r="P25" i="10"/>
  <c r="Q25" i="10"/>
  <c r="R25" i="10"/>
  <c r="P26" i="10"/>
  <c r="Q26" i="10"/>
  <c r="R26" i="10"/>
  <c r="Q6" i="10"/>
  <c r="R6" i="10"/>
  <c r="S6" i="10"/>
  <c r="T6" i="10"/>
  <c r="P6" i="10"/>
  <c r="R8" i="10"/>
  <c r="R9" i="10"/>
  <c r="R10" i="10"/>
  <c r="R11" i="10"/>
  <c r="N13" i="10"/>
  <c r="U13" i="10" s="1"/>
  <c r="R14" i="10"/>
  <c r="M15" i="10"/>
  <c r="T15" i="10" s="1"/>
  <c r="R16" i="10"/>
  <c r="N17" i="10"/>
  <c r="U17" i="10" s="1"/>
  <c r="R18" i="10"/>
  <c r="N19" i="10"/>
  <c r="U19" i="10" s="1"/>
  <c r="R7" i="10"/>
  <c r="L8" i="10"/>
  <c r="S8" i="10" s="1"/>
  <c r="M21" i="10"/>
  <c r="T21" i="10" s="1"/>
  <c r="M23" i="10"/>
  <c r="T23" i="10" s="1"/>
  <c r="M25" i="10"/>
  <c r="T25" i="10" s="1"/>
  <c r="N26" i="10"/>
  <c r="U26" i="10" s="1"/>
  <c r="N25" i="10"/>
  <c r="U25" i="10" s="1"/>
  <c r="N24" i="10"/>
  <c r="U24" i="10" s="1"/>
  <c r="N23" i="10"/>
  <c r="U23" i="10"/>
  <c r="N22" i="10"/>
  <c r="U22" i="10" s="1"/>
  <c r="N21" i="10"/>
  <c r="U21" i="10" s="1"/>
  <c r="N20" i="10"/>
  <c r="U20" i="10" s="1"/>
  <c r="N18" i="10"/>
  <c r="U18" i="10" s="1"/>
  <c r="N16" i="10"/>
  <c r="U16" i="10" s="1"/>
  <c r="N11" i="10"/>
  <c r="U11" i="10" s="1"/>
  <c r="N9" i="10"/>
  <c r="U9" i="10" s="1"/>
  <c r="N6" i="10"/>
  <c r="U6" i="10" s="1"/>
  <c r="G26" i="10"/>
  <c r="F26" i="10"/>
  <c r="E26" i="10"/>
  <c r="G25" i="10"/>
  <c r="F25" i="10"/>
  <c r="E25" i="10"/>
  <c r="G24" i="10"/>
  <c r="F24" i="10"/>
  <c r="E24" i="10"/>
  <c r="G23" i="10"/>
  <c r="F23" i="10"/>
  <c r="E23" i="10"/>
  <c r="G22" i="10"/>
  <c r="F22" i="10"/>
  <c r="E22" i="10"/>
  <c r="G21" i="10"/>
  <c r="F21" i="10"/>
  <c r="E21" i="10"/>
  <c r="G20" i="10"/>
  <c r="F20" i="10"/>
  <c r="E20" i="10"/>
  <c r="G19" i="10"/>
  <c r="F19" i="10"/>
  <c r="E19" i="10"/>
  <c r="G18" i="10"/>
  <c r="F18" i="10"/>
  <c r="E18" i="10"/>
  <c r="G17" i="10"/>
  <c r="F17" i="10"/>
  <c r="E17" i="10"/>
  <c r="G16" i="10"/>
  <c r="F16" i="10"/>
  <c r="E16" i="10"/>
  <c r="G15" i="10"/>
  <c r="F15" i="10"/>
  <c r="E15" i="10"/>
  <c r="G14" i="10"/>
  <c r="F14" i="10"/>
  <c r="E14" i="10"/>
  <c r="G13" i="10"/>
  <c r="F13" i="10"/>
  <c r="E13" i="10"/>
  <c r="G12" i="10"/>
  <c r="F12" i="10"/>
  <c r="E12" i="10"/>
  <c r="G11" i="10"/>
  <c r="F11" i="10"/>
  <c r="E11" i="10"/>
  <c r="G10" i="10"/>
  <c r="F10" i="10"/>
  <c r="E10" i="10"/>
  <c r="G9" i="10"/>
  <c r="F9" i="10"/>
  <c r="E9" i="10"/>
  <c r="G8" i="10"/>
  <c r="F8" i="10"/>
  <c r="E8" i="10"/>
  <c r="G7" i="10"/>
  <c r="F7" i="10"/>
  <c r="E7" i="10"/>
  <c r="G6" i="10"/>
  <c r="C15" i="1"/>
  <c r="C16" i="1"/>
  <c r="C17" i="1"/>
  <c r="C18" i="1"/>
  <c r="C14" i="1"/>
  <c r="I3" i="1"/>
  <c r="R19" i="10"/>
  <c r="R17" i="10"/>
  <c r="R15" i="10"/>
  <c r="R13" i="10"/>
  <c r="N15" i="10"/>
  <c r="U15" i="10" s="1"/>
  <c r="M17" i="10"/>
  <c r="T17" i="10" s="1"/>
  <c r="N7" i="10"/>
  <c r="U7" i="10" s="1"/>
  <c r="M7" i="10"/>
  <c r="T7" i="10"/>
  <c r="M19" i="10"/>
  <c r="T19" i="10" s="1"/>
  <c r="M11" i="10"/>
  <c r="T11" i="10" s="1"/>
  <c r="M14" i="10"/>
  <c r="T14" i="10" s="1"/>
  <c r="M12" i="10"/>
  <c r="T12" i="10" s="1"/>
  <c r="M10" i="10"/>
  <c r="T10" i="10" s="1"/>
  <c r="M8" i="10"/>
  <c r="T8" i="10" s="1"/>
  <c r="M26" i="10"/>
  <c r="T26" i="10" s="1"/>
  <c r="M24" i="10"/>
  <c r="T24" i="10" s="1"/>
  <c r="M22" i="10"/>
  <c r="T22" i="10" s="1"/>
  <c r="M20" i="10"/>
  <c r="T20" i="10"/>
  <c r="M13" i="10"/>
  <c r="T13" i="10" s="1"/>
  <c r="M9" i="10"/>
  <c r="T9" i="10" s="1"/>
  <c r="N8" i="10"/>
  <c r="U8" i="10" s="1"/>
  <c r="N10" i="10"/>
  <c r="U10" i="10" s="1"/>
  <c r="N12" i="10"/>
  <c r="U12" i="10" s="1"/>
  <c r="N14" i="10"/>
  <c r="U14" i="10"/>
  <c r="M18" i="10"/>
  <c r="T18" i="10" s="1"/>
  <c r="M16" i="10"/>
  <c r="T16" i="10" s="1"/>
  <c r="L7" i="10"/>
  <c r="S7" i="10" s="1"/>
  <c r="L26" i="10"/>
  <c r="S26" i="10" s="1"/>
  <c r="L25" i="10"/>
  <c r="S25" i="10" s="1"/>
  <c r="L24" i="10"/>
  <c r="S24" i="10" s="1"/>
  <c r="L23" i="10"/>
  <c r="S23" i="10" s="1"/>
  <c r="L22" i="10"/>
  <c r="S22" i="10" s="1"/>
  <c r="L21" i="10"/>
  <c r="S21" i="10" s="1"/>
  <c r="L20" i="10"/>
  <c r="S20" i="10" s="1"/>
  <c r="L19" i="10"/>
  <c r="S19" i="10" s="1"/>
  <c r="L18" i="10"/>
  <c r="S18" i="10" s="1"/>
  <c r="L17" i="10"/>
  <c r="S17" i="10" s="1"/>
  <c r="L16" i="10"/>
  <c r="S16" i="10" s="1"/>
  <c r="L15" i="10"/>
  <c r="S15" i="10" s="1"/>
  <c r="L14" i="10"/>
  <c r="S14" i="10" s="1"/>
  <c r="L13" i="10"/>
  <c r="S13" i="10" s="1"/>
  <c r="L12" i="10"/>
  <c r="S12" i="10" s="1"/>
  <c r="L11" i="10"/>
  <c r="S11" i="10" s="1"/>
  <c r="L10" i="10"/>
  <c r="S10" i="10" s="1"/>
  <c r="L9" i="10"/>
  <c r="S9" i="10" s="1"/>
  <c r="CE2" i="13" l="1"/>
  <c r="CF2" i="13" s="1"/>
  <c r="CG2" i="13" s="1"/>
  <c r="CH2" i="13" s="1"/>
  <c r="CD3" i="13"/>
  <c r="CD4" i="13"/>
  <c r="D9" i="8" l="1"/>
  <c r="D7" i="8"/>
  <c r="D8" i="8"/>
  <c r="D6" i="8"/>
  <c r="D10" i="8"/>
  <c r="G10" i="8" s="1"/>
  <c r="C10" i="1"/>
  <c r="D10" i="1" l="1"/>
  <c r="G9" i="8"/>
  <c r="C8" i="1"/>
  <c r="C9" i="1"/>
  <c r="C7" i="1"/>
  <c r="G6" i="8" l="1"/>
  <c r="D7" i="1"/>
  <c r="G8" i="8"/>
  <c r="D9" i="1"/>
  <c r="G7" i="8"/>
  <c r="D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Purnachandra Rao Duggirala</author>
  </authors>
  <commentList>
    <comment ref="E4" authorId="0" shapeId="0" xr:uid="{00000000-0006-0000-0300-000001000000}">
      <text>
        <r>
          <rPr>
            <sz val="9"/>
            <color indexed="81"/>
            <rFont val="Tahoma"/>
            <family val="2"/>
          </rPr>
          <t>Duration in working days (excluding weekends and holidays)</t>
        </r>
      </text>
    </comment>
    <comment ref="G4" authorId="0" shapeId="0" xr:uid="{00000000-0006-0000-0300-000002000000}">
      <text>
        <r>
          <rPr>
            <sz val="9"/>
            <color indexed="81"/>
            <rFont val="Tahoma"/>
            <family val="2"/>
          </rPr>
          <t>Duration in working days (excluding weekends and holidays)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Purna Duggirala</author>
  </authors>
  <commentList>
    <comment ref="E5" authorId="0" shapeId="0" xr:uid="{00000000-0006-0000-0600-000001000000}">
      <text>
        <r>
          <rPr>
            <b/>
            <sz val="9"/>
            <color indexed="81"/>
            <rFont val="Tahoma"/>
            <family val="2"/>
          </rPr>
          <t>Change this to see new activities in dashboard</t>
        </r>
      </text>
    </comment>
  </commentList>
</comments>
</file>

<file path=xl/sharedStrings.xml><?xml version="1.0" encoding="utf-8"?>
<sst xmlns="http://schemas.openxmlformats.org/spreadsheetml/2006/main" count="394" uniqueCount="209">
  <si>
    <t>Overall Project Status</t>
  </si>
  <si>
    <t>Overall Project Progress</t>
  </si>
  <si>
    <t>Planned</t>
  </si>
  <si>
    <t>Actual</t>
  </si>
  <si>
    <t>#</t>
  </si>
  <si>
    <t>Start</t>
  </si>
  <si>
    <t>Activity 1</t>
  </si>
  <si>
    <t>Activity 2</t>
  </si>
  <si>
    <t>Activity 3</t>
  </si>
  <si>
    <t>Activity 4</t>
  </si>
  <si>
    <t>Activity 5</t>
  </si>
  <si>
    <t>Activity 6</t>
  </si>
  <si>
    <t>Activity 7</t>
  </si>
  <si>
    <t>Activity 8</t>
  </si>
  <si>
    <t>Activity 9</t>
  </si>
  <si>
    <t>Activity 10</t>
  </si>
  <si>
    <t>Activity 11</t>
  </si>
  <si>
    <t>Activity 12</t>
  </si>
  <si>
    <t>Activity 13</t>
  </si>
  <si>
    <t>Activity 14</t>
  </si>
  <si>
    <t>Activity 15</t>
  </si>
  <si>
    <t>Activity 16</t>
  </si>
  <si>
    <t>Activity 17</t>
  </si>
  <si>
    <t>Activity 18</t>
  </si>
  <si>
    <t>Activity 19</t>
  </si>
  <si>
    <t>Activity 20</t>
  </si>
  <si>
    <t>Activity 21</t>
  </si>
  <si>
    <t>Activity 22</t>
  </si>
  <si>
    <t>Activity 23</t>
  </si>
  <si>
    <t>Activity 24</t>
  </si>
  <si>
    <t>Activity 25</t>
  </si>
  <si>
    <t>Activity 26</t>
  </si>
  <si>
    <t>Activity 27</t>
  </si>
  <si>
    <t>Activity 28</t>
  </si>
  <si>
    <t>Activity 29</t>
  </si>
  <si>
    <t>Activity 30</t>
  </si>
  <si>
    <t>Activity 31</t>
  </si>
  <si>
    <t>Activity 32</t>
  </si>
  <si>
    <t>Activity 33</t>
  </si>
  <si>
    <t>Activity 34</t>
  </si>
  <si>
    <t>Activity 35</t>
  </si>
  <si>
    <t>Activity 36</t>
  </si>
  <si>
    <t>Activity 37</t>
  </si>
  <si>
    <t>Activity 38</t>
  </si>
  <si>
    <t>Activity 39</t>
  </si>
  <si>
    <t>Activity 40</t>
  </si>
  <si>
    <t>Total</t>
  </si>
  <si>
    <t>No. of ongoing Activities This week</t>
  </si>
  <si>
    <t>List of ongoing activities</t>
  </si>
  <si>
    <t>List of ongoing Activities (cleaned)</t>
  </si>
  <si>
    <t>Completion %</t>
  </si>
  <si>
    <t>Activity</t>
  </si>
  <si>
    <t>% done</t>
  </si>
  <si>
    <t>Project Status</t>
  </si>
  <si>
    <t></t>
  </si>
  <si>
    <t>Outstanding Issues</t>
  </si>
  <si>
    <t>Issue Tracker Template</t>
  </si>
  <si>
    <t>Date</t>
  </si>
  <si>
    <t>Issue</t>
  </si>
  <si>
    <t>Priority</t>
  </si>
  <si>
    <t>Open</t>
  </si>
  <si>
    <t>Close</t>
  </si>
  <si>
    <t>Comments</t>
  </si>
  <si>
    <t>User name check fails</t>
  </si>
  <si>
    <t>Low</t>
  </si>
  <si>
    <t>Password field is not mandatory</t>
  </si>
  <si>
    <t>Medium</t>
  </si>
  <si>
    <t>Reset button doesn’t work</t>
  </si>
  <si>
    <t>High</t>
  </si>
  <si>
    <t>When window is maximized, the layout is compromised</t>
  </si>
  <si>
    <t>Password field takes more than 99 chars</t>
  </si>
  <si>
    <t>User name allows SQL injection</t>
  </si>
  <si>
    <t>Password allows SQL injection</t>
  </si>
  <si>
    <t>User name allows HTML Injection</t>
  </si>
  <si>
    <t>Password allows HTML Injection</t>
  </si>
  <si>
    <t>Submit doesn’t work on enter</t>
  </si>
  <si>
    <t>User name is not the default field on screen load</t>
  </si>
  <si>
    <t>When hitting F5, the error message still remains</t>
  </si>
  <si>
    <t>Message is wrong</t>
  </si>
  <si>
    <t>Open Issue Summary</t>
  </si>
  <si>
    <t>Ongoing Activities</t>
  </si>
  <si>
    <t>Project Plan</t>
  </si>
  <si>
    <t>Click on the gantt chart to see it in detail</t>
  </si>
  <si>
    <t>Burndown Chart</t>
  </si>
  <si>
    <t>Project Timeline</t>
  </si>
  <si>
    <t>Milestone if any</t>
  </si>
  <si>
    <t>Height</t>
  </si>
  <si>
    <t>Project Kickoff</t>
  </si>
  <si>
    <t>First Prototype</t>
  </si>
  <si>
    <t>Investor Presentation</t>
  </si>
  <si>
    <t>Alpha Out</t>
  </si>
  <si>
    <t>Private Beta Out</t>
  </si>
  <si>
    <t>Public Beta</t>
  </si>
  <si>
    <t>Roll out</t>
  </si>
  <si>
    <t>Plan for future</t>
  </si>
  <si>
    <t>Enter the Project Milestone Data Here</t>
  </si>
  <si>
    <t>Enter Project Status</t>
  </si>
  <si>
    <t>Find test manager</t>
  </si>
  <si>
    <t>Descope Risky Items</t>
  </si>
  <si>
    <t>Start System Testing</t>
  </si>
  <si>
    <t>Find more money</t>
  </si>
  <si>
    <t>Top 5 Issues</t>
  </si>
  <si>
    <t>Demo to user group</t>
  </si>
  <si>
    <t>Green</t>
  </si>
  <si>
    <t>Completed</t>
  </si>
  <si>
    <t>Burn down chart</t>
  </si>
  <si>
    <t>Burned down</t>
  </si>
  <si>
    <t>Balance</t>
  </si>
  <si>
    <t>Daily Completed</t>
  </si>
  <si>
    <t>Day</t>
  </si>
  <si>
    <t>Deliverable Burn Down</t>
  </si>
  <si>
    <t>Budget Burn Down</t>
  </si>
  <si>
    <t>BurnDown Chart Types</t>
  </si>
  <si>
    <t>Budget</t>
  </si>
  <si>
    <t>Deliverables</t>
  </si>
  <si>
    <t>Selected Chart</t>
  </si>
  <si>
    <t>Don't edit this table</t>
  </si>
  <si>
    <t>The list of ongoing activities is automatically populated based on Project Plan. Overwrite values in the grayed portion to see your own list.</t>
  </si>
  <si>
    <t>All the dashboard calculations are here</t>
  </si>
  <si>
    <t>ID</t>
  </si>
  <si>
    <t>Plan Start</t>
  </si>
  <si>
    <t>Plan Duration</t>
  </si>
  <si>
    <t>Actual Start</t>
  </si>
  <si>
    <t>Actual Duration</t>
  </si>
  <si>
    <t>% Done</t>
  </si>
  <si>
    <t>Activity 41</t>
  </si>
  <si>
    <t>Activity 42</t>
  </si>
  <si>
    <t>Activity 43</t>
  </si>
  <si>
    <t>Activity 44</t>
  </si>
  <si>
    <t>Activity 45</t>
  </si>
  <si>
    <t>Activity 46</t>
  </si>
  <si>
    <t>Activity 47</t>
  </si>
  <si>
    <t>Activity 48</t>
  </si>
  <si>
    <t>Activity 49</t>
  </si>
  <si>
    <t>Activity 50</t>
  </si>
  <si>
    <t>Activity 51</t>
  </si>
  <si>
    <t>Activity 52</t>
  </si>
  <si>
    <t>Activity 53</t>
  </si>
  <si>
    <t>Activity 54</t>
  </si>
  <si>
    <t>Activity 55</t>
  </si>
  <si>
    <t>Activity 56</t>
  </si>
  <si>
    <t>Activity 57</t>
  </si>
  <si>
    <t>Activity 58</t>
  </si>
  <si>
    <t>Activity 59</t>
  </si>
  <si>
    <t>Activity 60</t>
  </si>
  <si>
    <t>Activity 61</t>
  </si>
  <si>
    <t>Activity 62</t>
  </si>
  <si>
    <t>Activity 63</t>
  </si>
  <si>
    <t>Activity 64</t>
  </si>
  <si>
    <t>Activity 65</t>
  </si>
  <si>
    <t>Activity 66</t>
  </si>
  <si>
    <t>Activity 67</t>
  </si>
  <si>
    <t>Activity 68</t>
  </si>
  <si>
    <t>Activity 69</t>
  </si>
  <si>
    <t>Activity 70</t>
  </si>
  <si>
    <t>Activity 71</t>
  </si>
  <si>
    <t>Activity 72</t>
  </si>
  <si>
    <t>Activity 73</t>
  </si>
  <si>
    <t>Activity 74</t>
  </si>
  <si>
    <t>Activity 75</t>
  </si>
  <si>
    <t>Activity 76</t>
  </si>
  <si>
    <t>Activity 77</t>
  </si>
  <si>
    <t>Activity 78</t>
  </si>
  <si>
    <t>Activity 79</t>
  </si>
  <si>
    <t>Activity 80</t>
  </si>
  <si>
    <t>Activity 81</t>
  </si>
  <si>
    <t>Activity 82</t>
  </si>
  <si>
    <t>Activity 83</t>
  </si>
  <si>
    <t>Activity 84</t>
  </si>
  <si>
    <t>Activity 85</t>
  </si>
  <si>
    <t>Activity 86</t>
  </si>
  <si>
    <t>Activity 87</t>
  </si>
  <si>
    <t>Activity 88</t>
  </si>
  <si>
    <t>Activity 89</t>
  </si>
  <si>
    <t>Activity 90</t>
  </si>
  <si>
    <t>Activity 91</t>
  </si>
  <si>
    <t>Activity 92</t>
  </si>
  <si>
    <t>Activity 93</t>
  </si>
  <si>
    <t>Activity 94</t>
  </si>
  <si>
    <t>Activity 95</t>
  </si>
  <si>
    <t>Activity 96</t>
  </si>
  <si>
    <t>Activity 97</t>
  </si>
  <si>
    <t>Activity 98</t>
  </si>
  <si>
    <t>Activity 99</t>
  </si>
  <si>
    <t>Activity 100</t>
  </si>
  <si>
    <t>Gantt Start</t>
  </si>
  <si>
    <t>Plan</t>
  </si>
  <si>
    <t>Show Plan</t>
  </si>
  <si>
    <t>Show Help?</t>
  </si>
  <si>
    <t>Weekday</t>
  </si>
  <si>
    <t>Show Actual</t>
  </si>
  <si>
    <t>Gantt chart prepared on 15,Nov 2012. Showing activities 1 to 30 in dates 12 Mar '12 to 15 Jun '12</t>
  </si>
  <si>
    <t>Start Monday</t>
  </si>
  <si>
    <t>Both</t>
  </si>
  <si>
    <t>show Both</t>
  </si>
  <si>
    <t>Offset</t>
  </si>
  <si>
    <t>Offset Start</t>
  </si>
  <si>
    <t>Activity Offset</t>
  </si>
  <si>
    <t>Display Option</t>
  </si>
  <si>
    <t>Chosen</t>
  </si>
  <si>
    <t>Overlap</t>
  </si>
  <si>
    <t>Plan End</t>
  </si>
  <si>
    <t>Actual End</t>
  </si>
  <si>
    <t>End</t>
  </si>
  <si>
    <r>
      <t xml:space="preserve">Calculations for Gantt Chart </t>
    </r>
    <r>
      <rPr>
        <sz val="10"/>
        <color rgb="FFC00000"/>
        <rFont val="Calibri"/>
        <family val="2"/>
        <scheme val="minor"/>
      </rPr>
      <t>Do not modify this sheet</t>
    </r>
  </si>
  <si>
    <t/>
  </si>
  <si>
    <t>Today Details</t>
  </si>
  <si>
    <t>Y</t>
  </si>
  <si>
    <t>Report prepared by 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</si>
</sst>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dd"/>
    <numFmt numFmtId="165" formatCode="[$-409]d\-mmm;@"/>
    <numFmt numFmtId="166" formatCode="mmm"/>
    <numFmt numFmtId="167" formatCode="d"/>
    <numFmt numFmtId="168" formatCode="[$-409]d\-mmm\-yy;@"/>
    <numFmt numFmtId="169" formatCode="[$-F800]dddd\,\ mmmm\ dd\,\ yyyy"/>
    <numFmt numFmtId="170" formatCode="mmm\'yy"/>
    <numFmt numFmtId="171" formatCode=";;;"/>
  </numFmts>
  <fonts count="35" x14ac:knownFonts="1">
    <font>
      <sz val="11"/>
      <color theme="1"/>
      <name val="Calibri"/>
      <family val="2"/>
      <scheme val="minor"/>
    </font>
    <font>
      <u/>
      <sz val="11"/>
      <color indexed="12"/>
      <name val="Calibri"/>
      <family val="2"/>
    </font>
    <font>
      <b/>
      <sz val="9"/>
      <color indexed="8"/>
      <name val="Calibri"/>
      <family val="2"/>
    </font>
    <font>
      <sz val="9"/>
      <color indexed="8"/>
      <name val="Calibri"/>
      <family val="2"/>
    </font>
    <font>
      <sz val="11"/>
      <color indexed="8"/>
      <name val="Calibri"/>
      <family val="2"/>
    </font>
    <font>
      <sz val="8"/>
      <color indexed="8"/>
      <name val="Calibri"/>
      <family val="2"/>
    </font>
    <font>
      <b/>
      <sz val="9"/>
      <color indexed="81"/>
      <name val="Tahoma"/>
      <family val="2"/>
    </font>
    <font>
      <sz val="11"/>
      <color indexed="8"/>
      <name val="Calibri"/>
      <family val="2"/>
    </font>
    <font>
      <b/>
      <sz val="11"/>
      <color indexed="8"/>
      <name val="Calibri"/>
      <family val="2"/>
    </font>
    <font>
      <sz val="9"/>
      <color indexed="8"/>
      <name val="Calibri"/>
      <family val="2"/>
    </font>
    <font>
      <b/>
      <sz val="9"/>
      <color indexed="8"/>
      <name val="Calibri"/>
      <family val="2"/>
    </font>
    <font>
      <strike/>
      <sz val="9"/>
      <color indexed="8"/>
      <name val="Calibri"/>
      <family val="2"/>
    </font>
    <font>
      <b/>
      <sz val="16"/>
      <color indexed="8"/>
      <name val="Calibri"/>
      <family val="2"/>
    </font>
    <font>
      <i/>
      <sz val="8"/>
      <color indexed="23"/>
      <name val="Calibri"/>
      <family val="2"/>
    </font>
    <font>
      <sz val="20"/>
      <color indexed="8"/>
      <name val="Wingdings 2"/>
      <family val="1"/>
      <charset val="2"/>
    </font>
    <font>
      <sz val="8"/>
      <color indexed="8"/>
      <name val="Calibri"/>
      <family val="2"/>
    </font>
    <font>
      <sz val="9"/>
      <color indexed="23"/>
      <name val="Calibri"/>
      <family val="2"/>
    </font>
    <font>
      <b/>
      <sz val="12"/>
      <name val="Calibri"/>
      <family val="2"/>
    </font>
    <font>
      <b/>
      <i/>
      <sz val="11"/>
      <color indexed="23"/>
      <name val="Calibri"/>
      <family val="2"/>
    </font>
    <font>
      <b/>
      <i/>
      <sz val="11"/>
      <color theme="1"/>
      <name val="Calibri"/>
      <family val="2"/>
      <scheme val="minor"/>
    </font>
    <font>
      <sz val="18"/>
      <color theme="1"/>
      <name val="Calibri"/>
      <family val="2"/>
      <scheme val="minor"/>
    </font>
    <font>
      <b/>
      <sz val="11"/>
      <color theme="1"/>
      <name val="Calibri"/>
      <family val="2"/>
      <scheme val="minor"/>
    </font>
    <font>
      <sz val="9"/>
      <color indexed="81"/>
      <name val="Tahoma"/>
      <family val="2"/>
    </font>
    <font>
      <sz val="9"/>
      <color theme="1"/>
      <name val="Calibri"/>
      <family val="2"/>
      <scheme val="minor"/>
    </font>
    <font>
      <sz val="10"/>
      <color rgb="FFC00000"/>
      <name val="Calibri"/>
      <family val="2"/>
      <scheme val="minor"/>
    </font>
    <font>
      <sz val="9"/>
      <color theme="1" tint="0.499984740745262"/>
      <name val="Calibri"/>
      <family val="2"/>
      <scheme val="minor"/>
    </font>
    <font>
      <b/>
      <sz val="9"/>
      <color theme="1"/>
      <name val="Calibri"/>
      <family val="2"/>
      <scheme val="minor"/>
    </font>
    <font>
      <sz val="18"/>
      <color theme="0"/>
      <name val="Calibri"/>
      <family val="2"/>
      <scheme val="minor"/>
    </font>
    <font>
      <sz val="22"/>
      <color theme="0"/>
      <name val="Calibri"/>
      <family val="2"/>
    </font>
    <font>
      <b/>
      <sz val="16"/>
      <color theme="0"/>
      <name val="Calibri"/>
      <family val="2"/>
    </font>
    <font>
      <sz val="20"/>
      <color theme="0"/>
      <name val="Calibri"/>
      <family val="2"/>
    </font>
    <font>
      <b/>
      <sz val="9"/>
      <color theme="0"/>
      <name val="Calibri"/>
      <family val="2"/>
    </font>
    <font>
      <b/>
      <sz val="10"/>
      <color theme="3"/>
      <name val="Calibri"/>
      <family val="2"/>
    </font>
    <font>
      <b/>
      <sz val="11"/>
      <color theme="0" tint="-4.9989318521683403E-2"/>
      <name val="Calibri"/>
      <family val="2"/>
      <scheme val="minor"/>
    </font>
    <font>
      <sz val="9"/>
      <color theme="5"/>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s>
  <borders count="72">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top style="thin">
        <color indexed="22"/>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
      <left style="thin">
        <color indexed="22"/>
      </left>
      <right/>
      <top/>
      <bottom style="thin">
        <color indexed="22"/>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22"/>
      </left>
      <right/>
      <top/>
      <bottom/>
      <diagonal/>
    </border>
    <border>
      <left/>
      <right style="thin">
        <color indexed="22"/>
      </right>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bottom style="thin">
        <color indexed="22"/>
      </bottom>
      <diagonal/>
    </border>
    <border>
      <left style="thin">
        <color indexed="22"/>
      </left>
      <right style="thin">
        <color indexed="64"/>
      </right>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6795556505021"/>
      </top>
      <bottom style="thin">
        <color theme="0" tint="-0.14996795556505021"/>
      </bottom>
      <diagonal/>
    </border>
    <border>
      <left style="thin">
        <color theme="0" tint="-0.14993743705557422"/>
      </left>
      <right/>
      <top style="thin">
        <color theme="0" tint="-0.14996795556505021"/>
      </top>
      <bottom style="thin">
        <color theme="0" tint="-0.14996795556505021"/>
      </bottom>
      <diagonal/>
    </border>
    <border>
      <left/>
      <right style="thin">
        <color theme="0" tint="-0.14993743705557422"/>
      </right>
      <top style="thin">
        <color theme="0" tint="-0.14996795556505021"/>
      </top>
      <bottom style="thin">
        <color theme="0" tint="-0.14996795556505021"/>
      </bottom>
      <diagonal/>
    </border>
    <border>
      <left/>
      <right/>
      <top/>
      <bottom style="thin">
        <color theme="0" tint="-0.14996795556505021"/>
      </bottom>
      <diagonal/>
    </border>
    <border>
      <left/>
      <right style="thin">
        <color theme="0" tint="-0.14993743705557422"/>
      </right>
      <top/>
      <bottom style="thin">
        <color theme="0" tint="-0.14996795556505021"/>
      </bottom>
      <diagonal/>
    </border>
    <border>
      <left style="thin">
        <color theme="0" tint="-0.14993743705557422"/>
      </left>
      <right/>
      <top/>
      <bottom style="thin">
        <color theme="0" tint="-0.149967955565050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9847407452621"/>
      </right>
      <top/>
      <bottom style="thin">
        <color theme="0" tint="-0.149967955565050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6795556505021"/>
      </right>
      <top/>
      <bottom style="thin">
        <color theme="0" tint="-0.14996795556505021"/>
      </bottom>
      <diagonal/>
    </border>
    <border>
      <left style="thin">
        <color theme="0" tint="-0.14999847407452621"/>
      </left>
      <right/>
      <top/>
      <bottom style="thin">
        <color theme="0" tint="-0.14996795556505021"/>
      </bottom>
      <diagonal/>
    </border>
    <border>
      <left/>
      <right style="thin">
        <color theme="0" tint="-0.14999847407452621"/>
      </right>
      <top/>
      <bottom style="thin">
        <color theme="0" tint="-0.14996795556505021"/>
      </bottom>
      <diagonal/>
    </border>
    <border>
      <left style="thin">
        <color theme="0" tint="-0.14999847407452621"/>
      </left>
      <right/>
      <top style="thin">
        <color theme="0" tint="-0.14996795556505021"/>
      </top>
      <bottom style="thin">
        <color theme="0" tint="-0.14996795556505021"/>
      </bottom>
      <diagonal/>
    </border>
    <border>
      <left/>
      <right style="thin">
        <color theme="0" tint="-0.14999847407452621"/>
      </right>
      <top style="thin">
        <color theme="0" tint="-0.14996795556505021"/>
      </top>
      <bottom style="thin">
        <color theme="0" tint="-0.14996795556505021"/>
      </bottom>
      <diagonal/>
    </border>
    <border>
      <left style="thin">
        <color theme="0" tint="-0.14999847407452621"/>
      </left>
      <right/>
      <top style="thin">
        <color theme="0" tint="-0.14996795556505021"/>
      </top>
      <bottom style="thin">
        <color theme="0" tint="-0.14999847407452621"/>
      </bottom>
      <diagonal/>
    </border>
    <border>
      <left/>
      <right/>
      <top style="thin">
        <color theme="0" tint="-0.14996795556505021"/>
      </top>
      <bottom style="thin">
        <color theme="0" tint="-0.14999847407452621"/>
      </bottom>
      <diagonal/>
    </border>
    <border>
      <left/>
      <right style="thin">
        <color theme="0" tint="-0.14999847407452621"/>
      </right>
      <top style="thin">
        <color theme="0" tint="-0.149967955565050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s>
  <cellStyleXfs count="4">
    <xf numFmtId="0" fontId="0" fillId="0" borderId="0"/>
    <xf numFmtId="0" fontId="1" fillId="0" borderId="0" applyNumberFormat="0" applyFill="0" applyBorder="0" applyAlignment="0" applyProtection="0">
      <alignment vertical="top"/>
      <protection locked="0"/>
    </xf>
    <xf numFmtId="9" fontId="7" fillId="0" borderId="0" applyFont="0" applyFill="0" applyBorder="0" applyAlignment="0" applyProtection="0"/>
    <xf numFmtId="9" fontId="4" fillId="0" borderId="0" applyFont="0" applyFill="0" applyBorder="0" applyAlignment="0" applyProtection="0"/>
  </cellStyleXfs>
  <cellXfs count="223">
    <xf numFmtId="0" fontId="0" fillId="0" borderId="0" xfId="0"/>
    <xf numFmtId="0" fontId="0" fillId="0" borderId="0" xfId="0" applyAlignment="1">
      <alignment horizontal="center"/>
    </xf>
    <xf numFmtId="0" fontId="0" fillId="0" borderId="0" xfId="0" applyAlignment="1">
      <alignment wrapText="1"/>
    </xf>
    <xf numFmtId="0" fontId="0" fillId="0" borderId="0" xfId="0" applyBorder="1" applyAlignment="1">
      <alignment horizontal="center"/>
    </xf>
    <xf numFmtId="9" fontId="7" fillId="0" borderId="0" xfId="2" applyFont="1" applyAlignment="1">
      <alignment horizontal="center"/>
    </xf>
    <xf numFmtId="0" fontId="0" fillId="0" borderId="0" xfId="0"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1" fontId="9" fillId="0" borderId="0" xfId="0" applyNumberFormat="1" applyFont="1" applyAlignment="1">
      <alignment horizontal="center" vertical="center"/>
    </xf>
    <xf numFmtId="164" fontId="9" fillId="0" borderId="0" xfId="0" applyNumberFormat="1" applyFont="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0" fillId="0" borderId="11" xfId="0" applyBorder="1"/>
    <xf numFmtId="0" fontId="0" fillId="0" borderId="0" xfId="0" applyFill="1"/>
    <xf numFmtId="0" fontId="0" fillId="0" borderId="0" xfId="0" applyFill="1" applyAlignment="1">
      <alignment horizontal="center"/>
    </xf>
    <xf numFmtId="0" fontId="12" fillId="0" borderId="0" xfId="0" applyFont="1" applyFill="1" applyBorder="1" applyAlignment="1">
      <alignment horizontal="center" vertical="center"/>
    </xf>
    <xf numFmtId="0" fontId="0" fillId="0" borderId="0" xfId="0" applyAlignment="1">
      <alignment vertical="top"/>
    </xf>
    <xf numFmtId="0" fontId="8" fillId="0" borderId="17" xfId="0" applyFont="1" applyFill="1" applyBorder="1" applyAlignment="1">
      <alignment horizontal="left" indent="1"/>
    </xf>
    <xf numFmtId="0" fontId="8" fillId="0" borderId="14" xfId="0" applyFont="1" applyFill="1" applyBorder="1" applyAlignment="1">
      <alignment horizontal="center"/>
    </xf>
    <xf numFmtId="0" fontId="5" fillId="0" borderId="0" xfId="0" applyFont="1" applyAlignment="1">
      <alignment horizontal="center"/>
    </xf>
    <xf numFmtId="0" fontId="5" fillId="0" borderId="0" xfId="0" applyFont="1"/>
    <xf numFmtId="0" fontId="17" fillId="0" borderId="0" xfId="0" applyFont="1" applyFill="1" applyBorder="1" applyAlignment="1">
      <alignment horizontal="left" vertical="center"/>
    </xf>
    <xf numFmtId="0" fontId="0" fillId="0" borderId="0" xfId="0" applyFill="1" applyBorder="1"/>
    <xf numFmtId="0" fontId="0" fillId="0" borderId="4" xfId="0" applyFill="1" applyBorder="1"/>
    <xf numFmtId="0" fontId="0" fillId="0" borderId="14" xfId="0" applyFill="1" applyBorder="1"/>
    <xf numFmtId="9" fontId="7" fillId="0" borderId="18" xfId="2" applyFont="1" applyFill="1" applyBorder="1" applyAlignment="1">
      <alignment horizontal="center"/>
    </xf>
    <xf numFmtId="0" fontId="0" fillId="0" borderId="17" xfId="0" applyFill="1" applyBorder="1"/>
    <xf numFmtId="0" fontId="0" fillId="0" borderId="18" xfId="0" applyFill="1" applyBorder="1"/>
    <xf numFmtId="0" fontId="0" fillId="0" borderId="13" xfId="0" applyFill="1" applyBorder="1"/>
    <xf numFmtId="0" fontId="0" fillId="0" borderId="2" xfId="0" applyFill="1" applyBorder="1"/>
    <xf numFmtId="0" fontId="0" fillId="0" borderId="11" xfId="0" applyFill="1" applyBorder="1"/>
    <xf numFmtId="0" fontId="0" fillId="0" borderId="0" xfId="0" applyFill="1" applyBorder="1" applyAlignment="1">
      <alignment vertical="top"/>
    </xf>
    <xf numFmtId="0" fontId="1" fillId="0" borderId="11" xfId="1" applyBorder="1" applyAlignment="1" applyProtection="1">
      <alignment horizontal="center" vertical="center"/>
    </xf>
    <xf numFmtId="0" fontId="0" fillId="0" borderId="3" xfId="0" applyBorder="1"/>
    <xf numFmtId="0" fontId="0" fillId="0" borderId="4" xfId="0" applyBorder="1"/>
    <xf numFmtId="0" fontId="0" fillId="0" borderId="0" xfId="0" applyAlignment="1"/>
    <xf numFmtId="0" fontId="0" fillId="0" borderId="0" xfId="0" applyProtection="1">
      <protection locked="0"/>
    </xf>
    <xf numFmtId="0" fontId="3" fillId="0" borderId="27" xfId="0" applyFont="1" applyBorder="1" applyAlignment="1" applyProtection="1">
      <alignment horizontal="center"/>
      <protection locked="0"/>
    </xf>
    <xf numFmtId="0" fontId="3" fillId="0" borderId="22" xfId="0" applyFont="1" applyBorder="1" applyAlignment="1" applyProtection="1">
      <alignment horizontal="center"/>
      <protection locked="0"/>
    </xf>
    <xf numFmtId="0" fontId="3" fillId="0" borderId="24" xfId="0" applyFont="1" applyBorder="1" applyAlignment="1" applyProtection="1">
      <alignment horizontal="center"/>
      <protection locked="0"/>
    </xf>
    <xf numFmtId="0" fontId="3" fillId="0" borderId="28" xfId="0" applyFont="1" applyBorder="1" applyAlignment="1" applyProtection="1">
      <alignment horizontal="center"/>
    </xf>
    <xf numFmtId="0" fontId="3" fillId="0" borderId="1" xfId="0" applyFont="1" applyBorder="1" applyAlignment="1" applyProtection="1">
      <alignment horizontal="center"/>
    </xf>
    <xf numFmtId="0" fontId="3" fillId="0" borderId="23" xfId="0" applyFont="1" applyBorder="1" applyAlignment="1" applyProtection="1">
      <alignment horizontal="center"/>
    </xf>
    <xf numFmtId="0" fontId="3" fillId="0" borderId="25" xfId="0" applyFont="1" applyBorder="1" applyAlignment="1" applyProtection="1">
      <alignment horizontal="center"/>
    </xf>
    <xf numFmtId="0" fontId="3" fillId="0" borderId="26" xfId="0" applyFont="1" applyBorder="1" applyAlignment="1" applyProtection="1">
      <alignment horizontal="center"/>
    </xf>
    <xf numFmtId="0" fontId="0" fillId="2" borderId="0" xfId="0"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vertical="center"/>
    </xf>
    <xf numFmtId="0" fontId="9" fillId="0" borderId="0" xfId="0" applyFont="1" applyBorder="1" applyAlignment="1">
      <alignment horizontal="center" vertical="center"/>
    </xf>
    <xf numFmtId="0" fontId="9" fillId="0" borderId="0" xfId="0" applyFont="1" applyBorder="1" applyAlignment="1">
      <alignment vertical="center"/>
    </xf>
    <xf numFmtId="0" fontId="0" fillId="0" borderId="0" xfId="0" applyAlignment="1">
      <alignment horizontal="right" indent="1"/>
    </xf>
    <xf numFmtId="0" fontId="0" fillId="0" borderId="0" xfId="0" applyAlignment="1">
      <alignment horizontal="left"/>
    </xf>
    <xf numFmtId="168" fontId="0" fillId="0" borderId="0" xfId="0" applyNumberFormat="1" applyAlignment="1">
      <alignment horizontal="left"/>
    </xf>
    <xf numFmtId="9" fontId="0" fillId="0" borderId="0" xfId="2" applyFont="1" applyAlignment="1">
      <alignment horizontal="right" indent="1"/>
    </xf>
    <xf numFmtId="0" fontId="0" fillId="4" borderId="31" xfId="0" applyFill="1" applyBorder="1" applyAlignment="1">
      <alignment horizontal="left"/>
    </xf>
    <xf numFmtId="169" fontId="0" fillId="0" borderId="31" xfId="0" applyNumberFormat="1" applyBorder="1" applyAlignment="1">
      <alignment horizontal="left"/>
    </xf>
    <xf numFmtId="0" fontId="0" fillId="4" borderId="31" xfId="0" applyFill="1" applyBorder="1"/>
    <xf numFmtId="0" fontId="0" fillId="0" borderId="31" xfId="0" applyBorder="1"/>
    <xf numFmtId="0" fontId="0" fillId="0" borderId="31" xfId="0" applyBorder="1" applyAlignment="1">
      <alignment horizontal="left"/>
    </xf>
    <xf numFmtId="0" fontId="21" fillId="4" borderId="31" xfId="0" applyFont="1" applyFill="1" applyBorder="1"/>
    <xf numFmtId="0" fontId="21" fillId="4" borderId="31" xfId="0" applyFont="1" applyFill="1" applyBorder="1" applyAlignment="1">
      <alignment horizontal="left"/>
    </xf>
    <xf numFmtId="168" fontId="0" fillId="0" borderId="31" xfId="0" applyNumberFormat="1" applyBorder="1" applyAlignment="1">
      <alignment horizontal="left"/>
    </xf>
    <xf numFmtId="9" fontId="0" fillId="0" borderId="31" xfId="2" applyFont="1" applyBorder="1"/>
    <xf numFmtId="165" fontId="0" fillId="0" borderId="31" xfId="0" applyNumberFormat="1" applyBorder="1"/>
    <xf numFmtId="0" fontId="0" fillId="0" borderId="35" xfId="0" applyBorder="1"/>
    <xf numFmtId="165" fontId="0" fillId="0" borderId="35" xfId="0" applyNumberFormat="1" applyBorder="1" applyAlignment="1">
      <alignment horizontal="left"/>
    </xf>
    <xf numFmtId="0" fontId="21" fillId="4" borderId="35" xfId="0" applyFont="1" applyFill="1" applyBorder="1"/>
    <xf numFmtId="0" fontId="0" fillId="0" borderId="36" xfId="0" applyBorder="1" applyAlignment="1">
      <alignment vertical="center"/>
    </xf>
    <xf numFmtId="0" fontId="23" fillId="0" borderId="36" xfId="0" applyFont="1" applyBorder="1" applyAlignment="1">
      <alignment horizontal="center" vertical="center"/>
    </xf>
    <xf numFmtId="0" fontId="0" fillId="0" borderId="37" xfId="0" applyBorder="1" applyAlignment="1">
      <alignment vertical="center"/>
    </xf>
    <xf numFmtId="0" fontId="0" fillId="0" borderId="38" xfId="0" applyBorder="1" applyAlignment="1">
      <alignment vertical="center"/>
    </xf>
    <xf numFmtId="0" fontId="23" fillId="0" borderId="36" xfId="0" applyFont="1" applyBorder="1" applyAlignment="1">
      <alignment vertical="center"/>
    </xf>
    <xf numFmtId="165" fontId="23" fillId="0" borderId="36" xfId="0" applyNumberFormat="1" applyFont="1" applyBorder="1" applyAlignment="1">
      <alignment horizontal="left" vertical="center"/>
    </xf>
    <xf numFmtId="9" fontId="25" fillId="0" borderId="36" xfId="0" applyNumberFormat="1" applyFont="1" applyBorder="1" applyAlignment="1">
      <alignment vertical="center"/>
    </xf>
    <xf numFmtId="0" fontId="0" fillId="0" borderId="41" xfId="0" applyBorder="1" applyAlignment="1">
      <alignment vertical="center"/>
    </xf>
    <xf numFmtId="0" fontId="0" fillId="0" borderId="39" xfId="0" applyBorder="1" applyAlignment="1">
      <alignment vertical="center"/>
    </xf>
    <xf numFmtId="0" fontId="0" fillId="0" borderId="40" xfId="0" applyBorder="1" applyAlignment="1">
      <alignment vertical="center"/>
    </xf>
    <xf numFmtId="0" fontId="23" fillId="0" borderId="39" xfId="0" applyFont="1" applyBorder="1" applyAlignment="1">
      <alignment horizontal="center" vertical="center"/>
    </xf>
    <xf numFmtId="0" fontId="23" fillId="0" borderId="39" xfId="0" applyFont="1" applyBorder="1" applyAlignment="1">
      <alignment vertical="center"/>
    </xf>
    <xf numFmtId="165" fontId="23" fillId="0" borderId="39" xfId="0" applyNumberFormat="1" applyFont="1" applyBorder="1" applyAlignment="1">
      <alignment horizontal="left" vertical="center"/>
    </xf>
    <xf numFmtId="9" fontId="25" fillId="0" borderId="39" xfId="0" applyNumberFormat="1" applyFont="1" applyBorder="1" applyAlignment="1">
      <alignment vertical="center"/>
    </xf>
    <xf numFmtId="0" fontId="23" fillId="0" borderId="51" xfId="0" applyFont="1" applyBorder="1" applyAlignment="1">
      <alignment horizontal="center" vertical="center"/>
    </xf>
    <xf numFmtId="171" fontId="0" fillId="0" borderId="52" xfId="0" applyNumberFormat="1" applyBorder="1" applyAlignment="1">
      <alignment vertical="center"/>
    </xf>
    <xf numFmtId="0" fontId="23" fillId="0" borderId="53" xfId="0" applyFont="1" applyBorder="1" applyAlignment="1">
      <alignment horizontal="center" vertical="center"/>
    </xf>
    <xf numFmtId="171" fontId="0" fillId="0" borderId="54" xfId="0" applyNumberFormat="1" applyBorder="1" applyAlignment="1">
      <alignment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23" fillId="0" borderId="56" xfId="0" applyFont="1" applyBorder="1" applyAlignment="1">
      <alignment vertical="center"/>
    </xf>
    <xf numFmtId="165" fontId="23" fillId="0" borderId="56" xfId="0" applyNumberFormat="1" applyFont="1" applyBorder="1" applyAlignment="1">
      <alignment horizontal="left" vertical="center"/>
    </xf>
    <xf numFmtId="9" fontId="25" fillId="0" borderId="56" xfId="0" applyNumberFormat="1" applyFont="1" applyBorder="1" applyAlignment="1">
      <alignment vertical="center"/>
    </xf>
    <xf numFmtId="171" fontId="0" fillId="0" borderId="57" xfId="0" applyNumberFormat="1" applyBorder="1" applyAlignment="1">
      <alignment vertical="center"/>
    </xf>
    <xf numFmtId="0" fontId="26" fillId="5" borderId="47" xfId="0" applyFont="1" applyFill="1" applyBorder="1" applyAlignment="1">
      <alignment horizontal="center" vertical="center"/>
    </xf>
    <xf numFmtId="0" fontId="26" fillId="5" borderId="48" xfId="0" applyFont="1" applyFill="1" applyBorder="1" applyAlignment="1">
      <alignment vertical="center"/>
    </xf>
    <xf numFmtId="0" fontId="8" fillId="2" borderId="58" xfId="0" applyFont="1" applyFill="1" applyBorder="1" applyAlignment="1">
      <alignment horizontal="center" wrapText="1"/>
    </xf>
    <xf numFmtId="0" fontId="8" fillId="2" borderId="59" xfId="0" applyFont="1" applyFill="1" applyBorder="1" applyAlignment="1">
      <alignment horizontal="center" wrapText="1"/>
    </xf>
    <xf numFmtId="9" fontId="8" fillId="2" borderId="60" xfId="2" applyFont="1" applyFill="1" applyBorder="1" applyAlignment="1">
      <alignment horizontal="center" wrapText="1"/>
    </xf>
    <xf numFmtId="0" fontId="0" fillId="0" borderId="61" xfId="0" applyBorder="1" applyAlignment="1">
      <alignment horizontal="center"/>
    </xf>
    <xf numFmtId="9" fontId="7" fillId="0" borderId="62" xfId="2" applyFont="1"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2" borderId="64" xfId="0" applyFill="1" applyBorder="1" applyAlignment="1">
      <alignment horizontal="center"/>
    </xf>
    <xf numFmtId="9" fontId="7" fillId="0" borderId="65" xfId="2" applyFont="1" applyBorder="1" applyAlignment="1">
      <alignment horizontal="center"/>
    </xf>
    <xf numFmtId="9" fontId="0" fillId="2" borderId="0" xfId="2" applyFont="1" applyFill="1" applyBorder="1" applyAlignment="1">
      <alignment horizontal="center"/>
    </xf>
    <xf numFmtId="9" fontId="0" fillId="2" borderId="64" xfId="2" applyFont="1" applyFill="1" applyBorder="1" applyAlignment="1">
      <alignment horizontal="center"/>
    </xf>
    <xf numFmtId="0" fontId="29" fillId="3" borderId="30" xfId="0" applyFont="1" applyFill="1" applyBorder="1" applyAlignment="1">
      <alignment horizontal="center"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0" fillId="0" borderId="35" xfId="0" applyBorder="1" applyAlignment="1">
      <alignment horizontal="center"/>
    </xf>
    <xf numFmtId="9" fontId="0" fillId="0" borderId="35" xfId="0" applyNumberFormat="1" applyBorder="1" applyAlignment="1">
      <alignment horizontal="center"/>
    </xf>
    <xf numFmtId="0" fontId="32" fillId="5" borderId="15" xfId="0" applyFont="1" applyFill="1" applyBorder="1" applyAlignment="1">
      <alignment horizontal="left" vertical="top" indent="1"/>
    </xf>
    <xf numFmtId="168" fontId="9" fillId="0" borderId="0" xfId="0" applyNumberFormat="1" applyFont="1" applyBorder="1" applyAlignment="1">
      <alignment horizontal="left" vertical="center"/>
    </xf>
    <xf numFmtId="0" fontId="8" fillId="2" borderId="35" xfId="0" applyFont="1" applyFill="1" applyBorder="1" applyAlignment="1">
      <alignment wrapText="1"/>
    </xf>
    <xf numFmtId="0" fontId="8" fillId="2" borderId="35" xfId="0" applyFont="1" applyFill="1" applyBorder="1" applyAlignment="1">
      <alignment vertical="center" wrapText="1"/>
    </xf>
    <xf numFmtId="0" fontId="0" fillId="0" borderId="35" xfId="0" applyBorder="1" applyAlignment="1">
      <alignment horizontal="center" vertical="center"/>
    </xf>
    <xf numFmtId="1" fontId="9" fillId="0" borderId="0" xfId="0" applyNumberFormat="1" applyFont="1" applyBorder="1" applyAlignment="1">
      <alignment horizontal="left" vertical="center" indent="1"/>
    </xf>
    <xf numFmtId="0" fontId="31" fillId="3" borderId="19" xfId="0" applyFont="1" applyFill="1" applyBorder="1" applyAlignment="1" applyProtection="1">
      <alignment horizontal="left"/>
      <protection locked="0"/>
    </xf>
    <xf numFmtId="0" fontId="31" fillId="3" borderId="20" xfId="0" applyFont="1" applyFill="1" applyBorder="1" applyAlignment="1" applyProtection="1">
      <alignment horizontal="center"/>
      <protection locked="0"/>
    </xf>
    <xf numFmtId="0" fontId="31" fillId="3" borderId="20" xfId="0" applyFont="1" applyFill="1" applyBorder="1" applyAlignment="1" applyProtection="1">
      <alignment horizontal="center" wrapText="1"/>
      <protection locked="0"/>
    </xf>
    <xf numFmtId="0" fontId="31" fillId="3" borderId="21" xfId="0" applyFont="1" applyFill="1" applyBorder="1" applyAlignment="1" applyProtection="1">
      <alignment horizontal="center" wrapText="1"/>
      <protection locked="0"/>
    </xf>
    <xf numFmtId="0" fontId="31" fillId="3" borderId="22" xfId="0" applyFont="1" applyFill="1" applyBorder="1" applyAlignment="1" applyProtection="1">
      <alignment horizontal="center"/>
      <protection locked="0"/>
    </xf>
    <xf numFmtId="0" fontId="31" fillId="3" borderId="24" xfId="0" applyFont="1" applyFill="1" applyBorder="1" applyAlignment="1" applyProtection="1">
      <alignment horizontal="center"/>
      <protection locked="0"/>
    </xf>
    <xf numFmtId="0" fontId="31" fillId="3" borderId="25" xfId="0" applyFont="1" applyFill="1" applyBorder="1" applyAlignment="1" applyProtection="1">
      <alignment horizontal="center"/>
      <protection locked="0"/>
    </xf>
    <xf numFmtId="0" fontId="3" fillId="6" borderId="12" xfId="0" applyFont="1" applyFill="1" applyBorder="1" applyAlignment="1" applyProtection="1">
      <alignment horizontal="center"/>
    </xf>
    <xf numFmtId="0" fontId="3" fillId="6" borderId="12" xfId="0" applyFont="1" applyFill="1" applyBorder="1" applyAlignment="1" applyProtection="1">
      <alignment horizontal="center"/>
      <protection locked="0"/>
    </xf>
    <xf numFmtId="0" fontId="3" fillId="6" borderId="1" xfId="0" applyFont="1" applyFill="1" applyBorder="1" applyAlignment="1" applyProtection="1">
      <alignment horizontal="center"/>
      <protection locked="0"/>
    </xf>
    <xf numFmtId="0" fontId="3" fillId="6" borderId="25" xfId="0" applyFont="1" applyFill="1" applyBorder="1" applyAlignment="1" applyProtection="1">
      <alignment horizontal="center"/>
      <protection locked="0"/>
    </xf>
    <xf numFmtId="0" fontId="3" fillId="0" borderId="27" xfId="0" applyFont="1" applyFill="1" applyBorder="1" applyAlignment="1">
      <alignment horizontal="center"/>
    </xf>
    <xf numFmtId="0" fontId="3" fillId="0" borderId="12" xfId="0" applyFont="1" applyFill="1" applyBorder="1" applyAlignment="1">
      <alignment horizontal="center"/>
    </xf>
    <xf numFmtId="0" fontId="3" fillId="0" borderId="28" xfId="0" applyFont="1" applyFill="1" applyBorder="1" applyAlignment="1">
      <alignment horizontal="center"/>
    </xf>
    <xf numFmtId="0" fontId="3" fillId="0" borderId="22" xfId="0" applyFont="1" applyFill="1" applyBorder="1" applyAlignment="1">
      <alignment horizontal="center"/>
    </xf>
    <xf numFmtId="0" fontId="3" fillId="0" borderId="1" xfId="0" applyFont="1" applyFill="1" applyBorder="1" applyAlignment="1">
      <alignment horizontal="center"/>
    </xf>
    <xf numFmtId="0" fontId="3" fillId="0" borderId="23" xfId="0" applyFont="1" applyFill="1" applyBorder="1" applyAlignment="1">
      <alignment horizontal="center"/>
    </xf>
    <xf numFmtId="0" fontId="3" fillId="0" borderId="24" xfId="0" applyFont="1" applyFill="1" applyBorder="1" applyAlignment="1">
      <alignment horizontal="center"/>
    </xf>
    <xf numFmtId="0" fontId="3" fillId="0" borderId="25" xfId="0" applyFont="1" applyFill="1" applyBorder="1" applyAlignment="1">
      <alignment horizontal="center"/>
    </xf>
    <xf numFmtId="0" fontId="3" fillId="0" borderId="26" xfId="0" applyFont="1" applyFill="1" applyBorder="1" applyAlignment="1">
      <alignment horizontal="center"/>
    </xf>
    <xf numFmtId="0" fontId="2" fillId="2" borderId="19" xfId="0" applyFont="1" applyFill="1" applyBorder="1" applyAlignment="1">
      <alignment horizontal="left"/>
    </xf>
    <xf numFmtId="0" fontId="2" fillId="2" borderId="20" xfId="0" applyFont="1" applyFill="1" applyBorder="1" applyAlignment="1">
      <alignment horizontal="center"/>
    </xf>
    <xf numFmtId="0" fontId="2" fillId="2" borderId="20" xfId="0" applyFont="1" applyFill="1" applyBorder="1" applyAlignment="1">
      <alignment horizontal="center" wrapText="1"/>
    </xf>
    <xf numFmtId="0" fontId="2" fillId="2" borderId="21" xfId="0" applyFont="1" applyFill="1" applyBorder="1" applyAlignment="1">
      <alignment horizontal="center" wrapText="1"/>
    </xf>
    <xf numFmtId="0" fontId="2" fillId="2" borderId="22" xfId="0" applyFont="1" applyFill="1" applyBorder="1" applyAlignment="1">
      <alignment horizontal="center"/>
    </xf>
    <xf numFmtId="0" fontId="2" fillId="2" borderId="24" xfId="0" applyFont="1" applyFill="1" applyBorder="1" applyAlignment="1">
      <alignment horizontal="center"/>
    </xf>
    <xf numFmtId="0" fontId="2" fillId="2" borderId="25" xfId="0" applyFont="1" applyFill="1" applyBorder="1" applyAlignment="1">
      <alignment horizontal="center"/>
    </xf>
    <xf numFmtId="0" fontId="0" fillId="0" borderId="17" xfId="0" applyFill="1" applyBorder="1" applyAlignment="1">
      <alignment horizontal="left" indent="1"/>
    </xf>
    <xf numFmtId="0" fontId="33" fillId="3" borderId="35" xfId="0" applyFont="1" applyFill="1" applyBorder="1"/>
    <xf numFmtId="0" fontId="0" fillId="0" borderId="35" xfId="0" applyBorder="1" applyAlignment="1">
      <alignment horizontal="left" indent="1"/>
    </xf>
    <xf numFmtId="168" fontId="0" fillId="0" borderId="35" xfId="0" applyNumberFormat="1" applyBorder="1" applyAlignment="1">
      <alignment horizontal="left" indent="1"/>
    </xf>
    <xf numFmtId="0" fontId="33" fillId="3" borderId="35" xfId="0" applyFont="1" applyFill="1" applyBorder="1" applyAlignment="1">
      <alignment horizontal="center"/>
    </xf>
    <xf numFmtId="0" fontId="0" fillId="2" borderId="35" xfId="0" applyFill="1" applyBorder="1" applyAlignment="1">
      <alignment horizontal="left" indent="1"/>
    </xf>
    <xf numFmtId="168" fontId="0" fillId="2" borderId="35" xfId="0" applyNumberFormat="1" applyFill="1" applyBorder="1" applyAlignment="1">
      <alignment horizontal="left" indent="1"/>
    </xf>
    <xf numFmtId="0" fontId="0" fillId="2" borderId="35" xfId="0" applyFill="1" applyBorder="1"/>
    <xf numFmtId="0" fontId="33" fillId="3" borderId="35" xfId="0" applyFont="1" applyFill="1" applyBorder="1" applyAlignment="1">
      <alignment horizontal="left" indent="1"/>
    </xf>
    <xf numFmtId="0" fontId="0" fillId="6" borderId="35" xfId="0" applyFill="1" applyBorder="1" applyAlignment="1">
      <alignment horizontal="center"/>
    </xf>
    <xf numFmtId="0" fontId="0" fillId="7" borderId="35" xfId="0" applyFill="1" applyBorder="1" applyAlignment="1">
      <alignment horizontal="center"/>
    </xf>
    <xf numFmtId="0" fontId="0" fillId="0" borderId="66" xfId="0" applyFill="1" applyBorder="1" applyAlignment="1">
      <alignment vertical="center"/>
    </xf>
    <xf numFmtId="0" fontId="12" fillId="0" borderId="67" xfId="0" applyFont="1" applyFill="1" applyBorder="1" applyAlignment="1">
      <alignment horizontal="left" vertical="center"/>
    </xf>
    <xf numFmtId="0" fontId="14" fillId="0" borderId="67" xfId="0" applyFont="1" applyFill="1" applyBorder="1" applyAlignment="1">
      <alignment horizontal="left" vertical="center"/>
    </xf>
    <xf numFmtId="9" fontId="15" fillId="0" borderId="67" xfId="2" applyFont="1" applyFill="1" applyBorder="1" applyAlignment="1">
      <alignment horizontal="right" vertical="center"/>
    </xf>
    <xf numFmtId="0" fontId="0" fillId="0" borderId="67" xfId="0" applyFill="1" applyBorder="1" applyAlignment="1">
      <alignment vertical="center"/>
    </xf>
    <xf numFmtId="0" fontId="0" fillId="0" borderId="68" xfId="0" applyFill="1" applyBorder="1" applyAlignment="1">
      <alignment vertical="center"/>
    </xf>
    <xf numFmtId="0" fontId="0" fillId="0" borderId="69" xfId="0" applyFill="1" applyBorder="1"/>
    <xf numFmtId="0" fontId="0" fillId="0" borderId="70" xfId="0" applyFill="1" applyBorder="1"/>
    <xf numFmtId="0" fontId="0" fillId="0" borderId="69" xfId="0" applyFill="1" applyBorder="1" applyAlignment="1">
      <alignment vertical="top"/>
    </xf>
    <xf numFmtId="0" fontId="0" fillId="0" borderId="70" xfId="0" applyFill="1" applyBorder="1" applyAlignment="1">
      <alignment vertical="top"/>
    </xf>
    <xf numFmtId="0" fontId="0" fillId="0" borderId="71" xfId="0" applyFill="1" applyBorder="1"/>
    <xf numFmtId="0" fontId="0" fillId="0" borderId="39" xfId="0" applyFill="1" applyBorder="1"/>
    <xf numFmtId="0" fontId="0" fillId="0" borderId="50" xfId="0" applyFill="1" applyBorder="1"/>
    <xf numFmtId="0" fontId="0" fillId="0" borderId="49" xfId="0" applyBorder="1" applyAlignment="1">
      <alignment vertical="center"/>
    </xf>
    <xf numFmtId="0" fontId="25" fillId="0" borderId="47" xfId="0" applyFont="1" applyBorder="1" applyAlignment="1">
      <alignment vertical="center"/>
    </xf>
    <xf numFmtId="0" fontId="25" fillId="0" borderId="48" xfId="0" applyFont="1" applyBorder="1" applyAlignment="1">
      <alignment vertical="center"/>
    </xf>
    <xf numFmtId="168" fontId="0" fillId="0" borderId="35" xfId="0" applyNumberFormat="1" applyBorder="1" applyAlignment="1">
      <alignment horizontal="center"/>
    </xf>
    <xf numFmtId="0" fontId="34" fillId="0" borderId="0" xfId="0" applyFont="1" applyFill="1" applyBorder="1" applyAlignment="1">
      <alignment horizontal="right" vertical="center"/>
    </xf>
    <xf numFmtId="0" fontId="0" fillId="0" borderId="30" xfId="0" applyBorder="1"/>
    <xf numFmtId="169" fontId="25" fillId="0" borderId="48" xfId="0" applyNumberFormat="1" applyFont="1" applyBorder="1" applyAlignment="1">
      <alignment horizontal="right" vertical="center"/>
    </xf>
    <xf numFmtId="0" fontId="13" fillId="0" borderId="0" xfId="0" applyFont="1" applyFill="1" applyBorder="1" applyAlignment="1">
      <alignment horizontal="left" indent="1"/>
    </xf>
    <xf numFmtId="0" fontId="32" fillId="5" borderId="16" xfId="0" applyFont="1" applyFill="1" applyBorder="1" applyAlignment="1">
      <alignment horizontal="left" vertical="top" indent="1"/>
    </xf>
    <xf numFmtId="0" fontId="32" fillId="5" borderId="4" xfId="0" applyFont="1" applyFill="1" applyBorder="1" applyAlignment="1">
      <alignment horizontal="left" vertical="top" indent="1"/>
    </xf>
    <xf numFmtId="0" fontId="32" fillId="5" borderId="14" xfId="0" applyFont="1" applyFill="1" applyBorder="1" applyAlignment="1">
      <alignment horizontal="left" vertical="top" indent="1"/>
    </xf>
    <xf numFmtId="0" fontId="12" fillId="0" borderId="67" xfId="0" applyFont="1" applyFill="1" applyBorder="1" applyAlignment="1">
      <alignment horizontal="left" vertical="center" indent="1"/>
    </xf>
    <xf numFmtId="9" fontId="16" fillId="0" borderId="67" xfId="2" applyFont="1" applyFill="1" applyBorder="1" applyAlignment="1">
      <alignment horizontal="left" vertical="center"/>
    </xf>
    <xf numFmtId="0" fontId="18" fillId="0" borderId="0" xfId="0" applyFont="1" applyBorder="1" applyAlignment="1">
      <alignment horizontal="right" vertical="center"/>
    </xf>
    <xf numFmtId="0" fontId="12" fillId="0" borderId="67" xfId="0" applyFont="1" applyFill="1" applyBorder="1" applyAlignment="1">
      <alignment horizontal="right" vertical="center" indent="4"/>
    </xf>
    <xf numFmtId="0" fontId="0" fillId="0" borderId="17" xfId="0" applyFill="1" applyBorder="1" applyAlignment="1">
      <alignment horizontal="left" indent="1"/>
    </xf>
    <xf numFmtId="0" fontId="0" fillId="0" borderId="18" xfId="0" applyFill="1" applyBorder="1" applyAlignment="1">
      <alignment horizontal="left" indent="1"/>
    </xf>
    <xf numFmtId="0" fontId="0" fillId="0" borderId="14" xfId="0" applyFill="1" applyBorder="1" applyAlignment="1">
      <alignment horizontal="left" indent="1"/>
    </xf>
    <xf numFmtId="0" fontId="29" fillId="3" borderId="10" xfId="0" applyFont="1" applyFill="1" applyBorder="1" applyAlignment="1">
      <alignment horizontal="center" vertical="center"/>
    </xf>
    <xf numFmtId="0" fontId="29" fillId="3" borderId="9" xfId="0" applyFont="1" applyFill="1" applyBorder="1" applyAlignment="1">
      <alignment horizontal="center" vertical="center"/>
    </xf>
    <xf numFmtId="0" fontId="29" fillId="3" borderId="29" xfId="0" applyFont="1" applyFill="1" applyBorder="1" applyAlignment="1">
      <alignment horizontal="center" vertical="center"/>
    </xf>
    <xf numFmtId="0" fontId="26" fillId="5" borderId="48" xfId="0" applyFont="1" applyFill="1" applyBorder="1" applyAlignment="1">
      <alignment horizontal="center" vertical="center"/>
    </xf>
    <xf numFmtId="0" fontId="26" fillId="5" borderId="49" xfId="0" applyFont="1" applyFill="1" applyBorder="1" applyAlignment="1">
      <alignment horizontal="center" vertical="center"/>
    </xf>
    <xf numFmtId="167" fontId="23" fillId="5" borderId="45" xfId="0" applyNumberFormat="1" applyFont="1" applyFill="1" applyBorder="1" applyAlignment="1">
      <alignment horizontal="left" vertical="center"/>
    </xf>
    <xf numFmtId="167" fontId="23" fillId="5" borderId="46" xfId="0" applyNumberFormat="1" applyFont="1" applyFill="1" applyBorder="1" applyAlignment="1">
      <alignment horizontal="left" vertical="center"/>
    </xf>
    <xf numFmtId="166" fontId="25" fillId="5" borderId="43" xfId="0" applyNumberFormat="1" applyFont="1" applyFill="1" applyBorder="1" applyAlignment="1">
      <alignment horizontal="left" vertical="center"/>
    </xf>
    <xf numFmtId="166" fontId="25" fillId="5" borderId="44" xfId="0" applyNumberFormat="1" applyFont="1" applyFill="1" applyBorder="1" applyAlignment="1">
      <alignment horizontal="left" vertical="center"/>
    </xf>
    <xf numFmtId="170" fontId="25" fillId="5" borderId="42" xfId="0" applyNumberFormat="1" applyFont="1" applyFill="1" applyBorder="1" applyAlignment="1">
      <alignment horizontal="left" vertical="center"/>
    </xf>
    <xf numFmtId="170" fontId="25" fillId="5" borderId="43" xfId="0" applyNumberFormat="1" applyFont="1" applyFill="1" applyBorder="1" applyAlignment="1">
      <alignment horizontal="left" vertical="center"/>
    </xf>
    <xf numFmtId="167" fontId="23" fillId="5" borderId="50" xfId="0" applyNumberFormat="1" applyFont="1" applyFill="1" applyBorder="1" applyAlignment="1">
      <alignment horizontal="left" vertical="center"/>
    </xf>
    <xf numFmtId="0" fontId="31" fillId="3" borderId="23" xfId="0" applyFont="1" applyFill="1" applyBorder="1" applyAlignment="1" applyProtection="1">
      <alignment horizontal="center" wrapText="1"/>
      <protection locked="0"/>
    </xf>
    <xf numFmtId="0" fontId="31" fillId="3" borderId="26" xfId="0" applyFont="1" applyFill="1" applyBorder="1" applyAlignment="1" applyProtection="1">
      <alignment horizontal="center" wrapText="1"/>
      <protection locked="0"/>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23" xfId="0" applyFont="1" applyFill="1" applyBorder="1" applyAlignment="1">
      <alignment horizontal="center" wrapText="1"/>
    </xf>
    <xf numFmtId="0" fontId="2" fillId="2" borderId="26" xfId="0" applyFont="1" applyFill="1" applyBorder="1" applyAlignment="1">
      <alignment horizontal="center" wrapText="1"/>
    </xf>
    <xf numFmtId="0" fontId="19" fillId="0" borderId="0" xfId="0" applyFont="1" applyAlignment="1">
      <alignment horizontal="left"/>
    </xf>
    <xf numFmtId="0" fontId="31" fillId="3" borderId="1" xfId="0" applyFont="1" applyFill="1" applyBorder="1" applyAlignment="1" applyProtection="1">
      <alignment horizontal="center"/>
      <protection locked="0"/>
    </xf>
    <xf numFmtId="0" fontId="31" fillId="3" borderId="1" xfId="0" applyFont="1" applyFill="1" applyBorder="1" applyAlignment="1" applyProtection="1">
      <alignment horizontal="center" wrapText="1"/>
      <protection locked="0"/>
    </xf>
    <xf numFmtId="0" fontId="30" fillId="3" borderId="10" xfId="0" applyFont="1" applyFill="1" applyBorder="1" applyAlignment="1">
      <alignment horizontal="center" vertical="center"/>
    </xf>
    <xf numFmtId="0" fontId="30" fillId="3" borderId="29" xfId="0" applyFont="1" applyFill="1" applyBorder="1" applyAlignment="1">
      <alignment horizontal="center" vertical="center"/>
    </xf>
    <xf numFmtId="0" fontId="30" fillId="3" borderId="9" xfId="0" applyFont="1" applyFill="1" applyBorder="1" applyAlignment="1">
      <alignment horizontal="center" vertical="center"/>
    </xf>
    <xf numFmtId="0" fontId="28" fillId="3" borderId="7" xfId="0" applyFont="1" applyFill="1" applyBorder="1" applyAlignment="1">
      <alignment horizontal="center" vertical="center"/>
    </xf>
    <xf numFmtId="0" fontId="28" fillId="3" borderId="8"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31" fillId="3" borderId="0" xfId="0" applyFont="1" applyFill="1" applyBorder="1" applyAlignment="1">
      <alignment horizontal="center" vertical="center"/>
    </xf>
    <xf numFmtId="0" fontId="8" fillId="2" borderId="35" xfId="0" applyFont="1" applyFill="1" applyBorder="1" applyAlignment="1">
      <alignment horizontal="center" wrapText="1"/>
    </xf>
    <xf numFmtId="0" fontId="0" fillId="0" borderId="0" xfId="0" applyBorder="1" applyAlignment="1">
      <alignment horizontal="left" vertical="top" wrapText="1" indent="1"/>
    </xf>
    <xf numFmtId="0" fontId="0" fillId="0" borderId="0" xfId="0" applyAlignment="1">
      <alignment horizontal="left" vertical="top" wrapText="1" indent="1"/>
    </xf>
    <xf numFmtId="0" fontId="27" fillId="3" borderId="10" xfId="0" applyFont="1" applyFill="1" applyBorder="1" applyAlignment="1">
      <alignment horizontal="left" vertical="center" indent="1"/>
    </xf>
    <xf numFmtId="0" fontId="27" fillId="3" borderId="29" xfId="0" applyFont="1" applyFill="1" applyBorder="1" applyAlignment="1">
      <alignment horizontal="left" vertical="center" indent="1"/>
    </xf>
    <xf numFmtId="0" fontId="27" fillId="3" borderId="9" xfId="0" applyFont="1" applyFill="1" applyBorder="1" applyAlignment="1">
      <alignment horizontal="left" vertical="center" indent="1"/>
    </xf>
    <xf numFmtId="0" fontId="20" fillId="4" borderId="32" xfId="0" applyFont="1" applyFill="1" applyBorder="1" applyAlignment="1">
      <alignment horizontal="left" vertical="center"/>
    </xf>
    <xf numFmtId="0" fontId="20" fillId="4" borderId="33" xfId="0" applyFont="1" applyFill="1" applyBorder="1" applyAlignment="1">
      <alignment horizontal="left" vertical="center"/>
    </xf>
    <xf numFmtId="0" fontId="20" fillId="4" borderId="34" xfId="0" applyFont="1" applyFill="1" applyBorder="1" applyAlignment="1">
      <alignment horizontal="left" vertical="center"/>
    </xf>
  </cellXfs>
  <cellStyles count="4">
    <cellStyle name="Hyperlink" xfId="1" builtinId="8"/>
    <cellStyle name="Normal" xfId="0" builtinId="0"/>
    <cellStyle name="Percent" xfId="2" builtinId="5"/>
    <cellStyle name="Percent 2" xfId="3" xr:uid="{00000000-0005-0000-0000-000003000000}"/>
  </cellStyles>
  <dxfs count="29">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general" vertical="center" textRotation="0" wrapText="0" relativeIndent="0" justifyLastLine="0" shrinkToFit="0" readingOrder="0"/>
    </dxf>
    <dxf>
      <font>
        <b val="0"/>
        <i val="0"/>
        <strike val="0"/>
        <condense val="0"/>
        <extend val="0"/>
        <outline val="0"/>
        <shadow val="0"/>
        <u val="none"/>
        <vertAlign val="baseline"/>
        <sz val="9"/>
        <color indexed="8"/>
        <name val="Calibri"/>
        <scheme val="none"/>
      </font>
      <numFmt numFmtId="168"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indexed="8"/>
        <name val="Calibri"/>
        <scheme val="none"/>
      </font>
      <numFmt numFmtId="168"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indexed="8"/>
        <name val="Calibri"/>
        <scheme val="none"/>
      </font>
      <numFmt numFmtId="1" formatCode="0"/>
      <fill>
        <patternFill patternType="none">
          <fgColor indexed="64"/>
          <bgColor indexed="65"/>
        </patternFill>
      </fill>
      <alignment horizontal="left" vertical="center" textRotation="0" wrapText="0" relativeIndent="1" justifyLastLine="0" shrinkToFit="0" readingOrder="0"/>
    </dxf>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general" vertical="center" textRotation="0" wrapText="0" relativeIndent="0" justifyLastLine="0" shrinkToFit="0" readingOrder="0"/>
    </dxf>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center" vertical="center" textRotation="0" wrapText="0" relativeIndent="0" justifyLastLine="0" shrinkToFit="0" readingOrder="0"/>
    </dxf>
    <dxf>
      <border outline="0">
        <top style="thin">
          <color indexed="22"/>
        </top>
      </border>
    </dxf>
    <dxf>
      <border outline="0">
        <top style="thin">
          <color indexed="22"/>
        </top>
      </border>
    </dxf>
    <dxf>
      <font>
        <b val="0"/>
        <i val="0"/>
        <strike val="0"/>
        <condense val="0"/>
        <extend val="0"/>
        <outline val="0"/>
        <shadow val="0"/>
        <u val="none"/>
        <vertAlign val="baseline"/>
        <sz val="9"/>
        <color indexed="8"/>
        <name val="Calibri"/>
        <scheme val="none"/>
      </font>
      <fill>
        <patternFill patternType="none">
          <fgColor indexed="64"/>
          <bgColor indexed="65"/>
        </patternFill>
      </fill>
      <alignment horizontal="center" vertical="center" textRotation="0" wrapText="0" relativeIndent="0" justifyLastLine="0" shrinkToFit="0" readingOrder="0"/>
    </dxf>
    <dxf>
      <border outline="0">
        <bottom style="thin">
          <color indexed="22"/>
        </bottom>
      </border>
    </dxf>
    <dxf>
      <font>
        <b/>
        <i val="0"/>
        <strike val="0"/>
        <condense val="0"/>
        <extend val="0"/>
        <outline val="0"/>
        <shadow val="0"/>
        <u val="none"/>
        <vertAlign val="baseline"/>
        <sz val="9"/>
        <color theme="0"/>
        <name val="Calibri"/>
        <scheme val="none"/>
      </font>
      <fill>
        <patternFill patternType="none">
          <fgColor indexed="64"/>
          <bgColor indexed="65"/>
        </patternFill>
      </fill>
      <alignment horizontal="center" vertical="center" textRotation="0" wrapText="0" relativeIndent="0" justifyLastLine="0" shrinkToFit="0" readingOrder="0"/>
      <border diagonalUp="0" diagonalDown="0" outline="0">
        <left style="thin">
          <color indexed="22"/>
        </left>
        <right style="thin">
          <color indexed="22"/>
        </right>
        <top/>
        <bottom/>
      </border>
    </dxf>
    <dxf>
      <alignment horizontal="right" vertical="bottom" textRotation="0" wrapText="0" relativeIndent="1" justifyLastLine="0" shrinkToFit="0" readingOrder="0"/>
    </dxf>
    <dxf>
      <alignment horizontal="right" vertical="bottom" textRotation="0" wrapText="0" relativeIndent="1" justifyLastLine="0" shrinkToFit="0" readingOrder="0"/>
    </dxf>
    <dxf>
      <numFmt numFmtId="168" formatCode="[$-409]d\-mmm\-yy;@"/>
      <alignment horizontal="left" vertical="bottom" textRotation="0" wrapText="0" indent="0" justifyLastLine="0" shrinkToFit="0" readingOrder="0"/>
    </dxf>
    <dxf>
      <alignment horizontal="right" vertical="bottom" textRotation="0" wrapText="0" relativeIndent="1" justifyLastLine="0" shrinkToFit="0" readingOrder="0"/>
    </dxf>
    <dxf>
      <numFmt numFmtId="168" formatCode="[$-409]d\-mmm\-yy;@"/>
      <alignment horizontal="left" vertical="bottom" textRotation="0" wrapText="0" indent="0" justifyLastLine="0" shrinkToFit="0" readingOrder="0"/>
    </dxf>
    <dxf>
      <alignment horizontal="left" vertical="bottom" textRotation="0" wrapText="0" indent="0" justifyLastLine="0" shrinkToFit="0" readingOrder="0"/>
    </dxf>
    <dxf>
      <fill>
        <patternFill>
          <bgColor theme="0" tint="-4.9989318521683403E-2"/>
        </patternFill>
      </fill>
    </dxf>
    <dxf>
      <fill>
        <patternFill>
          <bgColor theme="4" tint="0.39994506668294322"/>
        </patternFill>
      </fill>
    </dxf>
    <dxf>
      <fill>
        <patternFill>
          <bgColor theme="3" tint="0.39994506668294322"/>
        </patternFill>
      </fill>
    </dxf>
    <dxf>
      <fill>
        <patternFill>
          <bgColor theme="5" tint="0.79998168889431442"/>
        </patternFill>
      </fill>
      <border>
        <left style="thin">
          <color theme="5" tint="0.39994506668294322"/>
        </left>
        <right style="thin">
          <color theme="5" tint="0.39994506668294322"/>
        </right>
        <vertical/>
        <horizontal/>
      </border>
    </dxf>
    <dxf>
      <fill>
        <patternFill patternType="darkUp">
          <fgColor theme="3" tint="0.39991454817346722"/>
          <bgColor theme="4" tint="0.79998168889431442"/>
        </patternFill>
      </fill>
    </dxf>
    <dxf>
      <border diagonalUp="0" diagonalDown="0">
        <left/>
        <right/>
        <top style="thin">
          <color indexed="22"/>
        </top>
        <bottom style="thin">
          <color indexed="22"/>
        </bottom>
        <vertical/>
        <horizontal/>
      </border>
    </dxf>
    <dxf>
      <border outline="0">
        <top style="thin">
          <color indexed="22"/>
        </top>
      </border>
    </dxf>
    <dxf>
      <border outline="0">
        <left style="thin">
          <color indexed="22"/>
        </left>
        <right style="thin">
          <color indexed="22"/>
        </right>
        <top style="thin">
          <color indexed="22"/>
        </top>
        <bottom style="thin">
          <color indexed="22"/>
        </bottom>
      </border>
    </dxf>
    <dxf>
      <border outline="0">
        <bottom style="thin">
          <color indexed="22"/>
        </bottom>
      </border>
    </dxf>
    <dxf>
      <font>
        <color rgb="FFFF0000"/>
      </font>
    </dxf>
    <dxf>
      <font>
        <color theme="9"/>
      </font>
    </dxf>
    <dxf>
      <font>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2.2190243460946692E-2"/>
          <c:w val="0.99444444444444469"/>
          <c:h val="0.92688388089419871"/>
        </c:manualLayout>
      </c:layout>
      <c:barChart>
        <c:barDir val="bar"/>
        <c:grouping val="percentStacked"/>
        <c:varyColors val="0"/>
        <c:ser>
          <c:idx val="0"/>
          <c:order val="0"/>
          <c:tx>
            <c:strRef>
              <c:f>Calculations!$I$6</c:f>
              <c:strCache>
                <c:ptCount val="1"/>
                <c:pt idx="0">
                  <c:v>High</c:v>
                </c:pt>
              </c:strCache>
            </c:strRef>
          </c:tx>
          <c:spPr>
            <a:solidFill>
              <a:srgbClr val="FF0000"/>
            </a:solidFill>
          </c:spPr>
          <c:invertIfNegative val="0"/>
          <c:dLbls>
            <c:spPr>
              <a:noFill/>
              <a:ln w="25400">
                <a:noFill/>
              </a:ln>
            </c:spPr>
            <c:txPr>
              <a:bodyPr/>
              <a:lstStyle/>
              <a:p>
                <a:pPr>
                  <a:defRPr sz="800">
                    <a:solidFill>
                      <a:schemeClr val="bg1"/>
                    </a:solidFill>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Calculations!$J$6</c:f>
              <c:numCache>
                <c:formatCode>General</c:formatCode>
                <c:ptCount val="1"/>
                <c:pt idx="0">
                  <c:v>12</c:v>
                </c:pt>
              </c:numCache>
            </c:numRef>
          </c:val>
          <c:extLst>
            <c:ext xmlns:c16="http://schemas.microsoft.com/office/drawing/2014/chart" uri="{C3380CC4-5D6E-409C-BE32-E72D297353CC}">
              <c16:uniqueId val="{00000000-551E-41E3-A200-9EE8E7F2E39C}"/>
            </c:ext>
          </c:extLst>
        </c:ser>
        <c:ser>
          <c:idx val="1"/>
          <c:order val="1"/>
          <c:tx>
            <c:strRef>
              <c:f>Calculations!$I$7</c:f>
              <c:strCache>
                <c:ptCount val="1"/>
                <c:pt idx="0">
                  <c:v>Medium</c:v>
                </c:pt>
              </c:strCache>
            </c:strRef>
          </c:tx>
          <c:spPr>
            <a:solidFill>
              <a:schemeClr val="bg1">
                <a:lumMod val="75000"/>
              </a:schemeClr>
            </a:solidFill>
          </c:spPr>
          <c:invertIfNegative val="0"/>
          <c:dLbls>
            <c:spPr>
              <a:noFill/>
              <a:ln w="25400">
                <a:noFill/>
              </a:ln>
            </c:spPr>
            <c:txPr>
              <a:bodyPr/>
              <a:lstStyle/>
              <a:p>
                <a:pPr>
                  <a:defRPr sz="900"/>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Calculations!$J$7</c:f>
              <c:numCache>
                <c:formatCode>General</c:formatCode>
                <c:ptCount val="1"/>
                <c:pt idx="0">
                  <c:v>11</c:v>
                </c:pt>
              </c:numCache>
            </c:numRef>
          </c:val>
          <c:extLst>
            <c:ext xmlns:c16="http://schemas.microsoft.com/office/drawing/2014/chart" uri="{C3380CC4-5D6E-409C-BE32-E72D297353CC}">
              <c16:uniqueId val="{00000001-551E-41E3-A200-9EE8E7F2E39C}"/>
            </c:ext>
          </c:extLst>
        </c:ser>
        <c:ser>
          <c:idx val="2"/>
          <c:order val="2"/>
          <c:tx>
            <c:strRef>
              <c:f>Calculations!$I$8</c:f>
              <c:strCache>
                <c:ptCount val="1"/>
                <c:pt idx="0">
                  <c:v>Low</c:v>
                </c:pt>
              </c:strCache>
            </c:strRef>
          </c:tx>
          <c:spPr>
            <a:solidFill>
              <a:schemeClr val="bg1">
                <a:lumMod val="95000"/>
              </a:schemeClr>
            </a:solidFill>
          </c:spPr>
          <c:invertIfNegative val="0"/>
          <c:dLbls>
            <c:spPr>
              <a:solidFill>
                <a:schemeClr val="bg1">
                  <a:lumMod val="95000"/>
                </a:schemeClr>
              </a:solidFill>
            </c:spPr>
            <c:txPr>
              <a:bodyPr/>
              <a:lstStyle/>
              <a:p>
                <a:pPr>
                  <a:defRPr sz="900"/>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Calculations!$J$8</c:f>
              <c:numCache>
                <c:formatCode>General</c:formatCode>
                <c:ptCount val="1"/>
                <c:pt idx="0">
                  <c:v>10</c:v>
                </c:pt>
              </c:numCache>
            </c:numRef>
          </c:val>
          <c:extLst>
            <c:ext xmlns:c16="http://schemas.microsoft.com/office/drawing/2014/chart" uri="{C3380CC4-5D6E-409C-BE32-E72D297353CC}">
              <c16:uniqueId val="{00000002-551E-41E3-A200-9EE8E7F2E39C}"/>
            </c:ext>
          </c:extLst>
        </c:ser>
        <c:dLbls>
          <c:showLegendKey val="0"/>
          <c:showVal val="0"/>
          <c:showCatName val="0"/>
          <c:showSerName val="0"/>
          <c:showPercent val="0"/>
          <c:showBubbleSize val="0"/>
        </c:dLbls>
        <c:gapWidth val="0"/>
        <c:overlap val="100"/>
        <c:axId val="686479360"/>
        <c:axId val="686582016"/>
      </c:barChart>
      <c:catAx>
        <c:axId val="686479360"/>
        <c:scaling>
          <c:orientation val="minMax"/>
        </c:scaling>
        <c:delete val="1"/>
        <c:axPos val="l"/>
        <c:majorTickMark val="out"/>
        <c:minorTickMark val="none"/>
        <c:tickLblPos val="none"/>
        <c:crossAx val="686582016"/>
        <c:crosses val="autoZero"/>
        <c:auto val="1"/>
        <c:lblAlgn val="ctr"/>
        <c:lblOffset val="100"/>
        <c:noMultiLvlLbl val="0"/>
      </c:catAx>
      <c:valAx>
        <c:axId val="686582016"/>
        <c:scaling>
          <c:orientation val="minMax"/>
        </c:scaling>
        <c:delete val="1"/>
        <c:axPos val="b"/>
        <c:numFmt formatCode="0%" sourceLinked="1"/>
        <c:majorTickMark val="out"/>
        <c:minorTickMark val="none"/>
        <c:tickLblPos val="none"/>
        <c:crossAx val="686479360"/>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
          <c:w val="0.9375"/>
          <c:h val="0.91111111111111109"/>
        </c:manualLayout>
      </c:layout>
      <c:barChart>
        <c:barDir val="bar"/>
        <c:grouping val="clustered"/>
        <c:varyColors val="0"/>
        <c:ser>
          <c:idx val="0"/>
          <c:order val="0"/>
          <c:tx>
            <c:strRef>
              <c:f>Data!$B$4</c:f>
              <c:strCache>
                <c:ptCount val="1"/>
                <c:pt idx="0">
                  <c:v>Overall Project Progress</c:v>
                </c:pt>
              </c:strCache>
            </c:strRef>
          </c:tx>
          <c:spPr>
            <a:solidFill>
              <a:schemeClr val="accent1"/>
            </a:solidFill>
            <a:ln>
              <a:noFill/>
            </a:ln>
          </c:spPr>
          <c:invertIfNegative val="0"/>
          <c:cat>
            <c:strRef>
              <c:f>Data!$C$3</c:f>
              <c:strCache>
                <c:ptCount val="1"/>
                <c:pt idx="0">
                  <c:v>Green</c:v>
                </c:pt>
              </c:strCache>
            </c:strRef>
          </c:cat>
          <c:val>
            <c:numRef>
              <c:f>Data!$C$4</c:f>
              <c:numCache>
                <c:formatCode>0%</c:formatCode>
                <c:ptCount val="1"/>
                <c:pt idx="0">
                  <c:v>0.23</c:v>
                </c:pt>
              </c:numCache>
            </c:numRef>
          </c:val>
          <c:extLst>
            <c:ext xmlns:c16="http://schemas.microsoft.com/office/drawing/2014/chart" uri="{C3380CC4-5D6E-409C-BE32-E72D297353CC}">
              <c16:uniqueId val="{00000000-C0E6-4D13-98E5-AB1151280B57}"/>
            </c:ext>
          </c:extLst>
        </c:ser>
        <c:dLbls>
          <c:showLegendKey val="0"/>
          <c:showVal val="0"/>
          <c:showCatName val="0"/>
          <c:showSerName val="0"/>
          <c:showPercent val="0"/>
          <c:showBubbleSize val="0"/>
        </c:dLbls>
        <c:gapWidth val="0"/>
        <c:axId val="687374336"/>
        <c:axId val="686584320"/>
      </c:barChart>
      <c:catAx>
        <c:axId val="687374336"/>
        <c:scaling>
          <c:orientation val="minMax"/>
        </c:scaling>
        <c:delete val="1"/>
        <c:axPos val="l"/>
        <c:numFmt formatCode="General" sourceLinked="0"/>
        <c:majorTickMark val="out"/>
        <c:minorTickMark val="none"/>
        <c:tickLblPos val="none"/>
        <c:crossAx val="686584320"/>
        <c:crosses val="autoZero"/>
        <c:auto val="1"/>
        <c:lblAlgn val="ctr"/>
        <c:lblOffset val="100"/>
        <c:noMultiLvlLbl val="0"/>
      </c:catAx>
      <c:valAx>
        <c:axId val="686584320"/>
        <c:scaling>
          <c:orientation val="minMax"/>
          <c:max val="1"/>
          <c:min val="0"/>
        </c:scaling>
        <c:delete val="1"/>
        <c:axPos val="b"/>
        <c:numFmt formatCode="0%" sourceLinked="1"/>
        <c:majorTickMark val="out"/>
        <c:minorTickMark val="none"/>
        <c:tickLblPos val="none"/>
        <c:crossAx val="687374336"/>
        <c:crosses val="autoZero"/>
        <c:crossBetween val="between"/>
      </c:valAx>
      <c:spPr>
        <a:noFill/>
        <a:ln>
          <a:solidFill>
            <a:schemeClr val="tx2"/>
          </a:solidFill>
        </a:ln>
      </c:spPr>
    </c:plotArea>
    <c:plotVisOnly val="1"/>
    <c:dispBlanksAs val="gap"/>
    <c:showDLblsOverMax val="0"/>
  </c:chart>
  <c:spPr>
    <a:noFill/>
    <a:ln w="9525">
      <a:noFill/>
    </a:ln>
  </c:sp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71981627296573E-2"/>
          <c:y val="3.611111111111117E-2"/>
          <c:w val="0.86888506124234466"/>
          <c:h val="0.70944473607465763"/>
        </c:manualLayout>
      </c:layout>
      <c:barChart>
        <c:barDir val="col"/>
        <c:grouping val="clustered"/>
        <c:varyColors val="0"/>
        <c:ser>
          <c:idx val="2"/>
          <c:order val="2"/>
          <c:tx>
            <c:strRef>
              <c:f>'Burndown Chart'!$U$4:$U$5</c:f>
              <c:strCache>
                <c:ptCount val="2"/>
                <c:pt idx="0">
                  <c:v>Daily Completed</c:v>
                </c:pt>
              </c:strCache>
            </c:strRef>
          </c:tx>
          <c:spPr>
            <a:solidFill>
              <a:schemeClr val="tx1">
                <a:lumMod val="50000"/>
                <a:lumOff val="50000"/>
              </a:schemeClr>
            </a:solidFill>
            <a:ln w="25400">
              <a:noFill/>
            </a:ln>
          </c:spPr>
          <c:invertIfNegative val="0"/>
          <c:cat>
            <c:numRef>
              <c:f>'Burndown Chart'!$I$6:$I$26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'Burndown Chart'!$U$6:$U$26</c:f>
              <c:numCache>
                <c:formatCode>General</c:formatCode>
                <c:ptCount val="21"/>
                <c:pt idx="0">
                  <c:v>#N/A</c:v>
                </c:pt>
                <c:pt idx="1">
                  <c:v>8</c:v>
                </c:pt>
                <c:pt idx="2">
                  <c:v>13</c:v>
                </c:pt>
                <c:pt idx="3">
                  <c:v>7</c:v>
                </c:pt>
                <c:pt idx="4">
                  <c:v>16</c:v>
                </c:pt>
                <c:pt idx="5">
                  <c:v>34</c:v>
                </c:pt>
                <c:pt idx="6">
                  <c:v>#N/A</c:v>
                </c:pt>
                <c:pt idx="7">
                  <c:v>14</c:v>
                </c:pt>
                <c:pt idx="8">
                  <c:v>27</c:v>
                </c:pt>
                <c:pt idx="9">
                  <c:v>17</c:v>
                </c:pt>
                <c:pt idx="10">
                  <c:v>19</c:v>
                </c:pt>
                <c:pt idx="11">
                  <c:v>8</c:v>
                </c:pt>
                <c:pt idx="12">
                  <c:v>41</c:v>
                </c:pt>
                <c:pt idx="13">
                  <c:v>27</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0-050A-4626-957F-E87A14C9A023}"/>
            </c:ext>
          </c:extLst>
        </c:ser>
        <c:dLbls>
          <c:showLegendKey val="0"/>
          <c:showVal val="0"/>
          <c:showCatName val="0"/>
          <c:showSerName val="0"/>
          <c:showPercent val="0"/>
          <c:showBubbleSize val="0"/>
        </c:dLbls>
        <c:gapWidth val="50"/>
        <c:axId val="687374848"/>
        <c:axId val="686586048"/>
      </c:barChart>
      <c:lineChart>
        <c:grouping val="standard"/>
        <c:varyColors val="0"/>
        <c:ser>
          <c:idx val="0"/>
          <c:order val="0"/>
          <c:tx>
            <c:strRef>
              <c:f>'Burndown Chart'!$S$5</c:f>
              <c:strCache>
                <c:ptCount val="1"/>
                <c:pt idx="0">
                  <c:v>Planned</c:v>
                </c:pt>
              </c:strCache>
            </c:strRef>
          </c:tx>
          <c:spPr>
            <a:ln w="19050">
              <a:solidFill>
                <a:schemeClr val="tx1">
                  <a:lumMod val="50000"/>
                  <a:lumOff val="50000"/>
                </a:schemeClr>
              </a:solidFill>
              <a:prstDash val="solid"/>
            </a:ln>
          </c:spPr>
          <c:marker>
            <c:symbol val="none"/>
          </c:marker>
          <c:cat>
            <c:numRef>
              <c:f>'Burndown Chart'!$P$6:$P$26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'Burndown Chart'!$S$6:$S$26</c:f>
              <c:numCache>
                <c:formatCode>General</c:formatCode>
                <c:ptCount val="21"/>
                <c:pt idx="0">
                  <c:v>436</c:v>
                </c:pt>
                <c:pt idx="1">
                  <c:v>429</c:v>
                </c:pt>
                <c:pt idx="2">
                  <c:v>399</c:v>
                </c:pt>
                <c:pt idx="3">
                  <c:v>374</c:v>
                </c:pt>
                <c:pt idx="4">
                  <c:v>355</c:v>
                </c:pt>
                <c:pt idx="5">
                  <c:v>316</c:v>
                </c:pt>
                <c:pt idx="6">
                  <c:v>298</c:v>
                </c:pt>
                <c:pt idx="7">
                  <c:v>261</c:v>
                </c:pt>
                <c:pt idx="8">
                  <c:v>239</c:v>
                </c:pt>
                <c:pt idx="9">
                  <c:v>234</c:v>
                </c:pt>
                <c:pt idx="10">
                  <c:v>218</c:v>
                </c:pt>
                <c:pt idx="11">
                  <c:v>194</c:v>
                </c:pt>
                <c:pt idx="12">
                  <c:v>192</c:v>
                </c:pt>
                <c:pt idx="13">
                  <c:v>160</c:v>
                </c:pt>
                <c:pt idx="14">
                  <c:v>134</c:v>
                </c:pt>
                <c:pt idx="15">
                  <c:v>119</c:v>
                </c:pt>
                <c:pt idx="16">
                  <c:v>99</c:v>
                </c:pt>
                <c:pt idx="17">
                  <c:v>85</c:v>
                </c:pt>
                <c:pt idx="18">
                  <c:v>46</c:v>
                </c:pt>
                <c:pt idx="19">
                  <c:v>12</c:v>
                </c:pt>
                <c:pt idx="20">
                  <c:v>0</c:v>
                </c:pt>
              </c:numCache>
            </c:numRef>
          </c:val>
          <c:smooth val="0"/>
          <c:extLst>
            <c:ext xmlns:c16="http://schemas.microsoft.com/office/drawing/2014/chart" uri="{C3380CC4-5D6E-409C-BE32-E72D297353CC}">
              <c16:uniqueId val="{00000001-050A-4626-957F-E87A14C9A023}"/>
            </c:ext>
          </c:extLst>
        </c:ser>
        <c:ser>
          <c:idx val="1"/>
          <c:order val="1"/>
          <c:tx>
            <c:strRef>
              <c:f>'Burndown Chart'!$T$5</c:f>
              <c:strCache>
                <c:ptCount val="1"/>
                <c:pt idx="0">
                  <c:v>Actual</c:v>
                </c:pt>
              </c:strCache>
            </c:strRef>
          </c:tx>
          <c:spPr>
            <a:ln w="19050">
              <a:solidFill>
                <a:srgbClr val="FF0000"/>
              </a:solidFill>
              <a:prstDash val="solid"/>
            </a:ln>
          </c:spPr>
          <c:marker>
            <c:symbol val="none"/>
          </c:marker>
          <c:cat>
            <c:numRef>
              <c:f>'Burndown Chart'!$P$6:$P$26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'Burndown Chart'!$T$6:$T$26</c:f>
              <c:numCache>
                <c:formatCode>General</c:formatCode>
                <c:ptCount val="21"/>
                <c:pt idx="0">
                  <c:v>436</c:v>
                </c:pt>
                <c:pt idx="1">
                  <c:v>428</c:v>
                </c:pt>
                <c:pt idx="2">
                  <c:v>415</c:v>
                </c:pt>
                <c:pt idx="3">
                  <c:v>408</c:v>
                </c:pt>
                <c:pt idx="4">
                  <c:v>392</c:v>
                </c:pt>
                <c:pt idx="5">
                  <c:v>358</c:v>
                </c:pt>
                <c:pt idx="6">
                  <c:v>#N/A</c:v>
                </c:pt>
                <c:pt idx="7">
                  <c:v>344</c:v>
                </c:pt>
                <c:pt idx="8">
                  <c:v>317</c:v>
                </c:pt>
                <c:pt idx="9">
                  <c:v>300</c:v>
                </c:pt>
                <c:pt idx="10">
                  <c:v>281</c:v>
                </c:pt>
                <c:pt idx="11">
                  <c:v>273</c:v>
                </c:pt>
                <c:pt idx="12">
                  <c:v>232</c:v>
                </c:pt>
                <c:pt idx="13">
                  <c:v>205</c:v>
                </c:pt>
                <c:pt idx="14">
                  <c:v>#N/A</c:v>
                </c:pt>
                <c:pt idx="15">
                  <c:v>#N/A</c:v>
                </c:pt>
                <c:pt idx="16">
                  <c:v>#N/A</c:v>
                </c:pt>
                <c:pt idx="17">
                  <c:v>#N/A</c:v>
                </c:pt>
                <c:pt idx="18">
                  <c:v>#N/A</c:v>
                </c:pt>
                <c:pt idx="19">
                  <c:v>#N/A</c:v>
                </c:pt>
                <c:pt idx="20">
                  <c:v>#N/A</c:v>
                </c:pt>
              </c:numCache>
            </c:numRef>
          </c:val>
          <c:smooth val="0"/>
          <c:extLst>
            <c:ext xmlns:c16="http://schemas.microsoft.com/office/drawing/2014/chart" uri="{C3380CC4-5D6E-409C-BE32-E72D297353CC}">
              <c16:uniqueId val="{00000002-050A-4626-957F-E87A14C9A023}"/>
            </c:ext>
          </c:extLst>
        </c:ser>
        <c:dLbls>
          <c:showLegendKey val="0"/>
          <c:showVal val="0"/>
          <c:showCatName val="0"/>
          <c:showSerName val="0"/>
          <c:showPercent val="0"/>
          <c:showBubbleSize val="0"/>
        </c:dLbls>
        <c:marker val="1"/>
        <c:smooth val="0"/>
        <c:axId val="687374848"/>
        <c:axId val="686586048"/>
      </c:lineChart>
      <c:catAx>
        <c:axId val="687374848"/>
        <c:scaling>
          <c:orientation val="minMax"/>
        </c:scaling>
        <c:delete val="0"/>
        <c:axPos val="b"/>
        <c:numFmt formatCode="General" sourceLinked="1"/>
        <c:majorTickMark val="out"/>
        <c:minorTickMark val="none"/>
        <c:tickLblPos val="nextTo"/>
        <c:spPr>
          <a:ln>
            <a:solidFill>
              <a:schemeClr val="bg1">
                <a:lumMod val="95000"/>
              </a:schemeClr>
            </a:solidFill>
          </a:ln>
        </c:spPr>
        <c:txPr>
          <a:bodyPr rot="0" vert="horz"/>
          <a:lstStyle/>
          <a:p>
            <a:pPr>
              <a:defRPr sz="800" b="0" i="0" u="none" strike="noStrike" baseline="0">
                <a:solidFill>
                  <a:schemeClr val="tx1">
                    <a:lumMod val="50000"/>
                    <a:lumOff val="50000"/>
                  </a:schemeClr>
                </a:solidFill>
                <a:latin typeface="Calibri"/>
                <a:ea typeface="Calibri"/>
                <a:cs typeface="Calibri"/>
              </a:defRPr>
            </a:pPr>
            <a:endParaRPr lang="en-PK"/>
          </a:p>
        </c:txPr>
        <c:crossAx val="686586048"/>
        <c:crosses val="autoZero"/>
        <c:auto val="1"/>
        <c:lblAlgn val="ctr"/>
        <c:lblOffset val="100"/>
        <c:noMultiLvlLbl val="0"/>
      </c:catAx>
      <c:valAx>
        <c:axId val="686586048"/>
        <c:scaling>
          <c:orientation val="minMax"/>
        </c:scaling>
        <c:delete val="0"/>
        <c:axPos val="l"/>
        <c:majorGridlines>
          <c:spPr>
            <a:ln w="3175">
              <a:solidFill>
                <a:schemeClr val="bg1">
                  <a:lumMod val="95000"/>
                </a:schemeClr>
              </a:solidFill>
              <a:prstDash val="solid"/>
            </a:ln>
          </c:spPr>
        </c:majorGridlines>
        <c:numFmt formatCode="General" sourceLinked="1"/>
        <c:majorTickMark val="out"/>
        <c:minorTickMark val="none"/>
        <c:tickLblPos val="nextTo"/>
        <c:spPr>
          <a:ln>
            <a:solidFill>
              <a:schemeClr val="bg1">
                <a:lumMod val="95000"/>
              </a:schemeClr>
            </a:solidFill>
          </a:ln>
        </c:spPr>
        <c:txPr>
          <a:bodyPr rot="0" vert="horz"/>
          <a:lstStyle/>
          <a:p>
            <a:pPr>
              <a:defRPr sz="800" b="0" i="0" u="none" strike="noStrike" baseline="0">
                <a:solidFill>
                  <a:schemeClr val="tx1">
                    <a:lumMod val="50000"/>
                    <a:lumOff val="50000"/>
                  </a:schemeClr>
                </a:solidFill>
                <a:latin typeface="Calibri"/>
                <a:ea typeface="Calibri"/>
                <a:cs typeface="Calibri"/>
              </a:defRPr>
            </a:pPr>
            <a:endParaRPr lang="en-PK"/>
          </a:p>
        </c:txPr>
        <c:crossAx val="687374848"/>
        <c:crosses val="autoZero"/>
        <c:crossBetween val="between"/>
        <c:majorUnit val="100"/>
      </c:valAx>
      <c:spPr>
        <a:noFill/>
        <a:ln>
          <a:noFill/>
        </a:ln>
      </c:spPr>
    </c:plotArea>
    <c:legend>
      <c:legendPos val="r"/>
      <c:layout>
        <c:manualLayout>
          <c:xMode val="edge"/>
          <c:yMode val="edge"/>
          <c:x val="6.944618224091853E-2"/>
          <c:y val="0.89722231529569452"/>
          <c:w val="0.89236184518031136"/>
          <c:h val="9.1111297258055488E-2"/>
        </c:manualLayout>
      </c:layout>
      <c:overlay val="0"/>
      <c:spPr>
        <a:solidFill>
          <a:srgbClr val="FFFFFF"/>
        </a:solidFill>
        <a:ln w="25400">
          <a:noFill/>
        </a:ln>
      </c:spPr>
      <c:txPr>
        <a:bodyPr/>
        <a:lstStyle/>
        <a:p>
          <a:pPr>
            <a:defRPr sz="735" b="0" i="0" u="none" strike="noStrike" baseline="0">
              <a:solidFill>
                <a:schemeClr val="tx1">
                  <a:lumMod val="50000"/>
                  <a:lumOff val="50000"/>
                </a:schemeClr>
              </a:solidFill>
              <a:latin typeface="Calibri"/>
              <a:ea typeface="Calibri"/>
              <a:cs typeface="Calibri"/>
            </a:defRPr>
          </a:pPr>
          <a:endParaRPr lang="en-PK"/>
        </a:p>
      </c:txPr>
    </c:legend>
    <c:plotVisOnly val="1"/>
    <c:dispBlanksAs val="gap"/>
    <c:showDLblsOverMax val="0"/>
  </c:chart>
  <c:spPr>
    <a:noFill/>
    <a:ln w="3175">
      <a:noFill/>
      <a:prstDash val="solid"/>
    </a:ln>
  </c:spPr>
  <c:txPr>
    <a:bodyPr/>
    <a:lstStyle/>
    <a:p>
      <a:pPr>
        <a:defRPr sz="1000" b="0" i="0" u="none" strike="noStrike" baseline="0">
          <a:solidFill>
            <a:srgbClr val="000000"/>
          </a:solidFill>
          <a:latin typeface="Calibri"/>
          <a:ea typeface="Calibri"/>
          <a:cs typeface="Calibri"/>
        </a:defRPr>
      </a:pPr>
      <a:endParaRPr lang="en-PK"/>
    </a:p>
  </c:txPr>
  <c:printSettings>
    <c:headerFooter/>
    <c:pageMargins b="0.75000000000000155" l="0.70000000000000062" r="0.70000000000000062" t="0.75000000000000155" header="0.30000000000000032" footer="0.30000000000000032"/>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333333333333343E-2"/>
          <c:y val="6.4699256342957132E-2"/>
          <c:w val="0.8333333333333337"/>
          <c:h val="0.83649642752989251"/>
        </c:manualLayout>
      </c:layout>
      <c:lineChart>
        <c:grouping val="standard"/>
        <c:varyColors val="0"/>
        <c:ser>
          <c:idx val="0"/>
          <c:order val="0"/>
          <c:tx>
            <c:strRef>
              <c:f>Data!$H$3</c:f>
              <c:strCache>
                <c:ptCount val="1"/>
                <c:pt idx="0">
                  <c:v>Height</c:v>
                </c:pt>
              </c:strCache>
            </c:strRef>
          </c:tx>
          <c:spPr>
            <a:ln>
              <a:noFill/>
            </a:ln>
          </c:spPr>
          <c:marker>
            <c:symbol val="circle"/>
            <c:size val="5"/>
            <c:spPr>
              <a:solidFill>
                <a:schemeClr val="bg1"/>
              </a:solidFill>
              <a:ln>
                <a:solidFill>
                  <a:schemeClr val="tx1"/>
                </a:solidFill>
              </a:ln>
            </c:spPr>
          </c:marker>
          <c:dLbls>
            <c:dLbl>
              <c:idx val="0"/>
              <c:tx>
                <c:strRef>
                  <c:f>Data!$G$4</c:f>
                  <c:strCache>
                    <c:ptCount val="1"/>
                    <c:pt idx="0">
                      <c:v>Project Kickoff</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{E7CC40F1-4A40-489D-90DA-3AE3F0940E77}</c15:txfldGUID>
                      <c15:f>Data!$G$4</c15:f>
                      <c15:dlblFieldTableCache>
                        <c:ptCount val="1"/>
                        <c:pt idx="0">
                          <c:v>Project Kickoff</c:v>
                        </c:pt>
                      </c15:dlblFieldTableCache>
                    </c15:dlblFTEntry>
                  </c15:dlblFieldTable>
                  <c15:showDataLabelsRange val="0"/>
                </c:ext>
                <c:ext xmlns:c16="http://schemas.microsoft.com/office/drawing/2014/chart" uri="{C3380CC4-5D6E-409C-BE32-E72D297353CC}">
                  <c16:uniqueId val="{00000000-2BAA-4BE3-8E4D-973E37FD160F}"/>
                </c:ext>
              </c:extLst>
            </c:dLbl>
            <c:dLbl>
              <c:idx val="1"/>
              <c:tx>
                <c:strRef>
                  <c:f>Data!$G$5</c:f>
                  <c:strCache>
                    <c:ptCount val="1"/>
                    <c:pt idx="0">
                      <c:v>First Prototype</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{11B64C71-103C-4F3D-8D19-B6CB5842270A}</c15:txfldGUID>
                      <c15:f>Data!$G$5</c15:f>
                      <c15:dlblFieldTableCache>
                        <c:ptCount val="1"/>
                        <c:pt idx="0">
                          <c:v>First Prototype</c:v>
                        </c:pt>
                      </c15:dlblFieldTableCache>
                    </c15:dlblFTEntry>
                  </c15:dlblFieldTable>
                  <c15:showDataLabelsRange val="0"/>
                </c:ext>
                <c:ext xmlns:c16="http://schemas.microsoft.com/office/drawing/2014/chart" uri="{C3380CC4-5D6E-409C-BE32-E72D297353CC}">
                  <c16:uniqueId val="{00000001-2BAA-4BE3-8E4D-973E37FD160F}"/>
                </c:ext>
              </c:extLst>
            </c:dLbl>
            <c:dLbl>
              <c:idx val="2"/>
              <c:tx>
                <c:strRef>
                  <c:f>Data!$G$6</c:f>
                  <c:strCache>
                    <c:ptCount val="1"/>
                    <c:pt idx="0">
                      <c:v>Investor Presentation</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{23ADA880-D111-4851-9711-C709C618CA12}</c15:txfldGUID>
                      <c15:f>Data!$G$6</c15:f>
                      <c15:dlblFieldTableCache>
                        <c:ptCount val="1"/>
                        <c:pt idx="0">
                          <c:v>Investor Presentation</c:v>
                        </c:pt>
                      </c15:dlblFieldTableCache>
                    </c15:dlblFTEntry>
                  </c15:dlblFieldTable>
                  <c15:showDataLabelsRange val="0"/>
                </c:ext>
                <c:ext xmlns:c16="http://schemas.microsoft.com/office/drawing/2014/chart" uri="{C3380CC4-5D6E-409C-BE32-E72D297353CC}">
                  <c16:uniqueId val="{00000002-2BAA-4BE3-8E4D-973E37FD160F}"/>
                </c:ext>
              </c:extLst>
            </c:dLbl>
            <c:dLbl>
              <c:idx val="3"/>
              <c:tx>
                <c:strRef>
                  <c:f>Data!$G$7</c:f>
                  <c:strCache>
                    <c:ptCount val="1"/>
                    <c:pt idx="0">
                      <c:v>Alpha Out</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{4A0E51C8-5827-4ACB-ACCD-F78A7B39F40E}</c15:txfldGUID>
                      <c15:f>Data!$G$7</c15:f>
                      <c15:dlblFieldTableCache>
                        <c:ptCount val="1"/>
                        <c:pt idx="0">
                          <c:v>Alpha Out</c:v>
                        </c:pt>
                      </c15:dlblFieldTableCache>
                    </c15:dlblFTEntry>
                  </c15:dlblFieldTable>
                  <c15:showDataLabelsRange val="0"/>
                </c:ext>
                <c:ext xmlns:c16="http://schemas.microsoft.com/office/drawing/2014/chart" uri="{C3380CC4-5D6E-409C-BE32-E72D297353CC}">
                  <c16:uniqueId val="{00000003-2BAA-4BE3-8E4D-973E37FD160F}"/>
                </c:ext>
              </c:extLst>
            </c:dLbl>
            <c:dLbl>
              <c:idx val="4"/>
              <c:tx>
                <c:strRef>
                  <c:f>Data!$G$8</c:f>
                  <c:strCache>
                    <c:ptCount val="1"/>
                    <c:pt idx="0">
                      <c:v>Private Beta Out</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{AFBE2D9E-3F0D-416B-B53B-52B817B4B84D}</c15:txfldGUID>
                      <c15:f>Data!$G$8</c15:f>
                      <c15:dlblFieldTableCache>
                        <c:ptCount val="1"/>
                        <c:pt idx="0">
                          <c:v>Private Beta Out</c:v>
                        </c:pt>
                      </c15:dlblFieldTableCache>
                    </c15:dlblFTEntry>
                  </c15:dlblFieldTable>
                  <c15:showDataLabelsRange val="0"/>
                </c:ext>
                <c:ext xmlns:c16="http://schemas.microsoft.com/office/drawing/2014/chart" uri="{C3380CC4-5D6E-409C-BE32-E72D297353CC}">
                  <c16:uniqueId val="{00000004-2BAA-4BE3-8E4D-973E37FD160F}"/>
                </c:ext>
              </c:extLst>
            </c:dLbl>
            <c:dLbl>
              <c:idx val="5"/>
              <c:tx>
                <c:strRef>
                  <c:f>Data!$G$9</c:f>
                  <c:strCache>
                    <c:ptCount val="1"/>
                    <c:pt idx="0">
                      <c:v>Public Beta</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{6441E720-1665-43B1-9F31-5F2F0FA3B74E}</c15:txfldGUID>
                      <c15:f>Data!$G$9</c15:f>
                      <c15:dlblFieldTableCache>
                        <c:ptCount val="1"/>
                        <c:pt idx="0">
                          <c:v>Public Beta</c:v>
                        </c:pt>
                      </c15:dlblFieldTableCache>
                    </c15:dlblFTEntry>
                  </c15:dlblFieldTable>
                  <c15:showDataLabelsRange val="0"/>
                </c:ext>
                <c:ext xmlns:c16="http://schemas.microsoft.com/office/drawing/2014/chart" uri="{C3380CC4-5D6E-409C-BE32-E72D297353CC}">
                  <c16:uniqueId val="{00000005-2BAA-4BE3-8E4D-973E37FD160F}"/>
                </c:ext>
              </c:extLst>
            </c:dLbl>
            <c:dLbl>
              <c:idx val="6"/>
              <c:tx>
                <c:strRef>
                  <c:f>Data!$G$10</c:f>
                  <c:strCache>
                    <c:ptCount val="1"/>
                    <c:pt idx="0">
                      <c:v>Roll out</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{2D160D85-A8BC-4530-A3E7-DFC688500792}</c15:txfldGUID>
                      <c15:f>Data!$G$10</c15:f>
                      <c15:dlblFieldTableCache>
                        <c:ptCount val="1"/>
                        <c:pt idx="0">
                          <c:v>Roll out</c:v>
                        </c:pt>
                      </c15:dlblFieldTableCache>
                    </c15:dlblFTEntry>
                  </c15:dlblFieldTable>
                  <c15:showDataLabelsRange val="0"/>
                </c:ext>
                <c:ext xmlns:c16="http://schemas.microsoft.com/office/drawing/2014/chart" uri="{C3380CC4-5D6E-409C-BE32-E72D297353CC}">
                  <c16:uniqueId val="{00000006-2BAA-4BE3-8E4D-973E37FD160F}"/>
                </c:ext>
              </c:extLst>
            </c:dLbl>
            <c:dLbl>
              <c:idx val="7"/>
              <c:tx>
                <c:strRef>
                  <c:f>Data!$G$11</c:f>
                  <c:strCache>
                    <c:ptCount val="1"/>
                    <c:pt idx="0">
                      <c:v>Plan for future</c:v>
                    </c:pt>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{6F59A0F8-5339-4C3C-B537-F743029AC249}</c15:txfldGUID>
                      <c15:f>Data!$G$11</c15:f>
                      <c15:dlblFieldTableCache>
                        <c:ptCount val="1"/>
                        <c:pt idx="0">
                          <c:v>Plan for future</c:v>
                        </c:pt>
                      </c15:dlblFieldTableCache>
                    </c15:dlblFTEntry>
                  </c15:dlblFieldTable>
                  <c15:showDataLabelsRange val="0"/>
                </c:ext>
                <c:ext xmlns:c16="http://schemas.microsoft.com/office/drawing/2014/chart" uri="{C3380CC4-5D6E-409C-BE32-E72D297353CC}">
                  <c16:uniqueId val="{00000007-2BAA-4BE3-8E4D-973E37FD160F}"/>
                </c:ext>
              </c:extLst>
            </c:dLbl>
            <c:dLbl>
              <c:idx val="8"/>
              <c:tx>
                <c:strRef>
                  <c:f>Data!$G$12</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{DB47F733-EBED-4B9E-9252-5C5DBE1AE993}</c15:txfldGUID>
                      <c15:f>Data!$G$12</c15:f>
                      <c15:dlblFieldTableCache>
                        <c:ptCount val="1"/>
                      </c15:dlblFieldTableCache>
                    </c15:dlblFTEntry>
                  </c15:dlblFieldTable>
                  <c15:showDataLabelsRange val="0"/>
                </c:ext>
                <c:ext xmlns:c16="http://schemas.microsoft.com/office/drawing/2014/chart" uri="{C3380CC4-5D6E-409C-BE32-E72D297353CC}">
                  <c16:uniqueId val="{00000008-2BAA-4BE3-8E4D-973E37FD160F}"/>
                </c:ext>
              </c:extLst>
            </c:dLbl>
            <c:dLbl>
              <c:idx val="9"/>
              <c:tx>
                <c:strRef>
                  <c:f>Data!$G$13</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{CE59671F-6001-4FFE-BE5F-FFE3AC65C49F}</c15:txfldGUID>
                      <c15:f>Data!$G$13</c15:f>
                      <c15:dlblFieldTableCache>
                        <c:ptCount val="1"/>
                      </c15:dlblFieldTableCache>
                    </c15:dlblFTEntry>
                  </c15:dlblFieldTable>
                  <c15:showDataLabelsRange val="0"/>
                </c:ext>
                <c:ext xmlns:c16="http://schemas.microsoft.com/office/drawing/2014/chart" uri="{C3380CC4-5D6E-409C-BE32-E72D297353CC}">
                  <c16:uniqueId val="{00000009-2BAA-4BE3-8E4D-973E37FD160F}"/>
                </c:ext>
              </c:extLst>
            </c:dLbl>
            <c:dLbl>
              <c:idx val="10"/>
              <c:tx>
                <c:strRef>
                  <c:f>Data!$G$14</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{02F75DFF-CC61-4C79-B01C-FC6CF798E9D7}</c15:txfldGUID>
                      <c15:f>Data!$G$14</c15:f>
                      <c15:dlblFieldTableCache>
                        <c:ptCount val="1"/>
                      </c15:dlblFieldTableCache>
                    </c15:dlblFTEntry>
                  </c15:dlblFieldTable>
                  <c15:showDataLabelsRange val="0"/>
                </c:ext>
                <c:ext xmlns:c16="http://schemas.microsoft.com/office/drawing/2014/chart" uri="{C3380CC4-5D6E-409C-BE32-E72D297353CC}">
                  <c16:uniqueId val="{0000000A-2BAA-4BE3-8E4D-973E37FD160F}"/>
                </c:ext>
              </c:extLst>
            </c:dLbl>
            <c:dLbl>
              <c:idx val="11"/>
              <c:tx>
                <c:strRef>
                  <c:f>Data!$G$15</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{B7EB0111-1A65-4642-B36F-615A0E0DE164}</c15:txfldGUID>
                      <c15:f>Data!$G$15</c15:f>
                      <c15:dlblFieldTableCache>
                        <c:ptCount val="1"/>
                      </c15:dlblFieldTableCache>
                    </c15:dlblFTEntry>
                  </c15:dlblFieldTable>
                  <c15:showDataLabelsRange val="0"/>
                </c:ext>
                <c:ext xmlns:c16="http://schemas.microsoft.com/office/drawing/2014/chart" uri="{C3380CC4-5D6E-409C-BE32-E72D297353CC}">
                  <c16:uniqueId val="{0000000B-2BAA-4BE3-8E4D-973E37FD160F}"/>
                </c:ext>
              </c:extLst>
            </c:dLbl>
            <c:dLbl>
              <c:idx val="12"/>
              <c:tx>
                <c:strRef>
                  <c:f>Data!$G$16</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{04003DBA-8CC3-459B-8F16-1131DB783189}</c15:txfldGUID>
                      <c15:f>Data!$G$16</c15:f>
                      <c15:dlblFieldTableCache>
                        <c:ptCount val="1"/>
                      </c15:dlblFieldTableCache>
                    </c15:dlblFTEntry>
                  </c15:dlblFieldTable>
                  <c15:showDataLabelsRange val="0"/>
                </c:ext>
                <c:ext xmlns:c16="http://schemas.microsoft.com/office/drawing/2014/chart" uri="{C3380CC4-5D6E-409C-BE32-E72D297353CC}">
                  <c16:uniqueId val="{0000000C-2BAA-4BE3-8E4D-973E37FD160F}"/>
                </c:ext>
              </c:extLst>
            </c:dLbl>
            <c:dLbl>
              <c:idx val="13"/>
              <c:tx>
                <c:strRef>
                  <c:f>Data!$G$17</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{CEB98957-BAED-4055-98A1-DA32E922C6EB}</c15:txfldGUID>
                      <c15:f>Data!$G$17</c15:f>
                      <c15:dlblFieldTableCache>
                        <c:ptCount val="1"/>
                      </c15:dlblFieldTableCache>
                    </c15:dlblFTEntry>
                  </c15:dlblFieldTable>
                  <c15:showDataLabelsRange val="0"/>
                </c:ext>
                <c:ext xmlns:c16="http://schemas.microsoft.com/office/drawing/2014/chart" uri="{C3380CC4-5D6E-409C-BE32-E72D297353CC}">
                  <c16:uniqueId val="{0000000D-2BAA-4BE3-8E4D-973E37FD160F}"/>
                </c:ext>
              </c:extLst>
            </c:dLbl>
            <c:dLbl>
              <c:idx val="14"/>
              <c:tx>
                <c:strRef>
                  <c:f>Data!$G$18</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{54EABFEF-46F7-45B1-B6E1-B2CE8A5214F4}</c15:txfldGUID>
                      <c15:f>Data!$G$18</c15:f>
                      <c15:dlblFieldTableCache>
                        <c:ptCount val="1"/>
                      </c15:dlblFieldTableCache>
                    </c15:dlblFTEntry>
                  </c15:dlblFieldTable>
                  <c15:showDataLabelsRange val="0"/>
                </c:ext>
                <c:ext xmlns:c16="http://schemas.microsoft.com/office/drawing/2014/chart" uri="{C3380CC4-5D6E-409C-BE32-E72D297353CC}">
                  <c16:uniqueId val="{0000000E-2BAA-4BE3-8E4D-973E37FD160F}"/>
                </c:ext>
              </c:extLst>
            </c:dLbl>
            <c:dLbl>
              <c:idx val="15"/>
              <c:tx>
                <c:strRef>
                  <c:f>Data!$G$19</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{09CE0400-D497-4C88-BA0F-9B61BF9533BE}</c15:txfldGUID>
                      <c15:f>Data!$G$19</c15:f>
                      <c15:dlblFieldTableCache>
                        <c:ptCount val="1"/>
                      </c15:dlblFieldTableCache>
                    </c15:dlblFTEntry>
                  </c15:dlblFieldTable>
                  <c15:showDataLabelsRange val="0"/>
                </c:ext>
                <c:ext xmlns:c16="http://schemas.microsoft.com/office/drawing/2014/chart" uri="{C3380CC4-5D6E-409C-BE32-E72D297353CC}">
                  <c16:uniqueId val="{0000000F-2BAA-4BE3-8E4D-973E37FD160F}"/>
                </c:ext>
              </c:extLst>
            </c:dLbl>
            <c:dLbl>
              <c:idx val="16"/>
              <c:tx>
                <c:strRef>
                  <c:f>Data!$G$20</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{DCE5461D-C7AF-4011-8367-86EB2951E376}</c15:txfldGUID>
                      <c15:f>Data!$G$20</c15:f>
                      <c15:dlblFieldTableCache>
                        <c:ptCount val="1"/>
                      </c15:dlblFieldTableCache>
                    </c15:dlblFTEntry>
                  </c15:dlblFieldTable>
                  <c15:showDataLabelsRange val="0"/>
                </c:ext>
                <c:ext xmlns:c16="http://schemas.microsoft.com/office/drawing/2014/chart" uri="{C3380CC4-5D6E-409C-BE32-E72D297353CC}">
                  <c16:uniqueId val="{00000010-2BAA-4BE3-8E4D-973E37FD160F}"/>
                </c:ext>
              </c:extLst>
            </c:dLbl>
            <c:dLbl>
              <c:idx val="17"/>
              <c:tx>
                <c:strRef>
                  <c:f>Data!$G$21</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{9735C3B5-93FD-4766-AECC-468F06BA7549}</c15:txfldGUID>
                      <c15:f>Data!$G$21</c15:f>
                      <c15:dlblFieldTableCache>
                        <c:ptCount val="1"/>
                      </c15:dlblFieldTableCache>
                    </c15:dlblFTEntry>
                  </c15:dlblFieldTable>
                  <c15:showDataLabelsRange val="0"/>
                </c:ext>
                <c:ext xmlns:c16="http://schemas.microsoft.com/office/drawing/2014/chart" uri="{C3380CC4-5D6E-409C-BE32-E72D297353CC}">
                  <c16:uniqueId val="{00000011-2BAA-4BE3-8E4D-973E37FD160F}"/>
                </c:ext>
              </c:extLst>
            </c:dLbl>
            <c:dLbl>
              <c:idx val="18"/>
              <c:tx>
                <c:strRef>
                  <c:f>Data!$G$22</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{8B0E480F-AD77-4A48-B320-FAF2685FA970}</c15:txfldGUID>
                      <c15:f>Data!$G$22</c15:f>
                      <c15:dlblFieldTableCache>
                        <c:ptCount val="1"/>
                      </c15:dlblFieldTableCache>
                    </c15:dlblFTEntry>
                  </c15:dlblFieldTable>
                  <c15:showDataLabelsRange val="0"/>
                </c:ext>
                <c:ext xmlns:c16="http://schemas.microsoft.com/office/drawing/2014/chart" uri="{C3380CC4-5D6E-409C-BE32-E72D297353CC}">
                  <c16:uniqueId val="{00000012-2BAA-4BE3-8E4D-973E37FD160F}"/>
                </c:ext>
              </c:extLst>
            </c:dLbl>
            <c:dLbl>
              <c:idx val="19"/>
              <c:tx>
                <c:strRef>
                  <c:f>Data!$G$23</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{CB796CA9-8F28-4258-8E21-5E8D806EC377}</c15:txfldGUID>
                      <c15:f>Data!$G$23</c15:f>
                      <c15:dlblFieldTableCache>
                        <c:ptCount val="1"/>
                      </c15:dlblFieldTableCache>
                    </c15:dlblFTEntry>
                  </c15:dlblFieldTable>
                  <c15:showDataLabelsRange val="0"/>
                </c:ext>
                <c:ext xmlns:c16="http://schemas.microsoft.com/office/drawing/2014/chart" uri="{C3380CC4-5D6E-409C-BE32-E72D297353CC}">
                  <c16:uniqueId val="{00000013-2BAA-4BE3-8E4D-973E37FD160F}"/>
                </c:ext>
              </c:extLst>
            </c:dLbl>
            <c:dLbl>
              <c:idx val="20"/>
              <c:tx>
                <c:strRef>
                  <c:f>Data!$G$24</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{64205D64-6330-416C-878D-71BC72BCA5B2}</c15:txfldGUID>
                      <c15:f>Data!$G$24</c15:f>
                      <c15:dlblFieldTableCache>
                        <c:ptCount val="1"/>
                      </c15:dlblFieldTableCache>
                    </c15:dlblFTEntry>
                  </c15:dlblFieldTable>
                  <c15:showDataLabelsRange val="0"/>
                </c:ext>
                <c:ext xmlns:c16="http://schemas.microsoft.com/office/drawing/2014/chart" uri="{C3380CC4-5D6E-409C-BE32-E72D297353CC}">
                  <c16:uniqueId val="{00000014-2BAA-4BE3-8E4D-973E37FD160F}"/>
                </c:ext>
              </c:extLst>
            </c:dLbl>
            <c:dLbl>
              <c:idx val="21"/>
              <c:tx>
                <c:strRef>
                  <c:f>Data!$G$25</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{932A1C21-BC50-4089-8494-8B623E66419B}</c15:txfldGUID>
                      <c15:f>Data!$G$25</c15:f>
                      <c15:dlblFieldTableCache>
                        <c:ptCount val="1"/>
                      </c15:dlblFieldTableCache>
                    </c15:dlblFTEntry>
                  </c15:dlblFieldTable>
                  <c15:showDataLabelsRange val="0"/>
                </c:ext>
                <c:ext xmlns:c16="http://schemas.microsoft.com/office/drawing/2014/chart" uri="{C3380CC4-5D6E-409C-BE32-E72D297353CC}">
                  <c16:uniqueId val="{00000015-2BAA-4BE3-8E4D-973E37FD160F}"/>
                </c:ext>
              </c:extLst>
            </c:dLbl>
            <c:dLbl>
              <c:idx val="22"/>
              <c:tx>
                <c:strRef>
                  <c:f>Data!$G$26</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{0A9E1E27-C91D-4177-AA37-C4AF8436DF49}</c15:txfldGUID>
                      <c15:f>Data!$G$26</c15:f>
                      <c15:dlblFieldTableCache>
                        <c:ptCount val="1"/>
                      </c15:dlblFieldTableCache>
                    </c15:dlblFTEntry>
                  </c15:dlblFieldTable>
                  <c15:showDataLabelsRange val="0"/>
                </c:ext>
                <c:ext xmlns:c16="http://schemas.microsoft.com/office/drawing/2014/chart" uri="{C3380CC4-5D6E-409C-BE32-E72D297353CC}">
                  <c16:uniqueId val="{00000016-2BAA-4BE3-8E4D-973E37FD160F}"/>
                </c:ext>
              </c:extLst>
            </c:dLbl>
            <c:dLbl>
              <c:idx val="23"/>
              <c:tx>
                <c:strRef>
                  <c:f>Data!$G$27</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{500596ED-C613-4160-8B67-DB52040A1AD3}</c15:txfldGUID>
                      <c15:f>Data!$G$27</c15:f>
                      <c15:dlblFieldTableCache>
                        <c:ptCount val="1"/>
                      </c15:dlblFieldTableCache>
                    </c15:dlblFTEntry>
                  </c15:dlblFieldTable>
                  <c15:showDataLabelsRange val="0"/>
                </c:ext>
                <c:ext xmlns:c16="http://schemas.microsoft.com/office/drawing/2014/chart" uri="{C3380CC4-5D6E-409C-BE32-E72D297353CC}">
                  <c16:uniqueId val="{00000017-2BAA-4BE3-8E4D-973E37FD160F}"/>
                </c:ext>
              </c:extLst>
            </c:dLbl>
            <c:dLbl>
              <c:idx val="24"/>
              <c:tx>
                <c:strRef>
                  <c:f>Data!$G$28</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{5600E80C-9AB2-4C3C-8F68-BE45995A2C54}</c15:txfldGUID>
                      <c15:f>Data!$G$28</c15:f>
                      <c15:dlblFieldTableCache>
                        <c:ptCount val="1"/>
                      </c15:dlblFieldTableCache>
                    </c15:dlblFTEntry>
                  </c15:dlblFieldTable>
                  <c15:showDataLabelsRange val="0"/>
                </c:ext>
                <c:ext xmlns:c16="http://schemas.microsoft.com/office/drawing/2014/chart" uri="{C3380CC4-5D6E-409C-BE32-E72D297353CC}">
                  <c16:uniqueId val="{00000018-2BAA-4BE3-8E4D-973E37FD160F}"/>
                </c:ext>
              </c:extLst>
            </c:dLbl>
            <c:dLbl>
              <c:idx val="25"/>
              <c:tx>
                <c:strRef>
                  <c:f>Data!$G$29</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{61FF6D5C-BFAC-435B-B464-7ED7AC2423D4}</c15:txfldGUID>
                      <c15:f>Data!$G$29</c15:f>
                      <c15:dlblFieldTableCache>
                        <c:ptCount val="1"/>
                      </c15:dlblFieldTableCache>
                    </c15:dlblFTEntry>
                  </c15:dlblFieldTable>
                  <c15:showDataLabelsRange val="0"/>
                </c:ext>
                <c:ext xmlns:c16="http://schemas.microsoft.com/office/drawing/2014/chart" uri="{C3380CC4-5D6E-409C-BE32-E72D297353CC}">
                  <c16:uniqueId val="{00000019-2BAA-4BE3-8E4D-973E37FD160F}"/>
                </c:ext>
              </c:extLst>
            </c:dLbl>
            <c:dLbl>
              <c:idx val="26"/>
              <c:tx>
                <c:strRef>
                  <c:f>Data!$G$30</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{01F4D7CB-3787-4818-AF1A-56BCFD3590E9}</c15:txfldGUID>
                      <c15:f>Data!$G$30</c15:f>
                      <c15:dlblFieldTableCache>
                        <c:ptCount val="1"/>
                      </c15:dlblFieldTableCache>
                    </c15:dlblFTEntry>
                  </c15:dlblFieldTable>
                  <c15:showDataLabelsRange val="0"/>
                </c:ext>
                <c:ext xmlns:c16="http://schemas.microsoft.com/office/drawing/2014/chart" uri="{C3380CC4-5D6E-409C-BE32-E72D297353CC}">
                  <c16:uniqueId val="{0000001A-2BAA-4BE3-8E4D-973E37FD160F}"/>
                </c:ext>
              </c:extLst>
            </c:dLbl>
            <c:dLbl>
              <c:idx val="27"/>
              <c:tx>
                <c:strRef>
                  <c:f>Data!$G$31</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{26298245-FD14-4A6E-A0ED-AE163DE9328E}</c15:txfldGUID>
                      <c15:f>Data!$G$31</c15:f>
                      <c15:dlblFieldTableCache>
                        <c:ptCount val="1"/>
                      </c15:dlblFieldTableCache>
                    </c15:dlblFTEntry>
                  </c15:dlblFieldTable>
                  <c15:showDataLabelsRange val="0"/>
                </c:ext>
                <c:ext xmlns:c16="http://schemas.microsoft.com/office/drawing/2014/chart" uri="{C3380CC4-5D6E-409C-BE32-E72D297353CC}">
                  <c16:uniqueId val="{0000001B-2BAA-4BE3-8E4D-973E37FD160F}"/>
                </c:ext>
              </c:extLst>
            </c:dLbl>
            <c:dLbl>
              <c:idx val="28"/>
              <c:tx>
                <c:strRef>
                  <c:f>Data!$G$32</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{90C60085-EC89-46BA-927E-B49844F2D04C}</c15:txfldGUID>
                      <c15:f>Data!$G$32</c15:f>
                      <c15:dlblFieldTableCache>
                        <c:ptCount val="1"/>
                      </c15:dlblFieldTableCache>
                    </c15:dlblFTEntry>
                  </c15:dlblFieldTable>
                  <c15:showDataLabelsRange val="0"/>
                </c:ext>
                <c:ext xmlns:c16="http://schemas.microsoft.com/office/drawing/2014/chart" uri="{C3380CC4-5D6E-409C-BE32-E72D297353CC}">
                  <c16:uniqueId val="{0000001C-2BAA-4BE3-8E4D-973E37FD160F}"/>
                </c:ext>
              </c:extLst>
            </c:dLbl>
            <c:dLbl>
              <c:idx val="29"/>
              <c:tx>
                <c:strRef>
                  <c:f>Data!$G$33</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{37D9EFFF-8FE3-4BCA-9757-ED9C32AE1023}</c15:txfldGUID>
                      <c15:f>Data!$G$33</c15:f>
                      <c15:dlblFieldTableCache>
                        <c:ptCount val="1"/>
                      </c15:dlblFieldTableCache>
                    </c15:dlblFTEntry>
                  </c15:dlblFieldTable>
                  <c15:showDataLabelsRange val="0"/>
                </c:ext>
                <c:ext xmlns:c16="http://schemas.microsoft.com/office/drawing/2014/chart" uri="{C3380CC4-5D6E-409C-BE32-E72D297353CC}">
                  <c16:uniqueId val="{0000001D-2BAA-4BE3-8E4D-973E37FD160F}"/>
                </c:ext>
              </c:extLst>
            </c:dLbl>
            <c:dLbl>
              <c:idx val="30"/>
              <c:tx>
                <c:strRef>
                  <c:f>Data!$G$34</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{4D94A328-35B8-47CB-B179-54DEA00CB57F}</c15:txfldGUID>
                      <c15:f>Data!$G$34</c15:f>
                      <c15:dlblFieldTableCache>
                        <c:ptCount val="1"/>
                      </c15:dlblFieldTableCache>
                    </c15:dlblFTEntry>
                  </c15:dlblFieldTable>
                  <c15:showDataLabelsRange val="0"/>
                </c:ext>
                <c:ext xmlns:c16="http://schemas.microsoft.com/office/drawing/2014/chart" uri="{C3380CC4-5D6E-409C-BE32-E72D297353CC}">
                  <c16:uniqueId val="{0000001E-2BAA-4BE3-8E4D-973E37FD160F}"/>
                </c:ext>
              </c:extLst>
            </c:dLbl>
            <c:dLbl>
              <c:idx val="31"/>
              <c:tx>
                <c:strRef>
                  <c:f>Data!$G$35</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{5BB9A1DA-5D54-416F-8E44-9FE733951D6E}</c15:txfldGUID>
                      <c15:f>Data!$G$35</c15:f>
                      <c15:dlblFieldTableCache>
                        <c:ptCount val="1"/>
                      </c15:dlblFieldTableCache>
                    </c15:dlblFTEntry>
                  </c15:dlblFieldTable>
                  <c15:showDataLabelsRange val="0"/>
                </c:ext>
                <c:ext xmlns:c16="http://schemas.microsoft.com/office/drawing/2014/chart" uri="{C3380CC4-5D6E-409C-BE32-E72D297353CC}">
                  <c16:uniqueId val="{0000001F-2BAA-4BE3-8E4D-973E37FD160F}"/>
                </c:ext>
              </c:extLst>
            </c:dLbl>
            <c:dLbl>
              <c:idx val="32"/>
              <c:tx>
                <c:strRef>
                  <c:f>Data!$G$36</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{71835B11-484B-45C9-956D-8AC65C17F709}</c15:txfldGUID>
                      <c15:f>Data!$G$36</c15:f>
                      <c15:dlblFieldTableCache>
                        <c:ptCount val="1"/>
                      </c15:dlblFieldTableCache>
                    </c15:dlblFTEntry>
                  </c15:dlblFieldTable>
                  <c15:showDataLabelsRange val="0"/>
                </c:ext>
                <c:ext xmlns:c16="http://schemas.microsoft.com/office/drawing/2014/chart" uri="{C3380CC4-5D6E-409C-BE32-E72D297353CC}">
                  <c16:uniqueId val="{00000020-2BAA-4BE3-8E4D-973E37FD160F}"/>
                </c:ext>
              </c:extLst>
            </c:dLbl>
            <c:dLbl>
              <c:idx val="33"/>
              <c:tx>
                <c:strRef>
                  <c:f>Data!$G$37</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{41845996-3D7E-43AA-A4B9-6FB865A2C40D}</c15:txfldGUID>
                      <c15:f>Data!$G$37</c15:f>
                      <c15:dlblFieldTableCache>
                        <c:ptCount val="1"/>
                      </c15:dlblFieldTableCache>
                    </c15:dlblFTEntry>
                  </c15:dlblFieldTable>
                  <c15:showDataLabelsRange val="0"/>
                </c:ext>
                <c:ext xmlns:c16="http://schemas.microsoft.com/office/drawing/2014/chart" uri="{C3380CC4-5D6E-409C-BE32-E72D297353CC}">
                  <c16:uniqueId val="{00000021-2BAA-4BE3-8E4D-973E37FD160F}"/>
                </c:ext>
              </c:extLst>
            </c:dLbl>
            <c:dLbl>
              <c:idx val="34"/>
              <c:tx>
                <c:strRef>
                  <c:f>Data!$G$38</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{F13BFD76-5A6E-490F-8CEA-DD8EAB9F5D46}</c15:txfldGUID>
                      <c15:f>Data!$G$38</c15:f>
                      <c15:dlblFieldTableCache>
                        <c:ptCount val="1"/>
                      </c15:dlblFieldTableCache>
                    </c15:dlblFTEntry>
                  </c15:dlblFieldTable>
                  <c15:showDataLabelsRange val="0"/>
                </c:ext>
                <c:ext xmlns:c16="http://schemas.microsoft.com/office/drawing/2014/chart" uri="{C3380CC4-5D6E-409C-BE32-E72D297353CC}">
                  <c16:uniqueId val="{00000022-2BAA-4BE3-8E4D-973E37FD160F}"/>
                </c:ext>
              </c:extLst>
            </c:dLbl>
            <c:dLbl>
              <c:idx val="35"/>
              <c:tx>
                <c:strRef>
                  <c:f>Data!$G$39</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{04728F16-5D85-46A2-AD77-60B27C7B8CD6}</c15:txfldGUID>
                      <c15:f>Data!$G$39</c15:f>
                      <c15:dlblFieldTableCache>
                        <c:ptCount val="1"/>
                      </c15:dlblFieldTableCache>
                    </c15:dlblFTEntry>
                  </c15:dlblFieldTable>
                  <c15:showDataLabelsRange val="0"/>
                </c:ext>
                <c:ext xmlns:c16="http://schemas.microsoft.com/office/drawing/2014/chart" uri="{C3380CC4-5D6E-409C-BE32-E72D297353CC}">
                  <c16:uniqueId val="{00000023-2BAA-4BE3-8E4D-973E37FD160F}"/>
                </c:ext>
              </c:extLst>
            </c:dLbl>
            <c:dLbl>
              <c:idx val="36"/>
              <c:tx>
                <c:strRef>
                  <c:f>Data!$G$40</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{D183AD34-FF8E-40D0-B557-8517281FF456}</c15:txfldGUID>
                      <c15:f>Data!$G$40</c15:f>
                      <c15:dlblFieldTableCache>
                        <c:ptCount val="1"/>
                      </c15:dlblFieldTableCache>
                    </c15:dlblFTEntry>
                  </c15:dlblFieldTable>
                  <c15:showDataLabelsRange val="0"/>
                </c:ext>
                <c:ext xmlns:c16="http://schemas.microsoft.com/office/drawing/2014/chart" uri="{C3380CC4-5D6E-409C-BE32-E72D297353CC}">
                  <c16:uniqueId val="{00000024-2BAA-4BE3-8E4D-973E37FD160F}"/>
                </c:ext>
              </c:extLst>
            </c:dLbl>
            <c:dLbl>
              <c:idx val="37"/>
              <c:tx>
                <c:strRef>
                  <c:f>Data!$G$41</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{C30B8629-08E6-4293-BDDF-553F7E5DAB1E}</c15:txfldGUID>
                      <c15:f>Data!$G$41</c15:f>
                      <c15:dlblFieldTableCache>
                        <c:ptCount val="1"/>
                      </c15:dlblFieldTableCache>
                    </c15:dlblFTEntry>
                  </c15:dlblFieldTable>
                  <c15:showDataLabelsRange val="0"/>
                </c:ext>
                <c:ext xmlns:c16="http://schemas.microsoft.com/office/drawing/2014/chart" uri="{C3380CC4-5D6E-409C-BE32-E72D297353CC}">
                  <c16:uniqueId val="{00000025-2BAA-4BE3-8E4D-973E37FD160F}"/>
                </c:ext>
              </c:extLst>
            </c:dLbl>
            <c:dLbl>
              <c:idx val="38"/>
              <c:tx>
                <c:strRef>
                  <c:f>Data!$G$42</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{E9B68A5F-32C9-43A8-9D80-B4C1734214CE}</c15:txfldGUID>
                      <c15:f>Data!$G$42</c15:f>
                      <c15:dlblFieldTableCache>
                        <c:ptCount val="1"/>
                      </c15:dlblFieldTableCache>
                    </c15:dlblFTEntry>
                  </c15:dlblFieldTable>
                  <c15:showDataLabelsRange val="0"/>
                </c:ext>
                <c:ext xmlns:c16="http://schemas.microsoft.com/office/drawing/2014/chart" uri="{C3380CC4-5D6E-409C-BE32-E72D297353CC}">
                  <c16:uniqueId val="{00000026-2BAA-4BE3-8E4D-973E37FD160F}"/>
                </c:ext>
              </c:extLst>
            </c:dLbl>
            <c:dLbl>
              <c:idx val="39"/>
              <c:tx>
                <c:strRef>
                  <c:f>Data!$G$43</c:f>
                  <c:strCache>
                    <c:ptCount val="1"/>
                  </c:strCache>
                </c:strRef>
              </c:tx>
              <c:spPr/>
              <c:txPr>
                <a:bodyPr/>
                <a:lstStyle/>
                <a:p>
                  <a:pPr>
                    <a:defRPr sz="800" b="0" i="0" strike="noStrike">
                      <a:solidFill>
                        <a:schemeClr val="tx1">
                          <a:lumMod val="50000"/>
                          <a:lumOff val="50000"/>
                        </a:schemeClr>
                      </a:solidFill>
                      <a:latin typeface="Calibri"/>
                    </a:defRPr>
                  </a:pPr>
                  <a:endParaRPr lang="en-PK"/>
                </a:p>
              </c:txPr>
              <c:dLblPos val="t"/>
              <c:showLegendKey val="0"/>
              <c:showVal val="1"/>
              <c:showCatName val="0"/>
              <c:showSerName val="0"/>
              <c:showPercent val="0"/>
              <c:showBubbleSize val="0"/>
              <c:extLst>
                <c:ext xmlns:c15="http://schemas.microsoft.com/office/drawing/2012/chart" uri="{CE6537A1-D6FC-4f65-9D91-7224C49458BB}">
                  <c15:dlblFieldTable>
                    <c15:dlblFTEntry>
                      <c15:txfldGUID>{C8B4CF59-5DD2-4A92-A66F-7EA02E7E5764}</c15:txfldGUID>
                      <c15:f>Data!$G$43</c15:f>
                      <c15:dlblFieldTableCache>
                        <c:ptCount val="1"/>
                      </c15:dlblFieldTableCache>
                    </c15:dlblFTEntry>
                  </c15:dlblFieldTable>
                  <c15:showDataLabelsRange val="0"/>
                </c:ext>
                <c:ext xmlns:c16="http://schemas.microsoft.com/office/drawing/2014/chart" uri="{C3380CC4-5D6E-409C-BE32-E72D297353CC}">
                  <c16:uniqueId val="{00000027-2BAA-4BE3-8E4D-973E37FD160F}"/>
                </c:ext>
              </c:extLst>
            </c:dLbl>
            <c:spPr>
              <a:noFill/>
              <a:ln>
                <a:noFill/>
              </a:ln>
              <a:effectLst/>
            </c:spPr>
            <c:txPr>
              <a:bodyPr/>
              <a:lstStyle/>
              <a:p>
                <a:pPr>
                  <a:defRPr sz="800">
                    <a:solidFill>
                      <a:schemeClr val="tx1">
                        <a:lumMod val="50000"/>
                        <a:lumOff val="50000"/>
                      </a:schemeClr>
                    </a:solidFill>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minus"/>
            <c:errValType val="percentage"/>
            <c:noEndCap val="1"/>
            <c:val val="100"/>
            <c:spPr>
              <a:ln w="3175">
                <a:solidFill>
                  <a:schemeClr val="tx1">
                    <a:lumMod val="50000"/>
                    <a:lumOff val="50000"/>
                  </a:schemeClr>
                </a:solidFill>
              </a:ln>
            </c:spPr>
          </c:errBars>
          <c:cat>
            <c:numRef>
              <c:f>Data!$F$4:$F$43</c:f>
              <c:numCache>
                <c:formatCode>[$-409]d\-mmm\-yy;@</c:formatCode>
                <c:ptCount val="40"/>
                <c:pt idx="0">
                  <c:v>40985</c:v>
                </c:pt>
                <c:pt idx="1">
                  <c:v>41015</c:v>
                </c:pt>
                <c:pt idx="2">
                  <c:v>41036</c:v>
                </c:pt>
                <c:pt idx="3">
                  <c:v>41060</c:v>
                </c:pt>
                <c:pt idx="4">
                  <c:v>41100</c:v>
                </c:pt>
                <c:pt idx="5">
                  <c:v>41152</c:v>
                </c:pt>
                <c:pt idx="6">
                  <c:v>41202</c:v>
                </c:pt>
                <c:pt idx="7">
                  <c:v>41252</c:v>
                </c:pt>
              </c:numCache>
            </c:numRef>
          </c:cat>
          <c:val>
            <c:numRef>
              <c:f>Data!$H$4:$H$43</c:f>
              <c:numCache>
                <c:formatCode>General</c:formatCode>
                <c:ptCount val="40"/>
                <c:pt idx="0">
                  <c:v>2</c:v>
                </c:pt>
                <c:pt idx="1">
                  <c:v>3</c:v>
                </c:pt>
                <c:pt idx="2">
                  <c:v>1</c:v>
                </c:pt>
                <c:pt idx="3">
                  <c:v>2</c:v>
                </c:pt>
                <c:pt idx="4">
                  <c:v>3</c:v>
                </c:pt>
                <c:pt idx="5">
                  <c:v>1</c:v>
                </c:pt>
                <c:pt idx="6">
                  <c:v>2</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numCache>
            </c:numRef>
          </c:val>
          <c:smooth val="0"/>
          <c:extLst>
            <c:ext xmlns:c16="http://schemas.microsoft.com/office/drawing/2014/chart" uri="{C3380CC4-5D6E-409C-BE32-E72D297353CC}">
              <c16:uniqueId val="{00000028-2BAA-4BE3-8E4D-973E37FD160F}"/>
            </c:ext>
          </c:extLst>
        </c:ser>
        <c:dLbls>
          <c:showLegendKey val="0"/>
          <c:showVal val="0"/>
          <c:showCatName val="0"/>
          <c:showSerName val="0"/>
          <c:showPercent val="0"/>
          <c:showBubbleSize val="0"/>
        </c:dLbls>
        <c:marker val="1"/>
        <c:smooth val="0"/>
        <c:axId val="687377920"/>
        <c:axId val="687448640"/>
      </c:lineChart>
      <c:scatterChart>
        <c:scatterStyle val="lineMarker"/>
        <c:varyColors val="0"/>
        <c:ser>
          <c:idx val="1"/>
          <c:order val="1"/>
          <c:tx>
            <c:strRef>
              <c:f>Calculations!$B$14</c:f>
              <c:strCache>
                <c:ptCount val="1"/>
                <c:pt idx="0">
                  <c:v>Today Details</c:v>
                </c:pt>
              </c:strCache>
            </c:strRef>
          </c:tx>
          <c:spPr>
            <a:ln w="28575">
              <a:noFill/>
            </a:ln>
          </c:spPr>
          <c:marker>
            <c:symbol val="none"/>
          </c:marker>
          <c:errBars>
            <c:errDir val="y"/>
            <c:errBarType val="minus"/>
            <c:errValType val="percentage"/>
            <c:noEndCap val="1"/>
            <c:val val="100"/>
            <c:spPr>
              <a:ln w="3175" cap="rnd">
                <a:solidFill>
                  <a:schemeClr val="accent2"/>
                </a:solidFill>
                <a:prstDash val="sysDash"/>
                <a:round/>
                <a:headEnd type="stealth" w="sm" len="med"/>
                <a:tailEnd type="none"/>
              </a:ln>
            </c:spPr>
          </c:errBars>
          <c:xVal>
            <c:numRef>
              <c:f>Calculations!$B$15</c:f>
              <c:numCache>
                <c:formatCode>[$-409]d\-mmm\-yy;@</c:formatCode>
                <c:ptCount val="1"/>
                <c:pt idx="0">
                  <c:v>#N/A</c:v>
                </c:pt>
              </c:numCache>
            </c:numRef>
          </c:xVal>
          <c:yVal>
            <c:numRef>
              <c:f>Calculations!$C$15</c:f>
              <c:numCache>
                <c:formatCode>General</c:formatCode>
                <c:ptCount val="1"/>
                <c:pt idx="0">
                  <c:v>4</c:v>
                </c:pt>
              </c:numCache>
            </c:numRef>
          </c:yVal>
          <c:smooth val="0"/>
          <c:extLst>
            <c:ext xmlns:c16="http://schemas.microsoft.com/office/drawing/2014/chart" uri="{C3380CC4-5D6E-409C-BE32-E72D297353CC}">
              <c16:uniqueId val="{00000029-2BAA-4BE3-8E4D-973E37FD160F}"/>
            </c:ext>
          </c:extLst>
        </c:ser>
        <c:dLbls>
          <c:showLegendKey val="0"/>
          <c:showVal val="0"/>
          <c:showCatName val="0"/>
          <c:showSerName val="0"/>
          <c:showPercent val="0"/>
          <c:showBubbleSize val="0"/>
        </c:dLbls>
        <c:axId val="687377920"/>
        <c:axId val="687448640"/>
      </c:scatterChart>
      <c:dateAx>
        <c:axId val="687377920"/>
        <c:scaling>
          <c:orientation val="minMax"/>
        </c:scaling>
        <c:delete val="0"/>
        <c:axPos val="b"/>
        <c:numFmt formatCode="[$-409]d\-mmm" sourceLinked="0"/>
        <c:majorTickMark val="out"/>
        <c:minorTickMark val="none"/>
        <c:tickLblPos val="nextTo"/>
        <c:spPr>
          <a:ln>
            <a:solidFill>
              <a:schemeClr val="tx1">
                <a:lumMod val="50000"/>
                <a:lumOff val="50000"/>
              </a:schemeClr>
            </a:solidFill>
          </a:ln>
        </c:spPr>
        <c:txPr>
          <a:bodyPr rot="0"/>
          <a:lstStyle/>
          <a:p>
            <a:pPr>
              <a:defRPr sz="800">
                <a:solidFill>
                  <a:schemeClr val="tx1">
                    <a:lumMod val="50000"/>
                    <a:lumOff val="50000"/>
                  </a:schemeClr>
                </a:solidFill>
              </a:defRPr>
            </a:pPr>
            <a:endParaRPr lang="en-PK"/>
          </a:p>
        </c:txPr>
        <c:crossAx val="687448640"/>
        <c:crosses val="autoZero"/>
        <c:auto val="1"/>
        <c:lblOffset val="100"/>
        <c:baseTimeUnit val="days"/>
      </c:dateAx>
      <c:valAx>
        <c:axId val="687448640"/>
        <c:scaling>
          <c:orientation val="minMax"/>
          <c:max val="3.5"/>
          <c:min val="0"/>
        </c:scaling>
        <c:delete val="1"/>
        <c:axPos val="l"/>
        <c:numFmt formatCode="General" sourceLinked="1"/>
        <c:majorTickMark val="out"/>
        <c:minorTickMark val="none"/>
        <c:tickLblPos val="none"/>
        <c:crossAx val="687377920"/>
        <c:crosses val="autoZero"/>
        <c:crossBetween val="between"/>
      </c:valAx>
      <c:spPr>
        <a:noFill/>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trlProps/ctrlProp1.xml><?xml version="1.0" encoding="utf-8"?>
<formControlPr xmlns="http://schemas.microsoft.com/office/spreadsheetml/2009/9/main" objectType="Drop" dropLines="2" dropStyle="combo" dx="16" fmlaLink="'Burndown Chart'!$R$3" fmlaRange="Calculations!$L$6:$L$7" noThreeD="1" sel="1" val="0"/>
</file>

<file path=xl/ctrlProps/ctrlProp2.xml><?xml version="1.0" encoding="utf-8"?>
<formControlPr xmlns="http://schemas.microsoft.com/office/spreadsheetml/2009/9/main" objectType="Scroll" dx="16" fmlaLink="Calculations!$C$55" horiz="1" max="200" page="4" val="0"/>
</file>

<file path=xl/ctrlProps/ctrlProp3.xml><?xml version="1.0" encoding="utf-8"?>
<formControlPr xmlns="http://schemas.microsoft.com/office/spreadsheetml/2009/9/main" objectType="Scroll" dx="16" fmlaLink="Calculations!$C$57" max="100" page="5" val="0"/>
</file>

<file path=xl/ctrlProps/ctrlProp4.xml><?xml version="1.0" encoding="utf-8"?>
<formControlPr xmlns="http://schemas.microsoft.com/office/spreadsheetml/2009/9/main" objectType="Drop" dropStyle="combo" dx="16" fmlaLink="Calculations!$F$57" fmlaRange="Calculations!$E$52:$E$54" noThreeD="1" sel="1" val="0"/>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hyperlink" Target="#'Gantt Chart'!K1"/><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38100</xdr:rowOff>
    </xdr:from>
    <xdr:to>
      <xdr:col>11</xdr:col>
      <xdr:colOff>0</xdr:colOff>
      <xdr:row>26</xdr:row>
      <xdr:rowOff>116417</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609599" y="228600"/>
          <a:ext cx="6142568" cy="4840817"/>
        </a:xfrm>
        <a:prstGeom prst="roundRect">
          <a:avLst>
            <a:gd name="adj" fmla="val 1167"/>
          </a:avLst>
        </a:prstGeom>
        <a:solidFill>
          <a:schemeClr val="accent1">
            <a:lumMod val="20000"/>
            <a:lumOff val="80000"/>
          </a:schemeClr>
        </a:solidFill>
        <a:ln>
          <a:solidFill>
            <a:schemeClr val="accent1"/>
          </a:solidFill>
        </a:ln>
        <a:effectLst>
          <a:innerShdw blurRad="63500" dist="50800" dir="5400000">
            <a:prstClr val="black">
              <a:alpha val="50000"/>
            </a:prstClr>
          </a:innerShdw>
        </a:effectLst>
      </xdr:spPr>
      <xdr:style>
        <a:lnRef idx="1">
          <a:schemeClr val="dk1"/>
        </a:lnRef>
        <a:fillRef idx="2">
          <a:schemeClr val="dk1"/>
        </a:fillRef>
        <a:effectRef idx="1">
          <a:schemeClr val="dk1"/>
        </a:effectRef>
        <a:fontRef idx="minor">
          <a:schemeClr val="dk1"/>
        </a:fontRef>
      </xdr:style>
      <xdr:txBody>
        <a:bodyPr vertOverflow="clip" rtlCol="0" anchor="t" anchorCtr="0"/>
        <a:lstStyle/>
        <a:p>
          <a:pPr algn="ctr"/>
          <a:r>
            <a:rPr lang="en-US" sz="1800" b="1" u="none"/>
            <a:t>Welcome to Project Status Dashboard Toolkit</a:t>
          </a:r>
        </a:p>
        <a:p>
          <a:pPr algn="ctr"/>
          <a:endParaRPr lang="en-US" sz="1800" b="1" u="none"/>
        </a:p>
        <a:p>
          <a:pPr algn="ctr"/>
          <a:r>
            <a:rPr lang="en-US" sz="1400" b="0" u="none"/>
            <a:t>Using</a:t>
          </a:r>
          <a:r>
            <a:rPr lang="en-US" sz="1400" b="0" u="none" baseline="0"/>
            <a:t> this toolkit, you can make a dynamic, self-updating dashboard for your projects in no time. </a:t>
          </a:r>
        </a:p>
        <a:p>
          <a:pPr algn="ctr"/>
          <a:endParaRPr lang="en-US" sz="1400" b="0" u="none" baseline="0"/>
        </a:p>
        <a:p>
          <a:pPr algn="l"/>
          <a:r>
            <a:rPr lang="en-US" sz="1400" b="1" u="none" baseline="0"/>
            <a:t>Who can use this dashboard?</a:t>
          </a:r>
          <a:endParaRPr lang="en-US" sz="1200" b="1" u="none"/>
        </a:p>
        <a:p>
          <a:pPr algn="l"/>
          <a:endParaRPr lang="en-US" sz="1100" b="0" u="none"/>
        </a:p>
        <a:p>
          <a:pPr algn="l"/>
          <a:r>
            <a:rPr lang="en-US" sz="1100" b="0" u="none"/>
            <a:t>You need to have basic</a:t>
          </a:r>
          <a:r>
            <a:rPr lang="en-US" sz="1100" b="0" u="none" baseline="0"/>
            <a:t> excel knowledge to start using this dashboard. It is designed keeping you in mind.</a:t>
          </a:r>
        </a:p>
        <a:p>
          <a:pPr algn="l"/>
          <a:endParaRPr lang="en-US" sz="1100" b="0" u="none" baseline="0"/>
        </a:p>
        <a:p>
          <a:pPr algn="l"/>
          <a:r>
            <a:rPr lang="en-US" sz="1100" b="1" u="none" baseline="0"/>
            <a:t>How to make changes to the dashboard?</a:t>
          </a:r>
          <a:endParaRPr lang="en-US" sz="1100" b="1" u="none"/>
        </a:p>
        <a:p>
          <a:pPr algn="l"/>
          <a:endParaRPr lang="en-US" sz="1100" b="0" u="none"/>
        </a:p>
        <a:p>
          <a:pPr algn="l"/>
          <a:r>
            <a:rPr lang="en-US" sz="1100" b="0" u="none"/>
            <a:t>To make changes to the dashboard, you need to change</a:t>
          </a:r>
          <a:r>
            <a:rPr lang="en-US" sz="1100" b="0" u="none" baseline="0"/>
            <a:t> values in the worksheets - Data, Gantt Chart, Burndown Chart and Issue Trakcer.</a:t>
          </a:r>
        </a:p>
        <a:p>
          <a:pPr algn="l"/>
          <a:endParaRPr lang="en-US" sz="1100" b="0" u="none" baseline="0"/>
        </a:p>
        <a:p>
          <a:pPr algn="l"/>
          <a:r>
            <a:rPr lang="en-US" sz="1100" b="0" u="none" baseline="0"/>
            <a:t>Once you make the changes in these worksheets, just revisit the "project status dashboard" worksheet to see it updated.</a:t>
          </a:r>
        </a:p>
        <a:p>
          <a:pPr algn="l"/>
          <a:endParaRPr lang="en-US" sz="1100" b="0" u="none" baseline="0"/>
        </a:p>
        <a:p>
          <a:pPr algn="l"/>
          <a:r>
            <a:rPr lang="en-US" sz="1100" b="1" u="none" baseline="0"/>
            <a:t>How can I make changes to the dashboard charts?</a:t>
          </a:r>
        </a:p>
        <a:p>
          <a:pPr algn="l"/>
          <a:endParaRPr lang="en-US" sz="1100" b="0" u="none" baseline="0"/>
        </a:p>
        <a:p>
          <a:pPr algn="l"/>
          <a:r>
            <a:rPr lang="en-US" sz="1100" b="0" u="none" baseline="0"/>
            <a:t>You can insert your own charts in to this dashboard very easily. First, insert a new worksheet and make a chart there with all the data and formatting. Once the chart is ready, just cut and paste it in the dashboard. Adjust the chart's size and position and you are good to go.</a:t>
          </a:r>
        </a:p>
        <a:p>
          <a:pPr algn="l"/>
          <a:endParaRPr lang="en-US" sz="1100" b="0" u="none"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0</xdr:row>
      <xdr:rowOff>66674</xdr:rowOff>
    </xdr:from>
    <xdr:to>
      <xdr:col>16</xdr:col>
      <xdr:colOff>95249</xdr:colOff>
      <xdr:row>0</xdr:row>
      <xdr:rowOff>476249</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104774" y="66674"/>
          <a:ext cx="8715375" cy="409575"/>
        </a:xfrm>
        <a:prstGeom prst="rect">
          <a:avLst/>
        </a:prstGeom>
        <a:solidFill>
          <a:schemeClr val="accent1">
            <a:lumMod val="20000"/>
            <a:lumOff val="80000"/>
          </a:schemeClr>
        </a:solidFill>
        <a:ln w="31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100">
              <a:solidFill>
                <a:schemeClr val="tx1">
                  <a:lumMod val="50000"/>
                  <a:lumOff val="50000"/>
                </a:schemeClr>
              </a:solidFill>
            </a:rPr>
            <a:t>Project Status Dashboard</a:t>
          </a:r>
        </a:p>
      </xdr:txBody>
    </xdr:sp>
    <xdr:clientData/>
  </xdr:twoCellAnchor>
  <xdr:twoCellAnchor>
    <xdr:from>
      <xdr:col>13</xdr:col>
      <xdr:colOff>390525</xdr:colOff>
      <xdr:row>2</xdr:row>
      <xdr:rowOff>47625</xdr:rowOff>
    </xdr:from>
    <xdr:to>
      <xdr:col>16</xdr:col>
      <xdr:colOff>0</xdr:colOff>
      <xdr:row>2</xdr:row>
      <xdr:rowOff>304800</xdr:rowOff>
    </xdr:to>
    <xdr:graphicFrame macro="">
      <xdr:nvGraphicFramePr>
        <xdr:cNvPr id="3170" name="Chart 2">
          <a:extLst>
            <a:ext uri="{FF2B5EF4-FFF2-40B4-BE49-F238E27FC236}">
              <a16:creationId xmlns:a16="http://schemas.microsoft.com/office/drawing/2014/main" id="{00000000-0008-0000-0100-000062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xdr:row>
      <xdr:rowOff>85725</xdr:rowOff>
    </xdr:from>
    <xdr:to>
      <xdr:col>8</xdr:col>
      <xdr:colOff>0</xdr:colOff>
      <xdr:row>2</xdr:row>
      <xdr:rowOff>266701</xdr:rowOff>
    </xdr:to>
    <xdr:graphicFrame macro="">
      <xdr:nvGraphicFramePr>
        <xdr:cNvPr id="3171" name="Chart 3">
          <a:extLst>
            <a:ext uri="{FF2B5EF4-FFF2-40B4-BE49-F238E27FC236}">
              <a16:creationId xmlns:a16="http://schemas.microsoft.com/office/drawing/2014/main" id="{00000000-0008-0000-0100-00006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21</xdr:row>
      <xdr:rowOff>114300</xdr:rowOff>
    </xdr:from>
    <xdr:to>
      <xdr:col>8</xdr:col>
      <xdr:colOff>0</xdr:colOff>
      <xdr:row>31</xdr:row>
      <xdr:rowOff>0</xdr:rowOff>
    </xdr:to>
    <xdr:graphicFrame macro="">
      <xdr:nvGraphicFramePr>
        <xdr:cNvPr id="3173" name="Chart 4">
          <a:extLst>
            <a:ext uri="{FF2B5EF4-FFF2-40B4-BE49-F238E27FC236}">
              <a16:creationId xmlns:a16="http://schemas.microsoft.com/office/drawing/2014/main" id="{00000000-0008-0000-0100-00006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21</xdr:row>
      <xdr:rowOff>0</xdr:rowOff>
    </xdr:from>
    <xdr:to>
      <xdr:col>16</xdr:col>
      <xdr:colOff>0</xdr:colOff>
      <xdr:row>31</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0</xdr:colOff>
      <xdr:row>0</xdr:row>
      <xdr:rowOff>57150</xdr:rowOff>
    </xdr:from>
    <xdr:ext cx="3086100" cy="419100"/>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04775" y="57150"/>
          <a:ext cx="30861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2000" b="1">
              <a:solidFill>
                <a:srgbClr val="0070C0"/>
              </a:solidFill>
              <a:effectLst>
                <a:outerShdw blurRad="50800" dist="38100" dir="5400000" algn="t" rotWithShape="0">
                  <a:schemeClr val="bg1">
                    <a:alpha val="40000"/>
                  </a:schemeClr>
                </a:outerShdw>
              </a:effectLst>
              <a:latin typeface="+mn-lt"/>
            </a:rPr>
            <a:t>Project</a:t>
          </a:r>
          <a:r>
            <a:rPr lang="en-US" sz="2000" b="1" baseline="0">
              <a:solidFill>
                <a:srgbClr val="0070C0"/>
              </a:solidFill>
              <a:effectLst>
                <a:outerShdw blurRad="50800" dist="38100" dir="5400000" algn="t" rotWithShape="0">
                  <a:schemeClr val="bg1">
                    <a:alpha val="40000"/>
                  </a:schemeClr>
                </a:outerShdw>
              </a:effectLst>
              <a:latin typeface="+mn-lt"/>
            </a:rPr>
            <a:t> Name</a:t>
          </a:r>
          <a:endParaRPr lang="en-US" sz="2000" b="1">
            <a:solidFill>
              <a:srgbClr val="0070C0"/>
            </a:solidFill>
            <a:effectLst>
              <a:outerShdw blurRad="50800" dist="38100" dir="5400000" algn="t" rotWithShape="0">
                <a:schemeClr val="bg1">
                  <a:alpha val="40000"/>
                </a:schemeClr>
              </a:outerShdw>
            </a:effectLst>
            <a:latin typeface="+mn-lt"/>
          </a:endParaRPr>
        </a:p>
      </xdr:txBody>
    </xdr:sp>
    <xdr:clientData/>
  </xdr:oneCellAnchor>
  <mc:AlternateContent xmlns:mc="http://schemas.openxmlformats.org/markup-compatibility/2006">
    <mc:Choice xmlns:a14="http://schemas.microsoft.com/office/drawing/2010/main" Requires="a14">
      <xdr:twoCellAnchor editAs="oneCell">
        <xdr:from>
          <xdr:col>3</xdr:col>
          <xdr:colOff>66675</xdr:colOff>
          <xdr:row>19</xdr:row>
          <xdr:rowOff>76200</xdr:rowOff>
        </xdr:from>
        <xdr:to>
          <xdr:col>6</xdr:col>
          <xdr:colOff>66675</xdr:colOff>
          <xdr:row>21</xdr:row>
          <xdr:rowOff>0</xdr:rowOff>
        </xdr:to>
        <xdr:sp macro="" textlink="">
          <xdr:nvSpPr>
            <xdr:cNvPr id="3149" name="Drop Down 77"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66675</xdr:rowOff>
        </xdr:from>
        <xdr:to>
          <xdr:col>15</xdr:col>
          <xdr:colOff>561975</xdr:colOff>
          <xdr:row>18</xdr:row>
          <xdr:rowOff>123825</xdr:rowOff>
        </xdr:to>
        <xdr:pic>
          <xdr:nvPicPr>
            <xdr:cNvPr id="3164" name="Picture 9">
              <a:hlinkClick xmlns:r="http://schemas.openxmlformats.org/officeDocument/2006/relationships" r:id="rId5"/>
              <a:extLst>
                <a:ext uri="{FF2B5EF4-FFF2-40B4-BE49-F238E27FC236}">
                  <a16:creationId xmlns:a16="http://schemas.microsoft.com/office/drawing/2014/main" id="{00000000-0008-0000-0100-00005C0C0000}"/>
                </a:ext>
              </a:extLst>
            </xdr:cNvPr>
            <xdr:cNvPicPr>
              <a:picLocks noChangeAspect="1" noChangeArrowheads="1"/>
              <a:extLst>
                <a:ext uri="{84589F7E-364E-4C9E-8A38-B11213B215E9}">
                  <a14:cameraTool cellRange="'Gantt Chart'!$K$3:$BS$20" spid="_x0000_s3179"/>
                </a:ext>
              </a:extLst>
            </xdr:cNvPicPr>
          </xdr:nvPicPr>
          <xdr:blipFill>
            <a:blip xmlns:r="http://schemas.openxmlformats.org/officeDocument/2006/relationships" r:embed="rId6"/>
            <a:srcRect/>
            <a:stretch>
              <a:fillRect/>
            </a:stretch>
          </xdr:blipFill>
          <xdr:spPr bwMode="auto">
            <a:xfrm>
              <a:off x="2628900" y="1228725"/>
              <a:ext cx="6048375" cy="24193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5</xdr:col>
      <xdr:colOff>1</xdr:colOff>
      <xdr:row>1</xdr:row>
      <xdr:rowOff>244277</xdr:rowOff>
    </xdr:from>
    <xdr:to>
      <xdr:col>7</xdr:col>
      <xdr:colOff>2</xdr:colOff>
      <xdr:row>1</xdr:row>
      <xdr:rowOff>676274</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3095626" y="510977"/>
          <a:ext cx="2562226" cy="431997"/>
          <a:chOff x="3095626" y="510977"/>
          <a:chExt cx="2562226" cy="431997"/>
        </a:xfrm>
      </xdr:grpSpPr>
      <xdr:sp macro="" textlink="">
        <xdr:nvSpPr>
          <xdr:cNvPr id="3" name="Right Brace 2">
            <a:extLst>
              <a:ext uri="{FF2B5EF4-FFF2-40B4-BE49-F238E27FC236}">
                <a16:creationId xmlns:a16="http://schemas.microsoft.com/office/drawing/2014/main" id="{00000000-0008-0000-0200-000003000000}"/>
              </a:ext>
            </a:extLst>
          </xdr:cNvPr>
          <xdr:cNvSpPr/>
        </xdr:nvSpPr>
        <xdr:spPr>
          <a:xfrm rot="16200000">
            <a:off x="4257675" y="-457202"/>
            <a:ext cx="238127" cy="2562226"/>
          </a:xfrm>
          <a:prstGeom prst="rightBrace">
            <a:avLst>
              <a:gd name="adj1" fmla="val 61905"/>
              <a:gd name="adj2" fmla="val 50000"/>
            </a:avLst>
          </a:prstGeom>
          <a:solidFill>
            <a:schemeClr val="bg1">
              <a:lumMod val="95000"/>
            </a:schemeClr>
          </a:solidFill>
          <a:ln>
            <a:solidFill>
              <a:schemeClr val="tx1">
                <a:lumMod val="50000"/>
                <a:lumOff val="50000"/>
              </a:schemeClr>
            </a:solidFill>
          </a:ln>
          <a:effectLst>
            <a:innerShdw blurRad="50800" dist="38100" dir="16200000">
              <a:schemeClr val="tx1">
                <a:lumMod val="50000"/>
                <a:lumOff val="50000"/>
                <a:alpha val="50000"/>
              </a:schemeClr>
            </a:innerShdw>
          </a:effectLst>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594946" y="510977"/>
            <a:ext cx="161121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ctr">
            <a:spAutoFit/>
          </a:bodyPr>
          <a:lstStyle/>
          <a:p>
            <a:pPr algn="ctr"/>
            <a:r>
              <a:rPr lang="en-US" sz="900">
                <a:solidFill>
                  <a:schemeClr val="tx1">
                    <a:lumMod val="50000"/>
                    <a:lumOff val="50000"/>
                  </a:schemeClr>
                </a:solidFill>
              </a:rPr>
              <a:t>Enter dates &amp; Milestones here</a:t>
            </a:r>
          </a:p>
        </xdr:txBody>
      </xdr:sp>
    </xdr:grp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514350</xdr:colOff>
      <xdr:row>0</xdr:row>
      <xdr:rowOff>476250</xdr:rowOff>
    </xdr:from>
    <xdr:ext cx="1092158" cy="28575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858250" y="476250"/>
          <a:ext cx="1092158"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Ins="0" rtlCol="0" anchor="ctr">
          <a:noAutofit/>
        </a:bodyPr>
        <a:lstStyle/>
        <a:p>
          <a:pPr algn="r"/>
          <a:r>
            <a:rPr lang="en-US" sz="900">
              <a:solidFill>
                <a:schemeClr val="tx1">
                  <a:lumMod val="50000"/>
                  <a:lumOff val="50000"/>
                </a:schemeClr>
              </a:solidFill>
            </a:rPr>
            <a:t>Show Gantt for:</a:t>
          </a:r>
        </a:p>
      </xdr:txBody>
    </xdr:sp>
    <xdr:clientData/>
  </xdr:oneCellAnchor>
  <xdr:twoCellAnchor>
    <xdr:from>
      <xdr:col>9</xdr:col>
      <xdr:colOff>609599</xdr:colOff>
      <xdr:row>0</xdr:row>
      <xdr:rowOff>0</xdr:rowOff>
    </xdr:from>
    <xdr:to>
      <xdr:col>85</xdr:col>
      <xdr:colOff>95249</xdr:colOff>
      <xdr:row>0</xdr:row>
      <xdr:rowOff>419100</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7915274" y="0"/>
          <a:ext cx="10010775" cy="419100"/>
        </a:xfrm>
        <a:prstGeom prst="rect">
          <a:avLst/>
        </a:prstGeom>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t>Gantt Chart</a:t>
          </a:r>
        </a:p>
      </xdr:txBody>
    </xdr:sp>
    <xdr:clientData/>
  </xdr:twoCellAnchor>
  <xdr:twoCellAnchor>
    <xdr:from>
      <xdr:col>1</xdr:col>
      <xdr:colOff>0</xdr:colOff>
      <xdr:row>0</xdr:row>
      <xdr:rowOff>0</xdr:rowOff>
    </xdr:from>
    <xdr:to>
      <xdr:col>8</xdr:col>
      <xdr:colOff>0</xdr:colOff>
      <xdr:row>0</xdr:row>
      <xdr:rowOff>419100</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609600" y="0"/>
          <a:ext cx="6086475" cy="419100"/>
        </a:xfrm>
        <a:prstGeom prst="rect">
          <a:avLst/>
        </a:prstGeom>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a:t>Project Plan Data</a:t>
          </a:r>
        </a:p>
      </xdr:txBody>
    </xdr:sp>
    <xdr:clientData/>
  </xdr:twoCellAnchor>
  <mc:AlternateContent xmlns:mc="http://schemas.openxmlformats.org/markup-compatibility/2006">
    <mc:Choice xmlns:a14="http://schemas.microsoft.com/office/drawing/2010/main" Requires="a14">
      <xdr:twoCellAnchor editAs="oneCell">
        <xdr:from>
          <xdr:col>16</xdr:col>
          <xdr:colOff>0</xdr:colOff>
          <xdr:row>1</xdr:row>
          <xdr:rowOff>0</xdr:rowOff>
        </xdr:from>
        <xdr:to>
          <xdr:col>86</xdr:col>
          <xdr:colOff>0</xdr:colOff>
          <xdr:row>1</xdr:row>
          <xdr:rowOff>190500</xdr:rowOff>
        </xdr:to>
        <xdr:sp macro="" textlink="">
          <xdr:nvSpPr>
            <xdr:cNvPr id="13315" name="Scroll Bar 3" hidden="1">
              <a:extLst>
                <a:ext uri="{63B3BB69-23CF-44E3-9099-C40C66FF867C}">
                  <a14:compatExt spid="_x0000_s13315"/>
                </a:ext>
                <a:ext uri="{FF2B5EF4-FFF2-40B4-BE49-F238E27FC236}">
                  <a16:creationId xmlns:a16="http://schemas.microsoft.com/office/drawing/2014/main" id="{00000000-0008-0000-0300-000003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371475</xdr:colOff>
          <xdr:row>4</xdr:row>
          <xdr:rowOff>0</xdr:rowOff>
        </xdr:from>
        <xdr:to>
          <xdr:col>9</xdr:col>
          <xdr:colOff>571500</xdr:colOff>
          <xdr:row>34</xdr:row>
          <xdr:rowOff>0</xdr:rowOff>
        </xdr:to>
        <xdr:sp macro="" textlink="">
          <xdr:nvSpPr>
            <xdr:cNvPr id="13316" name="Scroll Bar 4" hidden="1">
              <a:extLst>
                <a:ext uri="{63B3BB69-23CF-44E3-9099-C40C66FF867C}">
                  <a14:compatExt spid="_x0000_s13316"/>
                </a:ext>
                <a:ext uri="{FF2B5EF4-FFF2-40B4-BE49-F238E27FC236}">
                  <a16:creationId xmlns:a16="http://schemas.microsoft.com/office/drawing/2014/main" id="{00000000-0008-0000-0300-000004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1</xdr:row>
          <xdr:rowOff>0</xdr:rowOff>
        </xdr:from>
        <xdr:to>
          <xdr:col>15</xdr:col>
          <xdr:colOff>209550</xdr:colOff>
          <xdr:row>1</xdr:row>
          <xdr:rowOff>228600</xdr:rowOff>
        </xdr:to>
        <xdr:sp macro="" textlink="">
          <xdr:nvSpPr>
            <xdr:cNvPr id="13317" name="Drop Down 5" hidden="1">
              <a:extLst>
                <a:ext uri="{63B3BB69-23CF-44E3-9099-C40C66FF867C}">
                  <a14:compatExt spid="_x0000_s13317"/>
                </a:ext>
                <a:ext uri="{FF2B5EF4-FFF2-40B4-BE49-F238E27FC236}">
                  <a16:creationId xmlns:a16="http://schemas.microsoft.com/office/drawing/2014/main" id="{00000000-0008-0000-0300-00000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296333</xdr:colOff>
      <xdr:row>26</xdr:row>
      <xdr:rowOff>95249</xdr:rowOff>
    </xdr:from>
    <xdr:to>
      <xdr:col>4</xdr:col>
      <xdr:colOff>169332</xdr:colOff>
      <xdr:row>29</xdr:row>
      <xdr:rowOff>63500</xdr:rowOff>
    </xdr:to>
    <xdr:sp macro="" textlink="">
      <xdr:nvSpPr>
        <xdr:cNvPr id="2" name="Rounded Rectangular Callout 1">
          <a:extLst>
            <a:ext uri="{FF2B5EF4-FFF2-40B4-BE49-F238E27FC236}">
              <a16:creationId xmlns:a16="http://schemas.microsoft.com/office/drawing/2014/main" id="{00000000-0008-0000-0400-000002000000}"/>
            </a:ext>
          </a:extLst>
        </xdr:cNvPr>
        <xdr:cNvSpPr/>
      </xdr:nvSpPr>
      <xdr:spPr>
        <a:xfrm>
          <a:off x="878416" y="5079999"/>
          <a:ext cx="994833" cy="539751"/>
        </a:xfrm>
        <a:prstGeom prst="wedgeRoundRectCallout">
          <a:avLst>
            <a:gd name="adj1" fmla="val -21990"/>
            <a:gd name="adj2" fmla="val -70516"/>
            <a:gd name="adj3" fmla="val 16667"/>
          </a:avLst>
        </a:prstGeom>
        <a:solidFill>
          <a:schemeClr val="accent3">
            <a:lumMod val="20000"/>
            <a:lumOff val="80000"/>
          </a:schemeClr>
        </a:solidFill>
        <a:ln w="3175">
          <a:solidFill>
            <a:schemeClr val="accent3">
              <a:lumMod val="75000"/>
            </a:schemeClr>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chemeClr val="tx1">
                  <a:lumMod val="50000"/>
                  <a:lumOff val="50000"/>
                </a:schemeClr>
              </a:solidFill>
            </a:rPr>
            <a:t>Enter data in these cells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blIssues" displayName="tblIssues" ref="J3:J15" totalsRowShown="0" headerRowBorderDxfId="25" tableBorderDxfId="24" totalsRowBorderDxfId="23">
  <autoFilter ref="J3:J15" xr:uid="{00000000-0009-0000-0100-000008000000}"/>
  <tableColumns count="1">
    <tableColumn id="1" xr3:uid="{00000000-0010-0000-0000-000001000000}" name="Issue" dataDxfId="2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Plan" displayName="tblPlan" ref="B4:H104" totalsRowShown="0">
  <tableColumns count="7">
    <tableColumn id="1" xr3:uid="{00000000-0010-0000-0100-000001000000}" name="ID" dataDxfId="16"/>
    <tableColumn id="2" xr3:uid="{00000000-0010-0000-0100-000002000000}" name="Activity"/>
    <tableColumn id="3" xr3:uid="{00000000-0010-0000-0100-000003000000}" name="Plan Start" dataDxfId="15"/>
    <tableColumn id="4" xr3:uid="{00000000-0010-0000-0100-000004000000}" name="Plan Duration" dataDxfId="14"/>
    <tableColumn id="5" xr3:uid="{00000000-0010-0000-0100-000005000000}" name="Actual Start" dataDxfId="13"/>
    <tableColumn id="6" xr3:uid="{00000000-0010-0000-0100-000006000000}" name="Actual Duration" dataDxfId="12"/>
    <tableColumn id="7" xr3:uid="{00000000-0010-0000-0100-000007000000}" name="% Done" dataDxfId="11"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projectIssues" displayName="projectIssues" ref="B5:G65" totalsRowShown="0" headerRowDxfId="10" dataDxfId="8" headerRowBorderDxfId="9" tableBorderDxfId="7" totalsRowBorderDxfId="6">
  <tableColumns count="6">
    <tableColumn id="1" xr3:uid="{00000000-0010-0000-0200-000001000000}" name="#" dataDxfId="5"/>
    <tableColumn id="2" xr3:uid="{00000000-0010-0000-0200-000002000000}" name="Issue" dataDxfId="4"/>
    <tableColumn id="3" xr3:uid="{00000000-0010-0000-0200-000003000000}" name="Priority" dataDxfId="3"/>
    <tableColumn id="4" xr3:uid="{00000000-0010-0000-0200-000004000000}" name="Open" dataDxfId="2"/>
    <tableColumn id="5" xr3:uid="{00000000-0010-0000-0200-000005000000}" name="Close" dataDxfId="1"/>
    <tableColumn id="6" xr3:uid="{00000000-0010-0000-0200-000006000000}"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4.xml"/><Relationship Id="rId6" Type="http://schemas.openxmlformats.org/officeDocument/2006/relationships/table" Target="../tables/table2.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90" zoomScaleNormal="90" workbookViewId="0">
      <selection activeCell="M14" sqref="M1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34"/>
  <sheetViews>
    <sheetView showGridLines="0" tabSelected="1" zoomScaleNormal="100" workbookViewId="0">
      <selection activeCell="S8" sqref="S8"/>
    </sheetView>
  </sheetViews>
  <sheetFormatPr defaultRowHeight="15" x14ac:dyDescent="0.25"/>
  <cols>
    <col min="1" max="1" width="1.5703125" customWidth="1"/>
    <col min="2" max="2" width="1.42578125" customWidth="1"/>
    <col min="3" max="3" width="23.7109375" customWidth="1"/>
    <col min="4" max="4" width="10.85546875" customWidth="1"/>
    <col min="5" max="5" width="1.140625" customWidth="1"/>
    <col min="9" max="9" width="0.7109375" customWidth="1"/>
    <col min="16" max="16" width="9.140625" customWidth="1"/>
    <col min="17" max="17" width="1.42578125" customWidth="1"/>
  </cols>
  <sheetData>
    <row r="1" spans="2:17" s="5" customFormat="1" ht="37.5" customHeight="1" x14ac:dyDescent="0.25">
      <c r="B1"/>
      <c r="C1"/>
      <c r="D1"/>
      <c r="E1" s="180"/>
      <c r="F1" s="180"/>
      <c r="G1" s="180"/>
      <c r="H1" s="180"/>
      <c r="I1" s="180"/>
      <c r="J1" s="180"/>
      <c r="K1" s="180"/>
      <c r="L1" s="180"/>
      <c r="M1" s="180"/>
      <c r="N1" s="180"/>
      <c r="O1" s="180"/>
      <c r="P1" s="180"/>
      <c r="Q1" s="180"/>
    </row>
    <row r="2" spans="2:17" ht="5.25" customHeight="1" x14ac:dyDescent="0.25"/>
    <row r="3" spans="2:17" s="5" customFormat="1" ht="25.5" x14ac:dyDescent="0.25">
      <c r="B3" s="154"/>
      <c r="C3" s="155" t="s">
        <v>53</v>
      </c>
      <c r="D3" s="156" t="s">
        <v>54</v>
      </c>
      <c r="E3" s="178" t="s">
        <v>104</v>
      </c>
      <c r="F3" s="178"/>
      <c r="G3" s="178"/>
      <c r="H3" s="157"/>
      <c r="I3" s="179">
        <f>projectProgress</f>
        <v>0.23</v>
      </c>
      <c r="J3" s="179"/>
      <c r="K3" s="181" t="s">
        <v>55</v>
      </c>
      <c r="L3" s="181"/>
      <c r="M3" s="181"/>
      <c r="N3" s="181"/>
      <c r="O3" s="158"/>
      <c r="P3" s="158"/>
      <c r="Q3" s="159"/>
    </row>
    <row r="4" spans="2:17" ht="7.5" customHeight="1" x14ac:dyDescent="0.25">
      <c r="B4" s="160"/>
      <c r="C4" s="23"/>
      <c r="D4" s="23"/>
      <c r="E4" s="23"/>
      <c r="F4" s="23"/>
      <c r="G4" s="23"/>
      <c r="H4" s="23"/>
      <c r="I4" s="23"/>
      <c r="J4" s="23"/>
      <c r="K4" s="23"/>
      <c r="L4" s="23"/>
      <c r="M4" s="23"/>
      <c r="N4" s="23"/>
      <c r="O4" s="23"/>
      <c r="P4" s="23"/>
      <c r="Q4" s="161"/>
    </row>
    <row r="5" spans="2:17" ht="15.75" x14ac:dyDescent="0.25">
      <c r="B5" s="160"/>
      <c r="C5" s="110" t="s">
        <v>80</v>
      </c>
      <c r="D5" s="23"/>
      <c r="E5" s="23"/>
      <c r="F5" s="175" t="s">
        <v>81</v>
      </c>
      <c r="G5" s="176"/>
      <c r="H5" s="177"/>
      <c r="I5" s="22"/>
      <c r="J5" s="174" t="s">
        <v>82</v>
      </c>
      <c r="K5" s="174"/>
      <c r="L5" s="174"/>
      <c r="M5" s="174"/>
      <c r="N5" s="174"/>
      <c r="O5" s="174"/>
      <c r="P5" s="23"/>
      <c r="Q5" s="161"/>
    </row>
    <row r="6" spans="2:17" x14ac:dyDescent="0.25">
      <c r="B6" s="160"/>
      <c r="C6" s="18" t="s">
        <v>51</v>
      </c>
      <c r="D6" s="19" t="s">
        <v>52</v>
      </c>
      <c r="E6" s="23"/>
      <c r="F6" s="27"/>
      <c r="G6" s="23"/>
      <c r="H6" s="23"/>
      <c r="I6" s="24"/>
      <c r="J6" s="24"/>
      <c r="K6" s="24"/>
      <c r="L6" s="24"/>
      <c r="M6" s="24"/>
      <c r="N6" s="24"/>
      <c r="O6" s="24"/>
      <c r="P6" s="25"/>
      <c r="Q6" s="161"/>
    </row>
    <row r="7" spans="2:17" x14ac:dyDescent="0.25">
      <c r="B7" s="160"/>
      <c r="C7" s="143" t="str">
        <f ca="1">Calculations!E6</f>
        <v/>
      </c>
      <c r="D7" s="26" t="str">
        <f ca="1">Calculations!F6</f>
        <v/>
      </c>
      <c r="E7" s="23"/>
      <c r="F7" s="27"/>
      <c r="G7" s="23"/>
      <c r="H7" s="23"/>
      <c r="I7" s="23"/>
      <c r="J7" s="23"/>
      <c r="K7" s="23"/>
      <c r="L7" s="23"/>
      <c r="M7" s="23"/>
      <c r="N7" s="23"/>
      <c r="O7" s="23"/>
      <c r="P7" s="28"/>
      <c r="Q7" s="161"/>
    </row>
    <row r="8" spans="2:17" x14ac:dyDescent="0.25">
      <c r="B8" s="160"/>
      <c r="C8" s="143" t="str">
        <f ca="1">Calculations!E7</f>
        <v/>
      </c>
      <c r="D8" s="26" t="str">
        <f ca="1">Calculations!F7</f>
        <v/>
      </c>
      <c r="E8" s="23"/>
      <c r="F8" s="27"/>
      <c r="G8" s="23"/>
      <c r="H8" s="23"/>
      <c r="I8" s="23"/>
      <c r="J8" s="23"/>
      <c r="K8" s="23"/>
      <c r="L8" s="23"/>
      <c r="M8" s="23"/>
      <c r="N8" s="23"/>
      <c r="O8" s="23"/>
      <c r="P8" s="28"/>
      <c r="Q8" s="161"/>
    </row>
    <row r="9" spans="2:17" x14ac:dyDescent="0.25">
      <c r="B9" s="160"/>
      <c r="C9" s="143" t="str">
        <f ca="1">Calculations!E8</f>
        <v/>
      </c>
      <c r="D9" s="26" t="str">
        <f ca="1">Calculations!F8</f>
        <v/>
      </c>
      <c r="E9" s="23"/>
      <c r="F9" s="27"/>
      <c r="G9" s="23"/>
      <c r="H9" s="23"/>
      <c r="I9" s="23"/>
      <c r="J9" s="23"/>
      <c r="K9" s="23"/>
      <c r="L9" s="23"/>
      <c r="M9" s="23"/>
      <c r="N9" s="23"/>
      <c r="O9" s="23"/>
      <c r="P9" s="28"/>
      <c r="Q9" s="161"/>
    </row>
    <row r="10" spans="2:17" x14ac:dyDescent="0.25">
      <c r="B10" s="160"/>
      <c r="C10" s="143" t="str">
        <f ca="1">Calculations!E9</f>
        <v/>
      </c>
      <c r="D10" s="26" t="str">
        <f ca="1">Calculations!F9</f>
        <v/>
      </c>
      <c r="E10" s="23"/>
      <c r="F10" s="27"/>
      <c r="G10" s="23"/>
      <c r="H10" s="23"/>
      <c r="I10" s="23"/>
      <c r="J10" s="23"/>
      <c r="K10" s="23"/>
      <c r="L10" s="23"/>
      <c r="M10" s="23"/>
      <c r="N10" s="23"/>
      <c r="O10" s="23"/>
      <c r="P10" s="28"/>
      <c r="Q10" s="161"/>
    </row>
    <row r="11" spans="2:17" x14ac:dyDescent="0.25">
      <c r="B11" s="160"/>
      <c r="C11" s="29"/>
      <c r="D11" s="33"/>
      <c r="E11" s="23"/>
      <c r="F11" s="27"/>
      <c r="G11" s="23"/>
      <c r="H11" s="23"/>
      <c r="I11" s="23"/>
      <c r="J11" s="23"/>
      <c r="K11" s="23"/>
      <c r="L11" s="23"/>
      <c r="M11" s="23"/>
      <c r="N11" s="23"/>
      <c r="O11" s="23"/>
      <c r="P11" s="28"/>
      <c r="Q11" s="161"/>
    </row>
    <row r="12" spans="2:17" ht="6" customHeight="1" x14ac:dyDescent="0.25">
      <c r="B12" s="160"/>
      <c r="C12" s="23"/>
      <c r="D12" s="23"/>
      <c r="E12" s="23"/>
      <c r="F12" s="27"/>
      <c r="G12" s="23"/>
      <c r="H12" s="23"/>
      <c r="I12" s="23"/>
      <c r="J12" s="23"/>
      <c r="K12" s="23"/>
      <c r="L12" s="23"/>
      <c r="M12" s="23"/>
      <c r="N12" s="23"/>
      <c r="O12" s="23"/>
      <c r="P12" s="28"/>
      <c r="Q12" s="161"/>
    </row>
    <row r="13" spans="2:17" x14ac:dyDescent="0.25">
      <c r="B13" s="160"/>
      <c r="C13" s="110" t="s">
        <v>101</v>
      </c>
      <c r="D13" s="23"/>
      <c r="E13" s="23"/>
      <c r="F13" s="27"/>
      <c r="G13" s="23"/>
      <c r="H13" s="23"/>
      <c r="I13" s="23"/>
      <c r="J13" s="23"/>
      <c r="K13" s="23"/>
      <c r="L13" s="23"/>
      <c r="M13" s="23"/>
      <c r="N13" s="23"/>
      <c r="O13" s="23"/>
      <c r="P13" s="28"/>
      <c r="Q13" s="161"/>
    </row>
    <row r="14" spans="2:17" x14ac:dyDescent="0.25">
      <c r="B14" s="160"/>
      <c r="C14" s="182" t="str">
        <f>Data!J4</f>
        <v>Find test manager</v>
      </c>
      <c r="D14" s="184"/>
      <c r="E14" s="23"/>
      <c r="F14" s="27"/>
      <c r="G14" s="23"/>
      <c r="H14" s="23"/>
      <c r="I14" s="23"/>
      <c r="J14" s="23"/>
      <c r="K14" s="23"/>
      <c r="L14" s="23"/>
      <c r="M14" s="23"/>
      <c r="N14" s="23"/>
      <c r="O14" s="23"/>
      <c r="P14" s="28"/>
      <c r="Q14" s="161"/>
    </row>
    <row r="15" spans="2:17" x14ac:dyDescent="0.25">
      <c r="B15" s="160"/>
      <c r="C15" s="182" t="str">
        <f>Data!J5</f>
        <v>Descope Risky Items</v>
      </c>
      <c r="D15" s="183"/>
      <c r="E15" s="23"/>
      <c r="F15" s="27"/>
      <c r="G15" s="23"/>
      <c r="H15" s="23"/>
      <c r="I15" s="23"/>
      <c r="J15" s="23"/>
      <c r="K15" s="23"/>
      <c r="L15" s="23"/>
      <c r="M15" s="23"/>
      <c r="N15" s="23"/>
      <c r="O15" s="23"/>
      <c r="P15" s="28"/>
      <c r="Q15" s="161"/>
    </row>
    <row r="16" spans="2:17" x14ac:dyDescent="0.25">
      <c r="B16" s="160"/>
      <c r="C16" s="182" t="str">
        <f>Data!J6</f>
        <v>Start System Testing</v>
      </c>
      <c r="D16" s="183"/>
      <c r="E16" s="23"/>
      <c r="F16" s="27"/>
      <c r="G16" s="23"/>
      <c r="H16" s="23"/>
      <c r="I16" s="23"/>
      <c r="J16" s="23"/>
      <c r="K16" s="23"/>
      <c r="L16" s="23"/>
      <c r="M16" s="23"/>
      <c r="N16" s="23"/>
      <c r="O16" s="23"/>
      <c r="P16" s="28"/>
      <c r="Q16" s="161"/>
    </row>
    <row r="17" spans="2:17" x14ac:dyDescent="0.25">
      <c r="B17" s="160"/>
      <c r="C17" s="182" t="str">
        <f>Data!J7</f>
        <v>Find more money</v>
      </c>
      <c r="D17" s="183"/>
      <c r="E17" s="23"/>
      <c r="F17" s="27"/>
      <c r="G17" s="23"/>
      <c r="H17" s="23"/>
      <c r="I17" s="23"/>
      <c r="J17" s="23"/>
      <c r="K17" s="23"/>
      <c r="L17" s="23"/>
      <c r="M17" s="23"/>
      <c r="N17" s="23"/>
      <c r="O17" s="23"/>
      <c r="P17" s="28"/>
      <c r="Q17" s="161"/>
    </row>
    <row r="18" spans="2:17" x14ac:dyDescent="0.25">
      <c r="B18" s="160"/>
      <c r="C18" s="182" t="str">
        <f>Data!J8</f>
        <v>Demo to user group</v>
      </c>
      <c r="D18" s="183"/>
      <c r="E18" s="23"/>
      <c r="F18" s="27"/>
      <c r="G18" s="23"/>
      <c r="H18" s="23"/>
      <c r="I18" s="23"/>
      <c r="J18" s="23"/>
      <c r="K18" s="23"/>
      <c r="L18" s="23"/>
      <c r="M18" s="23"/>
      <c r="N18" s="23"/>
      <c r="O18" s="23"/>
      <c r="P18" s="28"/>
      <c r="Q18" s="161"/>
    </row>
    <row r="19" spans="2:17" x14ac:dyDescent="0.25">
      <c r="B19" s="160"/>
      <c r="C19" s="29"/>
      <c r="D19" s="13"/>
      <c r="E19" s="23"/>
      <c r="F19" s="29"/>
      <c r="G19" s="30"/>
      <c r="H19" s="30"/>
      <c r="I19" s="30"/>
      <c r="J19" s="30"/>
      <c r="K19" s="30"/>
      <c r="L19" s="30"/>
      <c r="M19" s="30"/>
      <c r="N19" s="30"/>
      <c r="O19" s="30"/>
      <c r="P19" s="31"/>
      <c r="Q19" s="161"/>
    </row>
    <row r="20" spans="2:17" ht="6.75" customHeight="1" x14ac:dyDescent="0.25">
      <c r="B20" s="160"/>
      <c r="C20" s="23"/>
      <c r="D20" s="23"/>
      <c r="E20" s="23"/>
      <c r="F20" s="23"/>
      <c r="G20" s="23"/>
      <c r="H20" s="23"/>
      <c r="I20" s="23"/>
      <c r="J20" s="23"/>
      <c r="K20" s="23"/>
      <c r="L20" s="23"/>
      <c r="M20" s="23"/>
      <c r="N20" s="23"/>
      <c r="O20" s="23"/>
      <c r="P20" s="23"/>
      <c r="Q20" s="161"/>
    </row>
    <row r="21" spans="2:17" s="17" customFormat="1" x14ac:dyDescent="0.25">
      <c r="B21" s="162"/>
      <c r="C21" s="110" t="s">
        <v>83</v>
      </c>
      <c r="D21" s="32"/>
      <c r="E21" s="32"/>
      <c r="F21" s="32"/>
      <c r="G21" s="32"/>
      <c r="H21" s="32"/>
      <c r="I21" s="32"/>
      <c r="J21" s="175" t="s">
        <v>84</v>
      </c>
      <c r="K21" s="176"/>
      <c r="L21" s="177"/>
      <c r="M21" s="32"/>
      <c r="N21" s="32"/>
      <c r="O21" s="32"/>
      <c r="P21" s="171" t="str">
        <f ca="1">Calculations!E15</f>
        <v/>
      </c>
      <c r="Q21" s="163"/>
    </row>
    <row r="22" spans="2:17" x14ac:dyDescent="0.25">
      <c r="B22" s="160"/>
      <c r="C22" s="27"/>
      <c r="D22" s="24"/>
      <c r="E22" s="24"/>
      <c r="F22" s="24"/>
      <c r="G22" s="24"/>
      <c r="H22" s="25"/>
      <c r="I22" s="23"/>
      <c r="J22" s="27"/>
      <c r="K22" s="23"/>
      <c r="L22" s="23"/>
      <c r="M22" s="24"/>
      <c r="N22" s="24"/>
      <c r="O22" s="24"/>
      <c r="P22" s="25"/>
      <c r="Q22" s="161"/>
    </row>
    <row r="23" spans="2:17" x14ac:dyDescent="0.25">
      <c r="B23" s="160"/>
      <c r="C23" s="27"/>
      <c r="D23" s="23"/>
      <c r="E23" s="23"/>
      <c r="F23" s="23"/>
      <c r="G23" s="23"/>
      <c r="H23" s="28"/>
      <c r="I23" s="23"/>
      <c r="J23" s="27"/>
      <c r="K23" s="23"/>
      <c r="L23" s="23"/>
      <c r="M23" s="23"/>
      <c r="N23" s="23"/>
      <c r="O23" s="23"/>
      <c r="P23" s="28"/>
      <c r="Q23" s="161"/>
    </row>
    <row r="24" spans="2:17" x14ac:dyDescent="0.25">
      <c r="B24" s="160"/>
      <c r="C24" s="27"/>
      <c r="D24" s="23"/>
      <c r="E24" s="23"/>
      <c r="F24" s="23"/>
      <c r="G24" s="23"/>
      <c r="H24" s="28"/>
      <c r="I24" s="23"/>
      <c r="J24" s="27"/>
      <c r="K24" s="23"/>
      <c r="L24" s="23"/>
      <c r="M24" s="23"/>
      <c r="N24" s="23"/>
      <c r="O24" s="23"/>
      <c r="P24" s="28"/>
      <c r="Q24" s="161"/>
    </row>
    <row r="25" spans="2:17" x14ac:dyDescent="0.25">
      <c r="B25" s="160"/>
      <c r="C25" s="27"/>
      <c r="D25" s="23"/>
      <c r="E25" s="23"/>
      <c r="F25" s="23"/>
      <c r="G25" s="23"/>
      <c r="H25" s="28"/>
      <c r="I25" s="23"/>
      <c r="J25" s="27"/>
      <c r="K25" s="23"/>
      <c r="L25" s="23"/>
      <c r="M25" s="23"/>
      <c r="N25" s="23"/>
      <c r="O25" s="23"/>
      <c r="P25" s="28"/>
      <c r="Q25" s="161"/>
    </row>
    <row r="26" spans="2:17" x14ac:dyDescent="0.25">
      <c r="B26" s="160"/>
      <c r="C26" s="27"/>
      <c r="D26" s="23"/>
      <c r="E26" s="23"/>
      <c r="F26" s="23"/>
      <c r="G26" s="23"/>
      <c r="H26" s="28"/>
      <c r="I26" s="23"/>
      <c r="J26" s="27"/>
      <c r="K26" s="23"/>
      <c r="L26" s="23"/>
      <c r="M26" s="23"/>
      <c r="N26" s="23"/>
      <c r="O26" s="23"/>
      <c r="P26" s="28"/>
      <c r="Q26" s="161"/>
    </row>
    <row r="27" spans="2:17" x14ac:dyDescent="0.25">
      <c r="B27" s="160"/>
      <c r="C27" s="27"/>
      <c r="D27" s="23"/>
      <c r="E27" s="23"/>
      <c r="F27" s="23"/>
      <c r="G27" s="23"/>
      <c r="H27" s="28"/>
      <c r="I27" s="23"/>
      <c r="J27" s="27"/>
      <c r="K27" s="23"/>
      <c r="L27" s="23"/>
      <c r="M27" s="23"/>
      <c r="N27" s="23"/>
      <c r="O27" s="23"/>
      <c r="P27" s="28"/>
      <c r="Q27" s="161"/>
    </row>
    <row r="28" spans="2:17" x14ac:dyDescent="0.25">
      <c r="B28" s="160"/>
      <c r="C28" s="27"/>
      <c r="D28" s="23"/>
      <c r="E28" s="23"/>
      <c r="F28" s="23"/>
      <c r="G28" s="23"/>
      <c r="H28" s="28"/>
      <c r="I28" s="23"/>
      <c r="J28" s="27"/>
      <c r="K28" s="23"/>
      <c r="L28" s="23"/>
      <c r="M28" s="23"/>
      <c r="N28" s="23"/>
      <c r="O28" s="23"/>
      <c r="P28" s="28"/>
      <c r="Q28" s="161"/>
    </row>
    <row r="29" spans="2:17" x14ac:dyDescent="0.25">
      <c r="B29" s="160"/>
      <c r="C29" s="27"/>
      <c r="D29" s="23"/>
      <c r="E29" s="23"/>
      <c r="F29" s="23"/>
      <c r="G29" s="23"/>
      <c r="H29" s="28"/>
      <c r="I29" s="23"/>
      <c r="J29" s="27"/>
      <c r="K29" s="23"/>
      <c r="L29" s="23"/>
      <c r="M29" s="23"/>
      <c r="N29" s="23"/>
      <c r="O29" s="23"/>
      <c r="P29" s="28"/>
      <c r="Q29" s="161"/>
    </row>
    <row r="30" spans="2:17" x14ac:dyDescent="0.25">
      <c r="B30" s="160"/>
      <c r="C30" s="27"/>
      <c r="D30" s="23"/>
      <c r="E30" s="23"/>
      <c r="F30" s="23"/>
      <c r="G30" s="23"/>
      <c r="H30" s="28"/>
      <c r="I30" s="23"/>
      <c r="J30" s="27"/>
      <c r="K30" s="23"/>
      <c r="L30" s="23"/>
      <c r="M30" s="23"/>
      <c r="N30" s="23"/>
      <c r="O30" s="23"/>
      <c r="P30" s="28"/>
      <c r="Q30" s="161"/>
    </row>
    <row r="31" spans="2:17" x14ac:dyDescent="0.25">
      <c r="B31" s="160"/>
      <c r="C31" s="29"/>
      <c r="D31" s="30"/>
      <c r="E31" s="30"/>
      <c r="F31" s="30"/>
      <c r="G31" s="30"/>
      <c r="H31" s="31"/>
      <c r="I31" s="23"/>
      <c r="J31" s="29"/>
      <c r="K31" s="30"/>
      <c r="L31" s="30"/>
      <c r="M31" s="30"/>
      <c r="N31" s="30"/>
      <c r="O31" s="30"/>
      <c r="P31" s="31"/>
      <c r="Q31" s="161"/>
    </row>
    <row r="32" spans="2:17" ht="7.5" customHeight="1" x14ac:dyDescent="0.25">
      <c r="B32" s="164"/>
      <c r="C32" s="165"/>
      <c r="D32" s="165"/>
      <c r="E32" s="165"/>
      <c r="F32" s="165"/>
      <c r="G32" s="165"/>
      <c r="H32" s="165"/>
      <c r="I32" s="165"/>
      <c r="J32" s="165"/>
      <c r="K32" s="165"/>
      <c r="L32" s="165"/>
      <c r="M32" s="165"/>
      <c r="N32" s="165"/>
      <c r="O32" s="165"/>
      <c r="P32" s="165"/>
      <c r="Q32" s="166"/>
    </row>
    <row r="33" spans="2:17" ht="6" customHeight="1" x14ac:dyDescent="0.25"/>
    <row r="34" spans="2:17" ht="22.5" customHeight="1" x14ac:dyDescent="0.25">
      <c r="B34" s="168"/>
      <c r="C34" s="169" t="s">
        <v>208</v>
      </c>
      <c r="D34" s="169"/>
      <c r="E34" s="169"/>
      <c r="F34" s="169"/>
      <c r="G34" s="169"/>
      <c r="H34" s="169"/>
      <c r="I34" s="169"/>
      <c r="J34" s="169"/>
      <c r="K34" s="169"/>
      <c r="L34" s="169"/>
      <c r="M34" s="173">
        <f ca="1">TODAY()</f>
        <v>44439</v>
      </c>
      <c r="N34" s="173"/>
      <c r="O34" s="173"/>
      <c r="P34" s="173"/>
      <c r="Q34" s="167"/>
    </row>
  </sheetData>
  <mergeCells count="13">
    <mergeCell ref="E1:Q1"/>
    <mergeCell ref="K3:N3"/>
    <mergeCell ref="C18:D18"/>
    <mergeCell ref="C14:D14"/>
    <mergeCell ref="C15:D15"/>
    <mergeCell ref="C16:D16"/>
    <mergeCell ref="C17:D17"/>
    <mergeCell ref="F5:H5"/>
    <mergeCell ref="M34:P34"/>
    <mergeCell ref="J5:O5"/>
    <mergeCell ref="J21:L21"/>
    <mergeCell ref="E3:G3"/>
    <mergeCell ref="I3:J3"/>
  </mergeCells>
  <phoneticPr fontId="0" type="noConversion"/>
  <conditionalFormatting sqref="D3">
    <cfRule type="expression" dxfId="28" priority="1" stopIfTrue="1">
      <formula>projectStatus="Green"</formula>
    </cfRule>
    <cfRule type="expression" dxfId="27" priority="2" stopIfTrue="1">
      <formula>projectStatus="amber"</formula>
    </cfRule>
    <cfRule type="expression" dxfId="26" priority="3" stopIfTrue="1">
      <formula>projectStatus="red"</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149" r:id="rId4" name="Drop Down 77">
              <controlPr defaultSize="0" autoLine="0" autoPict="0">
                <anchor moveWithCells="1">
                  <from>
                    <xdr:col>3</xdr:col>
                    <xdr:colOff>66675</xdr:colOff>
                    <xdr:row>19</xdr:row>
                    <xdr:rowOff>76200</xdr:rowOff>
                  </from>
                  <to>
                    <xdr:col>6</xdr:col>
                    <xdr:colOff>66675</xdr:colOff>
                    <xdr:row>21</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43"/>
  <sheetViews>
    <sheetView showGridLines="0" workbookViewId="0">
      <selection activeCell="H7" sqref="H6:H7"/>
    </sheetView>
  </sheetViews>
  <sheetFormatPr defaultRowHeight="15" x14ac:dyDescent="0.25"/>
  <cols>
    <col min="1" max="1" width="3.140625" customWidth="1"/>
    <col min="2" max="2" width="23.85546875" customWidth="1"/>
    <col min="3" max="3" width="11" style="1" customWidth="1"/>
    <col min="4" max="4" width="2.85546875" customWidth="1"/>
    <col min="5" max="5" width="5.5703125" customWidth="1"/>
    <col min="6" max="6" width="14.140625" customWidth="1"/>
    <col min="7" max="7" width="24.28515625" customWidth="1"/>
    <col min="8" max="8" width="9" customWidth="1"/>
    <col min="9" max="9" width="1.42578125" customWidth="1"/>
    <col min="10" max="10" width="32.42578125" customWidth="1"/>
  </cols>
  <sheetData>
    <row r="1" spans="2:10" ht="21" x14ac:dyDescent="0.25">
      <c r="B1" s="185" t="s">
        <v>96</v>
      </c>
      <c r="C1" s="186"/>
      <c r="D1" s="14"/>
      <c r="E1" s="185" t="s">
        <v>95</v>
      </c>
      <c r="F1" s="187"/>
      <c r="G1" s="187"/>
      <c r="H1" s="186"/>
      <c r="J1" s="105" t="s">
        <v>101</v>
      </c>
    </row>
    <row r="2" spans="2:10" s="14" customFormat="1" ht="53.25" customHeight="1" x14ac:dyDescent="0.25">
      <c r="C2" s="15"/>
      <c r="E2" s="16"/>
      <c r="F2" s="16"/>
      <c r="G2" s="16"/>
      <c r="H2" s="16"/>
    </row>
    <row r="3" spans="2:10" x14ac:dyDescent="0.25">
      <c r="B3" s="65" t="s">
        <v>0</v>
      </c>
      <c r="C3" s="108" t="s">
        <v>103</v>
      </c>
      <c r="E3" s="147" t="s">
        <v>119</v>
      </c>
      <c r="F3" s="151" t="s">
        <v>57</v>
      </c>
      <c r="G3" s="144" t="s">
        <v>85</v>
      </c>
      <c r="H3" s="147" t="s">
        <v>86</v>
      </c>
      <c r="J3" t="s">
        <v>58</v>
      </c>
    </row>
    <row r="4" spans="2:10" x14ac:dyDescent="0.25">
      <c r="B4" s="65" t="s">
        <v>1</v>
      </c>
      <c r="C4" s="109">
        <v>0.23</v>
      </c>
      <c r="E4" s="145">
        <v>1</v>
      </c>
      <c r="F4" s="146">
        <f>MIN(tblPlan[Plan Start])</f>
        <v>40985</v>
      </c>
      <c r="G4" s="65" t="s">
        <v>87</v>
      </c>
      <c r="H4" s="152">
        <f>MOD(COUNTA($G$4:G4),3)+1</f>
        <v>2</v>
      </c>
      <c r="J4" s="34" t="s">
        <v>97</v>
      </c>
    </row>
    <row r="5" spans="2:10" x14ac:dyDescent="0.25">
      <c r="E5" s="148">
        <v>2</v>
      </c>
      <c r="F5" s="149">
        <f ca="1">F4+RANDBETWEEN(20,60)</f>
        <v>41015</v>
      </c>
      <c r="G5" s="150" t="s">
        <v>88</v>
      </c>
      <c r="H5" s="153">
        <f>MOD(COUNTA($G$4:G5),3)+1</f>
        <v>3</v>
      </c>
      <c r="J5" s="34" t="s">
        <v>98</v>
      </c>
    </row>
    <row r="6" spans="2:10" x14ac:dyDescent="0.25">
      <c r="E6" s="145">
        <v>3</v>
      </c>
      <c r="F6" s="146">
        <f t="shared" ref="F6:F11" ca="1" si="0">F5+RANDBETWEEN(20,60)</f>
        <v>41036</v>
      </c>
      <c r="G6" s="65" t="s">
        <v>89</v>
      </c>
      <c r="H6" s="152">
        <f>MOD(COUNTA($G$4:G6),3)+1</f>
        <v>1</v>
      </c>
      <c r="J6" s="34" t="s">
        <v>99</v>
      </c>
    </row>
    <row r="7" spans="2:10" x14ac:dyDescent="0.25">
      <c r="E7" s="148">
        <v>4</v>
      </c>
      <c r="F7" s="149">
        <f t="shared" ca="1" si="0"/>
        <v>41060</v>
      </c>
      <c r="G7" s="150" t="s">
        <v>90</v>
      </c>
      <c r="H7" s="153">
        <f>MOD(COUNTA($G$4:G7),3)+1</f>
        <v>2</v>
      </c>
      <c r="J7" s="34" t="s">
        <v>100</v>
      </c>
    </row>
    <row r="8" spans="2:10" x14ac:dyDescent="0.25">
      <c r="E8" s="145">
        <v>5</v>
      </c>
      <c r="F8" s="146">
        <f t="shared" ca="1" si="0"/>
        <v>41100</v>
      </c>
      <c r="G8" s="65" t="s">
        <v>91</v>
      </c>
      <c r="H8" s="152">
        <f>MOD(COUNTA($G$4:G8),3)+1</f>
        <v>3</v>
      </c>
      <c r="J8" s="34" t="s">
        <v>102</v>
      </c>
    </row>
    <row r="9" spans="2:10" x14ac:dyDescent="0.25">
      <c r="E9" s="148">
        <v>6</v>
      </c>
      <c r="F9" s="149">
        <f t="shared" ca="1" si="0"/>
        <v>41152</v>
      </c>
      <c r="G9" s="150" t="s">
        <v>92</v>
      </c>
      <c r="H9" s="153">
        <f>MOD(COUNTA($G$4:G9),3)+1</f>
        <v>1</v>
      </c>
      <c r="J9" s="34"/>
    </row>
    <row r="10" spans="2:10" x14ac:dyDescent="0.25">
      <c r="E10" s="145">
        <v>7</v>
      </c>
      <c r="F10" s="146">
        <f t="shared" ca="1" si="0"/>
        <v>41202</v>
      </c>
      <c r="G10" s="65" t="s">
        <v>93</v>
      </c>
      <c r="H10" s="152">
        <f>MOD(COUNTA($G$4:G10),3)+1</f>
        <v>2</v>
      </c>
      <c r="J10" s="34"/>
    </row>
    <row r="11" spans="2:10" x14ac:dyDescent="0.25">
      <c r="E11" s="148">
        <v>8</v>
      </c>
      <c r="F11" s="149">
        <f t="shared" ca="1" si="0"/>
        <v>41252</v>
      </c>
      <c r="G11" s="150" t="s">
        <v>94</v>
      </c>
      <c r="H11" s="153">
        <f>MOD(COUNTA($G$4:G11),3)+1</f>
        <v>3</v>
      </c>
      <c r="J11" s="34"/>
    </row>
    <row r="12" spans="2:10" x14ac:dyDescent="0.25">
      <c r="E12" s="145">
        <v>9</v>
      </c>
      <c r="F12" s="146"/>
      <c r="G12" s="65"/>
      <c r="H12" s="152">
        <f>MOD(COUNTA($G$4:G12),3)+1</f>
        <v>3</v>
      </c>
      <c r="J12" s="34"/>
    </row>
    <row r="13" spans="2:10" x14ac:dyDescent="0.25">
      <c r="E13" s="148">
        <v>10</v>
      </c>
      <c r="F13" s="149"/>
      <c r="G13" s="150"/>
      <c r="H13" s="153">
        <f>MOD(COUNTA($G$4:G13),3)+1</f>
        <v>3</v>
      </c>
      <c r="J13" s="34"/>
    </row>
    <row r="14" spans="2:10" x14ac:dyDescent="0.25">
      <c r="E14" s="145">
        <v>11</v>
      </c>
      <c r="F14" s="146"/>
      <c r="G14" s="65"/>
      <c r="H14" s="152">
        <f>MOD(COUNTA($G$4:G14),3)+1</f>
        <v>3</v>
      </c>
      <c r="J14" s="34"/>
    </row>
    <row r="15" spans="2:10" x14ac:dyDescent="0.25">
      <c r="E15" s="148">
        <v>12</v>
      </c>
      <c r="F15" s="149"/>
      <c r="G15" s="150"/>
      <c r="H15" s="153">
        <f>MOD(COUNTA($G$4:G15),3)+1</f>
        <v>3</v>
      </c>
      <c r="J15" s="35"/>
    </row>
    <row r="16" spans="2:10" x14ac:dyDescent="0.25">
      <c r="E16" s="145">
        <v>13</v>
      </c>
      <c r="F16" s="146"/>
      <c r="G16" s="65"/>
      <c r="H16" s="152">
        <f>MOD(COUNTA($G$4:G16),3)+1</f>
        <v>3</v>
      </c>
    </row>
    <row r="17" spans="5:8" x14ac:dyDescent="0.25">
      <c r="E17" s="148">
        <v>14</v>
      </c>
      <c r="F17" s="149"/>
      <c r="G17" s="150"/>
      <c r="H17" s="153">
        <f>MOD(COUNTA($G$4:G17),3)+1</f>
        <v>3</v>
      </c>
    </row>
    <row r="18" spans="5:8" x14ac:dyDescent="0.25">
      <c r="E18" s="145">
        <v>15</v>
      </c>
      <c r="F18" s="146"/>
      <c r="G18" s="65"/>
      <c r="H18" s="152">
        <f>MOD(COUNTA($G$4:G18),3)+1</f>
        <v>3</v>
      </c>
    </row>
    <row r="19" spans="5:8" x14ac:dyDescent="0.25">
      <c r="E19" s="148">
        <v>16</v>
      </c>
      <c r="F19" s="149"/>
      <c r="G19" s="150"/>
      <c r="H19" s="153">
        <f>MOD(COUNTA($G$4:G19),3)+1</f>
        <v>3</v>
      </c>
    </row>
    <row r="20" spans="5:8" x14ac:dyDescent="0.25">
      <c r="E20" s="145">
        <v>17</v>
      </c>
      <c r="F20" s="146"/>
      <c r="G20" s="65"/>
      <c r="H20" s="152">
        <f>MOD(COUNTA($G$4:G20),3)+1</f>
        <v>3</v>
      </c>
    </row>
    <row r="21" spans="5:8" x14ac:dyDescent="0.25">
      <c r="E21" s="148">
        <v>18</v>
      </c>
      <c r="F21" s="149"/>
      <c r="G21" s="150"/>
      <c r="H21" s="153">
        <f>MOD(COUNTA($G$4:G21),3)+1</f>
        <v>3</v>
      </c>
    </row>
    <row r="22" spans="5:8" x14ac:dyDescent="0.25">
      <c r="E22" s="145">
        <v>19</v>
      </c>
      <c r="F22" s="146"/>
      <c r="G22" s="65"/>
      <c r="H22" s="152">
        <f>MOD(COUNTA($G$4:G22),3)+1</f>
        <v>3</v>
      </c>
    </row>
    <row r="23" spans="5:8" x14ac:dyDescent="0.25">
      <c r="E23" s="148">
        <v>20</v>
      </c>
      <c r="F23" s="149"/>
      <c r="G23" s="150"/>
      <c r="H23" s="153">
        <f>MOD(COUNTA($G$4:G23),3)+1</f>
        <v>3</v>
      </c>
    </row>
    <row r="24" spans="5:8" x14ac:dyDescent="0.25">
      <c r="E24" s="145">
        <v>21</v>
      </c>
      <c r="F24" s="146"/>
      <c r="G24" s="65"/>
      <c r="H24" s="152">
        <f>MOD(COUNTA($G$4:G24),3)+1</f>
        <v>3</v>
      </c>
    </row>
    <row r="25" spans="5:8" x14ac:dyDescent="0.25">
      <c r="E25" s="148">
        <v>22</v>
      </c>
      <c r="F25" s="149"/>
      <c r="G25" s="150"/>
      <c r="H25" s="153">
        <f>MOD(COUNTA($G$4:G25),3)+1</f>
        <v>3</v>
      </c>
    </row>
    <row r="26" spans="5:8" x14ac:dyDescent="0.25">
      <c r="E26" s="145">
        <v>23</v>
      </c>
      <c r="F26" s="146"/>
      <c r="G26" s="65"/>
      <c r="H26" s="152">
        <f>MOD(COUNTA($G$4:G26),3)+1</f>
        <v>3</v>
      </c>
    </row>
    <row r="27" spans="5:8" x14ac:dyDescent="0.25">
      <c r="E27" s="148">
        <v>24</v>
      </c>
      <c r="F27" s="149"/>
      <c r="G27" s="150"/>
      <c r="H27" s="153">
        <f>MOD(COUNTA($G$4:G27),3)+1</f>
        <v>3</v>
      </c>
    </row>
    <row r="28" spans="5:8" x14ac:dyDescent="0.25">
      <c r="E28" s="145">
        <v>25</v>
      </c>
      <c r="F28" s="146"/>
      <c r="G28" s="65"/>
      <c r="H28" s="152">
        <f>MOD(COUNTA($G$4:G28),3)+1</f>
        <v>3</v>
      </c>
    </row>
    <row r="29" spans="5:8" x14ac:dyDescent="0.25">
      <c r="E29" s="148">
        <v>26</v>
      </c>
      <c r="F29" s="149"/>
      <c r="G29" s="150"/>
      <c r="H29" s="153">
        <f>MOD(COUNTA($G$4:G29),3)+1</f>
        <v>3</v>
      </c>
    </row>
    <row r="30" spans="5:8" x14ac:dyDescent="0.25">
      <c r="E30" s="145">
        <v>27</v>
      </c>
      <c r="F30" s="146"/>
      <c r="G30" s="65"/>
      <c r="H30" s="152">
        <f>MOD(COUNTA($G$4:G30),3)+1</f>
        <v>3</v>
      </c>
    </row>
    <row r="31" spans="5:8" x14ac:dyDescent="0.25">
      <c r="E31" s="148">
        <v>28</v>
      </c>
      <c r="F31" s="149"/>
      <c r="G31" s="150"/>
      <c r="H31" s="153">
        <f>MOD(COUNTA($G$4:G31),3)+1</f>
        <v>3</v>
      </c>
    </row>
    <row r="32" spans="5:8" x14ac:dyDescent="0.25">
      <c r="E32" s="145">
        <v>29</v>
      </c>
      <c r="F32" s="146"/>
      <c r="G32" s="65"/>
      <c r="H32" s="152">
        <f>MOD(COUNTA($G$4:G32),3)+1</f>
        <v>3</v>
      </c>
    </row>
    <row r="33" spans="5:8" x14ac:dyDescent="0.25">
      <c r="E33" s="148">
        <v>30</v>
      </c>
      <c r="F33" s="149"/>
      <c r="G33" s="150"/>
      <c r="H33" s="153">
        <f>MOD(COUNTA($G$4:G33),3)+1</f>
        <v>3</v>
      </c>
    </row>
    <row r="34" spans="5:8" x14ac:dyDescent="0.25">
      <c r="E34" s="145">
        <v>31</v>
      </c>
      <c r="F34" s="146"/>
      <c r="G34" s="65"/>
      <c r="H34" s="152">
        <f>MOD(COUNTA($G$4:G34),3)+1</f>
        <v>3</v>
      </c>
    </row>
    <row r="35" spans="5:8" x14ac:dyDescent="0.25">
      <c r="E35" s="148">
        <v>32</v>
      </c>
      <c r="F35" s="149"/>
      <c r="G35" s="150"/>
      <c r="H35" s="153">
        <f>MOD(COUNTA($G$4:G35),3)+1</f>
        <v>3</v>
      </c>
    </row>
    <row r="36" spans="5:8" x14ac:dyDescent="0.25">
      <c r="E36" s="145">
        <v>33</v>
      </c>
      <c r="F36" s="146"/>
      <c r="G36" s="65"/>
      <c r="H36" s="152">
        <f>MOD(COUNTA($G$4:G36),3)+1</f>
        <v>3</v>
      </c>
    </row>
    <row r="37" spans="5:8" x14ac:dyDescent="0.25">
      <c r="E37" s="148">
        <v>34</v>
      </c>
      <c r="F37" s="149"/>
      <c r="G37" s="150"/>
      <c r="H37" s="153">
        <f>MOD(COUNTA($G$4:G37),3)+1</f>
        <v>3</v>
      </c>
    </row>
    <row r="38" spans="5:8" x14ac:dyDescent="0.25">
      <c r="E38" s="145">
        <v>35</v>
      </c>
      <c r="F38" s="146"/>
      <c r="G38" s="65"/>
      <c r="H38" s="152">
        <f>MOD(COUNTA($G$4:G38),3)+1</f>
        <v>3</v>
      </c>
    </row>
    <row r="39" spans="5:8" x14ac:dyDescent="0.25">
      <c r="E39" s="148">
        <v>36</v>
      </c>
      <c r="F39" s="149"/>
      <c r="G39" s="150"/>
      <c r="H39" s="153">
        <f>MOD(COUNTA($G$4:G39),3)+1</f>
        <v>3</v>
      </c>
    </row>
    <row r="40" spans="5:8" x14ac:dyDescent="0.25">
      <c r="E40" s="145">
        <v>37</v>
      </c>
      <c r="F40" s="146"/>
      <c r="G40" s="65"/>
      <c r="H40" s="152">
        <f>MOD(COUNTA($G$4:G40),3)+1</f>
        <v>3</v>
      </c>
    </row>
    <row r="41" spans="5:8" x14ac:dyDescent="0.25">
      <c r="E41" s="148">
        <v>38</v>
      </c>
      <c r="F41" s="149"/>
      <c r="G41" s="150"/>
      <c r="H41" s="153">
        <f>MOD(COUNTA($G$4:G41),3)+1</f>
        <v>3</v>
      </c>
    </row>
    <row r="42" spans="5:8" x14ac:dyDescent="0.25">
      <c r="E42" s="145">
        <v>39</v>
      </c>
      <c r="F42" s="146"/>
      <c r="G42" s="65"/>
      <c r="H42" s="152">
        <f>MOD(COUNTA($G$4:G42),3)+1</f>
        <v>3</v>
      </c>
    </row>
    <row r="43" spans="5:8" x14ac:dyDescent="0.25">
      <c r="E43" s="148">
        <v>40</v>
      </c>
      <c r="F43" s="149"/>
      <c r="G43" s="150"/>
      <c r="H43" s="153">
        <f>MOD(COUNTA($G$4:G43),3)+1</f>
        <v>3</v>
      </c>
    </row>
  </sheetData>
  <mergeCells count="2">
    <mergeCell ref="B1:C1"/>
    <mergeCell ref="E1:H1"/>
  </mergeCells>
  <phoneticPr fontId="0" type="noConversion"/>
  <dataValidations disablePrompts="1" count="2">
    <dataValidation type="list" allowBlank="1" showInputMessage="1" showErrorMessage="1" prompt="Select the project status" sqref="C3" xr:uid="{00000000-0002-0000-0200-000000000000}">
      <formula1>"Red,Amber,Green"</formula1>
    </dataValidation>
    <dataValidation allowBlank="1" showInputMessage="1" showErrorMessage="1" prompt="Enter a percentage" sqref="C4" xr:uid="{00000000-0002-0000-0200-000001000000}"/>
  </dataValidation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P104"/>
  <sheetViews>
    <sheetView showGridLines="0" workbookViewId="0">
      <selection activeCell="K1" sqref="K1"/>
    </sheetView>
  </sheetViews>
  <sheetFormatPr defaultRowHeight="15" x14ac:dyDescent="0.25"/>
  <cols>
    <col min="2" max="2" width="4.140625" customWidth="1"/>
    <col min="3" max="3" width="20.140625" customWidth="1"/>
    <col min="4" max="4" width="11.85546875" customWidth="1"/>
    <col min="5" max="5" width="15.140625" customWidth="1"/>
    <col min="6" max="6" width="13.28515625" customWidth="1"/>
    <col min="7" max="7" width="16.85546875" customWidth="1"/>
    <col min="8" max="8" width="9.85546875" customWidth="1"/>
    <col min="9" max="9" width="4.42578125" customWidth="1"/>
    <col min="11" max="11" width="4.140625" customWidth="1"/>
    <col min="12" max="12" width="2.28515625" customWidth="1"/>
    <col min="13" max="13" width="23.85546875" customWidth="1"/>
    <col min="14" max="14" width="11.140625" customWidth="1"/>
    <col min="15" max="15" width="4.85546875" bestFit="1" customWidth="1"/>
    <col min="16" max="16" width="3.85546875" customWidth="1"/>
    <col min="17" max="86" width="1.42578125" customWidth="1"/>
    <col min="89" max="94" width="0" hidden="1" customWidth="1"/>
  </cols>
  <sheetData>
    <row r="1" spans="2:94" ht="39" customHeight="1" x14ac:dyDescent="0.25">
      <c r="K1" s="5"/>
    </row>
    <row r="2" spans="2:94" ht="21" customHeight="1" x14ac:dyDescent="0.25">
      <c r="Q2">
        <f>valStart</f>
        <v>40980</v>
      </c>
      <c r="R2">
        <f>WORKDAY(Q2,1)</f>
        <v>40981</v>
      </c>
      <c r="S2">
        <f t="shared" ref="S2:CD2" si="0">WORKDAY(R2,1)</f>
        <v>40982</v>
      </c>
      <c r="T2">
        <f t="shared" si="0"/>
        <v>40983</v>
      </c>
      <c r="U2">
        <f t="shared" si="0"/>
        <v>40984</v>
      </c>
      <c r="V2">
        <f t="shared" si="0"/>
        <v>40987</v>
      </c>
      <c r="W2">
        <f t="shared" si="0"/>
        <v>40988</v>
      </c>
      <c r="X2">
        <f t="shared" si="0"/>
        <v>40989</v>
      </c>
      <c r="Y2">
        <f t="shared" si="0"/>
        <v>40990</v>
      </c>
      <c r="Z2">
        <f t="shared" si="0"/>
        <v>40991</v>
      </c>
      <c r="AA2">
        <f t="shared" si="0"/>
        <v>40994</v>
      </c>
      <c r="AB2">
        <f t="shared" si="0"/>
        <v>40995</v>
      </c>
      <c r="AC2">
        <f t="shared" si="0"/>
        <v>40996</v>
      </c>
      <c r="AD2">
        <f t="shared" si="0"/>
        <v>40997</v>
      </c>
      <c r="AE2">
        <f t="shared" si="0"/>
        <v>40998</v>
      </c>
      <c r="AF2">
        <f t="shared" si="0"/>
        <v>41001</v>
      </c>
      <c r="AG2">
        <f t="shared" si="0"/>
        <v>41002</v>
      </c>
      <c r="AH2">
        <f t="shared" si="0"/>
        <v>41003</v>
      </c>
      <c r="AI2">
        <f t="shared" si="0"/>
        <v>41004</v>
      </c>
      <c r="AJ2">
        <f t="shared" si="0"/>
        <v>41005</v>
      </c>
      <c r="AK2">
        <f t="shared" si="0"/>
        <v>41008</v>
      </c>
      <c r="AL2">
        <f t="shared" si="0"/>
        <v>41009</v>
      </c>
      <c r="AM2">
        <f t="shared" si="0"/>
        <v>41010</v>
      </c>
      <c r="AN2">
        <f t="shared" si="0"/>
        <v>41011</v>
      </c>
      <c r="AO2">
        <f t="shared" si="0"/>
        <v>41012</v>
      </c>
      <c r="AP2">
        <f t="shared" si="0"/>
        <v>41015</v>
      </c>
      <c r="AQ2">
        <f t="shared" si="0"/>
        <v>41016</v>
      </c>
      <c r="AR2">
        <f t="shared" si="0"/>
        <v>41017</v>
      </c>
      <c r="AS2">
        <f t="shared" si="0"/>
        <v>41018</v>
      </c>
      <c r="AT2">
        <f t="shared" si="0"/>
        <v>41019</v>
      </c>
      <c r="AU2">
        <f t="shared" si="0"/>
        <v>41022</v>
      </c>
      <c r="AV2">
        <f t="shared" si="0"/>
        <v>41023</v>
      </c>
      <c r="AW2">
        <f t="shared" si="0"/>
        <v>41024</v>
      </c>
      <c r="AX2">
        <f t="shared" si="0"/>
        <v>41025</v>
      </c>
      <c r="AY2">
        <f t="shared" si="0"/>
        <v>41026</v>
      </c>
      <c r="AZ2">
        <f t="shared" si="0"/>
        <v>41029</v>
      </c>
      <c r="BA2">
        <f t="shared" si="0"/>
        <v>41030</v>
      </c>
      <c r="BB2">
        <f t="shared" si="0"/>
        <v>41031</v>
      </c>
      <c r="BC2">
        <f t="shared" si="0"/>
        <v>41032</v>
      </c>
      <c r="BD2">
        <f t="shared" si="0"/>
        <v>41033</v>
      </c>
      <c r="BE2">
        <f t="shared" si="0"/>
        <v>41036</v>
      </c>
      <c r="BF2">
        <f t="shared" si="0"/>
        <v>41037</v>
      </c>
      <c r="BG2">
        <f t="shared" si="0"/>
        <v>41038</v>
      </c>
      <c r="BH2">
        <f t="shared" si="0"/>
        <v>41039</v>
      </c>
      <c r="BI2">
        <f t="shared" si="0"/>
        <v>41040</v>
      </c>
      <c r="BJ2">
        <f t="shared" si="0"/>
        <v>41043</v>
      </c>
      <c r="BK2">
        <f t="shared" si="0"/>
        <v>41044</v>
      </c>
      <c r="BL2">
        <f t="shared" si="0"/>
        <v>41045</v>
      </c>
      <c r="BM2">
        <f t="shared" si="0"/>
        <v>41046</v>
      </c>
      <c r="BN2">
        <f t="shared" si="0"/>
        <v>41047</v>
      </c>
      <c r="BO2">
        <f t="shared" si="0"/>
        <v>41050</v>
      </c>
      <c r="BP2">
        <f t="shared" si="0"/>
        <v>41051</v>
      </c>
      <c r="BQ2">
        <f t="shared" si="0"/>
        <v>41052</v>
      </c>
      <c r="BR2">
        <f t="shared" si="0"/>
        <v>41053</v>
      </c>
      <c r="BS2">
        <f t="shared" si="0"/>
        <v>41054</v>
      </c>
      <c r="BT2">
        <f t="shared" si="0"/>
        <v>41057</v>
      </c>
      <c r="BU2">
        <f t="shared" si="0"/>
        <v>41058</v>
      </c>
      <c r="BV2">
        <f t="shared" si="0"/>
        <v>41059</v>
      </c>
      <c r="BW2">
        <f t="shared" si="0"/>
        <v>41060</v>
      </c>
      <c r="BX2">
        <f t="shared" si="0"/>
        <v>41061</v>
      </c>
      <c r="BY2">
        <f t="shared" si="0"/>
        <v>41064</v>
      </c>
      <c r="BZ2">
        <f t="shared" si="0"/>
        <v>41065</v>
      </c>
      <c r="CA2">
        <f t="shared" si="0"/>
        <v>41066</v>
      </c>
      <c r="CB2">
        <f t="shared" si="0"/>
        <v>41067</v>
      </c>
      <c r="CC2">
        <f t="shared" si="0"/>
        <v>41068</v>
      </c>
      <c r="CD2">
        <f t="shared" si="0"/>
        <v>41071</v>
      </c>
      <c r="CE2">
        <f t="shared" ref="CE2:CH2" si="1">WORKDAY(CD2,1)</f>
        <v>41072</v>
      </c>
      <c r="CF2">
        <f t="shared" si="1"/>
        <v>41073</v>
      </c>
      <c r="CG2">
        <f t="shared" si="1"/>
        <v>41074</v>
      </c>
      <c r="CH2">
        <f t="shared" si="1"/>
        <v>41075</v>
      </c>
    </row>
    <row r="3" spans="2:94" x14ac:dyDescent="0.25">
      <c r="K3" s="5"/>
      <c r="L3" s="5"/>
      <c r="M3" s="5"/>
      <c r="N3" s="5"/>
      <c r="O3" s="5"/>
      <c r="P3" s="5"/>
      <c r="Q3" s="194">
        <f>Q2</f>
        <v>40980</v>
      </c>
      <c r="R3" s="195"/>
      <c r="S3" s="195"/>
      <c r="T3" s="195"/>
      <c r="U3" s="195"/>
      <c r="V3" s="192">
        <f t="shared" ref="V3" si="2">V2</f>
        <v>40987</v>
      </c>
      <c r="W3" s="192"/>
      <c r="X3" s="192"/>
      <c r="Y3" s="192"/>
      <c r="Z3" s="192"/>
      <c r="AA3" s="192">
        <f t="shared" ref="AA3" si="3">AA2</f>
        <v>40994</v>
      </c>
      <c r="AB3" s="192"/>
      <c r="AC3" s="192"/>
      <c r="AD3" s="192"/>
      <c r="AE3" s="192"/>
      <c r="AF3" s="192">
        <f t="shared" ref="AF3" si="4">AF2</f>
        <v>41001</v>
      </c>
      <c r="AG3" s="192"/>
      <c r="AH3" s="192"/>
      <c r="AI3" s="192"/>
      <c r="AJ3" s="192"/>
      <c r="AK3" s="192">
        <f t="shared" ref="AK3" si="5">AK2</f>
        <v>41008</v>
      </c>
      <c r="AL3" s="192"/>
      <c r="AM3" s="192"/>
      <c r="AN3" s="192"/>
      <c r="AO3" s="192"/>
      <c r="AP3" s="192">
        <f t="shared" ref="AP3" si="6">AP2</f>
        <v>41015</v>
      </c>
      <c r="AQ3" s="192"/>
      <c r="AR3" s="192"/>
      <c r="AS3" s="192"/>
      <c r="AT3" s="192"/>
      <c r="AU3" s="192">
        <f t="shared" ref="AU3" si="7">AU2</f>
        <v>41022</v>
      </c>
      <c r="AV3" s="192"/>
      <c r="AW3" s="192"/>
      <c r="AX3" s="192"/>
      <c r="AY3" s="192"/>
      <c r="AZ3" s="192">
        <f t="shared" ref="AZ3" si="8">AZ2</f>
        <v>41029</v>
      </c>
      <c r="BA3" s="192"/>
      <c r="BB3" s="192"/>
      <c r="BC3" s="192"/>
      <c r="BD3" s="192"/>
      <c r="BE3" s="192">
        <f t="shared" ref="BE3" si="9">BE2</f>
        <v>41036</v>
      </c>
      <c r="BF3" s="192"/>
      <c r="BG3" s="192"/>
      <c r="BH3" s="192"/>
      <c r="BI3" s="192"/>
      <c r="BJ3" s="192">
        <f t="shared" ref="BJ3" si="10">BJ2</f>
        <v>41043</v>
      </c>
      <c r="BK3" s="192"/>
      <c r="BL3" s="192"/>
      <c r="BM3" s="192"/>
      <c r="BN3" s="192"/>
      <c r="BO3" s="192">
        <f t="shared" ref="BO3" si="11">BO2</f>
        <v>41050</v>
      </c>
      <c r="BP3" s="192"/>
      <c r="BQ3" s="192"/>
      <c r="BR3" s="192"/>
      <c r="BS3" s="192"/>
      <c r="BT3" s="192">
        <f t="shared" ref="BT3" si="12">BT2</f>
        <v>41057</v>
      </c>
      <c r="BU3" s="192"/>
      <c r="BV3" s="192"/>
      <c r="BW3" s="192"/>
      <c r="BX3" s="192"/>
      <c r="BY3" s="192">
        <f t="shared" ref="BY3" si="13">BY2</f>
        <v>41064</v>
      </c>
      <c r="BZ3" s="192"/>
      <c r="CA3" s="192"/>
      <c r="CB3" s="192"/>
      <c r="CC3" s="192"/>
      <c r="CD3" s="192">
        <f t="shared" ref="CD3" si="14">CD2</f>
        <v>41071</v>
      </c>
      <c r="CE3" s="192"/>
      <c r="CF3" s="192"/>
      <c r="CG3" s="192"/>
      <c r="CH3" s="193"/>
      <c r="CK3" s="67" t="s">
        <v>186</v>
      </c>
      <c r="CL3" s="67"/>
      <c r="CM3" s="67" t="s">
        <v>3</v>
      </c>
      <c r="CN3" s="67"/>
      <c r="CO3" s="67" t="s">
        <v>200</v>
      </c>
      <c r="CP3" s="67"/>
    </row>
    <row r="4" spans="2:94" x14ac:dyDescent="0.25">
      <c r="B4" t="s">
        <v>119</v>
      </c>
      <c r="C4" t="s">
        <v>51</v>
      </c>
      <c r="D4" t="s">
        <v>120</v>
      </c>
      <c r="E4" s="51" t="s">
        <v>121</v>
      </c>
      <c r="F4" t="s">
        <v>122</v>
      </c>
      <c r="G4" s="51" t="s">
        <v>123</v>
      </c>
      <c r="H4" s="51" t="s">
        <v>124</v>
      </c>
      <c r="K4" s="92" t="s">
        <v>119</v>
      </c>
      <c r="L4" s="93"/>
      <c r="M4" s="93" t="s">
        <v>51</v>
      </c>
      <c r="N4" s="93" t="str">
        <f>Calculations!H57</f>
        <v>Plan Start</v>
      </c>
      <c r="O4" s="188" t="s">
        <v>124</v>
      </c>
      <c r="P4" s="189"/>
      <c r="Q4" s="196">
        <f>Q2</f>
        <v>40980</v>
      </c>
      <c r="R4" s="190"/>
      <c r="S4" s="190"/>
      <c r="T4" s="190"/>
      <c r="U4" s="190"/>
      <c r="V4" s="190">
        <f t="shared" ref="V4" si="15">V2</f>
        <v>40987</v>
      </c>
      <c r="W4" s="190"/>
      <c r="X4" s="190"/>
      <c r="Y4" s="190"/>
      <c r="Z4" s="190"/>
      <c r="AA4" s="190">
        <f t="shared" ref="AA4" si="16">AA2</f>
        <v>40994</v>
      </c>
      <c r="AB4" s="190"/>
      <c r="AC4" s="190"/>
      <c r="AD4" s="190"/>
      <c r="AE4" s="190"/>
      <c r="AF4" s="190">
        <f t="shared" ref="AF4" si="17">AF2</f>
        <v>41001</v>
      </c>
      <c r="AG4" s="190"/>
      <c r="AH4" s="190"/>
      <c r="AI4" s="190"/>
      <c r="AJ4" s="190"/>
      <c r="AK4" s="190">
        <f t="shared" ref="AK4" si="18">AK2</f>
        <v>41008</v>
      </c>
      <c r="AL4" s="190"/>
      <c r="AM4" s="190"/>
      <c r="AN4" s="190"/>
      <c r="AO4" s="190"/>
      <c r="AP4" s="190">
        <f t="shared" ref="AP4" si="19">AP2</f>
        <v>41015</v>
      </c>
      <c r="AQ4" s="190"/>
      <c r="AR4" s="190"/>
      <c r="AS4" s="190"/>
      <c r="AT4" s="190"/>
      <c r="AU4" s="190">
        <f t="shared" ref="AU4" si="20">AU2</f>
        <v>41022</v>
      </c>
      <c r="AV4" s="190"/>
      <c r="AW4" s="190"/>
      <c r="AX4" s="190"/>
      <c r="AY4" s="190"/>
      <c r="AZ4" s="190">
        <f t="shared" ref="AZ4" si="21">AZ2</f>
        <v>41029</v>
      </c>
      <c r="BA4" s="190"/>
      <c r="BB4" s="190"/>
      <c r="BC4" s="190"/>
      <c r="BD4" s="190"/>
      <c r="BE4" s="190">
        <f t="shared" ref="BE4" si="22">BE2</f>
        <v>41036</v>
      </c>
      <c r="BF4" s="190"/>
      <c r="BG4" s="190"/>
      <c r="BH4" s="190"/>
      <c r="BI4" s="190"/>
      <c r="BJ4" s="190">
        <f t="shared" ref="BJ4" si="23">BJ2</f>
        <v>41043</v>
      </c>
      <c r="BK4" s="190"/>
      <c r="BL4" s="190"/>
      <c r="BM4" s="190"/>
      <c r="BN4" s="190"/>
      <c r="BO4" s="190">
        <f t="shared" ref="BO4" si="24">BO2</f>
        <v>41050</v>
      </c>
      <c r="BP4" s="190"/>
      <c r="BQ4" s="190"/>
      <c r="BR4" s="190"/>
      <c r="BS4" s="190"/>
      <c r="BT4" s="190">
        <f t="shared" ref="BT4" si="25">BT2</f>
        <v>41057</v>
      </c>
      <c r="BU4" s="190"/>
      <c r="BV4" s="190"/>
      <c r="BW4" s="190"/>
      <c r="BX4" s="190"/>
      <c r="BY4" s="190">
        <f t="shared" ref="BY4" si="26">BY2</f>
        <v>41064</v>
      </c>
      <c r="BZ4" s="190"/>
      <c r="CA4" s="190"/>
      <c r="CB4" s="190"/>
      <c r="CC4" s="190"/>
      <c r="CD4" s="190">
        <f t="shared" ref="CD4" si="27">CD2</f>
        <v>41071</v>
      </c>
      <c r="CE4" s="190"/>
      <c r="CF4" s="190"/>
      <c r="CG4" s="190"/>
      <c r="CH4" s="191"/>
      <c r="CK4" s="67" t="s">
        <v>5</v>
      </c>
      <c r="CL4" s="67" t="s">
        <v>203</v>
      </c>
      <c r="CM4" s="67" t="s">
        <v>5</v>
      </c>
      <c r="CN4" s="67" t="s">
        <v>203</v>
      </c>
      <c r="CO4" s="67" t="s">
        <v>5</v>
      </c>
      <c r="CP4" s="67" t="s">
        <v>203</v>
      </c>
    </row>
    <row r="5" spans="2:94" x14ac:dyDescent="0.25">
      <c r="B5" s="52">
        <v>1</v>
      </c>
      <c r="C5" t="s">
        <v>6</v>
      </c>
      <c r="D5" s="53">
        <v>40985</v>
      </c>
      <c r="E5" s="51">
        <v>13</v>
      </c>
      <c r="F5" s="53">
        <v>40984</v>
      </c>
      <c r="G5" s="51">
        <v>13</v>
      </c>
      <c r="H5" s="54">
        <v>0.44</v>
      </c>
      <c r="K5" s="82">
        <f>Calculations!C60</f>
        <v>1</v>
      </c>
      <c r="L5" s="78" t="str">
        <f>IF(O5=1,1,"")</f>
        <v/>
      </c>
      <c r="M5" s="79" t="str">
        <f>Calculations!D60</f>
        <v>Activity 1</v>
      </c>
      <c r="N5" s="80">
        <f>Calculations!M60</f>
        <v>40985</v>
      </c>
      <c r="O5" s="81">
        <f>Calculations!I60</f>
        <v>0.44</v>
      </c>
      <c r="P5" s="83">
        <f>O5</f>
        <v>0.44</v>
      </c>
      <c r="Q5" s="76"/>
      <c r="R5" s="76"/>
      <c r="S5" s="76"/>
      <c r="T5" s="76"/>
      <c r="U5" s="77"/>
      <c r="V5" s="76"/>
      <c r="W5" s="76"/>
      <c r="X5" s="76"/>
      <c r="Y5" s="76"/>
      <c r="Z5" s="76"/>
      <c r="AA5" s="75"/>
      <c r="AB5" s="76"/>
      <c r="AC5" s="76"/>
      <c r="AD5" s="76"/>
      <c r="AE5" s="77"/>
      <c r="AF5" s="76"/>
      <c r="AG5" s="76"/>
      <c r="AH5" s="76"/>
      <c r="AI5" s="76"/>
      <c r="AJ5" s="76"/>
      <c r="AK5" s="75"/>
      <c r="AL5" s="76"/>
      <c r="AM5" s="76"/>
      <c r="AN5" s="76"/>
      <c r="AO5" s="77"/>
      <c r="AP5" s="76"/>
      <c r="AQ5" s="76"/>
      <c r="AR5" s="76"/>
      <c r="AS5" s="76"/>
      <c r="AT5" s="76"/>
      <c r="AU5" s="75"/>
      <c r="AV5" s="76"/>
      <c r="AW5" s="76"/>
      <c r="AX5" s="76"/>
      <c r="AY5" s="77"/>
      <c r="AZ5" s="76"/>
      <c r="BA5" s="76"/>
      <c r="BB5" s="76"/>
      <c r="BC5" s="76"/>
      <c r="BD5" s="76"/>
      <c r="BE5" s="75"/>
      <c r="BF5" s="76"/>
      <c r="BG5" s="76"/>
      <c r="BH5" s="76"/>
      <c r="BI5" s="77"/>
      <c r="BJ5" s="76"/>
      <c r="BK5" s="76"/>
      <c r="BL5" s="76"/>
      <c r="BM5" s="76"/>
      <c r="BN5" s="76"/>
      <c r="BO5" s="75"/>
      <c r="BP5" s="76"/>
      <c r="BQ5" s="76"/>
      <c r="BR5" s="76"/>
      <c r="BS5" s="77"/>
      <c r="BT5" s="76"/>
      <c r="BU5" s="76"/>
      <c r="BV5" s="76"/>
      <c r="BW5" s="76"/>
      <c r="BX5" s="76"/>
      <c r="BY5" s="75"/>
      <c r="BZ5" s="76"/>
      <c r="CA5" s="76"/>
      <c r="CB5" s="76"/>
      <c r="CC5" s="77"/>
      <c r="CD5" s="75"/>
      <c r="CE5" s="76"/>
      <c r="CF5" s="76"/>
      <c r="CG5" s="76"/>
      <c r="CH5" s="77"/>
      <c r="CK5" s="66">
        <f>Calculations!E60</f>
        <v>40985</v>
      </c>
      <c r="CL5" s="66">
        <f>Calculations!J60</f>
        <v>41003</v>
      </c>
      <c r="CM5" s="66">
        <f>Calculations!G60</f>
        <v>40984</v>
      </c>
      <c r="CN5" s="66">
        <f>Calculations!K60</f>
        <v>41003</v>
      </c>
      <c r="CO5" s="66">
        <f>Calculations!N60</f>
        <v>40985</v>
      </c>
      <c r="CP5" s="66">
        <f>Calculations!O60</f>
        <v>41003</v>
      </c>
    </row>
    <row r="6" spans="2:94" x14ac:dyDescent="0.25">
      <c r="B6" s="52">
        <v>2</v>
      </c>
      <c r="C6" t="s">
        <v>7</v>
      </c>
      <c r="D6" s="53">
        <v>40995</v>
      </c>
      <c r="E6" s="51">
        <v>11</v>
      </c>
      <c r="F6" s="53">
        <v>41000</v>
      </c>
      <c r="G6" s="51">
        <v>13</v>
      </c>
      <c r="H6" s="54">
        <v>0.98</v>
      </c>
      <c r="K6" s="84">
        <f>Calculations!C61</f>
        <v>2</v>
      </c>
      <c r="L6" s="69" t="str">
        <f t="shared" ref="L6:L34" si="28">IF(O6=1,1,"")</f>
        <v/>
      </c>
      <c r="M6" s="72" t="str">
        <f>Calculations!D61</f>
        <v>Activity 2</v>
      </c>
      <c r="N6" s="73">
        <f>Calculations!M61</f>
        <v>40995</v>
      </c>
      <c r="O6" s="74">
        <f>Calculations!I61</f>
        <v>0.98</v>
      </c>
      <c r="P6" s="85">
        <f t="shared" ref="P6:P34" si="29">O6</f>
        <v>0.98</v>
      </c>
      <c r="Q6" s="68"/>
      <c r="R6" s="68"/>
      <c r="S6" s="68"/>
      <c r="T6" s="68"/>
      <c r="U6" s="71"/>
      <c r="V6" s="68"/>
      <c r="W6" s="68"/>
      <c r="X6" s="68"/>
      <c r="Y6" s="68"/>
      <c r="Z6" s="68"/>
      <c r="AA6" s="70"/>
      <c r="AB6" s="68"/>
      <c r="AC6" s="68"/>
      <c r="AD6" s="68"/>
      <c r="AE6" s="71"/>
      <c r="AF6" s="68"/>
      <c r="AG6" s="68"/>
      <c r="AH6" s="68"/>
      <c r="AI6" s="68"/>
      <c r="AJ6" s="68"/>
      <c r="AK6" s="70"/>
      <c r="AL6" s="68"/>
      <c r="AM6" s="68"/>
      <c r="AN6" s="68"/>
      <c r="AO6" s="71"/>
      <c r="AP6" s="68"/>
      <c r="AQ6" s="68"/>
      <c r="AR6" s="68"/>
      <c r="AS6" s="68"/>
      <c r="AT6" s="68"/>
      <c r="AU6" s="70"/>
      <c r="AV6" s="68"/>
      <c r="AW6" s="68"/>
      <c r="AX6" s="68"/>
      <c r="AY6" s="71"/>
      <c r="AZ6" s="68"/>
      <c r="BA6" s="68"/>
      <c r="BB6" s="68"/>
      <c r="BC6" s="68"/>
      <c r="BD6" s="68"/>
      <c r="BE6" s="70"/>
      <c r="BF6" s="68"/>
      <c r="BG6" s="68"/>
      <c r="BH6" s="68"/>
      <c r="BI6" s="71"/>
      <c r="BJ6" s="68"/>
      <c r="BK6" s="68"/>
      <c r="BL6" s="68"/>
      <c r="BM6" s="68"/>
      <c r="BN6" s="68"/>
      <c r="BO6" s="70"/>
      <c r="BP6" s="68"/>
      <c r="BQ6" s="68"/>
      <c r="BR6" s="68"/>
      <c r="BS6" s="71"/>
      <c r="BT6" s="68"/>
      <c r="BU6" s="68"/>
      <c r="BV6" s="68"/>
      <c r="BW6" s="68"/>
      <c r="BX6" s="68"/>
      <c r="BY6" s="70"/>
      <c r="BZ6" s="68"/>
      <c r="CA6" s="68"/>
      <c r="CB6" s="68"/>
      <c r="CC6" s="71"/>
      <c r="CD6" s="70"/>
      <c r="CE6" s="68"/>
      <c r="CF6" s="68"/>
      <c r="CG6" s="68"/>
      <c r="CH6" s="71"/>
      <c r="CK6" s="66">
        <f>Calculations!E61</f>
        <v>40995</v>
      </c>
      <c r="CL6" s="66">
        <f>Calculations!J61</f>
        <v>41010</v>
      </c>
      <c r="CM6" s="66">
        <f>Calculations!G61</f>
        <v>41000</v>
      </c>
      <c r="CN6" s="66">
        <f>Calculations!K61</f>
        <v>41017</v>
      </c>
      <c r="CO6" s="66">
        <f>Calculations!N61</f>
        <v>41000</v>
      </c>
      <c r="CP6" s="66">
        <f>Calculations!O61</f>
        <v>41010</v>
      </c>
    </row>
    <row r="7" spans="2:94" x14ac:dyDescent="0.25">
      <c r="B7" s="52">
        <v>3</v>
      </c>
      <c r="C7" t="s">
        <v>8</v>
      </c>
      <c r="D7" s="53">
        <v>40998</v>
      </c>
      <c r="E7" s="51">
        <v>12</v>
      </c>
      <c r="F7" s="53">
        <v>41001</v>
      </c>
      <c r="G7" s="51">
        <v>14</v>
      </c>
      <c r="H7" s="54">
        <v>0.82</v>
      </c>
      <c r="K7" s="84">
        <f>Calculations!C62</f>
        <v>3</v>
      </c>
      <c r="L7" s="69" t="str">
        <f t="shared" si="28"/>
        <v/>
      </c>
      <c r="M7" s="72" t="str">
        <f>Calculations!D62</f>
        <v>Activity 3</v>
      </c>
      <c r="N7" s="73">
        <f>Calculations!M62</f>
        <v>40998</v>
      </c>
      <c r="O7" s="74">
        <f>Calculations!I62</f>
        <v>0.82</v>
      </c>
      <c r="P7" s="85">
        <f t="shared" si="29"/>
        <v>0.82</v>
      </c>
      <c r="Q7" s="68"/>
      <c r="R7" s="68"/>
      <c r="S7" s="68"/>
      <c r="T7" s="68"/>
      <c r="U7" s="71"/>
      <c r="V7" s="68"/>
      <c r="W7" s="68"/>
      <c r="X7" s="68"/>
      <c r="Y7" s="68"/>
      <c r="Z7" s="68"/>
      <c r="AA7" s="70"/>
      <c r="AB7" s="68"/>
      <c r="AC7" s="68"/>
      <c r="AD7" s="68"/>
      <c r="AE7" s="71"/>
      <c r="AF7" s="68"/>
      <c r="AG7" s="68"/>
      <c r="AH7" s="68"/>
      <c r="AI7" s="68"/>
      <c r="AJ7" s="68"/>
      <c r="AK7" s="70"/>
      <c r="AL7" s="68"/>
      <c r="AM7" s="68"/>
      <c r="AN7" s="68"/>
      <c r="AO7" s="71"/>
      <c r="AP7" s="68"/>
      <c r="AQ7" s="68"/>
      <c r="AR7" s="68"/>
      <c r="AS7" s="68"/>
      <c r="AT7" s="68"/>
      <c r="AU7" s="70"/>
      <c r="AV7" s="68"/>
      <c r="AW7" s="68"/>
      <c r="AX7" s="68"/>
      <c r="AY7" s="71"/>
      <c r="AZ7" s="68"/>
      <c r="BA7" s="68"/>
      <c r="BB7" s="68"/>
      <c r="BC7" s="68"/>
      <c r="BD7" s="68"/>
      <c r="BE7" s="70"/>
      <c r="BF7" s="68"/>
      <c r="BG7" s="68"/>
      <c r="BH7" s="68"/>
      <c r="BI7" s="71"/>
      <c r="BJ7" s="68"/>
      <c r="BK7" s="68"/>
      <c r="BL7" s="68"/>
      <c r="BM7" s="68"/>
      <c r="BN7" s="68"/>
      <c r="BO7" s="70"/>
      <c r="BP7" s="68"/>
      <c r="BQ7" s="68"/>
      <c r="BR7" s="68"/>
      <c r="BS7" s="71"/>
      <c r="BT7" s="68"/>
      <c r="BU7" s="68"/>
      <c r="BV7" s="68"/>
      <c r="BW7" s="68"/>
      <c r="BX7" s="68"/>
      <c r="BY7" s="70"/>
      <c r="BZ7" s="68"/>
      <c r="CA7" s="68"/>
      <c r="CB7" s="68"/>
      <c r="CC7" s="71"/>
      <c r="CD7" s="70"/>
      <c r="CE7" s="68"/>
      <c r="CF7" s="68"/>
      <c r="CG7" s="68"/>
      <c r="CH7" s="71"/>
      <c r="CK7" s="66">
        <f>Calculations!E62</f>
        <v>40998</v>
      </c>
      <c r="CL7" s="66">
        <f>Calculations!J62</f>
        <v>41016</v>
      </c>
      <c r="CM7" s="66">
        <f>Calculations!G62</f>
        <v>41001</v>
      </c>
      <c r="CN7" s="66">
        <f>Calculations!K62</f>
        <v>41019</v>
      </c>
      <c r="CO7" s="66">
        <f>Calculations!N62</f>
        <v>41001</v>
      </c>
      <c r="CP7" s="66">
        <f>Calculations!O62</f>
        <v>41016</v>
      </c>
    </row>
    <row r="8" spans="2:94" x14ac:dyDescent="0.25">
      <c r="B8" s="52">
        <v>4</v>
      </c>
      <c r="C8" t="s">
        <v>9</v>
      </c>
      <c r="D8" s="53">
        <v>41010</v>
      </c>
      <c r="E8" s="51">
        <v>7</v>
      </c>
      <c r="F8" s="53">
        <v>41011</v>
      </c>
      <c r="G8" s="51">
        <v>6</v>
      </c>
      <c r="H8" s="54">
        <v>0.71</v>
      </c>
      <c r="K8" s="84">
        <f>Calculations!C63</f>
        <v>4</v>
      </c>
      <c r="L8" s="69" t="str">
        <f t="shared" si="28"/>
        <v/>
      </c>
      <c r="M8" s="72" t="str">
        <f>Calculations!D63</f>
        <v>Activity 4</v>
      </c>
      <c r="N8" s="73">
        <f>Calculations!M63</f>
        <v>41010</v>
      </c>
      <c r="O8" s="74">
        <f>Calculations!I63</f>
        <v>0.71</v>
      </c>
      <c r="P8" s="85">
        <f t="shared" si="29"/>
        <v>0.71</v>
      </c>
      <c r="Q8" s="68"/>
      <c r="R8" s="68"/>
      <c r="S8" s="68"/>
      <c r="T8" s="68"/>
      <c r="U8" s="71"/>
      <c r="V8" s="68"/>
      <c r="W8" s="68"/>
      <c r="X8" s="68"/>
      <c r="Y8" s="68"/>
      <c r="Z8" s="68"/>
      <c r="AA8" s="70"/>
      <c r="AB8" s="68"/>
      <c r="AC8" s="68"/>
      <c r="AD8" s="68"/>
      <c r="AE8" s="71"/>
      <c r="AF8" s="68"/>
      <c r="AG8" s="68"/>
      <c r="AH8" s="68"/>
      <c r="AI8" s="68"/>
      <c r="AJ8" s="68"/>
      <c r="AK8" s="70"/>
      <c r="AL8" s="68"/>
      <c r="AM8" s="68"/>
      <c r="AN8" s="68"/>
      <c r="AO8" s="71"/>
      <c r="AP8" s="68"/>
      <c r="AQ8" s="68"/>
      <c r="AR8" s="68"/>
      <c r="AS8" s="68"/>
      <c r="AT8" s="68"/>
      <c r="AU8" s="70"/>
      <c r="AV8" s="68"/>
      <c r="AW8" s="68"/>
      <c r="AX8" s="68"/>
      <c r="AY8" s="71"/>
      <c r="AZ8" s="68"/>
      <c r="BA8" s="68"/>
      <c r="BB8" s="68"/>
      <c r="BC8" s="68"/>
      <c r="BD8" s="68"/>
      <c r="BE8" s="70"/>
      <c r="BF8" s="68"/>
      <c r="BG8" s="68"/>
      <c r="BH8" s="68"/>
      <c r="BI8" s="71"/>
      <c r="BJ8" s="68"/>
      <c r="BK8" s="68"/>
      <c r="BL8" s="68"/>
      <c r="BM8" s="68"/>
      <c r="BN8" s="68"/>
      <c r="BO8" s="70"/>
      <c r="BP8" s="68"/>
      <c r="BQ8" s="68"/>
      <c r="BR8" s="68"/>
      <c r="BS8" s="71"/>
      <c r="BT8" s="68"/>
      <c r="BU8" s="68"/>
      <c r="BV8" s="68"/>
      <c r="BW8" s="68"/>
      <c r="BX8" s="68"/>
      <c r="BY8" s="70"/>
      <c r="BZ8" s="68"/>
      <c r="CA8" s="68"/>
      <c r="CB8" s="68"/>
      <c r="CC8" s="71"/>
      <c r="CD8" s="70"/>
      <c r="CE8" s="68"/>
      <c r="CF8" s="68"/>
      <c r="CG8" s="68"/>
      <c r="CH8" s="71"/>
      <c r="CK8" s="66">
        <f>Calculations!E63</f>
        <v>41010</v>
      </c>
      <c r="CL8" s="66">
        <f>Calculations!J63</f>
        <v>41019</v>
      </c>
      <c r="CM8" s="66">
        <f>Calculations!G63</f>
        <v>41011</v>
      </c>
      <c r="CN8" s="66">
        <f>Calculations!K63</f>
        <v>41019</v>
      </c>
      <c r="CO8" s="66">
        <f>Calculations!N63</f>
        <v>41011</v>
      </c>
      <c r="CP8" s="66">
        <f>Calculations!O63</f>
        <v>41019</v>
      </c>
    </row>
    <row r="9" spans="2:94" x14ac:dyDescent="0.25">
      <c r="B9" s="52">
        <v>5</v>
      </c>
      <c r="C9" t="s">
        <v>10</v>
      </c>
      <c r="D9" s="53">
        <v>41013</v>
      </c>
      <c r="E9" s="51">
        <v>11</v>
      </c>
      <c r="F9" s="53">
        <v>41010</v>
      </c>
      <c r="G9" s="51">
        <v>13</v>
      </c>
      <c r="H9" s="54">
        <v>0.31</v>
      </c>
      <c r="K9" s="84">
        <f>Calculations!C64</f>
        <v>5</v>
      </c>
      <c r="L9" s="69" t="str">
        <f t="shared" si="28"/>
        <v/>
      </c>
      <c r="M9" s="72" t="str">
        <f>Calculations!D64</f>
        <v>Activity 5</v>
      </c>
      <c r="N9" s="73">
        <f>Calculations!M64</f>
        <v>41013</v>
      </c>
      <c r="O9" s="74">
        <f>Calculations!I64</f>
        <v>0.31</v>
      </c>
      <c r="P9" s="85">
        <f t="shared" si="29"/>
        <v>0.31</v>
      </c>
      <c r="Q9" s="68"/>
      <c r="R9" s="68"/>
      <c r="S9" s="68"/>
      <c r="T9" s="68"/>
      <c r="U9" s="71"/>
      <c r="V9" s="68"/>
      <c r="W9" s="68"/>
      <c r="X9" s="68"/>
      <c r="Y9" s="68"/>
      <c r="Z9" s="68"/>
      <c r="AA9" s="70"/>
      <c r="AB9" s="68"/>
      <c r="AC9" s="68"/>
      <c r="AD9" s="68"/>
      <c r="AE9" s="71"/>
      <c r="AF9" s="68"/>
      <c r="AG9" s="68"/>
      <c r="AH9" s="68"/>
      <c r="AI9" s="68"/>
      <c r="AJ9" s="68"/>
      <c r="AK9" s="70"/>
      <c r="AL9" s="68"/>
      <c r="AM9" s="68"/>
      <c r="AN9" s="68"/>
      <c r="AO9" s="71"/>
      <c r="AP9" s="68"/>
      <c r="AQ9" s="68"/>
      <c r="AR9" s="68"/>
      <c r="AS9" s="68"/>
      <c r="AT9" s="68"/>
      <c r="AU9" s="70"/>
      <c r="AV9" s="68"/>
      <c r="AW9" s="68"/>
      <c r="AX9" s="68"/>
      <c r="AY9" s="71"/>
      <c r="AZ9" s="68"/>
      <c r="BA9" s="68"/>
      <c r="BB9" s="68"/>
      <c r="BC9" s="68"/>
      <c r="BD9" s="68"/>
      <c r="BE9" s="70"/>
      <c r="BF9" s="68"/>
      <c r="BG9" s="68"/>
      <c r="BH9" s="68"/>
      <c r="BI9" s="71"/>
      <c r="BJ9" s="68"/>
      <c r="BK9" s="68"/>
      <c r="BL9" s="68"/>
      <c r="BM9" s="68"/>
      <c r="BN9" s="68"/>
      <c r="BO9" s="70"/>
      <c r="BP9" s="68"/>
      <c r="BQ9" s="68"/>
      <c r="BR9" s="68"/>
      <c r="BS9" s="71"/>
      <c r="BT9" s="68"/>
      <c r="BU9" s="68"/>
      <c r="BV9" s="68"/>
      <c r="BW9" s="68"/>
      <c r="BX9" s="68"/>
      <c r="BY9" s="70"/>
      <c r="BZ9" s="68"/>
      <c r="CA9" s="68"/>
      <c r="CB9" s="68"/>
      <c r="CC9" s="71"/>
      <c r="CD9" s="70"/>
      <c r="CE9" s="68"/>
      <c r="CF9" s="68"/>
      <c r="CG9" s="68"/>
      <c r="CH9" s="71"/>
      <c r="CK9" s="66">
        <f>Calculations!E64</f>
        <v>41013</v>
      </c>
      <c r="CL9" s="66">
        <f>Calculations!J64</f>
        <v>41029</v>
      </c>
      <c r="CM9" s="66">
        <f>Calculations!G64</f>
        <v>41010</v>
      </c>
      <c r="CN9" s="66">
        <f>Calculations!K64</f>
        <v>41029</v>
      </c>
      <c r="CO9" s="66">
        <f>Calculations!N64</f>
        <v>41013</v>
      </c>
      <c r="CP9" s="66">
        <f>Calculations!O64</f>
        <v>41029</v>
      </c>
    </row>
    <row r="10" spans="2:94" x14ac:dyDescent="0.25">
      <c r="B10" s="52">
        <v>6</v>
      </c>
      <c r="C10" t="s">
        <v>11</v>
      </c>
      <c r="D10" s="53">
        <v>41027</v>
      </c>
      <c r="E10" s="51">
        <v>8</v>
      </c>
      <c r="F10" s="53">
        <v>41037</v>
      </c>
      <c r="G10" s="51">
        <v>11</v>
      </c>
      <c r="H10" s="54">
        <v>0.33</v>
      </c>
      <c r="K10" s="84">
        <f>Calculations!C65</f>
        <v>6</v>
      </c>
      <c r="L10" s="69" t="str">
        <f t="shared" si="28"/>
        <v/>
      </c>
      <c r="M10" s="72" t="str">
        <f>Calculations!D65</f>
        <v>Activity 6</v>
      </c>
      <c r="N10" s="73">
        <f>Calculations!M65</f>
        <v>41027</v>
      </c>
      <c r="O10" s="74">
        <f>Calculations!I65</f>
        <v>0.33</v>
      </c>
      <c r="P10" s="85">
        <f t="shared" si="29"/>
        <v>0.33</v>
      </c>
      <c r="Q10" s="68"/>
      <c r="R10" s="68"/>
      <c r="S10" s="68"/>
      <c r="T10" s="68"/>
      <c r="U10" s="71"/>
      <c r="V10" s="68"/>
      <c r="W10" s="68"/>
      <c r="X10" s="68"/>
      <c r="Y10" s="68"/>
      <c r="Z10" s="68"/>
      <c r="AA10" s="70"/>
      <c r="AB10" s="68"/>
      <c r="AC10" s="68"/>
      <c r="AD10" s="68"/>
      <c r="AE10" s="71"/>
      <c r="AF10" s="68"/>
      <c r="AG10" s="68"/>
      <c r="AH10" s="68"/>
      <c r="AI10" s="68"/>
      <c r="AJ10" s="68"/>
      <c r="AK10" s="70"/>
      <c r="AL10" s="68"/>
      <c r="AM10" s="68"/>
      <c r="AN10" s="68"/>
      <c r="AO10" s="71"/>
      <c r="AP10" s="68"/>
      <c r="AQ10" s="68"/>
      <c r="AR10" s="68"/>
      <c r="AS10" s="68"/>
      <c r="AT10" s="68"/>
      <c r="AU10" s="70"/>
      <c r="AV10" s="68"/>
      <c r="AW10" s="68"/>
      <c r="AX10" s="68"/>
      <c r="AY10" s="71"/>
      <c r="AZ10" s="68"/>
      <c r="BA10" s="68"/>
      <c r="BB10" s="68"/>
      <c r="BC10" s="68"/>
      <c r="BD10" s="68"/>
      <c r="BE10" s="70"/>
      <c r="BF10" s="68"/>
      <c r="BG10" s="68"/>
      <c r="BH10" s="68"/>
      <c r="BI10" s="71"/>
      <c r="BJ10" s="68"/>
      <c r="BK10" s="68"/>
      <c r="BL10" s="68"/>
      <c r="BM10" s="68"/>
      <c r="BN10" s="68"/>
      <c r="BO10" s="70"/>
      <c r="BP10" s="68"/>
      <c r="BQ10" s="68"/>
      <c r="BR10" s="68"/>
      <c r="BS10" s="71"/>
      <c r="BT10" s="68"/>
      <c r="BU10" s="68"/>
      <c r="BV10" s="68"/>
      <c r="BW10" s="68"/>
      <c r="BX10" s="68"/>
      <c r="BY10" s="70"/>
      <c r="BZ10" s="68"/>
      <c r="CA10" s="68"/>
      <c r="CB10" s="68"/>
      <c r="CC10" s="71"/>
      <c r="CD10" s="70"/>
      <c r="CE10" s="68"/>
      <c r="CF10" s="68"/>
      <c r="CG10" s="68"/>
      <c r="CH10" s="71"/>
      <c r="CK10" s="66">
        <f>Calculations!E65</f>
        <v>41027</v>
      </c>
      <c r="CL10" s="66">
        <f>Calculations!J65</f>
        <v>41038</v>
      </c>
      <c r="CM10" s="66">
        <f>Calculations!G65</f>
        <v>41037</v>
      </c>
      <c r="CN10" s="66">
        <f>Calculations!K65</f>
        <v>41052</v>
      </c>
      <c r="CO10" s="66">
        <f>Calculations!N65</f>
        <v>41037</v>
      </c>
      <c r="CP10" s="66">
        <f>Calculations!O65</f>
        <v>41038</v>
      </c>
    </row>
    <row r="11" spans="2:94" x14ac:dyDescent="0.25">
      <c r="B11" s="52">
        <v>7</v>
      </c>
      <c r="C11" t="s">
        <v>12</v>
      </c>
      <c r="D11" s="53">
        <v>41032</v>
      </c>
      <c r="E11" s="51">
        <v>5</v>
      </c>
      <c r="F11" s="53">
        <v>41038</v>
      </c>
      <c r="G11" s="51">
        <v>4</v>
      </c>
      <c r="H11" s="54">
        <v>1</v>
      </c>
      <c r="K11" s="84">
        <f>Calculations!C66</f>
        <v>7</v>
      </c>
      <c r="L11" s="69">
        <f t="shared" si="28"/>
        <v>1</v>
      </c>
      <c r="M11" s="72" t="str">
        <f>Calculations!D66</f>
        <v>Activity 7</v>
      </c>
      <c r="N11" s="73">
        <f>Calculations!M66</f>
        <v>41032</v>
      </c>
      <c r="O11" s="74">
        <f>Calculations!I66</f>
        <v>1</v>
      </c>
      <c r="P11" s="85">
        <f t="shared" si="29"/>
        <v>1</v>
      </c>
      <c r="Q11" s="68"/>
      <c r="R11" s="68"/>
      <c r="S11" s="68"/>
      <c r="T11" s="68"/>
      <c r="U11" s="71"/>
      <c r="V11" s="68"/>
      <c r="W11" s="68"/>
      <c r="X11" s="68"/>
      <c r="Y11" s="68"/>
      <c r="Z11" s="68"/>
      <c r="AA11" s="70"/>
      <c r="AB11" s="68"/>
      <c r="AC11" s="68"/>
      <c r="AD11" s="68"/>
      <c r="AE11" s="71"/>
      <c r="AF11" s="68"/>
      <c r="AG11" s="68"/>
      <c r="AH11" s="68"/>
      <c r="AI11" s="68"/>
      <c r="AJ11" s="68"/>
      <c r="AK11" s="70"/>
      <c r="AL11" s="68"/>
      <c r="AM11" s="68"/>
      <c r="AN11" s="68"/>
      <c r="AO11" s="71"/>
      <c r="AP11" s="68"/>
      <c r="AQ11" s="68"/>
      <c r="AR11" s="68"/>
      <c r="AS11" s="68"/>
      <c r="AT11" s="68"/>
      <c r="AU11" s="70"/>
      <c r="AV11" s="68"/>
      <c r="AW11" s="68"/>
      <c r="AX11" s="68"/>
      <c r="AY11" s="71"/>
      <c r="AZ11" s="68"/>
      <c r="BA11" s="68"/>
      <c r="BB11" s="68"/>
      <c r="BC11" s="68"/>
      <c r="BD11" s="68"/>
      <c r="BE11" s="70"/>
      <c r="BF11" s="68"/>
      <c r="BG11" s="68"/>
      <c r="BH11" s="68"/>
      <c r="BI11" s="71"/>
      <c r="BJ11" s="68"/>
      <c r="BK11" s="68"/>
      <c r="BL11" s="68"/>
      <c r="BM11" s="68"/>
      <c r="BN11" s="68"/>
      <c r="BO11" s="70"/>
      <c r="BP11" s="68"/>
      <c r="BQ11" s="68"/>
      <c r="BR11" s="68"/>
      <c r="BS11" s="71"/>
      <c r="BT11" s="68"/>
      <c r="BU11" s="68"/>
      <c r="BV11" s="68"/>
      <c r="BW11" s="68"/>
      <c r="BX11" s="68"/>
      <c r="BY11" s="70"/>
      <c r="BZ11" s="68"/>
      <c r="CA11" s="68"/>
      <c r="CB11" s="68"/>
      <c r="CC11" s="71"/>
      <c r="CD11" s="70"/>
      <c r="CE11" s="68"/>
      <c r="CF11" s="68"/>
      <c r="CG11" s="68"/>
      <c r="CH11" s="71"/>
      <c r="CK11" s="66">
        <f>Calculations!E66</f>
        <v>41032</v>
      </c>
      <c r="CL11" s="66">
        <f>Calculations!J66</f>
        <v>41039</v>
      </c>
      <c r="CM11" s="66">
        <f>Calculations!G66</f>
        <v>41038</v>
      </c>
      <c r="CN11" s="66">
        <f>Calculations!K66</f>
        <v>41044</v>
      </c>
      <c r="CO11" s="66">
        <f>Calculations!N66</f>
        <v>41038</v>
      </c>
      <c r="CP11" s="66">
        <f>Calculations!O66</f>
        <v>41039</v>
      </c>
    </row>
    <row r="12" spans="2:94" x14ac:dyDescent="0.25">
      <c r="B12" s="52">
        <v>8</v>
      </c>
      <c r="C12" t="s">
        <v>13</v>
      </c>
      <c r="D12" s="53">
        <v>41040</v>
      </c>
      <c r="E12" s="51">
        <v>13</v>
      </c>
      <c r="F12" s="53">
        <v>41047</v>
      </c>
      <c r="G12" s="51">
        <v>17</v>
      </c>
      <c r="H12" s="54">
        <v>0.66</v>
      </c>
      <c r="K12" s="84">
        <f>Calculations!C67</f>
        <v>8</v>
      </c>
      <c r="L12" s="69" t="str">
        <f t="shared" si="28"/>
        <v/>
      </c>
      <c r="M12" s="72" t="str">
        <f>Calculations!D67</f>
        <v>Activity 8</v>
      </c>
      <c r="N12" s="73">
        <f>Calculations!M67</f>
        <v>41040</v>
      </c>
      <c r="O12" s="74">
        <f>Calculations!I67</f>
        <v>0.66</v>
      </c>
      <c r="P12" s="85">
        <f t="shared" si="29"/>
        <v>0.66</v>
      </c>
      <c r="Q12" s="68"/>
      <c r="R12" s="68"/>
      <c r="S12" s="68"/>
      <c r="T12" s="68"/>
      <c r="U12" s="71"/>
      <c r="V12" s="68"/>
      <c r="W12" s="68"/>
      <c r="X12" s="68"/>
      <c r="Y12" s="68"/>
      <c r="Z12" s="68"/>
      <c r="AA12" s="70"/>
      <c r="AB12" s="68"/>
      <c r="AC12" s="68"/>
      <c r="AD12" s="68"/>
      <c r="AE12" s="71"/>
      <c r="AF12" s="68"/>
      <c r="AG12" s="68"/>
      <c r="AH12" s="68"/>
      <c r="AI12" s="68"/>
      <c r="AJ12" s="68"/>
      <c r="AK12" s="70"/>
      <c r="AL12" s="68"/>
      <c r="AM12" s="68"/>
      <c r="AN12" s="68"/>
      <c r="AO12" s="71"/>
      <c r="AP12" s="68"/>
      <c r="AQ12" s="68"/>
      <c r="AR12" s="68"/>
      <c r="AS12" s="68"/>
      <c r="AT12" s="68"/>
      <c r="AU12" s="70"/>
      <c r="AV12" s="68"/>
      <c r="AW12" s="68"/>
      <c r="AX12" s="68"/>
      <c r="AY12" s="71"/>
      <c r="AZ12" s="68"/>
      <c r="BA12" s="68"/>
      <c r="BB12" s="68"/>
      <c r="BC12" s="68"/>
      <c r="BD12" s="68"/>
      <c r="BE12" s="70"/>
      <c r="BF12" s="68"/>
      <c r="BG12" s="68"/>
      <c r="BH12" s="68"/>
      <c r="BI12" s="71"/>
      <c r="BJ12" s="68"/>
      <c r="BK12" s="68"/>
      <c r="BL12" s="68"/>
      <c r="BM12" s="68"/>
      <c r="BN12" s="68"/>
      <c r="BO12" s="70"/>
      <c r="BP12" s="68"/>
      <c r="BQ12" s="68"/>
      <c r="BR12" s="68"/>
      <c r="BS12" s="71"/>
      <c r="BT12" s="68"/>
      <c r="BU12" s="68"/>
      <c r="BV12" s="68"/>
      <c r="BW12" s="68"/>
      <c r="BX12" s="68"/>
      <c r="BY12" s="70"/>
      <c r="BZ12" s="68"/>
      <c r="CA12" s="68"/>
      <c r="CB12" s="68"/>
      <c r="CC12" s="71"/>
      <c r="CD12" s="70"/>
      <c r="CE12" s="68"/>
      <c r="CF12" s="68"/>
      <c r="CG12" s="68"/>
      <c r="CH12" s="71"/>
      <c r="CK12" s="66">
        <f>Calculations!E67</f>
        <v>41040</v>
      </c>
      <c r="CL12" s="66">
        <f>Calculations!J67</f>
        <v>41059</v>
      </c>
      <c r="CM12" s="66">
        <f>Calculations!G67</f>
        <v>41047</v>
      </c>
      <c r="CN12" s="66">
        <f>Calculations!K67</f>
        <v>41072</v>
      </c>
      <c r="CO12" s="66">
        <f>Calculations!N67</f>
        <v>41047</v>
      </c>
      <c r="CP12" s="66">
        <f>Calculations!O67</f>
        <v>41059</v>
      </c>
    </row>
    <row r="13" spans="2:94" x14ac:dyDescent="0.25">
      <c r="B13" s="52">
        <v>9</v>
      </c>
      <c r="C13" t="s">
        <v>14</v>
      </c>
      <c r="D13" s="53">
        <v>41054</v>
      </c>
      <c r="E13" s="51">
        <v>6</v>
      </c>
      <c r="F13" s="53">
        <v>41064</v>
      </c>
      <c r="G13" s="51">
        <v>9</v>
      </c>
      <c r="H13" s="54">
        <v>0.97</v>
      </c>
      <c r="K13" s="84">
        <f>Calculations!C68</f>
        <v>9</v>
      </c>
      <c r="L13" s="69" t="str">
        <f t="shared" si="28"/>
        <v/>
      </c>
      <c r="M13" s="72" t="str">
        <f>Calculations!D68</f>
        <v>Activity 9</v>
      </c>
      <c r="N13" s="73">
        <f>Calculations!M68</f>
        <v>41054</v>
      </c>
      <c r="O13" s="74">
        <f>Calculations!I68</f>
        <v>0.97</v>
      </c>
      <c r="P13" s="85">
        <f t="shared" si="29"/>
        <v>0.97</v>
      </c>
      <c r="Q13" s="68"/>
      <c r="R13" s="68"/>
      <c r="S13" s="68"/>
      <c r="T13" s="68"/>
      <c r="U13" s="71"/>
      <c r="V13" s="68"/>
      <c r="W13" s="68"/>
      <c r="X13" s="68"/>
      <c r="Y13" s="68"/>
      <c r="Z13" s="68"/>
      <c r="AA13" s="70"/>
      <c r="AB13" s="68"/>
      <c r="AC13" s="68"/>
      <c r="AD13" s="68"/>
      <c r="AE13" s="71"/>
      <c r="AF13" s="68"/>
      <c r="AG13" s="68"/>
      <c r="AH13" s="68"/>
      <c r="AI13" s="68"/>
      <c r="AJ13" s="68"/>
      <c r="AK13" s="70"/>
      <c r="AL13" s="68"/>
      <c r="AM13" s="68"/>
      <c r="AN13" s="68"/>
      <c r="AO13" s="71"/>
      <c r="AP13" s="68"/>
      <c r="AQ13" s="68"/>
      <c r="AR13" s="68"/>
      <c r="AS13" s="68"/>
      <c r="AT13" s="68"/>
      <c r="AU13" s="70"/>
      <c r="AV13" s="68"/>
      <c r="AW13" s="68"/>
      <c r="AX13" s="68"/>
      <c r="AY13" s="71"/>
      <c r="AZ13" s="68"/>
      <c r="BA13" s="68"/>
      <c r="BB13" s="68"/>
      <c r="BC13" s="68"/>
      <c r="BD13" s="68"/>
      <c r="BE13" s="70"/>
      <c r="BF13" s="68"/>
      <c r="BG13" s="68"/>
      <c r="BH13" s="68"/>
      <c r="BI13" s="71"/>
      <c r="BJ13" s="68"/>
      <c r="BK13" s="68"/>
      <c r="BL13" s="68"/>
      <c r="BM13" s="68"/>
      <c r="BN13" s="68"/>
      <c r="BO13" s="70"/>
      <c r="BP13" s="68"/>
      <c r="BQ13" s="68"/>
      <c r="BR13" s="68"/>
      <c r="BS13" s="71"/>
      <c r="BT13" s="68"/>
      <c r="BU13" s="68"/>
      <c r="BV13" s="68"/>
      <c r="BW13" s="68"/>
      <c r="BX13" s="68"/>
      <c r="BY13" s="70"/>
      <c r="BZ13" s="68"/>
      <c r="CA13" s="68"/>
      <c r="CB13" s="68"/>
      <c r="CC13" s="71"/>
      <c r="CD13" s="70"/>
      <c r="CE13" s="68"/>
      <c r="CF13" s="68"/>
      <c r="CG13" s="68"/>
      <c r="CH13" s="71"/>
      <c r="CK13" s="66">
        <f>Calculations!E68</f>
        <v>41054</v>
      </c>
      <c r="CL13" s="66">
        <f>Calculations!J68</f>
        <v>41064</v>
      </c>
      <c r="CM13" s="66">
        <f>Calculations!G68</f>
        <v>41064</v>
      </c>
      <c r="CN13" s="66">
        <f>Calculations!K68</f>
        <v>41075</v>
      </c>
      <c r="CO13" s="66">
        <f>Calculations!N68</f>
        <v>41064</v>
      </c>
      <c r="CP13" s="66">
        <f>Calculations!O68</f>
        <v>41064</v>
      </c>
    </row>
    <row r="14" spans="2:94" x14ac:dyDescent="0.25">
      <c r="B14" s="52">
        <v>10</v>
      </c>
      <c r="C14" t="s">
        <v>15</v>
      </c>
      <c r="D14" s="53">
        <v>41065</v>
      </c>
      <c r="E14" s="51">
        <v>6</v>
      </c>
      <c r="F14" s="53">
        <v>41069</v>
      </c>
      <c r="G14" s="51">
        <v>4</v>
      </c>
      <c r="H14" s="54">
        <v>0.8</v>
      </c>
      <c r="K14" s="84">
        <f>Calculations!C69</f>
        <v>10</v>
      </c>
      <c r="L14" s="69" t="str">
        <f t="shared" si="28"/>
        <v/>
      </c>
      <c r="M14" s="72" t="str">
        <f>Calculations!D69</f>
        <v>Activity 10</v>
      </c>
      <c r="N14" s="73">
        <f>Calculations!M69</f>
        <v>41065</v>
      </c>
      <c r="O14" s="74">
        <f>Calculations!I69</f>
        <v>0.8</v>
      </c>
      <c r="P14" s="85">
        <f t="shared" si="29"/>
        <v>0.8</v>
      </c>
      <c r="Q14" s="68"/>
      <c r="R14" s="68"/>
      <c r="S14" s="68"/>
      <c r="T14" s="68"/>
      <c r="U14" s="71"/>
      <c r="V14" s="68"/>
      <c r="W14" s="68"/>
      <c r="X14" s="68"/>
      <c r="Y14" s="68"/>
      <c r="Z14" s="68"/>
      <c r="AA14" s="70"/>
      <c r="AB14" s="68"/>
      <c r="AC14" s="68"/>
      <c r="AD14" s="68"/>
      <c r="AE14" s="71"/>
      <c r="AF14" s="68"/>
      <c r="AG14" s="68"/>
      <c r="AH14" s="68"/>
      <c r="AI14" s="68"/>
      <c r="AJ14" s="68"/>
      <c r="AK14" s="70"/>
      <c r="AL14" s="68"/>
      <c r="AM14" s="68"/>
      <c r="AN14" s="68"/>
      <c r="AO14" s="71"/>
      <c r="AP14" s="68"/>
      <c r="AQ14" s="68"/>
      <c r="AR14" s="68"/>
      <c r="AS14" s="68"/>
      <c r="AT14" s="68"/>
      <c r="AU14" s="70"/>
      <c r="AV14" s="68"/>
      <c r="AW14" s="68"/>
      <c r="AX14" s="68"/>
      <c r="AY14" s="71"/>
      <c r="AZ14" s="68"/>
      <c r="BA14" s="68"/>
      <c r="BB14" s="68"/>
      <c r="BC14" s="68"/>
      <c r="BD14" s="68"/>
      <c r="BE14" s="70"/>
      <c r="BF14" s="68"/>
      <c r="BG14" s="68"/>
      <c r="BH14" s="68"/>
      <c r="BI14" s="71"/>
      <c r="BJ14" s="68"/>
      <c r="BK14" s="68"/>
      <c r="BL14" s="68"/>
      <c r="BM14" s="68"/>
      <c r="BN14" s="68"/>
      <c r="BO14" s="70"/>
      <c r="BP14" s="68"/>
      <c r="BQ14" s="68"/>
      <c r="BR14" s="68"/>
      <c r="BS14" s="71"/>
      <c r="BT14" s="68"/>
      <c r="BU14" s="68"/>
      <c r="BV14" s="68"/>
      <c r="BW14" s="68"/>
      <c r="BX14" s="68"/>
      <c r="BY14" s="70"/>
      <c r="BZ14" s="68"/>
      <c r="CA14" s="68"/>
      <c r="CB14" s="68"/>
      <c r="CC14" s="71"/>
      <c r="CD14" s="70"/>
      <c r="CE14" s="68"/>
      <c r="CF14" s="68"/>
      <c r="CG14" s="68"/>
      <c r="CH14" s="71"/>
      <c r="CK14" s="66">
        <f>Calculations!E69</f>
        <v>41065</v>
      </c>
      <c r="CL14" s="66">
        <f>Calculations!J69</f>
        <v>41073</v>
      </c>
      <c r="CM14" s="66">
        <f>Calculations!G69</f>
        <v>41069</v>
      </c>
      <c r="CN14" s="66">
        <f>Calculations!K69</f>
        <v>41074</v>
      </c>
      <c r="CO14" s="66">
        <f>Calculations!N69</f>
        <v>41069</v>
      </c>
      <c r="CP14" s="66">
        <f>Calculations!O69</f>
        <v>41073</v>
      </c>
    </row>
    <row r="15" spans="2:94" x14ac:dyDescent="0.25">
      <c r="B15" s="52">
        <v>11</v>
      </c>
      <c r="C15" t="s">
        <v>16</v>
      </c>
      <c r="D15" s="53">
        <v>41069</v>
      </c>
      <c r="E15" s="51">
        <v>7</v>
      </c>
      <c r="F15" s="53">
        <v>41069</v>
      </c>
      <c r="G15" s="51">
        <v>6</v>
      </c>
      <c r="H15" s="54">
        <v>0.7</v>
      </c>
      <c r="K15" s="84">
        <f>Calculations!C70</f>
        <v>11</v>
      </c>
      <c r="L15" s="69" t="str">
        <f t="shared" si="28"/>
        <v/>
      </c>
      <c r="M15" s="72" t="str">
        <f>Calculations!D70</f>
        <v>Activity 11</v>
      </c>
      <c r="N15" s="73">
        <f>Calculations!M70</f>
        <v>41069</v>
      </c>
      <c r="O15" s="74">
        <f>Calculations!I70</f>
        <v>0.7</v>
      </c>
      <c r="P15" s="85">
        <f t="shared" si="29"/>
        <v>0.7</v>
      </c>
      <c r="Q15" s="68"/>
      <c r="R15" s="68"/>
      <c r="S15" s="68"/>
      <c r="T15" s="68"/>
      <c r="U15" s="71"/>
      <c r="V15" s="68"/>
      <c r="W15" s="68"/>
      <c r="X15" s="68"/>
      <c r="Y15" s="68"/>
      <c r="Z15" s="68"/>
      <c r="AA15" s="70"/>
      <c r="AB15" s="68"/>
      <c r="AC15" s="68"/>
      <c r="AD15" s="68"/>
      <c r="AE15" s="71"/>
      <c r="AF15" s="68"/>
      <c r="AG15" s="68"/>
      <c r="AH15" s="68"/>
      <c r="AI15" s="68"/>
      <c r="AJ15" s="68"/>
      <c r="AK15" s="70"/>
      <c r="AL15" s="68"/>
      <c r="AM15" s="68"/>
      <c r="AN15" s="68"/>
      <c r="AO15" s="71"/>
      <c r="AP15" s="68"/>
      <c r="AQ15" s="68"/>
      <c r="AR15" s="68"/>
      <c r="AS15" s="68"/>
      <c r="AT15" s="68"/>
      <c r="AU15" s="70"/>
      <c r="AV15" s="68"/>
      <c r="AW15" s="68"/>
      <c r="AX15" s="68"/>
      <c r="AY15" s="71"/>
      <c r="AZ15" s="68"/>
      <c r="BA15" s="68"/>
      <c r="BB15" s="68"/>
      <c r="BC15" s="68"/>
      <c r="BD15" s="68"/>
      <c r="BE15" s="70"/>
      <c r="BF15" s="68"/>
      <c r="BG15" s="68"/>
      <c r="BH15" s="68"/>
      <c r="BI15" s="71"/>
      <c r="BJ15" s="68"/>
      <c r="BK15" s="68"/>
      <c r="BL15" s="68"/>
      <c r="BM15" s="68"/>
      <c r="BN15" s="68"/>
      <c r="BO15" s="70"/>
      <c r="BP15" s="68"/>
      <c r="BQ15" s="68"/>
      <c r="BR15" s="68"/>
      <c r="BS15" s="71"/>
      <c r="BT15" s="68"/>
      <c r="BU15" s="68"/>
      <c r="BV15" s="68"/>
      <c r="BW15" s="68"/>
      <c r="BX15" s="68"/>
      <c r="BY15" s="70"/>
      <c r="BZ15" s="68"/>
      <c r="CA15" s="68"/>
      <c r="CB15" s="68"/>
      <c r="CC15" s="71"/>
      <c r="CD15" s="70"/>
      <c r="CE15" s="68"/>
      <c r="CF15" s="68"/>
      <c r="CG15" s="68"/>
      <c r="CH15" s="71"/>
      <c r="CK15" s="66">
        <f>Calculations!E70</f>
        <v>41069</v>
      </c>
      <c r="CL15" s="66">
        <f>Calculations!J70</f>
        <v>41079</v>
      </c>
      <c r="CM15" s="66">
        <f>Calculations!G70</f>
        <v>41069</v>
      </c>
      <c r="CN15" s="66">
        <f>Calculations!K70</f>
        <v>41078</v>
      </c>
      <c r="CO15" s="66">
        <f>Calculations!N70</f>
        <v>41069</v>
      </c>
      <c r="CP15" s="66">
        <f>Calculations!O70</f>
        <v>41078</v>
      </c>
    </row>
    <row r="16" spans="2:94" x14ac:dyDescent="0.25">
      <c r="B16" s="52">
        <v>12</v>
      </c>
      <c r="C16" t="s">
        <v>17</v>
      </c>
      <c r="D16" s="53">
        <v>41072</v>
      </c>
      <c r="E16" s="51">
        <v>8</v>
      </c>
      <c r="F16" s="53">
        <v>41089</v>
      </c>
      <c r="G16" s="51">
        <v>10</v>
      </c>
      <c r="H16" s="54">
        <v>0.99</v>
      </c>
      <c r="K16" s="84">
        <f>Calculations!C71</f>
        <v>12</v>
      </c>
      <c r="L16" s="69" t="str">
        <f t="shared" si="28"/>
        <v/>
      </c>
      <c r="M16" s="72" t="str">
        <f>Calculations!D71</f>
        <v>Activity 12</v>
      </c>
      <c r="N16" s="73">
        <f>Calculations!M71</f>
        <v>41072</v>
      </c>
      <c r="O16" s="74">
        <f>Calculations!I71</f>
        <v>0.99</v>
      </c>
      <c r="P16" s="85">
        <f t="shared" si="29"/>
        <v>0.99</v>
      </c>
      <c r="Q16" s="68"/>
      <c r="R16" s="68"/>
      <c r="S16" s="68"/>
      <c r="T16" s="68"/>
      <c r="U16" s="71"/>
      <c r="V16" s="68"/>
      <c r="W16" s="68"/>
      <c r="X16" s="68"/>
      <c r="Y16" s="68"/>
      <c r="Z16" s="68"/>
      <c r="AA16" s="70"/>
      <c r="AB16" s="68"/>
      <c r="AC16" s="68"/>
      <c r="AD16" s="68"/>
      <c r="AE16" s="71"/>
      <c r="AF16" s="68"/>
      <c r="AG16" s="68"/>
      <c r="AH16" s="68"/>
      <c r="AI16" s="68"/>
      <c r="AJ16" s="68"/>
      <c r="AK16" s="70"/>
      <c r="AL16" s="68"/>
      <c r="AM16" s="68"/>
      <c r="AN16" s="68"/>
      <c r="AO16" s="71"/>
      <c r="AP16" s="68"/>
      <c r="AQ16" s="68"/>
      <c r="AR16" s="68"/>
      <c r="AS16" s="68"/>
      <c r="AT16" s="68"/>
      <c r="AU16" s="70"/>
      <c r="AV16" s="68"/>
      <c r="AW16" s="68"/>
      <c r="AX16" s="68"/>
      <c r="AY16" s="71"/>
      <c r="AZ16" s="68"/>
      <c r="BA16" s="68"/>
      <c r="BB16" s="68"/>
      <c r="BC16" s="68"/>
      <c r="BD16" s="68"/>
      <c r="BE16" s="70"/>
      <c r="BF16" s="68"/>
      <c r="BG16" s="68"/>
      <c r="BH16" s="68"/>
      <c r="BI16" s="71"/>
      <c r="BJ16" s="68"/>
      <c r="BK16" s="68"/>
      <c r="BL16" s="68"/>
      <c r="BM16" s="68"/>
      <c r="BN16" s="68"/>
      <c r="BO16" s="70"/>
      <c r="BP16" s="68"/>
      <c r="BQ16" s="68"/>
      <c r="BR16" s="68"/>
      <c r="BS16" s="71"/>
      <c r="BT16" s="68"/>
      <c r="BU16" s="68"/>
      <c r="BV16" s="68"/>
      <c r="BW16" s="68"/>
      <c r="BX16" s="68"/>
      <c r="BY16" s="70"/>
      <c r="BZ16" s="68"/>
      <c r="CA16" s="68"/>
      <c r="CB16" s="68"/>
      <c r="CC16" s="71"/>
      <c r="CD16" s="70"/>
      <c r="CE16" s="68"/>
      <c r="CF16" s="68"/>
      <c r="CG16" s="68"/>
      <c r="CH16" s="71"/>
      <c r="CK16" s="66">
        <f>Calculations!E71</f>
        <v>41072</v>
      </c>
      <c r="CL16" s="66">
        <f>Calculations!J71</f>
        <v>41082</v>
      </c>
      <c r="CM16" s="66">
        <f>Calculations!G71</f>
        <v>41089</v>
      </c>
      <c r="CN16" s="66">
        <f>Calculations!K71</f>
        <v>41103</v>
      </c>
      <c r="CO16" s="66">
        <f>Calculations!N71</f>
        <v>40979</v>
      </c>
      <c r="CP16" s="66">
        <f>Calculations!O71</f>
        <v>40979</v>
      </c>
    </row>
    <row r="17" spans="2:94" x14ac:dyDescent="0.25">
      <c r="B17" s="52">
        <v>13</v>
      </c>
      <c r="C17" t="s">
        <v>18</v>
      </c>
      <c r="D17" s="53">
        <v>41075</v>
      </c>
      <c r="E17" s="51">
        <v>13</v>
      </c>
      <c r="F17" s="53">
        <v>41079</v>
      </c>
      <c r="G17" s="51">
        <v>17</v>
      </c>
      <c r="H17" s="54">
        <v>1</v>
      </c>
      <c r="K17" s="84">
        <f>Calculations!C72</f>
        <v>13</v>
      </c>
      <c r="L17" s="69">
        <f t="shared" si="28"/>
        <v>1</v>
      </c>
      <c r="M17" s="72" t="str">
        <f>Calculations!D72</f>
        <v>Activity 13</v>
      </c>
      <c r="N17" s="73">
        <f>Calculations!M72</f>
        <v>41075</v>
      </c>
      <c r="O17" s="74">
        <f>Calculations!I72</f>
        <v>1</v>
      </c>
      <c r="P17" s="85">
        <f t="shared" si="29"/>
        <v>1</v>
      </c>
      <c r="Q17" s="68"/>
      <c r="R17" s="68"/>
      <c r="S17" s="68"/>
      <c r="T17" s="68"/>
      <c r="U17" s="71"/>
      <c r="V17" s="68"/>
      <c r="W17" s="68"/>
      <c r="X17" s="68"/>
      <c r="Y17" s="68"/>
      <c r="Z17" s="68"/>
      <c r="AA17" s="70"/>
      <c r="AB17" s="68"/>
      <c r="AC17" s="68"/>
      <c r="AD17" s="68"/>
      <c r="AE17" s="71"/>
      <c r="AF17" s="68"/>
      <c r="AG17" s="68"/>
      <c r="AH17" s="68"/>
      <c r="AI17" s="68"/>
      <c r="AJ17" s="68"/>
      <c r="AK17" s="70"/>
      <c r="AL17" s="68"/>
      <c r="AM17" s="68"/>
      <c r="AN17" s="68"/>
      <c r="AO17" s="71"/>
      <c r="AP17" s="68"/>
      <c r="AQ17" s="68"/>
      <c r="AR17" s="68"/>
      <c r="AS17" s="68"/>
      <c r="AT17" s="68"/>
      <c r="AU17" s="70"/>
      <c r="AV17" s="68"/>
      <c r="AW17" s="68"/>
      <c r="AX17" s="68"/>
      <c r="AY17" s="71"/>
      <c r="AZ17" s="68"/>
      <c r="BA17" s="68"/>
      <c r="BB17" s="68"/>
      <c r="BC17" s="68"/>
      <c r="BD17" s="68"/>
      <c r="BE17" s="70"/>
      <c r="BF17" s="68"/>
      <c r="BG17" s="68"/>
      <c r="BH17" s="68"/>
      <c r="BI17" s="71"/>
      <c r="BJ17" s="68"/>
      <c r="BK17" s="68"/>
      <c r="BL17" s="68"/>
      <c r="BM17" s="68"/>
      <c r="BN17" s="68"/>
      <c r="BO17" s="70"/>
      <c r="BP17" s="68"/>
      <c r="BQ17" s="68"/>
      <c r="BR17" s="68"/>
      <c r="BS17" s="71"/>
      <c r="BT17" s="68"/>
      <c r="BU17" s="68"/>
      <c r="BV17" s="68"/>
      <c r="BW17" s="68"/>
      <c r="BX17" s="68"/>
      <c r="BY17" s="70"/>
      <c r="BZ17" s="68"/>
      <c r="CA17" s="68"/>
      <c r="CB17" s="68"/>
      <c r="CC17" s="71"/>
      <c r="CD17" s="70"/>
      <c r="CE17" s="68"/>
      <c r="CF17" s="68"/>
      <c r="CG17" s="68"/>
      <c r="CH17" s="71"/>
      <c r="CK17" s="66">
        <f>Calculations!E72</f>
        <v>41075</v>
      </c>
      <c r="CL17" s="66">
        <f>Calculations!J72</f>
        <v>41094</v>
      </c>
      <c r="CM17" s="66">
        <f>Calculations!G72</f>
        <v>41079</v>
      </c>
      <c r="CN17" s="66">
        <f>Calculations!K72</f>
        <v>41102</v>
      </c>
      <c r="CO17" s="66">
        <f>Calculations!N72</f>
        <v>41079</v>
      </c>
      <c r="CP17" s="66">
        <f>Calculations!O72</f>
        <v>41094</v>
      </c>
    </row>
    <row r="18" spans="2:94" x14ac:dyDescent="0.25">
      <c r="B18" s="52">
        <v>14</v>
      </c>
      <c r="C18" t="s">
        <v>19</v>
      </c>
      <c r="D18" s="53">
        <v>41088</v>
      </c>
      <c r="E18" s="51">
        <v>9</v>
      </c>
      <c r="F18" s="53">
        <v>41093</v>
      </c>
      <c r="G18" s="51">
        <v>8</v>
      </c>
      <c r="H18" s="54">
        <v>0.92</v>
      </c>
      <c r="K18" s="84">
        <f>Calculations!C73</f>
        <v>14</v>
      </c>
      <c r="L18" s="69" t="str">
        <f t="shared" si="28"/>
        <v/>
      </c>
      <c r="M18" s="72" t="str">
        <f>Calculations!D73</f>
        <v>Activity 14</v>
      </c>
      <c r="N18" s="73">
        <f>Calculations!M73</f>
        <v>41088</v>
      </c>
      <c r="O18" s="74">
        <f>Calculations!I73</f>
        <v>0.92</v>
      </c>
      <c r="P18" s="85">
        <f t="shared" si="29"/>
        <v>0.92</v>
      </c>
      <c r="Q18" s="68"/>
      <c r="R18" s="68"/>
      <c r="S18" s="68"/>
      <c r="T18" s="68"/>
      <c r="U18" s="71"/>
      <c r="V18" s="68"/>
      <c r="W18" s="68"/>
      <c r="X18" s="68"/>
      <c r="Y18" s="68"/>
      <c r="Z18" s="68"/>
      <c r="AA18" s="70"/>
      <c r="AB18" s="68"/>
      <c r="AC18" s="68"/>
      <c r="AD18" s="68"/>
      <c r="AE18" s="71"/>
      <c r="AF18" s="68"/>
      <c r="AG18" s="68"/>
      <c r="AH18" s="68"/>
      <c r="AI18" s="68"/>
      <c r="AJ18" s="68"/>
      <c r="AK18" s="70"/>
      <c r="AL18" s="68"/>
      <c r="AM18" s="68"/>
      <c r="AN18" s="68"/>
      <c r="AO18" s="71"/>
      <c r="AP18" s="68"/>
      <c r="AQ18" s="68"/>
      <c r="AR18" s="68"/>
      <c r="AS18" s="68"/>
      <c r="AT18" s="68"/>
      <c r="AU18" s="70"/>
      <c r="AV18" s="68"/>
      <c r="AW18" s="68"/>
      <c r="AX18" s="68"/>
      <c r="AY18" s="71"/>
      <c r="AZ18" s="68"/>
      <c r="BA18" s="68"/>
      <c r="BB18" s="68"/>
      <c r="BC18" s="68"/>
      <c r="BD18" s="68"/>
      <c r="BE18" s="70"/>
      <c r="BF18" s="68"/>
      <c r="BG18" s="68"/>
      <c r="BH18" s="68"/>
      <c r="BI18" s="71"/>
      <c r="BJ18" s="68"/>
      <c r="BK18" s="68"/>
      <c r="BL18" s="68"/>
      <c r="BM18" s="68"/>
      <c r="BN18" s="68"/>
      <c r="BO18" s="70"/>
      <c r="BP18" s="68"/>
      <c r="BQ18" s="68"/>
      <c r="BR18" s="68"/>
      <c r="BS18" s="71"/>
      <c r="BT18" s="68"/>
      <c r="BU18" s="68"/>
      <c r="BV18" s="68"/>
      <c r="BW18" s="68"/>
      <c r="BX18" s="68"/>
      <c r="BY18" s="70"/>
      <c r="BZ18" s="68"/>
      <c r="CA18" s="68"/>
      <c r="CB18" s="68"/>
      <c r="CC18" s="71"/>
      <c r="CD18" s="70"/>
      <c r="CE18" s="68"/>
      <c r="CF18" s="68"/>
      <c r="CG18" s="68"/>
      <c r="CH18" s="71"/>
      <c r="CK18" s="66">
        <f>Calculations!E73</f>
        <v>41088</v>
      </c>
      <c r="CL18" s="66">
        <f>Calculations!J73</f>
        <v>41101</v>
      </c>
      <c r="CM18" s="66">
        <f>Calculations!G73</f>
        <v>41093</v>
      </c>
      <c r="CN18" s="66">
        <f>Calculations!K73</f>
        <v>41103</v>
      </c>
      <c r="CO18" s="66">
        <f>Calculations!N73</f>
        <v>41093</v>
      </c>
      <c r="CP18" s="66">
        <f>Calculations!O73</f>
        <v>41101</v>
      </c>
    </row>
    <row r="19" spans="2:94" x14ac:dyDescent="0.25">
      <c r="B19" s="52">
        <v>15</v>
      </c>
      <c r="C19" t="s">
        <v>20</v>
      </c>
      <c r="D19" s="53">
        <v>41093</v>
      </c>
      <c r="E19" s="51">
        <v>7</v>
      </c>
      <c r="F19" s="53">
        <v>41101</v>
      </c>
      <c r="G19" s="51">
        <v>6</v>
      </c>
      <c r="H19" s="54">
        <v>0.43</v>
      </c>
      <c r="K19" s="84">
        <f>Calculations!C74</f>
        <v>15</v>
      </c>
      <c r="L19" s="69" t="str">
        <f t="shared" si="28"/>
        <v/>
      </c>
      <c r="M19" s="72" t="str">
        <f>Calculations!D74</f>
        <v>Activity 15</v>
      </c>
      <c r="N19" s="73">
        <f>Calculations!M74</f>
        <v>41093</v>
      </c>
      <c r="O19" s="74">
        <f>Calculations!I74</f>
        <v>0.43</v>
      </c>
      <c r="P19" s="85">
        <f t="shared" si="29"/>
        <v>0.43</v>
      </c>
      <c r="Q19" s="68"/>
      <c r="R19" s="68"/>
      <c r="S19" s="68"/>
      <c r="T19" s="68"/>
      <c r="U19" s="71"/>
      <c r="V19" s="68"/>
      <c r="W19" s="68"/>
      <c r="X19" s="68"/>
      <c r="Y19" s="68"/>
      <c r="Z19" s="68"/>
      <c r="AA19" s="70"/>
      <c r="AB19" s="68"/>
      <c r="AC19" s="68"/>
      <c r="AD19" s="68"/>
      <c r="AE19" s="71"/>
      <c r="AF19" s="68"/>
      <c r="AG19" s="68"/>
      <c r="AH19" s="68"/>
      <c r="AI19" s="68"/>
      <c r="AJ19" s="68"/>
      <c r="AK19" s="70"/>
      <c r="AL19" s="68"/>
      <c r="AM19" s="68"/>
      <c r="AN19" s="68"/>
      <c r="AO19" s="71"/>
      <c r="AP19" s="68"/>
      <c r="AQ19" s="68"/>
      <c r="AR19" s="68"/>
      <c r="AS19" s="68"/>
      <c r="AT19" s="68"/>
      <c r="AU19" s="70"/>
      <c r="AV19" s="68"/>
      <c r="AW19" s="68"/>
      <c r="AX19" s="68"/>
      <c r="AY19" s="71"/>
      <c r="AZ19" s="68"/>
      <c r="BA19" s="68"/>
      <c r="BB19" s="68"/>
      <c r="BC19" s="68"/>
      <c r="BD19" s="68"/>
      <c r="BE19" s="70"/>
      <c r="BF19" s="68"/>
      <c r="BG19" s="68"/>
      <c r="BH19" s="68"/>
      <c r="BI19" s="71"/>
      <c r="BJ19" s="68"/>
      <c r="BK19" s="68"/>
      <c r="BL19" s="68"/>
      <c r="BM19" s="68"/>
      <c r="BN19" s="68"/>
      <c r="BO19" s="70"/>
      <c r="BP19" s="68"/>
      <c r="BQ19" s="68"/>
      <c r="BR19" s="68"/>
      <c r="BS19" s="71"/>
      <c r="BT19" s="68"/>
      <c r="BU19" s="68"/>
      <c r="BV19" s="68"/>
      <c r="BW19" s="68"/>
      <c r="BX19" s="68"/>
      <c r="BY19" s="70"/>
      <c r="BZ19" s="68"/>
      <c r="CA19" s="68"/>
      <c r="CB19" s="68"/>
      <c r="CC19" s="71"/>
      <c r="CD19" s="70"/>
      <c r="CE19" s="68"/>
      <c r="CF19" s="68"/>
      <c r="CG19" s="68"/>
      <c r="CH19" s="71"/>
      <c r="CK19" s="66">
        <f>Calculations!E74</f>
        <v>41093</v>
      </c>
      <c r="CL19" s="66">
        <f>Calculations!J74</f>
        <v>41102</v>
      </c>
      <c r="CM19" s="66">
        <f>Calculations!G74</f>
        <v>41101</v>
      </c>
      <c r="CN19" s="66">
        <f>Calculations!K74</f>
        <v>41109</v>
      </c>
      <c r="CO19" s="66">
        <f>Calculations!N74</f>
        <v>41101</v>
      </c>
      <c r="CP19" s="66">
        <f>Calculations!O74</f>
        <v>41102</v>
      </c>
    </row>
    <row r="20" spans="2:94" x14ac:dyDescent="0.25">
      <c r="B20" s="52">
        <v>16</v>
      </c>
      <c r="C20" t="s">
        <v>21</v>
      </c>
      <c r="D20" s="53">
        <v>41096</v>
      </c>
      <c r="E20" s="51">
        <v>5</v>
      </c>
      <c r="F20" s="53">
        <v>41097</v>
      </c>
      <c r="G20" s="51">
        <v>8</v>
      </c>
      <c r="H20" s="54">
        <v>0.8</v>
      </c>
      <c r="K20" s="84">
        <f>Calculations!C75</f>
        <v>16</v>
      </c>
      <c r="L20" s="69" t="str">
        <f t="shared" si="28"/>
        <v/>
      </c>
      <c r="M20" s="72" t="str">
        <f>Calculations!D75</f>
        <v>Activity 16</v>
      </c>
      <c r="N20" s="73">
        <f>Calculations!M75</f>
        <v>41096</v>
      </c>
      <c r="O20" s="74">
        <f>Calculations!I75</f>
        <v>0.8</v>
      </c>
      <c r="P20" s="85">
        <f t="shared" si="29"/>
        <v>0.8</v>
      </c>
      <c r="Q20" s="68"/>
      <c r="R20" s="68"/>
      <c r="S20" s="68"/>
      <c r="T20" s="68"/>
      <c r="U20" s="71"/>
      <c r="V20" s="68"/>
      <c r="W20" s="68"/>
      <c r="X20" s="68"/>
      <c r="Y20" s="68"/>
      <c r="Z20" s="68"/>
      <c r="AA20" s="70"/>
      <c r="AB20" s="68"/>
      <c r="AC20" s="68"/>
      <c r="AD20" s="68"/>
      <c r="AE20" s="71"/>
      <c r="AF20" s="68"/>
      <c r="AG20" s="68"/>
      <c r="AH20" s="68"/>
      <c r="AI20" s="68"/>
      <c r="AJ20" s="68"/>
      <c r="AK20" s="70"/>
      <c r="AL20" s="68"/>
      <c r="AM20" s="68"/>
      <c r="AN20" s="68"/>
      <c r="AO20" s="71"/>
      <c r="AP20" s="68"/>
      <c r="AQ20" s="68"/>
      <c r="AR20" s="68"/>
      <c r="AS20" s="68"/>
      <c r="AT20" s="68"/>
      <c r="AU20" s="70"/>
      <c r="AV20" s="68"/>
      <c r="AW20" s="68"/>
      <c r="AX20" s="68"/>
      <c r="AY20" s="71"/>
      <c r="AZ20" s="68"/>
      <c r="BA20" s="68"/>
      <c r="BB20" s="68"/>
      <c r="BC20" s="68"/>
      <c r="BD20" s="68"/>
      <c r="BE20" s="70"/>
      <c r="BF20" s="68"/>
      <c r="BG20" s="68"/>
      <c r="BH20" s="68"/>
      <c r="BI20" s="71"/>
      <c r="BJ20" s="68"/>
      <c r="BK20" s="68"/>
      <c r="BL20" s="68"/>
      <c r="BM20" s="68"/>
      <c r="BN20" s="68"/>
      <c r="BO20" s="70"/>
      <c r="BP20" s="68"/>
      <c r="BQ20" s="68"/>
      <c r="BR20" s="68"/>
      <c r="BS20" s="71"/>
      <c r="BT20" s="68"/>
      <c r="BU20" s="68"/>
      <c r="BV20" s="68"/>
      <c r="BW20" s="68"/>
      <c r="BX20" s="68"/>
      <c r="BY20" s="70"/>
      <c r="BZ20" s="68"/>
      <c r="CA20" s="68"/>
      <c r="CB20" s="68"/>
      <c r="CC20" s="71"/>
      <c r="CD20" s="70"/>
      <c r="CE20" s="68"/>
      <c r="CF20" s="68"/>
      <c r="CG20" s="68"/>
      <c r="CH20" s="71"/>
      <c r="CK20" s="66">
        <f>Calculations!E75</f>
        <v>41096</v>
      </c>
      <c r="CL20" s="66">
        <f>Calculations!J75</f>
        <v>41103</v>
      </c>
      <c r="CM20" s="66">
        <f>Calculations!G75</f>
        <v>41097</v>
      </c>
      <c r="CN20" s="66">
        <f>Calculations!K75</f>
        <v>41108</v>
      </c>
      <c r="CO20" s="66">
        <f>Calculations!N75</f>
        <v>41097</v>
      </c>
      <c r="CP20" s="66">
        <f>Calculations!O75</f>
        <v>41103</v>
      </c>
    </row>
    <row r="21" spans="2:94" x14ac:dyDescent="0.25">
      <c r="B21" s="52">
        <v>17</v>
      </c>
      <c r="C21" t="s">
        <v>22</v>
      </c>
      <c r="D21" s="53">
        <v>41103</v>
      </c>
      <c r="E21" s="51">
        <v>4</v>
      </c>
      <c r="F21" s="53">
        <v>41109</v>
      </c>
      <c r="G21" s="51">
        <v>6</v>
      </c>
      <c r="H21" s="54">
        <v>0.94</v>
      </c>
      <c r="K21" s="84">
        <f>Calculations!C76</f>
        <v>17</v>
      </c>
      <c r="L21" s="69" t="str">
        <f t="shared" si="28"/>
        <v/>
      </c>
      <c r="M21" s="72" t="str">
        <f>Calculations!D76</f>
        <v>Activity 17</v>
      </c>
      <c r="N21" s="73">
        <f>Calculations!M76</f>
        <v>41103</v>
      </c>
      <c r="O21" s="74">
        <f>Calculations!I76</f>
        <v>0.94</v>
      </c>
      <c r="P21" s="85">
        <f t="shared" si="29"/>
        <v>0.94</v>
      </c>
      <c r="Q21" s="68"/>
      <c r="R21" s="68"/>
      <c r="S21" s="68"/>
      <c r="T21" s="68"/>
      <c r="U21" s="71"/>
      <c r="V21" s="68"/>
      <c r="W21" s="68"/>
      <c r="X21" s="68"/>
      <c r="Y21" s="68"/>
      <c r="Z21" s="68"/>
      <c r="AA21" s="70"/>
      <c r="AB21" s="68"/>
      <c r="AC21" s="68"/>
      <c r="AD21" s="68"/>
      <c r="AE21" s="71"/>
      <c r="AF21" s="68"/>
      <c r="AG21" s="68"/>
      <c r="AH21" s="68"/>
      <c r="AI21" s="68"/>
      <c r="AJ21" s="68"/>
      <c r="AK21" s="70"/>
      <c r="AL21" s="68"/>
      <c r="AM21" s="68"/>
      <c r="AN21" s="68"/>
      <c r="AO21" s="71"/>
      <c r="AP21" s="68"/>
      <c r="AQ21" s="68"/>
      <c r="AR21" s="68"/>
      <c r="AS21" s="68"/>
      <c r="AT21" s="68"/>
      <c r="AU21" s="70"/>
      <c r="AV21" s="68"/>
      <c r="AW21" s="68"/>
      <c r="AX21" s="68"/>
      <c r="AY21" s="71"/>
      <c r="AZ21" s="68"/>
      <c r="BA21" s="68"/>
      <c r="BB21" s="68"/>
      <c r="BC21" s="68"/>
      <c r="BD21" s="68"/>
      <c r="BE21" s="70"/>
      <c r="BF21" s="68"/>
      <c r="BG21" s="68"/>
      <c r="BH21" s="68"/>
      <c r="BI21" s="71"/>
      <c r="BJ21" s="68"/>
      <c r="BK21" s="68"/>
      <c r="BL21" s="68"/>
      <c r="BM21" s="68"/>
      <c r="BN21" s="68"/>
      <c r="BO21" s="70"/>
      <c r="BP21" s="68"/>
      <c r="BQ21" s="68"/>
      <c r="BR21" s="68"/>
      <c r="BS21" s="71"/>
      <c r="BT21" s="68"/>
      <c r="BU21" s="68"/>
      <c r="BV21" s="68"/>
      <c r="BW21" s="68"/>
      <c r="BX21" s="68"/>
      <c r="BY21" s="70"/>
      <c r="BZ21" s="68"/>
      <c r="CA21" s="68"/>
      <c r="CB21" s="68"/>
      <c r="CC21" s="71"/>
      <c r="CD21" s="70"/>
      <c r="CE21" s="68"/>
      <c r="CF21" s="68"/>
      <c r="CG21" s="68"/>
      <c r="CH21" s="71"/>
      <c r="CK21" s="66">
        <f>Calculations!E76</f>
        <v>41103</v>
      </c>
      <c r="CL21" s="66">
        <f>Calculations!J76</f>
        <v>41109</v>
      </c>
      <c r="CM21" s="66">
        <f>Calculations!G76</f>
        <v>41109</v>
      </c>
      <c r="CN21" s="66">
        <f>Calculations!K76</f>
        <v>41117</v>
      </c>
      <c r="CO21" s="66">
        <f>Calculations!N76</f>
        <v>41109</v>
      </c>
      <c r="CP21" s="66">
        <f>Calculations!O76</f>
        <v>41109</v>
      </c>
    </row>
    <row r="22" spans="2:94" x14ac:dyDescent="0.25">
      <c r="B22" s="52">
        <v>18</v>
      </c>
      <c r="C22" t="s">
        <v>23</v>
      </c>
      <c r="D22" s="53">
        <v>41107</v>
      </c>
      <c r="E22" s="51">
        <v>12</v>
      </c>
      <c r="F22" s="53">
        <v>41113</v>
      </c>
      <c r="G22" s="51">
        <v>13</v>
      </c>
      <c r="H22" s="54">
        <v>0.39</v>
      </c>
      <c r="K22" s="84">
        <f>Calculations!C77</f>
        <v>18</v>
      </c>
      <c r="L22" s="69" t="str">
        <f t="shared" si="28"/>
        <v/>
      </c>
      <c r="M22" s="72" t="str">
        <f>Calculations!D77</f>
        <v>Activity 18</v>
      </c>
      <c r="N22" s="73">
        <f>Calculations!M77</f>
        <v>41107</v>
      </c>
      <c r="O22" s="74">
        <f>Calculations!I77</f>
        <v>0.39</v>
      </c>
      <c r="P22" s="85">
        <f t="shared" si="29"/>
        <v>0.39</v>
      </c>
      <c r="Q22" s="68"/>
      <c r="R22" s="68"/>
      <c r="S22" s="68"/>
      <c r="T22" s="68"/>
      <c r="U22" s="71"/>
      <c r="V22" s="68"/>
      <c r="W22" s="68"/>
      <c r="X22" s="68"/>
      <c r="Y22" s="68"/>
      <c r="Z22" s="68"/>
      <c r="AA22" s="70"/>
      <c r="AB22" s="68"/>
      <c r="AC22" s="68"/>
      <c r="AD22" s="68"/>
      <c r="AE22" s="71"/>
      <c r="AF22" s="68"/>
      <c r="AG22" s="68"/>
      <c r="AH22" s="68"/>
      <c r="AI22" s="68"/>
      <c r="AJ22" s="68"/>
      <c r="AK22" s="70"/>
      <c r="AL22" s="68"/>
      <c r="AM22" s="68"/>
      <c r="AN22" s="68"/>
      <c r="AO22" s="71"/>
      <c r="AP22" s="68"/>
      <c r="AQ22" s="68"/>
      <c r="AR22" s="68"/>
      <c r="AS22" s="68"/>
      <c r="AT22" s="68"/>
      <c r="AU22" s="70"/>
      <c r="AV22" s="68"/>
      <c r="AW22" s="68"/>
      <c r="AX22" s="68"/>
      <c r="AY22" s="71"/>
      <c r="AZ22" s="68"/>
      <c r="BA22" s="68"/>
      <c r="BB22" s="68"/>
      <c r="BC22" s="68"/>
      <c r="BD22" s="68"/>
      <c r="BE22" s="70"/>
      <c r="BF22" s="68"/>
      <c r="BG22" s="68"/>
      <c r="BH22" s="68"/>
      <c r="BI22" s="71"/>
      <c r="BJ22" s="68"/>
      <c r="BK22" s="68"/>
      <c r="BL22" s="68"/>
      <c r="BM22" s="68"/>
      <c r="BN22" s="68"/>
      <c r="BO22" s="70"/>
      <c r="BP22" s="68"/>
      <c r="BQ22" s="68"/>
      <c r="BR22" s="68"/>
      <c r="BS22" s="71"/>
      <c r="BT22" s="68"/>
      <c r="BU22" s="68"/>
      <c r="BV22" s="68"/>
      <c r="BW22" s="68"/>
      <c r="BX22" s="68"/>
      <c r="BY22" s="70"/>
      <c r="BZ22" s="68"/>
      <c r="CA22" s="68"/>
      <c r="CB22" s="68"/>
      <c r="CC22" s="71"/>
      <c r="CD22" s="70"/>
      <c r="CE22" s="68"/>
      <c r="CF22" s="68"/>
      <c r="CG22" s="68"/>
      <c r="CH22" s="71"/>
      <c r="CK22" s="66">
        <f>Calculations!E77</f>
        <v>41107</v>
      </c>
      <c r="CL22" s="66">
        <f>Calculations!J77</f>
        <v>41123</v>
      </c>
      <c r="CM22" s="66">
        <f>Calculations!G77</f>
        <v>41113</v>
      </c>
      <c r="CN22" s="66">
        <f>Calculations!K77</f>
        <v>41130</v>
      </c>
      <c r="CO22" s="66">
        <f>Calculations!N77</f>
        <v>41113</v>
      </c>
      <c r="CP22" s="66">
        <f>Calculations!O77</f>
        <v>41123</v>
      </c>
    </row>
    <row r="23" spans="2:94" x14ac:dyDescent="0.25">
      <c r="B23" s="52">
        <v>19</v>
      </c>
      <c r="C23" t="s">
        <v>24</v>
      </c>
      <c r="D23" s="53">
        <v>41113</v>
      </c>
      <c r="E23" s="51">
        <v>6</v>
      </c>
      <c r="F23" s="53">
        <v>41121</v>
      </c>
      <c r="G23" s="51">
        <v>4</v>
      </c>
      <c r="H23" s="54">
        <v>0.24</v>
      </c>
      <c r="K23" s="84">
        <f>Calculations!C78</f>
        <v>19</v>
      </c>
      <c r="L23" s="69" t="str">
        <f t="shared" si="28"/>
        <v/>
      </c>
      <c r="M23" s="72" t="str">
        <f>Calculations!D78</f>
        <v>Activity 19</v>
      </c>
      <c r="N23" s="73">
        <f>Calculations!M78</f>
        <v>41113</v>
      </c>
      <c r="O23" s="74">
        <f>Calculations!I78</f>
        <v>0.24</v>
      </c>
      <c r="P23" s="85">
        <f t="shared" si="29"/>
        <v>0.24</v>
      </c>
      <c r="Q23" s="68"/>
      <c r="R23" s="68"/>
      <c r="S23" s="68"/>
      <c r="T23" s="68"/>
      <c r="U23" s="71"/>
      <c r="V23" s="68"/>
      <c r="W23" s="68"/>
      <c r="X23" s="68"/>
      <c r="Y23" s="68"/>
      <c r="Z23" s="68"/>
      <c r="AA23" s="70"/>
      <c r="AB23" s="68"/>
      <c r="AC23" s="68"/>
      <c r="AD23" s="68"/>
      <c r="AE23" s="71"/>
      <c r="AF23" s="68"/>
      <c r="AG23" s="68"/>
      <c r="AH23" s="68"/>
      <c r="AI23" s="68"/>
      <c r="AJ23" s="68"/>
      <c r="AK23" s="70"/>
      <c r="AL23" s="68"/>
      <c r="AM23" s="68"/>
      <c r="AN23" s="68"/>
      <c r="AO23" s="71"/>
      <c r="AP23" s="68"/>
      <c r="AQ23" s="68"/>
      <c r="AR23" s="68"/>
      <c r="AS23" s="68"/>
      <c r="AT23" s="68"/>
      <c r="AU23" s="70"/>
      <c r="AV23" s="68"/>
      <c r="AW23" s="68"/>
      <c r="AX23" s="68"/>
      <c r="AY23" s="71"/>
      <c r="AZ23" s="68"/>
      <c r="BA23" s="68"/>
      <c r="BB23" s="68"/>
      <c r="BC23" s="68"/>
      <c r="BD23" s="68"/>
      <c r="BE23" s="70"/>
      <c r="BF23" s="68"/>
      <c r="BG23" s="68"/>
      <c r="BH23" s="68"/>
      <c r="BI23" s="71"/>
      <c r="BJ23" s="68"/>
      <c r="BK23" s="68"/>
      <c r="BL23" s="68"/>
      <c r="BM23" s="68"/>
      <c r="BN23" s="68"/>
      <c r="BO23" s="70"/>
      <c r="BP23" s="68"/>
      <c r="BQ23" s="68"/>
      <c r="BR23" s="68"/>
      <c r="BS23" s="71"/>
      <c r="BT23" s="68"/>
      <c r="BU23" s="68"/>
      <c r="BV23" s="68"/>
      <c r="BW23" s="68"/>
      <c r="BX23" s="68"/>
      <c r="BY23" s="70"/>
      <c r="BZ23" s="68"/>
      <c r="CA23" s="68"/>
      <c r="CB23" s="68"/>
      <c r="CC23" s="71"/>
      <c r="CD23" s="70"/>
      <c r="CE23" s="68"/>
      <c r="CF23" s="68"/>
      <c r="CG23" s="68"/>
      <c r="CH23" s="71"/>
      <c r="CK23" s="66">
        <f>Calculations!E78</f>
        <v>41113</v>
      </c>
      <c r="CL23" s="66">
        <f>Calculations!J78</f>
        <v>41121</v>
      </c>
      <c r="CM23" s="66">
        <f>Calculations!G78</f>
        <v>41121</v>
      </c>
      <c r="CN23" s="66">
        <f>Calculations!K78</f>
        <v>41127</v>
      </c>
      <c r="CO23" s="66">
        <f>Calculations!N78</f>
        <v>41121</v>
      </c>
      <c r="CP23" s="66">
        <f>Calculations!O78</f>
        <v>41121</v>
      </c>
    </row>
    <row r="24" spans="2:94" x14ac:dyDescent="0.25">
      <c r="B24" s="52">
        <v>20</v>
      </c>
      <c r="C24" t="s">
        <v>25</v>
      </c>
      <c r="D24" s="53">
        <v>41117</v>
      </c>
      <c r="E24" s="51">
        <v>5</v>
      </c>
      <c r="F24" s="53">
        <v>41123</v>
      </c>
      <c r="G24" s="51">
        <v>7</v>
      </c>
      <c r="H24" s="54">
        <v>0.62</v>
      </c>
      <c r="K24" s="84">
        <f>Calculations!C79</f>
        <v>20</v>
      </c>
      <c r="L24" s="69" t="str">
        <f t="shared" si="28"/>
        <v/>
      </c>
      <c r="M24" s="72" t="str">
        <f>Calculations!D79</f>
        <v>Activity 20</v>
      </c>
      <c r="N24" s="73">
        <f>Calculations!M79</f>
        <v>41117</v>
      </c>
      <c r="O24" s="74">
        <f>Calculations!I79</f>
        <v>0.62</v>
      </c>
      <c r="P24" s="85">
        <f t="shared" si="29"/>
        <v>0.62</v>
      </c>
      <c r="Q24" s="68"/>
      <c r="R24" s="68"/>
      <c r="S24" s="68"/>
      <c r="T24" s="68"/>
      <c r="U24" s="71"/>
      <c r="V24" s="68"/>
      <c r="W24" s="68"/>
      <c r="X24" s="68"/>
      <c r="Y24" s="68"/>
      <c r="Z24" s="68"/>
      <c r="AA24" s="70"/>
      <c r="AB24" s="68"/>
      <c r="AC24" s="68"/>
      <c r="AD24" s="68"/>
      <c r="AE24" s="71"/>
      <c r="AF24" s="68"/>
      <c r="AG24" s="68"/>
      <c r="AH24" s="68"/>
      <c r="AI24" s="68"/>
      <c r="AJ24" s="68"/>
      <c r="AK24" s="70"/>
      <c r="AL24" s="68"/>
      <c r="AM24" s="68"/>
      <c r="AN24" s="68"/>
      <c r="AO24" s="71"/>
      <c r="AP24" s="68"/>
      <c r="AQ24" s="68"/>
      <c r="AR24" s="68"/>
      <c r="AS24" s="68"/>
      <c r="AT24" s="68"/>
      <c r="AU24" s="70"/>
      <c r="AV24" s="68"/>
      <c r="AW24" s="68"/>
      <c r="AX24" s="68"/>
      <c r="AY24" s="71"/>
      <c r="AZ24" s="68"/>
      <c r="BA24" s="68"/>
      <c r="BB24" s="68"/>
      <c r="BC24" s="68"/>
      <c r="BD24" s="68"/>
      <c r="BE24" s="70"/>
      <c r="BF24" s="68"/>
      <c r="BG24" s="68"/>
      <c r="BH24" s="68"/>
      <c r="BI24" s="71"/>
      <c r="BJ24" s="68"/>
      <c r="BK24" s="68"/>
      <c r="BL24" s="68"/>
      <c r="BM24" s="68"/>
      <c r="BN24" s="68"/>
      <c r="BO24" s="70"/>
      <c r="BP24" s="68"/>
      <c r="BQ24" s="68"/>
      <c r="BR24" s="68"/>
      <c r="BS24" s="71"/>
      <c r="BT24" s="68"/>
      <c r="BU24" s="68"/>
      <c r="BV24" s="68"/>
      <c r="BW24" s="68"/>
      <c r="BX24" s="68"/>
      <c r="BY24" s="70"/>
      <c r="BZ24" s="68"/>
      <c r="CA24" s="68"/>
      <c r="CB24" s="68"/>
      <c r="CC24" s="71"/>
      <c r="CD24" s="70"/>
      <c r="CE24" s="68"/>
      <c r="CF24" s="68"/>
      <c r="CG24" s="68"/>
      <c r="CH24" s="71"/>
      <c r="CK24" s="66">
        <f>Calculations!E79</f>
        <v>41117</v>
      </c>
      <c r="CL24" s="66">
        <f>Calculations!J79</f>
        <v>41124</v>
      </c>
      <c r="CM24" s="66">
        <f>Calculations!G79</f>
        <v>41123</v>
      </c>
      <c r="CN24" s="66">
        <f>Calculations!K79</f>
        <v>41134</v>
      </c>
      <c r="CO24" s="66">
        <f>Calculations!N79</f>
        <v>41123</v>
      </c>
      <c r="CP24" s="66">
        <f>Calculations!O79</f>
        <v>41124</v>
      </c>
    </row>
    <row r="25" spans="2:94" x14ac:dyDescent="0.25">
      <c r="B25" s="52">
        <v>21</v>
      </c>
      <c r="C25" t="s">
        <v>26</v>
      </c>
      <c r="D25" s="53">
        <v>41125</v>
      </c>
      <c r="E25" s="51">
        <v>11</v>
      </c>
      <c r="F25" s="53">
        <v>41126</v>
      </c>
      <c r="G25" s="51">
        <v>10</v>
      </c>
      <c r="H25" s="54">
        <v>0.79</v>
      </c>
      <c r="K25" s="84">
        <f>Calculations!C80</f>
        <v>21</v>
      </c>
      <c r="L25" s="69" t="str">
        <f t="shared" si="28"/>
        <v/>
      </c>
      <c r="M25" s="72" t="str">
        <f>Calculations!D80</f>
        <v>Activity 21</v>
      </c>
      <c r="N25" s="73">
        <f>Calculations!M80</f>
        <v>41125</v>
      </c>
      <c r="O25" s="74">
        <f>Calculations!I80</f>
        <v>0.79</v>
      </c>
      <c r="P25" s="85">
        <f t="shared" si="29"/>
        <v>0.79</v>
      </c>
      <c r="Q25" s="68"/>
      <c r="R25" s="68"/>
      <c r="S25" s="68"/>
      <c r="T25" s="68"/>
      <c r="U25" s="71"/>
      <c r="V25" s="68"/>
      <c r="W25" s="68"/>
      <c r="X25" s="68"/>
      <c r="Y25" s="68"/>
      <c r="Z25" s="68"/>
      <c r="AA25" s="70"/>
      <c r="AB25" s="68"/>
      <c r="AC25" s="68"/>
      <c r="AD25" s="68"/>
      <c r="AE25" s="71"/>
      <c r="AF25" s="68"/>
      <c r="AG25" s="68"/>
      <c r="AH25" s="68"/>
      <c r="AI25" s="68"/>
      <c r="AJ25" s="68"/>
      <c r="AK25" s="70"/>
      <c r="AL25" s="68"/>
      <c r="AM25" s="68"/>
      <c r="AN25" s="68"/>
      <c r="AO25" s="71"/>
      <c r="AP25" s="68"/>
      <c r="AQ25" s="68"/>
      <c r="AR25" s="68"/>
      <c r="AS25" s="68"/>
      <c r="AT25" s="68"/>
      <c r="AU25" s="70"/>
      <c r="AV25" s="68"/>
      <c r="AW25" s="68"/>
      <c r="AX25" s="68"/>
      <c r="AY25" s="71"/>
      <c r="AZ25" s="68"/>
      <c r="BA25" s="68"/>
      <c r="BB25" s="68"/>
      <c r="BC25" s="68"/>
      <c r="BD25" s="68"/>
      <c r="BE25" s="70"/>
      <c r="BF25" s="68"/>
      <c r="BG25" s="68"/>
      <c r="BH25" s="68"/>
      <c r="BI25" s="71"/>
      <c r="BJ25" s="68"/>
      <c r="BK25" s="68"/>
      <c r="BL25" s="68"/>
      <c r="BM25" s="68"/>
      <c r="BN25" s="68"/>
      <c r="BO25" s="70"/>
      <c r="BP25" s="68"/>
      <c r="BQ25" s="68"/>
      <c r="BR25" s="68"/>
      <c r="BS25" s="71"/>
      <c r="BT25" s="68"/>
      <c r="BU25" s="68"/>
      <c r="BV25" s="68"/>
      <c r="BW25" s="68"/>
      <c r="BX25" s="68"/>
      <c r="BY25" s="70"/>
      <c r="BZ25" s="68"/>
      <c r="CA25" s="68"/>
      <c r="CB25" s="68"/>
      <c r="CC25" s="71"/>
      <c r="CD25" s="70"/>
      <c r="CE25" s="68"/>
      <c r="CF25" s="68"/>
      <c r="CG25" s="68"/>
      <c r="CH25" s="71"/>
      <c r="CK25" s="66">
        <f>Calculations!E80</f>
        <v>41125</v>
      </c>
      <c r="CL25" s="66">
        <f>Calculations!J80</f>
        <v>41141</v>
      </c>
      <c r="CM25" s="66">
        <f>Calculations!G80</f>
        <v>41126</v>
      </c>
      <c r="CN25" s="66">
        <f>Calculations!K80</f>
        <v>41138</v>
      </c>
      <c r="CO25" s="66">
        <f>Calculations!N80</f>
        <v>41126</v>
      </c>
      <c r="CP25" s="66">
        <f>Calculations!O80</f>
        <v>41138</v>
      </c>
    </row>
    <row r="26" spans="2:94" x14ac:dyDescent="0.25">
      <c r="B26" s="52">
        <v>22</v>
      </c>
      <c r="C26" t="s">
        <v>27</v>
      </c>
      <c r="D26" s="53">
        <v>41130</v>
      </c>
      <c r="E26" s="51">
        <v>7</v>
      </c>
      <c r="F26" s="53">
        <v>41135</v>
      </c>
      <c r="G26" s="51">
        <v>8</v>
      </c>
      <c r="H26" s="54">
        <v>0.94</v>
      </c>
      <c r="K26" s="84">
        <f>Calculations!C81</f>
        <v>22</v>
      </c>
      <c r="L26" s="69" t="str">
        <f t="shared" si="28"/>
        <v/>
      </c>
      <c r="M26" s="72" t="str">
        <f>Calculations!D81</f>
        <v>Activity 22</v>
      </c>
      <c r="N26" s="73">
        <f>Calculations!M81</f>
        <v>41130</v>
      </c>
      <c r="O26" s="74">
        <f>Calculations!I81</f>
        <v>0.94</v>
      </c>
      <c r="P26" s="85">
        <f t="shared" si="29"/>
        <v>0.94</v>
      </c>
      <c r="Q26" s="68"/>
      <c r="R26" s="68"/>
      <c r="S26" s="68"/>
      <c r="T26" s="68"/>
      <c r="U26" s="71"/>
      <c r="V26" s="68"/>
      <c r="W26" s="68"/>
      <c r="X26" s="68"/>
      <c r="Y26" s="68"/>
      <c r="Z26" s="68"/>
      <c r="AA26" s="70"/>
      <c r="AB26" s="68"/>
      <c r="AC26" s="68"/>
      <c r="AD26" s="68"/>
      <c r="AE26" s="71"/>
      <c r="AF26" s="68"/>
      <c r="AG26" s="68"/>
      <c r="AH26" s="68"/>
      <c r="AI26" s="68"/>
      <c r="AJ26" s="68"/>
      <c r="AK26" s="70"/>
      <c r="AL26" s="68"/>
      <c r="AM26" s="68"/>
      <c r="AN26" s="68"/>
      <c r="AO26" s="71"/>
      <c r="AP26" s="68"/>
      <c r="AQ26" s="68"/>
      <c r="AR26" s="68"/>
      <c r="AS26" s="68"/>
      <c r="AT26" s="68"/>
      <c r="AU26" s="70"/>
      <c r="AV26" s="68"/>
      <c r="AW26" s="68"/>
      <c r="AX26" s="68"/>
      <c r="AY26" s="71"/>
      <c r="AZ26" s="68"/>
      <c r="BA26" s="68"/>
      <c r="BB26" s="68"/>
      <c r="BC26" s="68"/>
      <c r="BD26" s="68"/>
      <c r="BE26" s="70"/>
      <c r="BF26" s="68"/>
      <c r="BG26" s="68"/>
      <c r="BH26" s="68"/>
      <c r="BI26" s="71"/>
      <c r="BJ26" s="68"/>
      <c r="BK26" s="68"/>
      <c r="BL26" s="68"/>
      <c r="BM26" s="68"/>
      <c r="BN26" s="68"/>
      <c r="BO26" s="70"/>
      <c r="BP26" s="68"/>
      <c r="BQ26" s="68"/>
      <c r="BR26" s="68"/>
      <c r="BS26" s="71"/>
      <c r="BT26" s="68"/>
      <c r="BU26" s="68"/>
      <c r="BV26" s="68"/>
      <c r="BW26" s="68"/>
      <c r="BX26" s="68"/>
      <c r="BY26" s="70"/>
      <c r="BZ26" s="68"/>
      <c r="CA26" s="68"/>
      <c r="CB26" s="68"/>
      <c r="CC26" s="71"/>
      <c r="CD26" s="70"/>
      <c r="CE26" s="68"/>
      <c r="CF26" s="68"/>
      <c r="CG26" s="68"/>
      <c r="CH26" s="71"/>
      <c r="CK26" s="66">
        <f>Calculations!E81</f>
        <v>41130</v>
      </c>
      <c r="CL26" s="66">
        <f>Calculations!J81</f>
        <v>41141</v>
      </c>
      <c r="CM26" s="66">
        <f>Calculations!G81</f>
        <v>41135</v>
      </c>
      <c r="CN26" s="66">
        <f>Calculations!K81</f>
        <v>41145</v>
      </c>
      <c r="CO26" s="66">
        <f>Calculations!N81</f>
        <v>41135</v>
      </c>
      <c r="CP26" s="66">
        <f>Calculations!O81</f>
        <v>41141</v>
      </c>
    </row>
    <row r="27" spans="2:94" x14ac:dyDescent="0.25">
      <c r="B27" s="52">
        <v>23</v>
      </c>
      <c r="C27" t="s">
        <v>28</v>
      </c>
      <c r="D27" s="53">
        <v>41141</v>
      </c>
      <c r="E27" s="51">
        <v>10</v>
      </c>
      <c r="F27" s="53">
        <v>41148</v>
      </c>
      <c r="G27" s="51">
        <v>13</v>
      </c>
      <c r="H27" s="54">
        <v>0.88</v>
      </c>
      <c r="K27" s="84">
        <f>Calculations!C82</f>
        <v>23</v>
      </c>
      <c r="L27" s="69" t="str">
        <f t="shared" si="28"/>
        <v/>
      </c>
      <c r="M27" s="72" t="str">
        <f>Calculations!D82</f>
        <v>Activity 23</v>
      </c>
      <c r="N27" s="73">
        <f>Calculations!M82</f>
        <v>41141</v>
      </c>
      <c r="O27" s="74">
        <f>Calculations!I82</f>
        <v>0.88</v>
      </c>
      <c r="P27" s="85">
        <f t="shared" si="29"/>
        <v>0.88</v>
      </c>
      <c r="Q27" s="68"/>
      <c r="R27" s="68"/>
      <c r="S27" s="68"/>
      <c r="T27" s="68"/>
      <c r="U27" s="71"/>
      <c r="V27" s="68"/>
      <c r="W27" s="68"/>
      <c r="X27" s="68"/>
      <c r="Y27" s="68"/>
      <c r="Z27" s="68"/>
      <c r="AA27" s="70"/>
      <c r="AB27" s="68"/>
      <c r="AC27" s="68"/>
      <c r="AD27" s="68"/>
      <c r="AE27" s="71"/>
      <c r="AF27" s="68"/>
      <c r="AG27" s="68"/>
      <c r="AH27" s="68"/>
      <c r="AI27" s="68"/>
      <c r="AJ27" s="68"/>
      <c r="AK27" s="70"/>
      <c r="AL27" s="68"/>
      <c r="AM27" s="68"/>
      <c r="AN27" s="68"/>
      <c r="AO27" s="71"/>
      <c r="AP27" s="68"/>
      <c r="AQ27" s="68"/>
      <c r="AR27" s="68"/>
      <c r="AS27" s="68"/>
      <c r="AT27" s="68"/>
      <c r="AU27" s="70"/>
      <c r="AV27" s="68"/>
      <c r="AW27" s="68"/>
      <c r="AX27" s="68"/>
      <c r="AY27" s="71"/>
      <c r="AZ27" s="68"/>
      <c r="BA27" s="68"/>
      <c r="BB27" s="68"/>
      <c r="BC27" s="68"/>
      <c r="BD27" s="68"/>
      <c r="BE27" s="70"/>
      <c r="BF27" s="68"/>
      <c r="BG27" s="68"/>
      <c r="BH27" s="68"/>
      <c r="BI27" s="71"/>
      <c r="BJ27" s="68"/>
      <c r="BK27" s="68"/>
      <c r="BL27" s="68"/>
      <c r="BM27" s="68"/>
      <c r="BN27" s="68"/>
      <c r="BO27" s="70"/>
      <c r="BP27" s="68"/>
      <c r="BQ27" s="68"/>
      <c r="BR27" s="68"/>
      <c r="BS27" s="71"/>
      <c r="BT27" s="68"/>
      <c r="BU27" s="68"/>
      <c r="BV27" s="68"/>
      <c r="BW27" s="68"/>
      <c r="BX27" s="68"/>
      <c r="BY27" s="70"/>
      <c r="BZ27" s="68"/>
      <c r="CA27" s="68"/>
      <c r="CB27" s="68"/>
      <c r="CC27" s="71"/>
      <c r="CD27" s="70"/>
      <c r="CE27" s="68"/>
      <c r="CF27" s="68"/>
      <c r="CG27" s="68"/>
      <c r="CH27" s="71"/>
      <c r="CK27" s="66">
        <f>Calculations!E82</f>
        <v>41141</v>
      </c>
      <c r="CL27" s="66">
        <f>Calculations!J82</f>
        <v>41155</v>
      </c>
      <c r="CM27" s="66">
        <f>Calculations!G82</f>
        <v>41148</v>
      </c>
      <c r="CN27" s="66">
        <f>Calculations!K82</f>
        <v>41165</v>
      </c>
      <c r="CO27" s="66">
        <f>Calculations!N82</f>
        <v>41148</v>
      </c>
      <c r="CP27" s="66">
        <f>Calculations!O82</f>
        <v>41155</v>
      </c>
    </row>
    <row r="28" spans="2:94" x14ac:dyDescent="0.25">
      <c r="B28" s="52">
        <v>24</v>
      </c>
      <c r="C28" t="s">
        <v>29</v>
      </c>
      <c r="D28" s="53">
        <v>41150</v>
      </c>
      <c r="E28" s="51">
        <v>11</v>
      </c>
      <c r="F28" s="53">
        <v>41156</v>
      </c>
      <c r="G28" s="51">
        <v>12</v>
      </c>
      <c r="H28" s="54">
        <v>0.77</v>
      </c>
      <c r="K28" s="84">
        <f>Calculations!C83</f>
        <v>24</v>
      </c>
      <c r="L28" s="69" t="str">
        <f t="shared" si="28"/>
        <v/>
      </c>
      <c r="M28" s="72" t="str">
        <f>Calculations!D83</f>
        <v>Activity 24</v>
      </c>
      <c r="N28" s="73">
        <f>Calculations!M83</f>
        <v>41150</v>
      </c>
      <c r="O28" s="74">
        <f>Calculations!I83</f>
        <v>0.77</v>
      </c>
      <c r="P28" s="85">
        <f t="shared" si="29"/>
        <v>0.77</v>
      </c>
      <c r="Q28" s="68"/>
      <c r="R28" s="68"/>
      <c r="S28" s="68"/>
      <c r="T28" s="68"/>
      <c r="U28" s="71"/>
      <c r="V28" s="68"/>
      <c r="W28" s="68"/>
      <c r="X28" s="68"/>
      <c r="Y28" s="68"/>
      <c r="Z28" s="68"/>
      <c r="AA28" s="70"/>
      <c r="AB28" s="68"/>
      <c r="AC28" s="68"/>
      <c r="AD28" s="68"/>
      <c r="AE28" s="71"/>
      <c r="AF28" s="68"/>
      <c r="AG28" s="68"/>
      <c r="AH28" s="68"/>
      <c r="AI28" s="68"/>
      <c r="AJ28" s="68"/>
      <c r="AK28" s="70"/>
      <c r="AL28" s="68"/>
      <c r="AM28" s="68"/>
      <c r="AN28" s="68"/>
      <c r="AO28" s="71"/>
      <c r="AP28" s="68"/>
      <c r="AQ28" s="68"/>
      <c r="AR28" s="68"/>
      <c r="AS28" s="68"/>
      <c r="AT28" s="68"/>
      <c r="AU28" s="70"/>
      <c r="AV28" s="68"/>
      <c r="AW28" s="68"/>
      <c r="AX28" s="68"/>
      <c r="AY28" s="71"/>
      <c r="AZ28" s="68"/>
      <c r="BA28" s="68"/>
      <c r="BB28" s="68"/>
      <c r="BC28" s="68"/>
      <c r="BD28" s="68"/>
      <c r="BE28" s="70"/>
      <c r="BF28" s="68"/>
      <c r="BG28" s="68"/>
      <c r="BH28" s="68"/>
      <c r="BI28" s="71"/>
      <c r="BJ28" s="68"/>
      <c r="BK28" s="68"/>
      <c r="BL28" s="68"/>
      <c r="BM28" s="68"/>
      <c r="BN28" s="68"/>
      <c r="BO28" s="70"/>
      <c r="BP28" s="68"/>
      <c r="BQ28" s="68"/>
      <c r="BR28" s="68"/>
      <c r="BS28" s="71"/>
      <c r="BT28" s="68"/>
      <c r="BU28" s="68"/>
      <c r="BV28" s="68"/>
      <c r="BW28" s="68"/>
      <c r="BX28" s="68"/>
      <c r="BY28" s="70"/>
      <c r="BZ28" s="68"/>
      <c r="CA28" s="68"/>
      <c r="CB28" s="68"/>
      <c r="CC28" s="71"/>
      <c r="CD28" s="70"/>
      <c r="CE28" s="68"/>
      <c r="CF28" s="68"/>
      <c r="CG28" s="68"/>
      <c r="CH28" s="71"/>
      <c r="CK28" s="66">
        <f>Calculations!E83</f>
        <v>41150</v>
      </c>
      <c r="CL28" s="66">
        <f>Calculations!J83</f>
        <v>41165</v>
      </c>
      <c r="CM28" s="66">
        <f>Calculations!G83</f>
        <v>41156</v>
      </c>
      <c r="CN28" s="66">
        <f>Calculations!K83</f>
        <v>41172</v>
      </c>
      <c r="CO28" s="66">
        <f>Calculations!N83</f>
        <v>41156</v>
      </c>
      <c r="CP28" s="66">
        <f>Calculations!O83</f>
        <v>41165</v>
      </c>
    </row>
    <row r="29" spans="2:94" x14ac:dyDescent="0.25">
      <c r="B29" s="52">
        <v>25</v>
      </c>
      <c r="C29" t="s">
        <v>30</v>
      </c>
      <c r="D29" s="53">
        <v>41161</v>
      </c>
      <c r="E29" s="51">
        <v>6</v>
      </c>
      <c r="F29" s="53">
        <v>41161</v>
      </c>
      <c r="G29" s="51">
        <v>8</v>
      </c>
      <c r="H29" s="54">
        <v>0.56000000000000005</v>
      </c>
      <c r="K29" s="84">
        <f>Calculations!C84</f>
        <v>25</v>
      </c>
      <c r="L29" s="69" t="str">
        <f t="shared" si="28"/>
        <v/>
      </c>
      <c r="M29" s="72" t="str">
        <f>Calculations!D84</f>
        <v>Activity 25</v>
      </c>
      <c r="N29" s="73">
        <f>Calculations!M84</f>
        <v>41161</v>
      </c>
      <c r="O29" s="74">
        <f>Calculations!I84</f>
        <v>0.56000000000000005</v>
      </c>
      <c r="P29" s="85">
        <f t="shared" si="29"/>
        <v>0.56000000000000005</v>
      </c>
      <c r="Q29" s="68"/>
      <c r="R29" s="68"/>
      <c r="S29" s="68"/>
      <c r="T29" s="68"/>
      <c r="U29" s="71"/>
      <c r="V29" s="68"/>
      <c r="W29" s="68"/>
      <c r="X29" s="68"/>
      <c r="Y29" s="68"/>
      <c r="Z29" s="68"/>
      <c r="AA29" s="70"/>
      <c r="AB29" s="68"/>
      <c r="AC29" s="68"/>
      <c r="AD29" s="68"/>
      <c r="AE29" s="71"/>
      <c r="AF29" s="68"/>
      <c r="AG29" s="68"/>
      <c r="AH29" s="68"/>
      <c r="AI29" s="68"/>
      <c r="AJ29" s="68"/>
      <c r="AK29" s="70"/>
      <c r="AL29" s="68"/>
      <c r="AM29" s="68"/>
      <c r="AN29" s="68"/>
      <c r="AO29" s="71"/>
      <c r="AP29" s="68"/>
      <c r="AQ29" s="68"/>
      <c r="AR29" s="68"/>
      <c r="AS29" s="68"/>
      <c r="AT29" s="68"/>
      <c r="AU29" s="70"/>
      <c r="AV29" s="68"/>
      <c r="AW29" s="68"/>
      <c r="AX29" s="68"/>
      <c r="AY29" s="71"/>
      <c r="AZ29" s="68"/>
      <c r="BA29" s="68"/>
      <c r="BB29" s="68"/>
      <c r="BC29" s="68"/>
      <c r="BD29" s="68"/>
      <c r="BE29" s="70"/>
      <c r="BF29" s="68"/>
      <c r="BG29" s="68"/>
      <c r="BH29" s="68"/>
      <c r="BI29" s="71"/>
      <c r="BJ29" s="68"/>
      <c r="BK29" s="68"/>
      <c r="BL29" s="68"/>
      <c r="BM29" s="68"/>
      <c r="BN29" s="68"/>
      <c r="BO29" s="70"/>
      <c r="BP29" s="68"/>
      <c r="BQ29" s="68"/>
      <c r="BR29" s="68"/>
      <c r="BS29" s="71"/>
      <c r="BT29" s="68"/>
      <c r="BU29" s="68"/>
      <c r="BV29" s="68"/>
      <c r="BW29" s="68"/>
      <c r="BX29" s="68"/>
      <c r="BY29" s="70"/>
      <c r="BZ29" s="68"/>
      <c r="CA29" s="68"/>
      <c r="CB29" s="68"/>
      <c r="CC29" s="71"/>
      <c r="CD29" s="70"/>
      <c r="CE29" s="68"/>
      <c r="CF29" s="68"/>
      <c r="CG29" s="68"/>
      <c r="CH29" s="71"/>
      <c r="CK29" s="66">
        <f>Calculations!E84</f>
        <v>41161</v>
      </c>
      <c r="CL29" s="66">
        <f>Calculations!J84</f>
        <v>41169</v>
      </c>
      <c r="CM29" s="66">
        <f>Calculations!G84</f>
        <v>41161</v>
      </c>
      <c r="CN29" s="66">
        <f>Calculations!K84</f>
        <v>41171</v>
      </c>
      <c r="CO29" s="66">
        <f>Calculations!N84</f>
        <v>41161</v>
      </c>
      <c r="CP29" s="66">
        <f>Calculations!O84</f>
        <v>41169</v>
      </c>
    </row>
    <row r="30" spans="2:94" x14ac:dyDescent="0.25">
      <c r="B30" s="52">
        <v>26</v>
      </c>
      <c r="C30" t="s">
        <v>31</v>
      </c>
      <c r="D30" s="53">
        <v>41172</v>
      </c>
      <c r="E30" s="51">
        <v>7</v>
      </c>
      <c r="F30" s="53">
        <v>41170</v>
      </c>
      <c r="G30" s="51">
        <v>11</v>
      </c>
      <c r="H30" s="54">
        <v>0.27</v>
      </c>
      <c r="K30" s="84">
        <f>Calculations!C85</f>
        <v>26</v>
      </c>
      <c r="L30" s="69" t="str">
        <f t="shared" si="28"/>
        <v/>
      </c>
      <c r="M30" s="72" t="str">
        <f>Calculations!D85</f>
        <v>Activity 26</v>
      </c>
      <c r="N30" s="73">
        <f>Calculations!M85</f>
        <v>41172</v>
      </c>
      <c r="O30" s="74">
        <f>Calculations!I85</f>
        <v>0.27</v>
      </c>
      <c r="P30" s="85">
        <f t="shared" si="29"/>
        <v>0.27</v>
      </c>
      <c r="Q30" s="68"/>
      <c r="R30" s="68"/>
      <c r="S30" s="68"/>
      <c r="T30" s="68"/>
      <c r="U30" s="71"/>
      <c r="V30" s="68"/>
      <c r="W30" s="68"/>
      <c r="X30" s="68"/>
      <c r="Y30" s="68"/>
      <c r="Z30" s="68"/>
      <c r="AA30" s="70"/>
      <c r="AB30" s="68"/>
      <c r="AC30" s="68"/>
      <c r="AD30" s="68"/>
      <c r="AE30" s="71"/>
      <c r="AF30" s="68"/>
      <c r="AG30" s="68"/>
      <c r="AH30" s="68"/>
      <c r="AI30" s="68"/>
      <c r="AJ30" s="68"/>
      <c r="AK30" s="70"/>
      <c r="AL30" s="68"/>
      <c r="AM30" s="68"/>
      <c r="AN30" s="68"/>
      <c r="AO30" s="71"/>
      <c r="AP30" s="68"/>
      <c r="AQ30" s="68"/>
      <c r="AR30" s="68"/>
      <c r="AS30" s="68"/>
      <c r="AT30" s="68"/>
      <c r="AU30" s="70"/>
      <c r="AV30" s="68"/>
      <c r="AW30" s="68"/>
      <c r="AX30" s="68"/>
      <c r="AY30" s="71"/>
      <c r="AZ30" s="68"/>
      <c r="BA30" s="68"/>
      <c r="BB30" s="68"/>
      <c r="BC30" s="68"/>
      <c r="BD30" s="68"/>
      <c r="BE30" s="70"/>
      <c r="BF30" s="68"/>
      <c r="BG30" s="68"/>
      <c r="BH30" s="68"/>
      <c r="BI30" s="71"/>
      <c r="BJ30" s="68"/>
      <c r="BK30" s="68"/>
      <c r="BL30" s="68"/>
      <c r="BM30" s="68"/>
      <c r="BN30" s="68"/>
      <c r="BO30" s="70"/>
      <c r="BP30" s="68"/>
      <c r="BQ30" s="68"/>
      <c r="BR30" s="68"/>
      <c r="BS30" s="71"/>
      <c r="BT30" s="68"/>
      <c r="BU30" s="68"/>
      <c r="BV30" s="68"/>
      <c r="BW30" s="68"/>
      <c r="BX30" s="68"/>
      <c r="BY30" s="70"/>
      <c r="BZ30" s="68"/>
      <c r="CA30" s="68"/>
      <c r="CB30" s="68"/>
      <c r="CC30" s="71"/>
      <c r="CD30" s="70"/>
      <c r="CE30" s="68"/>
      <c r="CF30" s="68"/>
      <c r="CG30" s="68"/>
      <c r="CH30" s="71"/>
      <c r="CK30" s="66">
        <f>Calculations!E85</f>
        <v>41172</v>
      </c>
      <c r="CL30" s="66">
        <f>Calculations!J85</f>
        <v>41183</v>
      </c>
      <c r="CM30" s="66">
        <f>Calculations!G85</f>
        <v>41170</v>
      </c>
      <c r="CN30" s="66">
        <f>Calculations!K85</f>
        <v>41185</v>
      </c>
      <c r="CO30" s="66">
        <f>Calculations!N85</f>
        <v>41172</v>
      </c>
      <c r="CP30" s="66">
        <f>Calculations!O85</f>
        <v>41183</v>
      </c>
    </row>
    <row r="31" spans="2:94" x14ac:dyDescent="0.25">
      <c r="B31" s="52">
        <v>27</v>
      </c>
      <c r="C31" t="s">
        <v>32</v>
      </c>
      <c r="D31" s="53">
        <v>41182</v>
      </c>
      <c r="E31" s="51">
        <v>8</v>
      </c>
      <c r="F31" s="53">
        <v>41186</v>
      </c>
      <c r="G31" s="51">
        <v>10</v>
      </c>
      <c r="H31" s="54">
        <v>0.46</v>
      </c>
      <c r="K31" s="84">
        <f>Calculations!C86</f>
        <v>27</v>
      </c>
      <c r="L31" s="69" t="str">
        <f t="shared" si="28"/>
        <v/>
      </c>
      <c r="M31" s="72" t="str">
        <f>Calculations!D86</f>
        <v>Activity 27</v>
      </c>
      <c r="N31" s="73">
        <f>Calculations!M86</f>
        <v>41182</v>
      </c>
      <c r="O31" s="74">
        <f>Calculations!I86</f>
        <v>0.46</v>
      </c>
      <c r="P31" s="85">
        <f t="shared" si="29"/>
        <v>0.46</v>
      </c>
      <c r="Q31" s="68"/>
      <c r="R31" s="68"/>
      <c r="S31" s="68"/>
      <c r="T31" s="68"/>
      <c r="U31" s="71"/>
      <c r="V31" s="68"/>
      <c r="W31" s="68"/>
      <c r="X31" s="68"/>
      <c r="Y31" s="68"/>
      <c r="Z31" s="68"/>
      <c r="AA31" s="70"/>
      <c r="AB31" s="68"/>
      <c r="AC31" s="68"/>
      <c r="AD31" s="68"/>
      <c r="AE31" s="71"/>
      <c r="AF31" s="68"/>
      <c r="AG31" s="68"/>
      <c r="AH31" s="68"/>
      <c r="AI31" s="68"/>
      <c r="AJ31" s="68"/>
      <c r="AK31" s="70"/>
      <c r="AL31" s="68"/>
      <c r="AM31" s="68"/>
      <c r="AN31" s="68"/>
      <c r="AO31" s="71"/>
      <c r="AP31" s="68"/>
      <c r="AQ31" s="68"/>
      <c r="AR31" s="68"/>
      <c r="AS31" s="68"/>
      <c r="AT31" s="68"/>
      <c r="AU31" s="70"/>
      <c r="AV31" s="68"/>
      <c r="AW31" s="68"/>
      <c r="AX31" s="68"/>
      <c r="AY31" s="71"/>
      <c r="AZ31" s="68"/>
      <c r="BA31" s="68"/>
      <c r="BB31" s="68"/>
      <c r="BC31" s="68"/>
      <c r="BD31" s="68"/>
      <c r="BE31" s="70"/>
      <c r="BF31" s="68"/>
      <c r="BG31" s="68"/>
      <c r="BH31" s="68"/>
      <c r="BI31" s="71"/>
      <c r="BJ31" s="68"/>
      <c r="BK31" s="68"/>
      <c r="BL31" s="68"/>
      <c r="BM31" s="68"/>
      <c r="BN31" s="68"/>
      <c r="BO31" s="70"/>
      <c r="BP31" s="68"/>
      <c r="BQ31" s="68"/>
      <c r="BR31" s="68"/>
      <c r="BS31" s="71"/>
      <c r="BT31" s="68"/>
      <c r="BU31" s="68"/>
      <c r="BV31" s="68"/>
      <c r="BW31" s="68"/>
      <c r="BX31" s="68"/>
      <c r="BY31" s="70"/>
      <c r="BZ31" s="68"/>
      <c r="CA31" s="68"/>
      <c r="CB31" s="68"/>
      <c r="CC31" s="71"/>
      <c r="CD31" s="70"/>
      <c r="CE31" s="68"/>
      <c r="CF31" s="68"/>
      <c r="CG31" s="68"/>
      <c r="CH31" s="71"/>
      <c r="CK31" s="66">
        <f>Calculations!E86</f>
        <v>41182</v>
      </c>
      <c r="CL31" s="66">
        <f>Calculations!J86</f>
        <v>41192</v>
      </c>
      <c r="CM31" s="66">
        <f>Calculations!G86</f>
        <v>41186</v>
      </c>
      <c r="CN31" s="66">
        <f>Calculations!K86</f>
        <v>41200</v>
      </c>
      <c r="CO31" s="66">
        <f>Calculations!N86</f>
        <v>41186</v>
      </c>
      <c r="CP31" s="66">
        <f>Calculations!O86</f>
        <v>41192</v>
      </c>
    </row>
    <row r="32" spans="2:94" x14ac:dyDescent="0.25">
      <c r="B32" s="52">
        <v>28</v>
      </c>
      <c r="C32" t="s">
        <v>33</v>
      </c>
      <c r="D32" s="53">
        <v>41194</v>
      </c>
      <c r="E32" s="51">
        <v>10</v>
      </c>
      <c r="F32" s="53">
        <v>41204</v>
      </c>
      <c r="G32" s="51">
        <v>8</v>
      </c>
      <c r="H32" s="54">
        <v>0.92</v>
      </c>
      <c r="K32" s="84">
        <f>Calculations!C87</f>
        <v>28</v>
      </c>
      <c r="L32" s="69" t="str">
        <f t="shared" si="28"/>
        <v/>
      </c>
      <c r="M32" s="72" t="str">
        <f>Calculations!D87</f>
        <v>Activity 28</v>
      </c>
      <c r="N32" s="73">
        <f>Calculations!M87</f>
        <v>41194</v>
      </c>
      <c r="O32" s="74">
        <f>Calculations!I87</f>
        <v>0.92</v>
      </c>
      <c r="P32" s="85">
        <f t="shared" si="29"/>
        <v>0.92</v>
      </c>
      <c r="Q32" s="68"/>
      <c r="R32" s="68"/>
      <c r="S32" s="68"/>
      <c r="T32" s="68"/>
      <c r="U32" s="71"/>
      <c r="V32" s="68"/>
      <c r="W32" s="68"/>
      <c r="X32" s="68"/>
      <c r="Y32" s="68"/>
      <c r="Z32" s="68"/>
      <c r="AA32" s="70"/>
      <c r="AB32" s="68"/>
      <c r="AC32" s="68"/>
      <c r="AD32" s="68"/>
      <c r="AE32" s="71"/>
      <c r="AF32" s="68"/>
      <c r="AG32" s="68"/>
      <c r="AH32" s="68"/>
      <c r="AI32" s="68"/>
      <c r="AJ32" s="68"/>
      <c r="AK32" s="70"/>
      <c r="AL32" s="68"/>
      <c r="AM32" s="68"/>
      <c r="AN32" s="68"/>
      <c r="AO32" s="71"/>
      <c r="AP32" s="68"/>
      <c r="AQ32" s="68"/>
      <c r="AR32" s="68"/>
      <c r="AS32" s="68"/>
      <c r="AT32" s="68"/>
      <c r="AU32" s="70"/>
      <c r="AV32" s="68"/>
      <c r="AW32" s="68"/>
      <c r="AX32" s="68"/>
      <c r="AY32" s="71"/>
      <c r="AZ32" s="68"/>
      <c r="BA32" s="68"/>
      <c r="BB32" s="68"/>
      <c r="BC32" s="68"/>
      <c r="BD32" s="68"/>
      <c r="BE32" s="70"/>
      <c r="BF32" s="68"/>
      <c r="BG32" s="68"/>
      <c r="BH32" s="68"/>
      <c r="BI32" s="71"/>
      <c r="BJ32" s="68"/>
      <c r="BK32" s="68"/>
      <c r="BL32" s="68"/>
      <c r="BM32" s="68"/>
      <c r="BN32" s="68"/>
      <c r="BO32" s="70"/>
      <c r="BP32" s="68"/>
      <c r="BQ32" s="68"/>
      <c r="BR32" s="68"/>
      <c r="BS32" s="71"/>
      <c r="BT32" s="68"/>
      <c r="BU32" s="68"/>
      <c r="BV32" s="68"/>
      <c r="BW32" s="68"/>
      <c r="BX32" s="68"/>
      <c r="BY32" s="70"/>
      <c r="BZ32" s="68"/>
      <c r="CA32" s="68"/>
      <c r="CB32" s="68"/>
      <c r="CC32" s="71"/>
      <c r="CD32" s="70"/>
      <c r="CE32" s="68"/>
      <c r="CF32" s="68"/>
      <c r="CG32" s="68"/>
      <c r="CH32" s="71"/>
      <c r="CK32" s="66">
        <f>Calculations!E87</f>
        <v>41194</v>
      </c>
      <c r="CL32" s="66">
        <f>Calculations!J87</f>
        <v>41208</v>
      </c>
      <c r="CM32" s="66">
        <f>Calculations!G87</f>
        <v>41204</v>
      </c>
      <c r="CN32" s="66">
        <f>Calculations!K87</f>
        <v>41214</v>
      </c>
      <c r="CO32" s="66">
        <f>Calculations!N87</f>
        <v>41204</v>
      </c>
      <c r="CP32" s="66">
        <f>Calculations!O87</f>
        <v>41208</v>
      </c>
    </row>
    <row r="33" spans="2:94" x14ac:dyDescent="0.25">
      <c r="B33" s="52">
        <v>29</v>
      </c>
      <c r="C33" t="s">
        <v>34</v>
      </c>
      <c r="D33" s="53">
        <v>41205</v>
      </c>
      <c r="E33" s="51">
        <v>10</v>
      </c>
      <c r="F33" s="53">
        <v>41203</v>
      </c>
      <c r="G33" s="51">
        <v>12</v>
      </c>
      <c r="H33" s="54">
        <v>0.91</v>
      </c>
      <c r="K33" s="84">
        <f>Calculations!C88</f>
        <v>29</v>
      </c>
      <c r="L33" s="69" t="str">
        <f t="shared" si="28"/>
        <v/>
      </c>
      <c r="M33" s="72" t="str">
        <f>Calculations!D88</f>
        <v>Activity 29</v>
      </c>
      <c r="N33" s="73">
        <f>Calculations!M88</f>
        <v>41205</v>
      </c>
      <c r="O33" s="74">
        <f>Calculations!I88</f>
        <v>0.91</v>
      </c>
      <c r="P33" s="85">
        <f t="shared" si="29"/>
        <v>0.91</v>
      </c>
      <c r="Q33" s="68"/>
      <c r="R33" s="68"/>
      <c r="S33" s="68"/>
      <c r="T33" s="68"/>
      <c r="U33" s="71"/>
      <c r="V33" s="68"/>
      <c r="W33" s="68"/>
      <c r="X33" s="68"/>
      <c r="Y33" s="68"/>
      <c r="Z33" s="68"/>
      <c r="AA33" s="70"/>
      <c r="AB33" s="68"/>
      <c r="AC33" s="68"/>
      <c r="AD33" s="68"/>
      <c r="AE33" s="71"/>
      <c r="AF33" s="68"/>
      <c r="AG33" s="68"/>
      <c r="AH33" s="68"/>
      <c r="AI33" s="68"/>
      <c r="AJ33" s="68"/>
      <c r="AK33" s="70"/>
      <c r="AL33" s="68"/>
      <c r="AM33" s="68"/>
      <c r="AN33" s="68"/>
      <c r="AO33" s="71"/>
      <c r="AP33" s="68"/>
      <c r="AQ33" s="68"/>
      <c r="AR33" s="68"/>
      <c r="AS33" s="68"/>
      <c r="AT33" s="68"/>
      <c r="AU33" s="70"/>
      <c r="AV33" s="68"/>
      <c r="AW33" s="68"/>
      <c r="AX33" s="68"/>
      <c r="AY33" s="71"/>
      <c r="AZ33" s="68"/>
      <c r="BA33" s="68"/>
      <c r="BB33" s="68"/>
      <c r="BC33" s="68"/>
      <c r="BD33" s="68"/>
      <c r="BE33" s="70"/>
      <c r="BF33" s="68"/>
      <c r="BG33" s="68"/>
      <c r="BH33" s="68"/>
      <c r="BI33" s="71"/>
      <c r="BJ33" s="68"/>
      <c r="BK33" s="68"/>
      <c r="BL33" s="68"/>
      <c r="BM33" s="68"/>
      <c r="BN33" s="68"/>
      <c r="BO33" s="70"/>
      <c r="BP33" s="68"/>
      <c r="BQ33" s="68"/>
      <c r="BR33" s="68"/>
      <c r="BS33" s="71"/>
      <c r="BT33" s="68"/>
      <c r="BU33" s="68"/>
      <c r="BV33" s="68"/>
      <c r="BW33" s="68"/>
      <c r="BX33" s="68"/>
      <c r="BY33" s="70"/>
      <c r="BZ33" s="68"/>
      <c r="CA33" s="68"/>
      <c r="CB33" s="68"/>
      <c r="CC33" s="71"/>
      <c r="CD33" s="70"/>
      <c r="CE33" s="68"/>
      <c r="CF33" s="68"/>
      <c r="CG33" s="68"/>
      <c r="CH33" s="71"/>
      <c r="CK33" s="66">
        <f>Calculations!E88</f>
        <v>41205</v>
      </c>
      <c r="CL33" s="66">
        <f>Calculations!J88</f>
        <v>41219</v>
      </c>
      <c r="CM33" s="66">
        <f>Calculations!G88</f>
        <v>41203</v>
      </c>
      <c r="CN33" s="66">
        <f>Calculations!K88</f>
        <v>41219</v>
      </c>
      <c r="CO33" s="66">
        <f>Calculations!N88</f>
        <v>41205</v>
      </c>
      <c r="CP33" s="66">
        <f>Calculations!O88</f>
        <v>41219</v>
      </c>
    </row>
    <row r="34" spans="2:94" x14ac:dyDescent="0.25">
      <c r="B34" s="52">
        <v>30</v>
      </c>
      <c r="C34" t="s">
        <v>35</v>
      </c>
      <c r="D34" s="53">
        <v>41209</v>
      </c>
      <c r="E34" s="51">
        <v>5</v>
      </c>
      <c r="F34" s="53">
        <v>41213</v>
      </c>
      <c r="G34" s="51">
        <v>8</v>
      </c>
      <c r="H34" s="54">
        <v>0.9</v>
      </c>
      <c r="K34" s="86">
        <f>Calculations!C89</f>
        <v>30</v>
      </c>
      <c r="L34" s="87" t="str">
        <f t="shared" si="28"/>
        <v/>
      </c>
      <c r="M34" s="88" t="str">
        <f>Calculations!D89</f>
        <v>Activity 30</v>
      </c>
      <c r="N34" s="89">
        <f>Calculations!M89</f>
        <v>41209</v>
      </c>
      <c r="O34" s="90">
        <f>Calculations!I89</f>
        <v>0.9</v>
      </c>
      <c r="P34" s="91">
        <f t="shared" si="29"/>
        <v>0.9</v>
      </c>
      <c r="Q34" s="68"/>
      <c r="R34" s="68"/>
      <c r="S34" s="68"/>
      <c r="T34" s="68"/>
      <c r="U34" s="71"/>
      <c r="V34" s="68"/>
      <c r="W34" s="68"/>
      <c r="X34" s="68"/>
      <c r="Y34" s="68"/>
      <c r="Z34" s="68"/>
      <c r="AA34" s="70"/>
      <c r="AB34" s="68"/>
      <c r="AC34" s="68"/>
      <c r="AD34" s="68"/>
      <c r="AE34" s="71"/>
      <c r="AF34" s="68"/>
      <c r="AG34" s="68"/>
      <c r="AH34" s="68"/>
      <c r="AI34" s="68"/>
      <c r="AJ34" s="68"/>
      <c r="AK34" s="70"/>
      <c r="AL34" s="68"/>
      <c r="AM34" s="68"/>
      <c r="AN34" s="68"/>
      <c r="AO34" s="71"/>
      <c r="AP34" s="68"/>
      <c r="AQ34" s="68"/>
      <c r="AR34" s="68"/>
      <c r="AS34" s="68"/>
      <c r="AT34" s="68"/>
      <c r="AU34" s="70"/>
      <c r="AV34" s="68"/>
      <c r="AW34" s="68"/>
      <c r="AX34" s="68"/>
      <c r="AY34" s="71"/>
      <c r="AZ34" s="68"/>
      <c r="BA34" s="68"/>
      <c r="BB34" s="68"/>
      <c r="BC34" s="68"/>
      <c r="BD34" s="68"/>
      <c r="BE34" s="70"/>
      <c r="BF34" s="68"/>
      <c r="BG34" s="68"/>
      <c r="BH34" s="68"/>
      <c r="BI34" s="71"/>
      <c r="BJ34" s="68"/>
      <c r="BK34" s="68"/>
      <c r="BL34" s="68"/>
      <c r="BM34" s="68"/>
      <c r="BN34" s="68"/>
      <c r="BO34" s="70"/>
      <c r="BP34" s="68"/>
      <c r="BQ34" s="68"/>
      <c r="BR34" s="68"/>
      <c r="BS34" s="71"/>
      <c r="BT34" s="68"/>
      <c r="BU34" s="68"/>
      <c r="BV34" s="68"/>
      <c r="BW34" s="68"/>
      <c r="BX34" s="68"/>
      <c r="BY34" s="70"/>
      <c r="BZ34" s="68"/>
      <c r="CA34" s="68"/>
      <c r="CB34" s="68"/>
      <c r="CC34" s="71"/>
      <c r="CD34" s="70"/>
      <c r="CE34" s="68"/>
      <c r="CF34" s="68"/>
      <c r="CG34" s="68"/>
      <c r="CH34" s="71"/>
      <c r="CK34" s="66">
        <f>Calculations!E89</f>
        <v>41209</v>
      </c>
      <c r="CL34" s="66">
        <f>Calculations!J89</f>
        <v>41215</v>
      </c>
      <c r="CM34" s="66">
        <f>Calculations!G89</f>
        <v>41213</v>
      </c>
      <c r="CN34" s="66">
        <f>Calculations!K89</f>
        <v>41225</v>
      </c>
      <c r="CO34" s="66">
        <f>Calculations!N89</f>
        <v>41213</v>
      </c>
      <c r="CP34" s="66">
        <f>Calculations!O89</f>
        <v>41215</v>
      </c>
    </row>
    <row r="35" spans="2:94" x14ac:dyDescent="0.25">
      <c r="B35" s="52">
        <v>31</v>
      </c>
      <c r="C35" t="s">
        <v>36</v>
      </c>
      <c r="D35" s="53">
        <v>41218</v>
      </c>
      <c r="E35" s="51">
        <v>6</v>
      </c>
      <c r="F35" s="53">
        <v>41219</v>
      </c>
      <c r="G35" s="51">
        <v>5</v>
      </c>
      <c r="H35" s="54">
        <v>0.39</v>
      </c>
    </row>
    <row r="36" spans="2:94" x14ac:dyDescent="0.25">
      <c r="B36" s="52">
        <v>32</v>
      </c>
      <c r="C36" t="s">
        <v>37</v>
      </c>
      <c r="D36" s="53">
        <v>41222</v>
      </c>
      <c r="E36" s="51">
        <v>6</v>
      </c>
      <c r="F36" s="53">
        <v>41228</v>
      </c>
      <c r="G36" s="51">
        <v>4</v>
      </c>
      <c r="H36" s="54">
        <v>0.34</v>
      </c>
    </row>
    <row r="37" spans="2:94" x14ac:dyDescent="0.25">
      <c r="B37" s="52">
        <v>33</v>
      </c>
      <c r="C37" t="s">
        <v>38</v>
      </c>
      <c r="D37" s="53">
        <v>41222</v>
      </c>
      <c r="E37" s="51">
        <v>4</v>
      </c>
      <c r="F37" s="53">
        <v>41222</v>
      </c>
      <c r="G37" s="51">
        <v>6</v>
      </c>
      <c r="H37" s="54">
        <v>0.87</v>
      </c>
    </row>
    <row r="38" spans="2:94" x14ac:dyDescent="0.25">
      <c r="B38" s="52">
        <v>34</v>
      </c>
      <c r="C38" t="s">
        <v>39</v>
      </c>
      <c r="D38" s="53">
        <v>41222</v>
      </c>
      <c r="E38" s="51">
        <v>5</v>
      </c>
      <c r="F38" s="53">
        <v>41222</v>
      </c>
      <c r="G38" s="51">
        <v>9</v>
      </c>
      <c r="H38" s="54">
        <v>0.56999999999999995</v>
      </c>
    </row>
    <row r="39" spans="2:94" x14ac:dyDescent="0.25">
      <c r="B39" s="52">
        <v>35</v>
      </c>
      <c r="C39" t="s">
        <v>40</v>
      </c>
      <c r="D39" s="53">
        <v>41222</v>
      </c>
      <c r="E39" s="51">
        <v>10</v>
      </c>
      <c r="F39" s="53">
        <v>41222</v>
      </c>
      <c r="G39" s="51">
        <v>13</v>
      </c>
      <c r="H39" s="54">
        <v>0.27</v>
      </c>
    </row>
    <row r="40" spans="2:94" x14ac:dyDescent="0.25">
      <c r="B40" s="52">
        <v>36</v>
      </c>
      <c r="C40" t="s">
        <v>41</v>
      </c>
      <c r="D40" s="53">
        <v>41237</v>
      </c>
      <c r="E40" s="51">
        <v>9</v>
      </c>
      <c r="F40" s="53">
        <v>41238</v>
      </c>
      <c r="G40" s="51">
        <v>8</v>
      </c>
      <c r="H40" s="54">
        <v>0.93</v>
      </c>
    </row>
    <row r="41" spans="2:94" x14ac:dyDescent="0.25">
      <c r="B41" s="52">
        <v>37</v>
      </c>
      <c r="C41" t="s">
        <v>42</v>
      </c>
      <c r="D41" s="53">
        <v>41243</v>
      </c>
      <c r="E41" s="51">
        <v>12</v>
      </c>
      <c r="F41" s="53">
        <v>41247</v>
      </c>
      <c r="G41" s="51">
        <v>16</v>
      </c>
      <c r="H41" s="54">
        <v>0.4</v>
      </c>
    </row>
    <row r="42" spans="2:94" x14ac:dyDescent="0.25">
      <c r="B42" s="52">
        <v>38</v>
      </c>
      <c r="C42" t="s">
        <v>43</v>
      </c>
      <c r="D42" s="53">
        <v>41255</v>
      </c>
      <c r="E42" s="51">
        <v>6</v>
      </c>
      <c r="F42" s="53">
        <v>41252</v>
      </c>
      <c r="G42" s="51">
        <v>8</v>
      </c>
      <c r="H42" s="54">
        <v>0.5</v>
      </c>
    </row>
    <row r="43" spans="2:94" x14ac:dyDescent="0.25">
      <c r="B43" s="52">
        <v>39</v>
      </c>
      <c r="C43" t="s">
        <v>44</v>
      </c>
      <c r="D43" s="53">
        <v>41259</v>
      </c>
      <c r="E43" s="51">
        <v>6</v>
      </c>
      <c r="F43" s="53">
        <v>41266</v>
      </c>
      <c r="G43" s="51">
        <v>9</v>
      </c>
      <c r="H43" s="54">
        <v>0.66</v>
      </c>
    </row>
    <row r="44" spans="2:94" x14ac:dyDescent="0.25">
      <c r="B44" s="52">
        <v>40</v>
      </c>
      <c r="C44" t="s">
        <v>45</v>
      </c>
      <c r="D44" s="53">
        <v>41264</v>
      </c>
      <c r="E44" s="51">
        <v>5</v>
      </c>
      <c r="F44" s="53">
        <v>41271</v>
      </c>
      <c r="G44" s="51">
        <v>8</v>
      </c>
      <c r="H44" s="54">
        <v>0.39</v>
      </c>
    </row>
    <row r="45" spans="2:94" x14ac:dyDescent="0.25">
      <c r="B45" s="52">
        <v>41</v>
      </c>
      <c r="C45" t="s">
        <v>125</v>
      </c>
      <c r="D45" s="53">
        <v>41273</v>
      </c>
      <c r="E45" s="51">
        <v>7</v>
      </c>
      <c r="F45" s="53">
        <v>41280</v>
      </c>
      <c r="G45" s="51">
        <v>11</v>
      </c>
      <c r="H45" s="54">
        <v>0.5</v>
      </c>
    </row>
    <row r="46" spans="2:94" x14ac:dyDescent="0.25">
      <c r="B46" s="52">
        <v>42</v>
      </c>
      <c r="C46" t="s">
        <v>126</v>
      </c>
      <c r="D46" s="53">
        <v>41277</v>
      </c>
      <c r="E46" s="51">
        <v>4</v>
      </c>
      <c r="F46" s="53">
        <v>41281</v>
      </c>
      <c r="G46" s="51">
        <v>2</v>
      </c>
      <c r="H46" s="54">
        <v>0.67</v>
      </c>
    </row>
    <row r="47" spans="2:94" x14ac:dyDescent="0.25">
      <c r="B47" s="52">
        <v>43</v>
      </c>
      <c r="C47" t="s">
        <v>127</v>
      </c>
      <c r="D47" s="53">
        <v>41280</v>
      </c>
      <c r="E47" s="51">
        <v>10</v>
      </c>
      <c r="F47" s="53">
        <v>41281</v>
      </c>
      <c r="G47" s="51">
        <v>14</v>
      </c>
      <c r="H47" s="54">
        <v>0.75</v>
      </c>
    </row>
    <row r="48" spans="2:94" x14ac:dyDescent="0.25">
      <c r="B48" s="52">
        <v>44</v>
      </c>
      <c r="C48" t="s">
        <v>128</v>
      </c>
      <c r="D48" s="53">
        <v>41287</v>
      </c>
      <c r="E48" s="51">
        <v>5</v>
      </c>
      <c r="F48" s="53">
        <v>41284</v>
      </c>
      <c r="G48" s="51">
        <v>7</v>
      </c>
      <c r="H48" s="54">
        <v>0.63</v>
      </c>
    </row>
    <row r="49" spans="2:8" x14ac:dyDescent="0.25">
      <c r="B49" s="52">
        <v>45</v>
      </c>
      <c r="C49" t="s">
        <v>129</v>
      </c>
      <c r="D49" s="53">
        <v>41290</v>
      </c>
      <c r="E49" s="51">
        <v>9</v>
      </c>
      <c r="F49" s="53">
        <v>41291</v>
      </c>
      <c r="G49" s="51">
        <v>12</v>
      </c>
      <c r="H49" s="54">
        <v>0.64</v>
      </c>
    </row>
    <row r="50" spans="2:8" x14ac:dyDescent="0.25">
      <c r="B50" s="52">
        <v>46</v>
      </c>
      <c r="C50" t="s">
        <v>130</v>
      </c>
      <c r="D50" s="53">
        <v>41297</v>
      </c>
      <c r="E50" s="51">
        <v>14</v>
      </c>
      <c r="F50" s="53">
        <v>41294</v>
      </c>
      <c r="G50" s="51">
        <v>18</v>
      </c>
      <c r="H50" s="54">
        <v>0.66</v>
      </c>
    </row>
    <row r="51" spans="2:8" x14ac:dyDescent="0.25">
      <c r="B51" s="52">
        <v>47</v>
      </c>
      <c r="C51" t="s">
        <v>131</v>
      </c>
      <c r="D51" s="53">
        <v>41303</v>
      </c>
      <c r="E51" s="51">
        <v>10</v>
      </c>
      <c r="F51" s="53">
        <v>41302</v>
      </c>
      <c r="G51" s="51">
        <v>12</v>
      </c>
      <c r="H51" s="54">
        <v>0.86</v>
      </c>
    </row>
    <row r="52" spans="2:8" x14ac:dyDescent="0.25">
      <c r="B52" s="52">
        <v>48</v>
      </c>
      <c r="C52" t="s">
        <v>132</v>
      </c>
      <c r="D52" s="53">
        <v>41313</v>
      </c>
      <c r="E52" s="51">
        <v>6</v>
      </c>
      <c r="F52" s="53">
        <v>41323</v>
      </c>
      <c r="G52" s="51">
        <v>10</v>
      </c>
      <c r="H52" s="54">
        <v>0.36</v>
      </c>
    </row>
    <row r="53" spans="2:8" x14ac:dyDescent="0.25">
      <c r="B53" s="52">
        <v>49</v>
      </c>
      <c r="C53" t="s">
        <v>133</v>
      </c>
      <c r="D53" s="53">
        <v>41319</v>
      </c>
      <c r="E53" s="51">
        <v>6</v>
      </c>
      <c r="F53" s="53">
        <v>41324</v>
      </c>
      <c r="G53" s="51">
        <v>10</v>
      </c>
      <c r="H53" s="54">
        <v>0.96</v>
      </c>
    </row>
    <row r="54" spans="2:8" x14ac:dyDescent="0.25">
      <c r="B54" s="52">
        <v>50</v>
      </c>
      <c r="C54" t="s">
        <v>134</v>
      </c>
      <c r="D54" s="53">
        <v>41324</v>
      </c>
      <c r="E54" s="51">
        <v>10</v>
      </c>
      <c r="F54" s="53">
        <v>41328</v>
      </c>
      <c r="G54" s="51">
        <v>10</v>
      </c>
      <c r="H54" s="54">
        <v>0.63</v>
      </c>
    </row>
    <row r="55" spans="2:8" x14ac:dyDescent="0.25">
      <c r="B55" s="52">
        <v>51</v>
      </c>
      <c r="C55" t="s">
        <v>135</v>
      </c>
      <c r="D55" s="53">
        <v>41334</v>
      </c>
      <c r="E55" s="51">
        <v>8</v>
      </c>
      <c r="F55" s="53">
        <v>41341</v>
      </c>
      <c r="G55" s="51">
        <v>6</v>
      </c>
      <c r="H55" s="54">
        <v>0.59</v>
      </c>
    </row>
    <row r="56" spans="2:8" x14ac:dyDescent="0.25">
      <c r="B56" s="52">
        <v>52</v>
      </c>
      <c r="C56" t="s">
        <v>136</v>
      </c>
      <c r="D56" s="53">
        <v>41346</v>
      </c>
      <c r="E56" s="51">
        <v>14</v>
      </c>
      <c r="F56" s="53">
        <v>41345</v>
      </c>
      <c r="G56" s="51">
        <v>14</v>
      </c>
      <c r="H56" s="54">
        <v>0.99</v>
      </c>
    </row>
    <row r="57" spans="2:8" x14ac:dyDescent="0.25">
      <c r="B57" s="52">
        <v>53</v>
      </c>
      <c r="C57" t="s">
        <v>137</v>
      </c>
      <c r="D57" s="53">
        <v>41355</v>
      </c>
      <c r="E57" s="51">
        <v>4</v>
      </c>
      <c r="F57" s="53">
        <v>41356</v>
      </c>
      <c r="G57" s="51">
        <v>3</v>
      </c>
      <c r="H57" s="54">
        <v>0.7</v>
      </c>
    </row>
    <row r="58" spans="2:8" x14ac:dyDescent="0.25">
      <c r="B58" s="52">
        <v>54</v>
      </c>
      <c r="C58" t="s">
        <v>138</v>
      </c>
      <c r="D58" s="53">
        <v>41358</v>
      </c>
      <c r="E58" s="51">
        <v>9</v>
      </c>
      <c r="F58" s="53">
        <v>41363</v>
      </c>
      <c r="G58" s="51">
        <v>9</v>
      </c>
      <c r="H58" s="54">
        <v>0.48</v>
      </c>
    </row>
    <row r="59" spans="2:8" x14ac:dyDescent="0.25">
      <c r="B59" s="52">
        <v>55</v>
      </c>
      <c r="C59" t="s">
        <v>139</v>
      </c>
      <c r="D59" s="53">
        <v>41360</v>
      </c>
      <c r="E59" s="51">
        <v>7</v>
      </c>
      <c r="F59" s="53">
        <v>41361</v>
      </c>
      <c r="G59" s="51">
        <v>7</v>
      </c>
      <c r="H59" s="54">
        <v>0.75</v>
      </c>
    </row>
    <row r="60" spans="2:8" x14ac:dyDescent="0.25">
      <c r="B60" s="52">
        <v>56</v>
      </c>
      <c r="C60" t="s">
        <v>140</v>
      </c>
      <c r="D60" s="53">
        <v>41369</v>
      </c>
      <c r="E60" s="51">
        <v>5</v>
      </c>
      <c r="F60" s="53">
        <v>41369</v>
      </c>
      <c r="G60" s="51">
        <v>5</v>
      </c>
      <c r="H60" s="54">
        <v>0.59</v>
      </c>
    </row>
    <row r="61" spans="2:8" x14ac:dyDescent="0.25">
      <c r="B61" s="52">
        <v>57</v>
      </c>
      <c r="C61" t="s">
        <v>141</v>
      </c>
      <c r="D61" s="53">
        <v>41381</v>
      </c>
      <c r="E61" s="51">
        <v>10</v>
      </c>
      <c r="F61" s="53">
        <v>41382</v>
      </c>
      <c r="G61" s="51">
        <v>9</v>
      </c>
      <c r="H61" s="54">
        <v>0.78</v>
      </c>
    </row>
    <row r="62" spans="2:8" x14ac:dyDescent="0.25">
      <c r="B62" s="52">
        <v>58</v>
      </c>
      <c r="C62" t="s">
        <v>142</v>
      </c>
      <c r="D62" s="53">
        <v>41383</v>
      </c>
      <c r="E62" s="51">
        <v>14</v>
      </c>
      <c r="F62" s="53">
        <v>41385</v>
      </c>
      <c r="G62" s="51">
        <v>15</v>
      </c>
      <c r="H62" s="54">
        <v>0.51</v>
      </c>
    </row>
    <row r="63" spans="2:8" x14ac:dyDescent="0.25">
      <c r="B63" s="52">
        <v>59</v>
      </c>
      <c r="C63" t="s">
        <v>143</v>
      </c>
      <c r="D63" s="53">
        <v>41389</v>
      </c>
      <c r="E63" s="51">
        <v>14</v>
      </c>
      <c r="F63" s="53">
        <v>41397</v>
      </c>
      <c r="G63" s="51">
        <v>12</v>
      </c>
      <c r="H63" s="54">
        <v>0.57999999999999996</v>
      </c>
    </row>
    <row r="64" spans="2:8" x14ac:dyDescent="0.25">
      <c r="B64" s="52">
        <v>60</v>
      </c>
      <c r="C64" t="s">
        <v>144</v>
      </c>
      <c r="D64" s="53">
        <v>41395</v>
      </c>
      <c r="E64" s="51">
        <v>14</v>
      </c>
      <c r="F64" s="53">
        <v>41402</v>
      </c>
      <c r="G64" s="51">
        <v>13</v>
      </c>
      <c r="H64" s="54">
        <v>0.77</v>
      </c>
    </row>
    <row r="65" spans="2:8" x14ac:dyDescent="0.25">
      <c r="B65" s="52">
        <v>61</v>
      </c>
      <c r="C65" t="s">
        <v>145</v>
      </c>
      <c r="D65" s="53">
        <v>41398</v>
      </c>
      <c r="E65" s="51">
        <v>9</v>
      </c>
      <c r="F65" s="53">
        <v>41397</v>
      </c>
      <c r="G65" s="51">
        <v>7</v>
      </c>
      <c r="H65" s="54">
        <v>0.71</v>
      </c>
    </row>
    <row r="66" spans="2:8" x14ac:dyDescent="0.25">
      <c r="B66" s="52">
        <v>62</v>
      </c>
      <c r="C66" t="s">
        <v>146</v>
      </c>
      <c r="D66" s="53">
        <v>41406</v>
      </c>
      <c r="E66" s="51">
        <v>4</v>
      </c>
      <c r="F66" s="53">
        <v>41413</v>
      </c>
      <c r="G66" s="51">
        <v>7</v>
      </c>
      <c r="H66" s="54">
        <v>0.33</v>
      </c>
    </row>
    <row r="67" spans="2:8" x14ac:dyDescent="0.25">
      <c r="B67" s="52">
        <v>63</v>
      </c>
      <c r="C67" t="s">
        <v>147</v>
      </c>
      <c r="D67" s="53">
        <v>41408</v>
      </c>
      <c r="E67" s="51">
        <v>6</v>
      </c>
      <c r="F67" s="53">
        <v>41418</v>
      </c>
      <c r="G67" s="51">
        <v>9</v>
      </c>
      <c r="H67" s="54">
        <v>0.26</v>
      </c>
    </row>
    <row r="68" spans="2:8" x14ac:dyDescent="0.25">
      <c r="B68" s="52">
        <v>64</v>
      </c>
      <c r="C68" t="s">
        <v>148</v>
      </c>
      <c r="D68" s="53">
        <v>41418</v>
      </c>
      <c r="E68" s="51">
        <v>13</v>
      </c>
      <c r="F68" s="53">
        <v>41424</v>
      </c>
      <c r="G68" s="51">
        <v>13</v>
      </c>
      <c r="H68" s="54">
        <v>0.56000000000000005</v>
      </c>
    </row>
    <row r="69" spans="2:8" x14ac:dyDescent="0.25">
      <c r="B69" s="52">
        <v>65</v>
      </c>
      <c r="C69" t="s">
        <v>149</v>
      </c>
      <c r="D69" s="53">
        <v>41423</v>
      </c>
      <c r="E69" s="51">
        <v>4</v>
      </c>
      <c r="F69" s="53">
        <v>41425</v>
      </c>
      <c r="G69" s="51">
        <v>2</v>
      </c>
      <c r="H69" s="54">
        <v>0.59</v>
      </c>
    </row>
    <row r="70" spans="2:8" x14ac:dyDescent="0.25">
      <c r="B70" s="52">
        <v>66</v>
      </c>
      <c r="C70" t="s">
        <v>150</v>
      </c>
      <c r="D70" s="53">
        <v>41430</v>
      </c>
      <c r="E70" s="51">
        <v>13</v>
      </c>
      <c r="F70" s="53">
        <v>41432</v>
      </c>
      <c r="G70" s="51">
        <v>13</v>
      </c>
      <c r="H70" s="54">
        <v>0.25</v>
      </c>
    </row>
    <row r="71" spans="2:8" x14ac:dyDescent="0.25">
      <c r="B71" s="52">
        <v>67</v>
      </c>
      <c r="C71" t="s">
        <v>151</v>
      </c>
      <c r="D71" s="53">
        <v>41433</v>
      </c>
      <c r="E71" s="51">
        <v>11</v>
      </c>
      <c r="F71" s="53">
        <v>41440</v>
      </c>
      <c r="G71" s="51">
        <v>9</v>
      </c>
      <c r="H71" s="54">
        <v>0.67</v>
      </c>
    </row>
    <row r="72" spans="2:8" x14ac:dyDescent="0.25">
      <c r="B72" s="52">
        <v>68</v>
      </c>
      <c r="C72" t="s">
        <v>152</v>
      </c>
      <c r="D72" s="53">
        <v>41447</v>
      </c>
      <c r="E72" s="51">
        <v>4</v>
      </c>
      <c r="F72" s="53">
        <v>41445</v>
      </c>
      <c r="G72" s="51">
        <v>5</v>
      </c>
      <c r="H72" s="54">
        <v>0.8</v>
      </c>
    </row>
    <row r="73" spans="2:8" x14ac:dyDescent="0.25">
      <c r="B73" s="52">
        <v>69</v>
      </c>
      <c r="C73" t="s">
        <v>153</v>
      </c>
      <c r="D73" s="53">
        <v>41454</v>
      </c>
      <c r="E73" s="51">
        <v>14</v>
      </c>
      <c r="F73" s="53">
        <v>41455</v>
      </c>
      <c r="G73" s="51">
        <v>18</v>
      </c>
      <c r="H73" s="54">
        <v>1</v>
      </c>
    </row>
    <row r="74" spans="2:8" x14ac:dyDescent="0.25">
      <c r="B74" s="52">
        <v>70</v>
      </c>
      <c r="C74" t="s">
        <v>154</v>
      </c>
      <c r="D74" s="53">
        <v>41464</v>
      </c>
      <c r="E74" s="51">
        <v>11</v>
      </c>
      <c r="F74" s="53">
        <v>41461</v>
      </c>
      <c r="G74" s="51">
        <v>9</v>
      </c>
      <c r="H74" s="54">
        <v>0.31</v>
      </c>
    </row>
    <row r="75" spans="2:8" x14ac:dyDescent="0.25">
      <c r="B75" s="52">
        <v>71</v>
      </c>
      <c r="C75" t="s">
        <v>155</v>
      </c>
      <c r="D75" s="53">
        <v>41477</v>
      </c>
      <c r="E75" s="51">
        <v>4</v>
      </c>
      <c r="F75" s="53">
        <v>41485</v>
      </c>
      <c r="G75" s="51">
        <v>2</v>
      </c>
      <c r="H75" s="54">
        <v>0.91</v>
      </c>
    </row>
    <row r="76" spans="2:8" x14ac:dyDescent="0.25">
      <c r="B76" s="52">
        <v>72</v>
      </c>
      <c r="C76" t="s">
        <v>156</v>
      </c>
      <c r="D76" s="53">
        <v>41484</v>
      </c>
      <c r="E76" s="51">
        <v>7</v>
      </c>
      <c r="F76" s="53">
        <v>41493</v>
      </c>
      <c r="G76" s="51">
        <v>10</v>
      </c>
      <c r="H76" s="54">
        <v>0.88</v>
      </c>
    </row>
    <row r="77" spans="2:8" x14ac:dyDescent="0.25">
      <c r="B77" s="52">
        <v>73</v>
      </c>
      <c r="C77" t="s">
        <v>157</v>
      </c>
      <c r="D77" s="53">
        <v>41487</v>
      </c>
      <c r="E77" s="51">
        <v>5</v>
      </c>
      <c r="F77" s="53">
        <v>41490</v>
      </c>
      <c r="G77" s="51">
        <v>4</v>
      </c>
      <c r="H77" s="54">
        <v>0.75</v>
      </c>
    </row>
    <row r="78" spans="2:8" x14ac:dyDescent="0.25">
      <c r="B78" s="52">
        <v>74</v>
      </c>
      <c r="C78" t="s">
        <v>158</v>
      </c>
      <c r="D78" s="53">
        <v>41495</v>
      </c>
      <c r="E78" s="51">
        <v>4</v>
      </c>
      <c r="F78" s="53">
        <v>41502</v>
      </c>
      <c r="G78" s="51">
        <v>6</v>
      </c>
      <c r="H78" s="54">
        <v>0.32</v>
      </c>
    </row>
    <row r="79" spans="2:8" x14ac:dyDescent="0.25">
      <c r="B79" s="52">
        <v>75</v>
      </c>
      <c r="C79" t="s">
        <v>159</v>
      </c>
      <c r="D79" s="53">
        <v>41509</v>
      </c>
      <c r="E79" s="51">
        <v>8</v>
      </c>
      <c r="F79" s="53">
        <v>41512</v>
      </c>
      <c r="G79" s="51">
        <v>10</v>
      </c>
      <c r="H79" s="54">
        <v>0.68</v>
      </c>
    </row>
    <row r="80" spans="2:8" x14ac:dyDescent="0.25">
      <c r="B80" s="52">
        <v>76</v>
      </c>
      <c r="C80" t="s">
        <v>160</v>
      </c>
      <c r="D80" s="53">
        <v>41513</v>
      </c>
      <c r="E80" s="51">
        <v>12</v>
      </c>
      <c r="F80" s="53">
        <v>41519</v>
      </c>
      <c r="G80" s="51">
        <v>12</v>
      </c>
      <c r="H80" s="54">
        <v>0.77</v>
      </c>
    </row>
    <row r="81" spans="2:8" x14ac:dyDescent="0.25">
      <c r="B81" s="52">
        <v>77</v>
      </c>
      <c r="C81" t="s">
        <v>161</v>
      </c>
      <c r="D81" s="53">
        <v>41517</v>
      </c>
      <c r="E81" s="51">
        <v>11</v>
      </c>
      <c r="F81" s="53">
        <v>41524</v>
      </c>
      <c r="G81" s="51">
        <v>11</v>
      </c>
      <c r="H81" s="54">
        <v>0.6</v>
      </c>
    </row>
    <row r="82" spans="2:8" x14ac:dyDescent="0.25">
      <c r="B82" s="52">
        <v>78</v>
      </c>
      <c r="C82" t="s">
        <v>162</v>
      </c>
      <c r="D82" s="53">
        <v>41529</v>
      </c>
      <c r="E82" s="51">
        <v>7</v>
      </c>
      <c r="F82" s="53">
        <v>41526</v>
      </c>
      <c r="G82" s="51">
        <v>7</v>
      </c>
      <c r="H82" s="54">
        <v>0.78</v>
      </c>
    </row>
    <row r="83" spans="2:8" x14ac:dyDescent="0.25">
      <c r="B83" s="52">
        <v>79</v>
      </c>
      <c r="C83" t="s">
        <v>163</v>
      </c>
      <c r="D83" s="53">
        <v>41539</v>
      </c>
      <c r="E83" s="51">
        <v>8</v>
      </c>
      <c r="F83" s="53">
        <v>41542</v>
      </c>
      <c r="G83" s="51">
        <v>9</v>
      </c>
      <c r="H83" s="54">
        <v>0.71</v>
      </c>
    </row>
    <row r="84" spans="2:8" x14ac:dyDescent="0.25">
      <c r="B84" s="52">
        <v>80</v>
      </c>
      <c r="C84" t="s">
        <v>164</v>
      </c>
      <c r="D84" s="53">
        <v>41545</v>
      </c>
      <c r="E84" s="51">
        <v>8</v>
      </c>
      <c r="F84" s="53">
        <v>41553</v>
      </c>
      <c r="G84" s="51">
        <v>10</v>
      </c>
      <c r="H84" s="54">
        <v>0.49</v>
      </c>
    </row>
    <row r="85" spans="2:8" x14ac:dyDescent="0.25">
      <c r="B85" s="52">
        <v>81</v>
      </c>
      <c r="C85" t="s">
        <v>165</v>
      </c>
      <c r="D85" s="53">
        <v>41558</v>
      </c>
      <c r="E85" s="51">
        <v>8</v>
      </c>
      <c r="F85" s="53">
        <v>41558</v>
      </c>
      <c r="G85" s="51">
        <v>10</v>
      </c>
      <c r="H85" s="54">
        <v>0.73</v>
      </c>
    </row>
    <row r="86" spans="2:8" x14ac:dyDescent="0.25">
      <c r="B86" s="52">
        <v>82</v>
      </c>
      <c r="C86" t="s">
        <v>166</v>
      </c>
      <c r="D86" s="53">
        <v>41571</v>
      </c>
      <c r="E86" s="51">
        <v>9</v>
      </c>
      <c r="F86" s="53">
        <v>41579</v>
      </c>
      <c r="G86" s="51">
        <v>8</v>
      </c>
      <c r="H86" s="54">
        <v>0.68</v>
      </c>
    </row>
    <row r="87" spans="2:8" x14ac:dyDescent="0.25">
      <c r="B87" s="52">
        <v>83</v>
      </c>
      <c r="C87" t="s">
        <v>167</v>
      </c>
      <c r="D87" s="53">
        <v>41582</v>
      </c>
      <c r="E87" s="51">
        <v>4</v>
      </c>
      <c r="F87" s="53">
        <v>41592</v>
      </c>
      <c r="G87" s="51">
        <v>3</v>
      </c>
      <c r="H87" s="54">
        <v>0.85</v>
      </c>
    </row>
    <row r="88" spans="2:8" x14ac:dyDescent="0.25">
      <c r="B88" s="52">
        <v>84</v>
      </c>
      <c r="C88" t="s">
        <v>168</v>
      </c>
      <c r="D88" s="53">
        <v>41586</v>
      </c>
      <c r="E88" s="51">
        <v>13</v>
      </c>
      <c r="F88" s="53">
        <v>41596</v>
      </c>
      <c r="G88" s="51">
        <v>15</v>
      </c>
      <c r="H88" s="54">
        <v>0.99</v>
      </c>
    </row>
    <row r="89" spans="2:8" x14ac:dyDescent="0.25">
      <c r="B89" s="52">
        <v>85</v>
      </c>
      <c r="C89" t="s">
        <v>169</v>
      </c>
      <c r="D89" s="53">
        <v>41590</v>
      </c>
      <c r="E89" s="51">
        <v>14</v>
      </c>
      <c r="F89" s="53">
        <v>41594</v>
      </c>
      <c r="G89" s="51">
        <v>13</v>
      </c>
      <c r="H89" s="54">
        <v>0.33</v>
      </c>
    </row>
    <row r="90" spans="2:8" x14ac:dyDescent="0.25">
      <c r="B90" s="52">
        <v>86</v>
      </c>
      <c r="C90" t="s">
        <v>170</v>
      </c>
      <c r="D90" s="53">
        <v>41594</v>
      </c>
      <c r="E90" s="51">
        <v>11</v>
      </c>
      <c r="F90" s="53">
        <v>41602</v>
      </c>
      <c r="G90" s="51">
        <v>9</v>
      </c>
      <c r="H90" s="54">
        <v>0.31</v>
      </c>
    </row>
    <row r="91" spans="2:8" x14ac:dyDescent="0.25">
      <c r="B91" s="52">
        <v>87</v>
      </c>
      <c r="C91" t="s">
        <v>171</v>
      </c>
      <c r="D91" s="53">
        <v>41596</v>
      </c>
      <c r="E91" s="51">
        <v>8</v>
      </c>
      <c r="F91" s="53">
        <v>41595</v>
      </c>
      <c r="G91" s="51">
        <v>7</v>
      </c>
      <c r="H91" s="54">
        <v>0.77</v>
      </c>
    </row>
    <row r="92" spans="2:8" x14ac:dyDescent="0.25">
      <c r="B92" s="52">
        <v>88</v>
      </c>
      <c r="C92" t="s">
        <v>172</v>
      </c>
      <c r="D92" s="53">
        <v>41604</v>
      </c>
      <c r="E92" s="51">
        <v>12</v>
      </c>
      <c r="F92" s="53">
        <v>41606</v>
      </c>
      <c r="G92" s="51">
        <v>15</v>
      </c>
      <c r="H92" s="54">
        <v>0.94</v>
      </c>
    </row>
    <row r="93" spans="2:8" x14ac:dyDescent="0.25">
      <c r="B93" s="52">
        <v>89</v>
      </c>
      <c r="C93" t="s">
        <v>173</v>
      </c>
      <c r="D93" s="53">
        <v>41616</v>
      </c>
      <c r="E93" s="51">
        <v>8</v>
      </c>
      <c r="F93" s="53">
        <v>41618</v>
      </c>
      <c r="G93" s="51">
        <v>11</v>
      </c>
      <c r="H93" s="54">
        <v>0.63</v>
      </c>
    </row>
    <row r="94" spans="2:8" x14ac:dyDescent="0.25">
      <c r="B94" s="52">
        <v>90</v>
      </c>
      <c r="C94" t="s">
        <v>174</v>
      </c>
      <c r="D94" s="53">
        <v>41626</v>
      </c>
      <c r="E94" s="51">
        <v>7</v>
      </c>
      <c r="F94" s="53">
        <v>41633</v>
      </c>
      <c r="G94" s="51">
        <v>8</v>
      </c>
      <c r="H94" s="54">
        <v>0.96</v>
      </c>
    </row>
    <row r="95" spans="2:8" x14ac:dyDescent="0.25">
      <c r="B95" s="52">
        <v>91</v>
      </c>
      <c r="C95" t="s">
        <v>175</v>
      </c>
      <c r="D95" s="53">
        <v>41635</v>
      </c>
      <c r="E95" s="51">
        <v>11</v>
      </c>
      <c r="F95" s="53">
        <v>41642</v>
      </c>
      <c r="G95" s="51">
        <v>10</v>
      </c>
      <c r="H95" s="54">
        <v>0.77</v>
      </c>
    </row>
    <row r="96" spans="2:8" x14ac:dyDescent="0.25">
      <c r="B96" s="52">
        <v>92</v>
      </c>
      <c r="C96" t="s">
        <v>176</v>
      </c>
      <c r="D96" s="53">
        <v>41643</v>
      </c>
      <c r="E96" s="51">
        <v>4</v>
      </c>
      <c r="F96" s="53">
        <v>41651</v>
      </c>
      <c r="G96" s="51">
        <v>3</v>
      </c>
      <c r="H96" s="54">
        <v>0.59</v>
      </c>
    </row>
    <row r="97" spans="2:8" x14ac:dyDescent="0.25">
      <c r="B97" s="52">
        <v>93</v>
      </c>
      <c r="C97" t="s">
        <v>177</v>
      </c>
      <c r="D97" s="53">
        <v>41653</v>
      </c>
      <c r="E97" s="51">
        <v>5</v>
      </c>
      <c r="F97" s="53">
        <v>41650</v>
      </c>
      <c r="G97" s="51">
        <v>4</v>
      </c>
      <c r="H97" s="54">
        <v>1</v>
      </c>
    </row>
    <row r="98" spans="2:8" x14ac:dyDescent="0.25">
      <c r="B98" s="52">
        <v>94</v>
      </c>
      <c r="C98" t="s">
        <v>178</v>
      </c>
      <c r="D98" s="53">
        <v>41656</v>
      </c>
      <c r="E98" s="51">
        <v>7</v>
      </c>
      <c r="F98" s="53">
        <v>41656</v>
      </c>
      <c r="G98" s="51">
        <v>7</v>
      </c>
      <c r="H98" s="54">
        <v>0.44</v>
      </c>
    </row>
    <row r="99" spans="2:8" x14ac:dyDescent="0.25">
      <c r="B99" s="52">
        <v>95</v>
      </c>
      <c r="C99" t="s">
        <v>179</v>
      </c>
      <c r="D99" s="53">
        <v>41662</v>
      </c>
      <c r="E99" s="51">
        <v>9</v>
      </c>
      <c r="F99" s="53">
        <v>41671</v>
      </c>
      <c r="G99" s="51">
        <v>8</v>
      </c>
      <c r="H99" s="54">
        <v>0.67</v>
      </c>
    </row>
    <row r="100" spans="2:8" x14ac:dyDescent="0.25">
      <c r="B100" s="52">
        <v>96</v>
      </c>
      <c r="C100" t="s">
        <v>180</v>
      </c>
      <c r="D100" s="53">
        <v>41666</v>
      </c>
      <c r="E100" s="51">
        <v>7</v>
      </c>
      <c r="F100" s="53">
        <v>41672</v>
      </c>
      <c r="G100" s="51">
        <v>5</v>
      </c>
      <c r="H100" s="54">
        <v>0.98</v>
      </c>
    </row>
    <row r="101" spans="2:8" x14ac:dyDescent="0.25">
      <c r="B101" s="52">
        <v>97</v>
      </c>
      <c r="C101" t="s">
        <v>181</v>
      </c>
      <c r="D101" s="53">
        <v>41678</v>
      </c>
      <c r="E101" s="51">
        <v>10</v>
      </c>
      <c r="F101" s="53">
        <v>41678</v>
      </c>
      <c r="G101" s="51">
        <v>12</v>
      </c>
      <c r="H101" s="54">
        <v>0.6</v>
      </c>
    </row>
    <row r="102" spans="2:8" x14ac:dyDescent="0.25">
      <c r="B102" s="52">
        <v>98</v>
      </c>
      <c r="C102" t="s">
        <v>182</v>
      </c>
      <c r="D102" s="53">
        <v>41686</v>
      </c>
      <c r="E102" s="51">
        <v>6</v>
      </c>
      <c r="F102" s="53">
        <v>41688</v>
      </c>
      <c r="G102" s="51">
        <v>7</v>
      </c>
      <c r="H102" s="54">
        <v>0.27</v>
      </c>
    </row>
    <row r="103" spans="2:8" x14ac:dyDescent="0.25">
      <c r="B103" s="52">
        <v>99</v>
      </c>
      <c r="C103" t="s">
        <v>183</v>
      </c>
      <c r="D103" s="53">
        <v>41695</v>
      </c>
      <c r="E103" s="51">
        <v>5</v>
      </c>
      <c r="F103" s="53">
        <v>41698</v>
      </c>
      <c r="G103" s="51">
        <v>8</v>
      </c>
      <c r="H103" s="54">
        <v>0.42</v>
      </c>
    </row>
    <row r="104" spans="2:8" x14ac:dyDescent="0.25">
      <c r="B104" s="52">
        <v>100</v>
      </c>
      <c r="C104" t="s">
        <v>184</v>
      </c>
      <c r="D104" s="53">
        <v>41708</v>
      </c>
      <c r="E104" s="51">
        <v>8</v>
      </c>
      <c r="F104" s="53">
        <v>41705</v>
      </c>
      <c r="G104" s="51">
        <v>10</v>
      </c>
      <c r="H104" s="54">
        <v>0.97</v>
      </c>
    </row>
  </sheetData>
  <mergeCells count="29">
    <mergeCell ref="BO3:BS3"/>
    <mergeCell ref="Q3:U3"/>
    <mergeCell ref="Q4:U4"/>
    <mergeCell ref="V3:Z3"/>
    <mergeCell ref="AA3:AE3"/>
    <mergeCell ref="AF3:AJ3"/>
    <mergeCell ref="AK3:AO3"/>
    <mergeCell ref="AP3:AT3"/>
    <mergeCell ref="AU3:AY3"/>
    <mergeCell ref="AZ3:BD3"/>
    <mergeCell ref="BE3:BI3"/>
    <mergeCell ref="BJ3:BN3"/>
    <mergeCell ref="BY4:CC4"/>
    <mergeCell ref="CD4:CH4"/>
    <mergeCell ref="BT3:BX3"/>
    <mergeCell ref="BY3:CC3"/>
    <mergeCell ref="CD3:CH3"/>
    <mergeCell ref="O4:P4"/>
    <mergeCell ref="BE4:BI4"/>
    <mergeCell ref="BJ4:BN4"/>
    <mergeCell ref="BO4:BS4"/>
    <mergeCell ref="BT4:BX4"/>
    <mergeCell ref="V4:Z4"/>
    <mergeCell ref="AA4:AE4"/>
    <mergeCell ref="AF4:AJ4"/>
    <mergeCell ref="AK4:AO4"/>
    <mergeCell ref="AP4:AT4"/>
    <mergeCell ref="AU4:AY4"/>
    <mergeCell ref="AZ4:BD4"/>
  </mergeCells>
  <conditionalFormatting sqref="P5:P34">
    <cfRule type="dataBar" priority="7">
      <dataBar showValue="0">
        <cfvo type="num" val="0"/>
        <cfvo type="num" val="1"/>
        <color rgb="FF638EC6"/>
      </dataBar>
      <extLst>
        <ext xmlns:x14="http://schemas.microsoft.com/office/spreadsheetml/2009/9/main" uri="{B025F937-C7B1-47D3-B67F-A62EFF666E3E}">
          <x14:id>{4F010131-F058-43A9-9F3A-8AEC952E8C6A}</x14:id>
        </ext>
      </extLst>
    </cfRule>
  </conditionalFormatting>
  <conditionalFormatting sqref="L5:L34">
    <cfRule type="iconSet" priority="6">
      <iconSet iconSet="3Symbols2" showValue="0">
        <cfvo type="percent" val="0"/>
        <cfvo type="num" val="0"/>
        <cfvo type="num" val="1"/>
      </iconSet>
    </cfRule>
  </conditionalFormatting>
  <conditionalFormatting sqref="Q5:CH34">
    <cfRule type="expression" dxfId="21" priority="1">
      <formula>AND(valShowBoth,MEDIAN($CO5,$CP5,Q$2)=Q$2)</formula>
    </cfRule>
    <cfRule type="expression" dxfId="20" priority="2">
      <formula>TODAY()=Q$2</formula>
    </cfRule>
    <cfRule type="expression" dxfId="19" priority="3">
      <formula>AND(valShowAct,MEDIAN($CM5,$CN5,Q$2)=Q$2)</formula>
    </cfRule>
    <cfRule type="expression" dxfId="18" priority="4">
      <formula>AND(valShowPlan,MEDIAN($CK5,$CL5,Q$2)=Q$2)</formula>
    </cfRule>
  </conditionalFormatting>
  <conditionalFormatting sqref="K5:CH34">
    <cfRule type="expression" dxfId="17" priority="5">
      <formula>MOD(ROW(),2)=0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5" r:id="rId3" name="Scroll Bar 3">
              <controlPr defaultSize="0" autoPict="0">
                <anchor moveWithCells="1">
                  <from>
                    <xdr:col>16</xdr:col>
                    <xdr:colOff>0</xdr:colOff>
                    <xdr:row>1</xdr:row>
                    <xdr:rowOff>0</xdr:rowOff>
                  </from>
                  <to>
                    <xdr:col>86</xdr:col>
                    <xdr:colOff>0</xdr:colOff>
                    <xdr:row>1</xdr:row>
                    <xdr:rowOff>190500</xdr:rowOff>
                  </to>
                </anchor>
              </controlPr>
            </control>
          </mc:Choice>
        </mc:AlternateContent>
        <mc:AlternateContent xmlns:mc="http://schemas.openxmlformats.org/markup-compatibility/2006">
          <mc:Choice Requires="x14">
            <control shapeId="13316" r:id="rId4" name="Scroll Bar 4">
              <controlPr defaultSize="0" autoPict="0">
                <anchor moveWithCells="1">
                  <from>
                    <xdr:col>9</xdr:col>
                    <xdr:colOff>371475</xdr:colOff>
                    <xdr:row>4</xdr:row>
                    <xdr:rowOff>0</xdr:rowOff>
                  </from>
                  <to>
                    <xdr:col>9</xdr:col>
                    <xdr:colOff>571500</xdr:colOff>
                    <xdr:row>34</xdr:row>
                    <xdr:rowOff>0</xdr:rowOff>
                  </to>
                </anchor>
              </controlPr>
            </control>
          </mc:Choice>
        </mc:AlternateContent>
        <mc:AlternateContent xmlns:mc="http://schemas.openxmlformats.org/markup-compatibility/2006">
          <mc:Choice Requires="x14">
            <control shapeId="13317" r:id="rId5" name="Drop Down 5">
              <controlPr defaultSize="0" autoLine="0" autoPict="0">
                <anchor moveWithCells="1">
                  <from>
                    <xdr:col>13</xdr:col>
                    <xdr:colOff>57150</xdr:colOff>
                    <xdr:row>1</xdr:row>
                    <xdr:rowOff>0</xdr:rowOff>
                  </from>
                  <to>
                    <xdr:col>15</xdr:col>
                    <xdr:colOff>209550</xdr:colOff>
                    <xdr:row>1</xdr:row>
                    <xdr:rowOff>228600</xdr:rowOff>
                  </to>
                </anchor>
              </controlPr>
            </control>
          </mc:Choice>
        </mc:AlternateContent>
      </controls>
    </mc:Choice>
  </mc:AlternateContent>
  <tableParts count="1">
    <tablePart r:id="rId6"/>
  </tableParts>
  <extLst>
    <ext xmlns:x14="http://schemas.microsoft.com/office/spreadsheetml/2009/9/main" uri="{78C0D931-6437-407d-A8EE-F0AAD7539E65}">
      <x14:conditionalFormattings>
        <x14:conditionalFormatting xmlns:xm="http://schemas.microsoft.com/office/excel/2006/main">
          <x14:cfRule type="dataBar" id="{4F010131-F058-43A9-9F3A-8AEC952E8C6A}">
            <x14:dataBar minLength="0" maxLength="100" gradient="0">
              <x14:cfvo type="num">
                <xm:f>0</xm:f>
              </x14:cfvo>
              <x14:cfvo type="num">
                <xm:f>1</xm:f>
              </x14:cfvo>
              <x14:negativeFillColor rgb="FFFF0000"/>
              <x14:axisColor rgb="FF000000"/>
            </x14:dataBar>
          </x14:cfRule>
          <xm:sqref>P5:P34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6"/>
  <sheetViews>
    <sheetView showGridLines="0" zoomScaleNormal="100" workbookViewId="0">
      <selection activeCell="B6" sqref="B6"/>
    </sheetView>
  </sheetViews>
  <sheetFormatPr defaultRowHeight="15" x14ac:dyDescent="0.25"/>
  <cols>
    <col min="1" max="1" width="3.7109375" style="21" customWidth="1"/>
    <col min="2" max="2" width="5" style="20" customWidth="1"/>
    <col min="3" max="6" width="8.42578125" style="20" customWidth="1"/>
    <col min="7" max="7" width="9.140625" style="20"/>
    <col min="8" max="8" width="1.42578125" customWidth="1"/>
    <col min="15" max="15" width="1.42578125" customWidth="1"/>
  </cols>
  <sheetData>
    <row r="1" spans="2:21" ht="26.25" x14ac:dyDescent="0.25">
      <c r="B1" s="206" t="s">
        <v>105</v>
      </c>
      <c r="C1" s="207"/>
      <c r="D1" s="207"/>
      <c r="E1" s="207"/>
      <c r="F1" s="207"/>
      <c r="G1" s="208"/>
      <c r="J1" s="36"/>
      <c r="K1" s="36"/>
      <c r="L1" s="36"/>
      <c r="M1" s="36"/>
      <c r="N1" s="36"/>
      <c r="O1" s="36"/>
      <c r="P1" s="203" t="s">
        <v>116</v>
      </c>
      <c r="Q1" s="203"/>
      <c r="R1" s="203"/>
      <c r="S1" s="203"/>
      <c r="T1" s="203"/>
      <c r="U1" s="203"/>
    </row>
    <row r="2" spans="2:21" ht="6" customHeight="1" x14ac:dyDescent="0.25"/>
    <row r="3" spans="2:21" x14ac:dyDescent="0.25">
      <c r="B3" s="116" t="s">
        <v>110</v>
      </c>
      <c r="C3" s="117"/>
      <c r="D3" s="117"/>
      <c r="E3" s="118"/>
      <c r="F3" s="118"/>
      <c r="G3" s="119"/>
      <c r="H3" s="37"/>
      <c r="I3" s="116" t="s">
        <v>111</v>
      </c>
      <c r="J3" s="117"/>
      <c r="K3" s="117"/>
      <c r="L3" s="118"/>
      <c r="M3" s="118"/>
      <c r="N3" s="119"/>
      <c r="P3" s="136" t="s">
        <v>115</v>
      </c>
      <c r="Q3" s="137"/>
      <c r="R3" s="137">
        <v>1</v>
      </c>
      <c r="S3" s="138"/>
      <c r="T3" s="138"/>
      <c r="U3" s="139"/>
    </row>
    <row r="4" spans="2:21" x14ac:dyDescent="0.25">
      <c r="B4" s="120"/>
      <c r="C4" s="204" t="s">
        <v>106</v>
      </c>
      <c r="D4" s="204"/>
      <c r="E4" s="205" t="s">
        <v>107</v>
      </c>
      <c r="F4" s="205"/>
      <c r="G4" s="197" t="s">
        <v>108</v>
      </c>
      <c r="H4" s="37"/>
      <c r="I4" s="120"/>
      <c r="J4" s="204" t="s">
        <v>106</v>
      </c>
      <c r="K4" s="204"/>
      <c r="L4" s="205" t="s">
        <v>107</v>
      </c>
      <c r="M4" s="205"/>
      <c r="N4" s="197" t="s">
        <v>108</v>
      </c>
      <c r="P4" s="140"/>
      <c r="Q4" s="199" t="s">
        <v>106</v>
      </c>
      <c r="R4" s="199"/>
      <c r="S4" s="200" t="s">
        <v>107</v>
      </c>
      <c r="T4" s="200"/>
      <c r="U4" s="201" t="s">
        <v>108</v>
      </c>
    </row>
    <row r="5" spans="2:21" x14ac:dyDescent="0.25">
      <c r="B5" s="121" t="s">
        <v>109</v>
      </c>
      <c r="C5" s="122" t="s">
        <v>2</v>
      </c>
      <c r="D5" s="122" t="s">
        <v>3</v>
      </c>
      <c r="E5" s="122" t="s">
        <v>2</v>
      </c>
      <c r="F5" s="122" t="s">
        <v>3</v>
      </c>
      <c r="G5" s="198"/>
      <c r="H5" s="37"/>
      <c r="I5" s="121" t="s">
        <v>109</v>
      </c>
      <c r="J5" s="122" t="s">
        <v>2</v>
      </c>
      <c r="K5" s="122" t="s">
        <v>3</v>
      </c>
      <c r="L5" s="122" t="s">
        <v>2</v>
      </c>
      <c r="M5" s="122" t="s">
        <v>3</v>
      </c>
      <c r="N5" s="198"/>
      <c r="P5" s="141" t="s">
        <v>109</v>
      </c>
      <c r="Q5" s="142" t="s">
        <v>2</v>
      </c>
      <c r="R5" s="142" t="s">
        <v>3</v>
      </c>
      <c r="S5" s="142" t="s">
        <v>2</v>
      </c>
      <c r="T5" s="142" t="s">
        <v>3</v>
      </c>
      <c r="U5" s="202"/>
    </row>
    <row r="6" spans="2:21" x14ac:dyDescent="0.25">
      <c r="B6" s="38">
        <v>0</v>
      </c>
      <c r="C6" s="124"/>
      <c r="D6" s="124"/>
      <c r="E6" s="123">
        <v>250</v>
      </c>
      <c r="F6" s="123">
        <v>250</v>
      </c>
      <c r="G6" s="41" t="e">
        <f>IF(D6="",NA(),D6)</f>
        <v>#N/A</v>
      </c>
      <c r="H6" s="37"/>
      <c r="I6" s="38">
        <v>0</v>
      </c>
      <c r="J6" s="124"/>
      <c r="K6" s="124"/>
      <c r="L6" s="123">
        <v>436</v>
      </c>
      <c r="M6" s="123">
        <v>436</v>
      </c>
      <c r="N6" s="41" t="e">
        <f>IF(K6="",NA(),K6)</f>
        <v>#N/A</v>
      </c>
      <c r="P6" s="127">
        <f t="shared" ref="P6:U6" si="0">IF($R$3=2,B6,I6)</f>
        <v>0</v>
      </c>
      <c r="Q6" s="128">
        <f t="shared" si="0"/>
        <v>0</v>
      </c>
      <c r="R6" s="128">
        <f t="shared" si="0"/>
        <v>0</v>
      </c>
      <c r="S6" s="128">
        <f t="shared" si="0"/>
        <v>436</v>
      </c>
      <c r="T6" s="128">
        <f t="shared" si="0"/>
        <v>436</v>
      </c>
      <c r="U6" s="129" t="e">
        <f t="shared" si="0"/>
        <v>#N/A</v>
      </c>
    </row>
    <row r="7" spans="2:21" x14ac:dyDescent="0.25">
      <c r="B7" s="39">
        <v>1</v>
      </c>
      <c r="C7" s="125">
        <v>12</v>
      </c>
      <c r="D7" s="125">
        <v>8</v>
      </c>
      <c r="E7" s="42">
        <f>$E$6-SUM($C$7:C7)</f>
        <v>238</v>
      </c>
      <c r="F7" s="42">
        <f>IF(D7="",NA(),$F$6-SUM($D$7:D7))</f>
        <v>242</v>
      </c>
      <c r="G7" s="43">
        <f t="shared" ref="G7:G26" si="1">IF(D7="",NA(),D7)</f>
        <v>8</v>
      </c>
      <c r="H7" s="37"/>
      <c r="I7" s="39">
        <v>1</v>
      </c>
      <c r="J7" s="125">
        <v>7</v>
      </c>
      <c r="K7" s="125">
        <v>8</v>
      </c>
      <c r="L7" s="42">
        <f>$L$6-SUM($J$7:J7)</f>
        <v>429</v>
      </c>
      <c r="M7" s="42">
        <f>IF(K7="",NA(),$M$6-SUM($K$7:K7))</f>
        <v>428</v>
      </c>
      <c r="N7" s="43">
        <f t="shared" ref="N7:N26" si="2">IF(K7="",NA(),K7)</f>
        <v>8</v>
      </c>
      <c r="P7" s="130">
        <f t="shared" ref="P7:P26" si="3">IF($R$3=2,B7,I7)</f>
        <v>1</v>
      </c>
      <c r="Q7" s="131">
        <f t="shared" ref="Q7:Q26" si="4">IF($R$3=2,C7,J7)</f>
        <v>7</v>
      </c>
      <c r="R7" s="131">
        <f t="shared" ref="R7:R26" si="5">IF($R$3=2,D7,K7)</f>
        <v>8</v>
      </c>
      <c r="S7" s="131">
        <f t="shared" ref="S7:S26" si="6">IF($R$3=2,E7,L7)</f>
        <v>429</v>
      </c>
      <c r="T7" s="131">
        <f t="shared" ref="T7:T26" si="7">IF($R$3=2,F7,M7)</f>
        <v>428</v>
      </c>
      <c r="U7" s="132">
        <f t="shared" ref="U7:U26" si="8">IF($R$3=2,G7,N7)</f>
        <v>8</v>
      </c>
    </row>
    <row r="8" spans="2:21" x14ac:dyDescent="0.25">
      <c r="B8" s="39">
        <v>2</v>
      </c>
      <c r="C8" s="125">
        <v>18</v>
      </c>
      <c r="D8" s="125">
        <v>10</v>
      </c>
      <c r="E8" s="42">
        <f>$E$6-SUM($C$7:C8)</f>
        <v>220</v>
      </c>
      <c r="F8" s="42">
        <f>IF(D8="",NA(),$F$6-SUM($D$7:D8))</f>
        <v>232</v>
      </c>
      <c r="G8" s="43">
        <f t="shared" si="1"/>
        <v>10</v>
      </c>
      <c r="H8" s="37"/>
      <c r="I8" s="39">
        <v>2</v>
      </c>
      <c r="J8" s="125">
        <v>30</v>
      </c>
      <c r="K8" s="125">
        <v>13</v>
      </c>
      <c r="L8" s="42">
        <f>$L$6-SUM($J$7:J8)</f>
        <v>399</v>
      </c>
      <c r="M8" s="42">
        <f>IF(K8="",NA(),$M$6-SUM($K$7:K8))</f>
        <v>415</v>
      </c>
      <c r="N8" s="43">
        <f t="shared" si="2"/>
        <v>13</v>
      </c>
      <c r="P8" s="130">
        <f t="shared" si="3"/>
        <v>2</v>
      </c>
      <c r="Q8" s="131">
        <f t="shared" si="4"/>
        <v>30</v>
      </c>
      <c r="R8" s="131">
        <f t="shared" si="5"/>
        <v>13</v>
      </c>
      <c r="S8" s="131">
        <f t="shared" si="6"/>
        <v>399</v>
      </c>
      <c r="T8" s="131">
        <f t="shared" si="7"/>
        <v>415</v>
      </c>
      <c r="U8" s="132">
        <f t="shared" si="8"/>
        <v>13</v>
      </c>
    </row>
    <row r="9" spans="2:21" x14ac:dyDescent="0.25">
      <c r="B9" s="39">
        <v>3</v>
      </c>
      <c r="C9" s="125">
        <v>11</v>
      </c>
      <c r="D9" s="125">
        <v>0</v>
      </c>
      <c r="E9" s="42">
        <f>$E$6-SUM($C$7:C9)</f>
        <v>209</v>
      </c>
      <c r="F9" s="42">
        <f>IF(D9="",NA(),$F$6-SUM($D$7:D9))</f>
        <v>232</v>
      </c>
      <c r="G9" s="43">
        <f t="shared" si="1"/>
        <v>0</v>
      </c>
      <c r="H9" s="37"/>
      <c r="I9" s="39">
        <v>3</v>
      </c>
      <c r="J9" s="125">
        <v>25</v>
      </c>
      <c r="K9" s="125">
        <v>7</v>
      </c>
      <c r="L9" s="42">
        <f>$L$6-SUM($J$7:J9)</f>
        <v>374</v>
      </c>
      <c r="M9" s="42">
        <f>IF(K9="",NA(),$M$6-SUM($K$7:K9))</f>
        <v>408</v>
      </c>
      <c r="N9" s="43">
        <f t="shared" si="2"/>
        <v>7</v>
      </c>
      <c r="P9" s="130">
        <f t="shared" si="3"/>
        <v>3</v>
      </c>
      <c r="Q9" s="131">
        <f t="shared" si="4"/>
        <v>25</v>
      </c>
      <c r="R9" s="131">
        <f t="shared" si="5"/>
        <v>7</v>
      </c>
      <c r="S9" s="131">
        <f t="shared" si="6"/>
        <v>374</v>
      </c>
      <c r="T9" s="131">
        <f t="shared" si="7"/>
        <v>408</v>
      </c>
      <c r="U9" s="132">
        <f t="shared" si="8"/>
        <v>7</v>
      </c>
    </row>
    <row r="10" spans="2:21" x14ac:dyDescent="0.25">
      <c r="B10" s="39">
        <v>4</v>
      </c>
      <c r="C10" s="125">
        <v>4</v>
      </c>
      <c r="D10" s="125">
        <v>12</v>
      </c>
      <c r="E10" s="42">
        <f>$E$6-SUM($C$7:C10)</f>
        <v>205</v>
      </c>
      <c r="F10" s="42">
        <f>IF(D10="",NA(),$F$6-SUM($D$7:D10))</f>
        <v>220</v>
      </c>
      <c r="G10" s="43">
        <f t="shared" si="1"/>
        <v>12</v>
      </c>
      <c r="H10" s="37"/>
      <c r="I10" s="39">
        <v>4</v>
      </c>
      <c r="J10" s="125">
        <v>19</v>
      </c>
      <c r="K10" s="125">
        <v>16</v>
      </c>
      <c r="L10" s="42">
        <f>$L$6-SUM($J$7:J10)</f>
        <v>355</v>
      </c>
      <c r="M10" s="42">
        <f>IF(K10="",NA(),$M$6-SUM($K$7:K10))</f>
        <v>392</v>
      </c>
      <c r="N10" s="43">
        <f t="shared" si="2"/>
        <v>16</v>
      </c>
      <c r="P10" s="130">
        <f t="shared" si="3"/>
        <v>4</v>
      </c>
      <c r="Q10" s="131">
        <f t="shared" si="4"/>
        <v>19</v>
      </c>
      <c r="R10" s="131">
        <f t="shared" si="5"/>
        <v>16</v>
      </c>
      <c r="S10" s="131">
        <f t="shared" si="6"/>
        <v>355</v>
      </c>
      <c r="T10" s="131">
        <f t="shared" si="7"/>
        <v>392</v>
      </c>
      <c r="U10" s="132">
        <f t="shared" si="8"/>
        <v>16</v>
      </c>
    </row>
    <row r="11" spans="2:21" x14ac:dyDescent="0.25">
      <c r="B11" s="39">
        <v>5</v>
      </c>
      <c r="C11" s="125">
        <v>5</v>
      </c>
      <c r="D11" s="125">
        <v>19</v>
      </c>
      <c r="E11" s="42">
        <f>$E$6-SUM($C$7:C11)</f>
        <v>200</v>
      </c>
      <c r="F11" s="42">
        <f>IF(D11="",NA(),$F$6-SUM($D$7:D11))</f>
        <v>201</v>
      </c>
      <c r="G11" s="43">
        <f t="shared" si="1"/>
        <v>19</v>
      </c>
      <c r="H11" s="37"/>
      <c r="I11" s="39">
        <v>5</v>
      </c>
      <c r="J11" s="125">
        <v>39</v>
      </c>
      <c r="K11" s="125">
        <v>34</v>
      </c>
      <c r="L11" s="42">
        <f>$L$6-SUM($J$7:J11)</f>
        <v>316</v>
      </c>
      <c r="M11" s="42">
        <f>IF(K11="",NA(),$M$6-SUM($K$7:K11))</f>
        <v>358</v>
      </c>
      <c r="N11" s="43">
        <f t="shared" si="2"/>
        <v>34</v>
      </c>
      <c r="P11" s="130">
        <f t="shared" si="3"/>
        <v>5</v>
      </c>
      <c r="Q11" s="131">
        <f t="shared" si="4"/>
        <v>39</v>
      </c>
      <c r="R11" s="131">
        <f t="shared" si="5"/>
        <v>34</v>
      </c>
      <c r="S11" s="131">
        <f t="shared" si="6"/>
        <v>316</v>
      </c>
      <c r="T11" s="131">
        <f t="shared" si="7"/>
        <v>358</v>
      </c>
      <c r="U11" s="132">
        <f t="shared" si="8"/>
        <v>34</v>
      </c>
    </row>
    <row r="12" spans="2:21" x14ac:dyDescent="0.25">
      <c r="B12" s="39">
        <v>6</v>
      </c>
      <c r="C12" s="125">
        <v>6</v>
      </c>
      <c r="D12" s="125">
        <v>13</v>
      </c>
      <c r="E12" s="42">
        <f>$E$6-SUM($C$7:C12)</f>
        <v>194</v>
      </c>
      <c r="F12" s="42">
        <f>IF(D12="",NA(),$F$6-SUM($D$7:D12))</f>
        <v>188</v>
      </c>
      <c r="G12" s="43">
        <f t="shared" si="1"/>
        <v>13</v>
      </c>
      <c r="H12" s="37"/>
      <c r="I12" s="39">
        <v>6</v>
      </c>
      <c r="J12" s="125">
        <v>18</v>
      </c>
      <c r="K12" s="125"/>
      <c r="L12" s="42">
        <f>$L$6-SUM($J$7:J12)</f>
        <v>298</v>
      </c>
      <c r="M12" s="42" t="e">
        <f>IF(K12="",NA(),$M$6-SUM($K$7:K12))</f>
        <v>#N/A</v>
      </c>
      <c r="N12" s="43" t="e">
        <f t="shared" si="2"/>
        <v>#N/A</v>
      </c>
      <c r="P12" s="130">
        <f t="shared" si="3"/>
        <v>6</v>
      </c>
      <c r="Q12" s="131">
        <f t="shared" si="4"/>
        <v>18</v>
      </c>
      <c r="R12" s="131">
        <f t="shared" si="5"/>
        <v>0</v>
      </c>
      <c r="S12" s="131">
        <f t="shared" si="6"/>
        <v>298</v>
      </c>
      <c r="T12" s="131" t="e">
        <f t="shared" si="7"/>
        <v>#N/A</v>
      </c>
      <c r="U12" s="132" t="e">
        <f t="shared" si="8"/>
        <v>#N/A</v>
      </c>
    </row>
    <row r="13" spans="2:21" x14ac:dyDescent="0.25">
      <c r="B13" s="39">
        <v>7</v>
      </c>
      <c r="C13" s="125">
        <v>10</v>
      </c>
      <c r="D13" s="125">
        <v>8</v>
      </c>
      <c r="E13" s="42">
        <f>$E$6-SUM($C$7:C13)</f>
        <v>184</v>
      </c>
      <c r="F13" s="42">
        <f>IF(D13="",NA(),$F$6-SUM($D$7:D13))</f>
        <v>180</v>
      </c>
      <c r="G13" s="43">
        <f t="shared" si="1"/>
        <v>8</v>
      </c>
      <c r="H13" s="37"/>
      <c r="I13" s="39">
        <v>7</v>
      </c>
      <c r="J13" s="125">
        <v>37</v>
      </c>
      <c r="K13" s="125">
        <v>14</v>
      </c>
      <c r="L13" s="42">
        <f>$L$6-SUM($J$7:J13)</f>
        <v>261</v>
      </c>
      <c r="M13" s="42">
        <f>IF(K13="",NA(),$M$6-SUM($K$7:K13))</f>
        <v>344</v>
      </c>
      <c r="N13" s="43">
        <f t="shared" si="2"/>
        <v>14</v>
      </c>
      <c r="P13" s="130">
        <f t="shared" si="3"/>
        <v>7</v>
      </c>
      <c r="Q13" s="131">
        <f t="shared" si="4"/>
        <v>37</v>
      </c>
      <c r="R13" s="131">
        <f t="shared" si="5"/>
        <v>14</v>
      </c>
      <c r="S13" s="131">
        <f t="shared" si="6"/>
        <v>261</v>
      </c>
      <c r="T13" s="131">
        <f t="shared" si="7"/>
        <v>344</v>
      </c>
      <c r="U13" s="132">
        <f t="shared" si="8"/>
        <v>14</v>
      </c>
    </row>
    <row r="14" spans="2:21" x14ac:dyDescent="0.25">
      <c r="B14" s="39">
        <v>8</v>
      </c>
      <c r="C14" s="125">
        <v>20</v>
      </c>
      <c r="D14" s="125">
        <v>2</v>
      </c>
      <c r="E14" s="42">
        <f>$E$6-SUM($C$7:C14)</f>
        <v>164</v>
      </c>
      <c r="F14" s="42">
        <f>IF(D14="",NA(),$F$6-SUM($D$7:D14))</f>
        <v>178</v>
      </c>
      <c r="G14" s="43">
        <f t="shared" si="1"/>
        <v>2</v>
      </c>
      <c r="H14" s="37"/>
      <c r="I14" s="39">
        <v>8</v>
      </c>
      <c r="J14" s="125">
        <v>22</v>
      </c>
      <c r="K14" s="125">
        <v>27</v>
      </c>
      <c r="L14" s="42">
        <f>$L$6-SUM($J$7:J14)</f>
        <v>239</v>
      </c>
      <c r="M14" s="42">
        <f>IF(K14="",NA(),$M$6-SUM($K$7:K14))</f>
        <v>317</v>
      </c>
      <c r="N14" s="43">
        <f t="shared" si="2"/>
        <v>27</v>
      </c>
      <c r="P14" s="130">
        <f t="shared" si="3"/>
        <v>8</v>
      </c>
      <c r="Q14" s="131">
        <f t="shared" si="4"/>
        <v>22</v>
      </c>
      <c r="R14" s="131">
        <f t="shared" si="5"/>
        <v>27</v>
      </c>
      <c r="S14" s="131">
        <f t="shared" si="6"/>
        <v>239</v>
      </c>
      <c r="T14" s="131">
        <f t="shared" si="7"/>
        <v>317</v>
      </c>
      <c r="U14" s="132">
        <f t="shared" si="8"/>
        <v>27</v>
      </c>
    </row>
    <row r="15" spans="2:21" x14ac:dyDescent="0.25">
      <c r="B15" s="39">
        <v>9</v>
      </c>
      <c r="C15" s="125">
        <v>20</v>
      </c>
      <c r="D15" s="125"/>
      <c r="E15" s="42">
        <f>$E$6-SUM($C$7:C15)</f>
        <v>144</v>
      </c>
      <c r="F15" s="42" t="e">
        <f>IF(D15="",NA(),$F$6-SUM($D$7:D15))</f>
        <v>#N/A</v>
      </c>
      <c r="G15" s="43" t="e">
        <f t="shared" si="1"/>
        <v>#N/A</v>
      </c>
      <c r="H15" s="37"/>
      <c r="I15" s="39">
        <v>9</v>
      </c>
      <c r="J15" s="125">
        <v>5</v>
      </c>
      <c r="K15" s="125">
        <v>17</v>
      </c>
      <c r="L15" s="42">
        <f>$L$6-SUM($J$7:J15)</f>
        <v>234</v>
      </c>
      <c r="M15" s="42">
        <f>IF(K15="",NA(),$M$6-SUM($K$7:K15))</f>
        <v>300</v>
      </c>
      <c r="N15" s="43">
        <f t="shared" si="2"/>
        <v>17</v>
      </c>
      <c r="P15" s="130">
        <f t="shared" si="3"/>
        <v>9</v>
      </c>
      <c r="Q15" s="131">
        <f t="shared" si="4"/>
        <v>5</v>
      </c>
      <c r="R15" s="131">
        <f t="shared" si="5"/>
        <v>17</v>
      </c>
      <c r="S15" s="131">
        <f t="shared" si="6"/>
        <v>234</v>
      </c>
      <c r="T15" s="131">
        <f t="shared" si="7"/>
        <v>300</v>
      </c>
      <c r="U15" s="132">
        <f t="shared" si="8"/>
        <v>17</v>
      </c>
    </row>
    <row r="16" spans="2:21" x14ac:dyDescent="0.25">
      <c r="B16" s="39">
        <v>10</v>
      </c>
      <c r="C16" s="125">
        <v>18</v>
      </c>
      <c r="D16" s="125">
        <v>2</v>
      </c>
      <c r="E16" s="42">
        <f>$E$6-SUM($C$7:C16)</f>
        <v>126</v>
      </c>
      <c r="F16" s="42">
        <f>IF(D16="",NA(),$F$6-SUM($D$7:D16))</f>
        <v>176</v>
      </c>
      <c r="G16" s="43">
        <f t="shared" si="1"/>
        <v>2</v>
      </c>
      <c r="H16" s="37"/>
      <c r="I16" s="39">
        <v>10</v>
      </c>
      <c r="J16" s="125">
        <v>16</v>
      </c>
      <c r="K16" s="125">
        <v>19</v>
      </c>
      <c r="L16" s="42">
        <f>$L$6-SUM($J$7:J16)</f>
        <v>218</v>
      </c>
      <c r="M16" s="42">
        <f>IF(K16="",NA(),$M$6-SUM($K$7:K16))</f>
        <v>281</v>
      </c>
      <c r="N16" s="43">
        <f t="shared" si="2"/>
        <v>19</v>
      </c>
      <c r="P16" s="130">
        <f t="shared" si="3"/>
        <v>10</v>
      </c>
      <c r="Q16" s="131">
        <f t="shared" si="4"/>
        <v>16</v>
      </c>
      <c r="R16" s="131">
        <f t="shared" si="5"/>
        <v>19</v>
      </c>
      <c r="S16" s="131">
        <f t="shared" si="6"/>
        <v>218</v>
      </c>
      <c r="T16" s="131">
        <f t="shared" si="7"/>
        <v>281</v>
      </c>
      <c r="U16" s="132">
        <f t="shared" si="8"/>
        <v>19</v>
      </c>
    </row>
    <row r="17" spans="2:21" x14ac:dyDescent="0.25">
      <c r="B17" s="39">
        <v>11</v>
      </c>
      <c r="C17" s="125">
        <v>6</v>
      </c>
      <c r="D17" s="125"/>
      <c r="E17" s="42">
        <f>$E$6-SUM($C$7:C17)</f>
        <v>120</v>
      </c>
      <c r="F17" s="42" t="e">
        <f>IF(D17="",NA(),$F$6-SUM($D$7:D17))</f>
        <v>#N/A</v>
      </c>
      <c r="G17" s="43" t="e">
        <f t="shared" si="1"/>
        <v>#N/A</v>
      </c>
      <c r="H17" s="37"/>
      <c r="I17" s="39">
        <v>11</v>
      </c>
      <c r="J17" s="125">
        <v>24</v>
      </c>
      <c r="K17" s="125">
        <v>8</v>
      </c>
      <c r="L17" s="42">
        <f>$L$6-SUM($J$7:J17)</f>
        <v>194</v>
      </c>
      <c r="M17" s="42">
        <f>IF(K17="",NA(),$M$6-SUM($K$7:K17))</f>
        <v>273</v>
      </c>
      <c r="N17" s="43">
        <f t="shared" si="2"/>
        <v>8</v>
      </c>
      <c r="P17" s="130">
        <f t="shared" si="3"/>
        <v>11</v>
      </c>
      <c r="Q17" s="131">
        <f t="shared" si="4"/>
        <v>24</v>
      </c>
      <c r="R17" s="131">
        <f t="shared" si="5"/>
        <v>8</v>
      </c>
      <c r="S17" s="131">
        <f t="shared" si="6"/>
        <v>194</v>
      </c>
      <c r="T17" s="131">
        <f t="shared" si="7"/>
        <v>273</v>
      </c>
      <c r="U17" s="132">
        <f t="shared" si="8"/>
        <v>8</v>
      </c>
    </row>
    <row r="18" spans="2:21" x14ac:dyDescent="0.25">
      <c r="B18" s="39">
        <v>12</v>
      </c>
      <c r="C18" s="125">
        <v>13</v>
      </c>
      <c r="D18" s="125">
        <v>2</v>
      </c>
      <c r="E18" s="42">
        <f>$E$6-SUM($C$7:C18)</f>
        <v>107</v>
      </c>
      <c r="F18" s="42">
        <f>IF(D18="",NA(),$F$6-SUM($D$7:D18))</f>
        <v>174</v>
      </c>
      <c r="G18" s="43">
        <f t="shared" si="1"/>
        <v>2</v>
      </c>
      <c r="H18" s="37"/>
      <c r="I18" s="39">
        <v>12</v>
      </c>
      <c r="J18" s="125">
        <v>2</v>
      </c>
      <c r="K18" s="125">
        <v>41</v>
      </c>
      <c r="L18" s="42">
        <f>$L$6-SUM($J$7:J18)</f>
        <v>192</v>
      </c>
      <c r="M18" s="42">
        <f>IF(K18="",NA(),$M$6-SUM($K$7:K18))</f>
        <v>232</v>
      </c>
      <c r="N18" s="43">
        <f t="shared" si="2"/>
        <v>41</v>
      </c>
      <c r="P18" s="130">
        <f t="shared" si="3"/>
        <v>12</v>
      </c>
      <c r="Q18" s="131">
        <f t="shared" si="4"/>
        <v>2</v>
      </c>
      <c r="R18" s="131">
        <f t="shared" si="5"/>
        <v>41</v>
      </c>
      <c r="S18" s="131">
        <f t="shared" si="6"/>
        <v>192</v>
      </c>
      <c r="T18" s="131">
        <f t="shared" si="7"/>
        <v>232</v>
      </c>
      <c r="U18" s="132">
        <f t="shared" si="8"/>
        <v>41</v>
      </c>
    </row>
    <row r="19" spans="2:21" x14ac:dyDescent="0.25">
      <c r="B19" s="39">
        <v>13</v>
      </c>
      <c r="C19" s="125">
        <v>7</v>
      </c>
      <c r="D19" s="125">
        <v>34</v>
      </c>
      <c r="E19" s="42">
        <f>$E$6-SUM($C$7:C19)</f>
        <v>100</v>
      </c>
      <c r="F19" s="42">
        <f>IF(D19="",NA(),$F$6-SUM($D$7:D19))</f>
        <v>140</v>
      </c>
      <c r="G19" s="43">
        <f t="shared" si="1"/>
        <v>34</v>
      </c>
      <c r="H19" s="37"/>
      <c r="I19" s="39">
        <v>13</v>
      </c>
      <c r="J19" s="125">
        <v>32</v>
      </c>
      <c r="K19" s="125">
        <v>27</v>
      </c>
      <c r="L19" s="42">
        <f>$L$6-SUM($J$7:J19)</f>
        <v>160</v>
      </c>
      <c r="M19" s="42">
        <f>IF(K19="",NA(),$M$6-SUM($K$7:K19))</f>
        <v>205</v>
      </c>
      <c r="N19" s="43">
        <f t="shared" si="2"/>
        <v>27</v>
      </c>
      <c r="P19" s="130">
        <f t="shared" si="3"/>
        <v>13</v>
      </c>
      <c r="Q19" s="131">
        <f t="shared" si="4"/>
        <v>32</v>
      </c>
      <c r="R19" s="131">
        <f t="shared" si="5"/>
        <v>27</v>
      </c>
      <c r="S19" s="131">
        <f t="shared" si="6"/>
        <v>160</v>
      </c>
      <c r="T19" s="131">
        <f t="shared" si="7"/>
        <v>205</v>
      </c>
      <c r="U19" s="132">
        <f t="shared" si="8"/>
        <v>27</v>
      </c>
    </row>
    <row r="20" spans="2:21" x14ac:dyDescent="0.25">
      <c r="B20" s="39">
        <v>14</v>
      </c>
      <c r="C20" s="125">
        <v>14</v>
      </c>
      <c r="D20" s="125"/>
      <c r="E20" s="42">
        <f>$E$6-SUM($C$7:C20)</f>
        <v>86</v>
      </c>
      <c r="F20" s="42" t="e">
        <f>IF(D20="",NA(),$F$6-SUM($D$7:D20))</f>
        <v>#N/A</v>
      </c>
      <c r="G20" s="43" t="e">
        <f t="shared" si="1"/>
        <v>#N/A</v>
      </c>
      <c r="H20" s="37"/>
      <c r="I20" s="39">
        <v>14</v>
      </c>
      <c r="J20" s="125">
        <v>26</v>
      </c>
      <c r="K20" s="125"/>
      <c r="L20" s="42">
        <f>$L$6-SUM($J$7:J20)</f>
        <v>134</v>
      </c>
      <c r="M20" s="42" t="e">
        <f>IF(K20="",NA(),$M$6-SUM($K$7:K20))</f>
        <v>#N/A</v>
      </c>
      <c r="N20" s="43" t="e">
        <f t="shared" si="2"/>
        <v>#N/A</v>
      </c>
      <c r="P20" s="130">
        <f t="shared" si="3"/>
        <v>14</v>
      </c>
      <c r="Q20" s="131">
        <f t="shared" si="4"/>
        <v>26</v>
      </c>
      <c r="R20" s="131">
        <f t="shared" si="5"/>
        <v>0</v>
      </c>
      <c r="S20" s="131">
        <f t="shared" si="6"/>
        <v>134</v>
      </c>
      <c r="T20" s="131" t="e">
        <f t="shared" si="7"/>
        <v>#N/A</v>
      </c>
      <c r="U20" s="132" t="e">
        <f t="shared" si="8"/>
        <v>#N/A</v>
      </c>
    </row>
    <row r="21" spans="2:21" x14ac:dyDescent="0.25">
      <c r="B21" s="39">
        <v>15</v>
      </c>
      <c r="C21" s="125">
        <v>12</v>
      </c>
      <c r="D21" s="125"/>
      <c r="E21" s="42">
        <f>$E$6-SUM($C$7:C21)</f>
        <v>74</v>
      </c>
      <c r="F21" s="42" t="e">
        <f>IF(D21="",NA(),$F$6-SUM($D$7:D21))</f>
        <v>#N/A</v>
      </c>
      <c r="G21" s="43" t="e">
        <f t="shared" si="1"/>
        <v>#N/A</v>
      </c>
      <c r="H21" s="37"/>
      <c r="I21" s="39">
        <v>15</v>
      </c>
      <c r="J21" s="125">
        <v>15</v>
      </c>
      <c r="K21" s="125"/>
      <c r="L21" s="42">
        <f>$L$6-SUM($J$7:J21)</f>
        <v>119</v>
      </c>
      <c r="M21" s="42" t="e">
        <f>IF(K21="",NA(),$M$6-SUM($K$7:K21))</f>
        <v>#N/A</v>
      </c>
      <c r="N21" s="43" t="e">
        <f t="shared" si="2"/>
        <v>#N/A</v>
      </c>
      <c r="P21" s="130">
        <f t="shared" si="3"/>
        <v>15</v>
      </c>
      <c r="Q21" s="131">
        <f t="shared" si="4"/>
        <v>15</v>
      </c>
      <c r="R21" s="131">
        <f t="shared" si="5"/>
        <v>0</v>
      </c>
      <c r="S21" s="131">
        <f t="shared" si="6"/>
        <v>119</v>
      </c>
      <c r="T21" s="131" t="e">
        <f t="shared" si="7"/>
        <v>#N/A</v>
      </c>
      <c r="U21" s="132" t="e">
        <f t="shared" si="8"/>
        <v>#N/A</v>
      </c>
    </row>
    <row r="22" spans="2:21" x14ac:dyDescent="0.25">
      <c r="B22" s="39">
        <v>16</v>
      </c>
      <c r="C22" s="125">
        <v>14</v>
      </c>
      <c r="D22" s="125"/>
      <c r="E22" s="42">
        <f>$E$6-SUM($C$7:C22)</f>
        <v>60</v>
      </c>
      <c r="F22" s="42" t="e">
        <f>IF(D22="",NA(),$F$6-SUM($D$7:D22))</f>
        <v>#N/A</v>
      </c>
      <c r="G22" s="43" t="e">
        <f t="shared" si="1"/>
        <v>#N/A</v>
      </c>
      <c r="H22" s="37"/>
      <c r="I22" s="39">
        <v>16</v>
      </c>
      <c r="J22" s="125">
        <v>20</v>
      </c>
      <c r="K22" s="125"/>
      <c r="L22" s="42">
        <f>$L$6-SUM($J$7:J22)</f>
        <v>99</v>
      </c>
      <c r="M22" s="42" t="e">
        <f>IF(K22="",NA(),$M$6-SUM($K$7:K22))</f>
        <v>#N/A</v>
      </c>
      <c r="N22" s="43" t="e">
        <f t="shared" si="2"/>
        <v>#N/A</v>
      </c>
      <c r="P22" s="130">
        <f t="shared" si="3"/>
        <v>16</v>
      </c>
      <c r="Q22" s="131">
        <f t="shared" si="4"/>
        <v>20</v>
      </c>
      <c r="R22" s="131">
        <f t="shared" si="5"/>
        <v>0</v>
      </c>
      <c r="S22" s="131">
        <f t="shared" si="6"/>
        <v>99</v>
      </c>
      <c r="T22" s="131" t="e">
        <f t="shared" si="7"/>
        <v>#N/A</v>
      </c>
      <c r="U22" s="132" t="e">
        <f t="shared" si="8"/>
        <v>#N/A</v>
      </c>
    </row>
    <row r="23" spans="2:21" x14ac:dyDescent="0.25">
      <c r="B23" s="39">
        <v>17</v>
      </c>
      <c r="C23" s="125">
        <v>12</v>
      </c>
      <c r="D23" s="125"/>
      <c r="E23" s="42">
        <f>$E$6-SUM($C$7:C23)</f>
        <v>48</v>
      </c>
      <c r="F23" s="42" t="e">
        <f>IF(D23="",NA(),$F$6-SUM($D$7:D23))</f>
        <v>#N/A</v>
      </c>
      <c r="G23" s="43" t="e">
        <f t="shared" si="1"/>
        <v>#N/A</v>
      </c>
      <c r="H23" s="37"/>
      <c r="I23" s="39">
        <v>17</v>
      </c>
      <c r="J23" s="125">
        <v>14</v>
      </c>
      <c r="K23" s="125"/>
      <c r="L23" s="42">
        <f>$L$6-SUM($J$7:J23)</f>
        <v>85</v>
      </c>
      <c r="M23" s="42" t="e">
        <f>IF(K23="",NA(),$M$6-SUM($K$7:K23))</f>
        <v>#N/A</v>
      </c>
      <c r="N23" s="43" t="e">
        <f t="shared" si="2"/>
        <v>#N/A</v>
      </c>
      <c r="P23" s="130">
        <f t="shared" si="3"/>
        <v>17</v>
      </c>
      <c r="Q23" s="131">
        <f t="shared" si="4"/>
        <v>14</v>
      </c>
      <c r="R23" s="131">
        <f t="shared" si="5"/>
        <v>0</v>
      </c>
      <c r="S23" s="131">
        <f t="shared" si="6"/>
        <v>85</v>
      </c>
      <c r="T23" s="131" t="e">
        <f t="shared" si="7"/>
        <v>#N/A</v>
      </c>
      <c r="U23" s="132" t="e">
        <f t="shared" si="8"/>
        <v>#N/A</v>
      </c>
    </row>
    <row r="24" spans="2:21" x14ac:dyDescent="0.25">
      <c r="B24" s="39">
        <v>18</v>
      </c>
      <c r="C24" s="125">
        <v>11</v>
      </c>
      <c r="D24" s="125"/>
      <c r="E24" s="42">
        <f>$E$6-SUM($C$7:C24)</f>
        <v>37</v>
      </c>
      <c r="F24" s="42" t="e">
        <f>IF(D24="",NA(),$F$6-SUM($D$7:D24))</f>
        <v>#N/A</v>
      </c>
      <c r="G24" s="43" t="e">
        <f t="shared" si="1"/>
        <v>#N/A</v>
      </c>
      <c r="H24" s="37"/>
      <c r="I24" s="39">
        <v>18</v>
      </c>
      <c r="J24" s="125">
        <v>39</v>
      </c>
      <c r="K24" s="125"/>
      <c r="L24" s="42">
        <f>$L$6-SUM($J$7:J24)</f>
        <v>46</v>
      </c>
      <c r="M24" s="42" t="e">
        <f>IF(K24="",NA(),$M$6-SUM($K$7:K24))</f>
        <v>#N/A</v>
      </c>
      <c r="N24" s="43" t="e">
        <f t="shared" si="2"/>
        <v>#N/A</v>
      </c>
      <c r="P24" s="130">
        <f t="shared" si="3"/>
        <v>18</v>
      </c>
      <c r="Q24" s="131">
        <f t="shared" si="4"/>
        <v>39</v>
      </c>
      <c r="R24" s="131">
        <f t="shared" si="5"/>
        <v>0</v>
      </c>
      <c r="S24" s="131">
        <f t="shared" si="6"/>
        <v>46</v>
      </c>
      <c r="T24" s="131" t="e">
        <f t="shared" si="7"/>
        <v>#N/A</v>
      </c>
      <c r="U24" s="132" t="e">
        <f t="shared" si="8"/>
        <v>#N/A</v>
      </c>
    </row>
    <row r="25" spans="2:21" x14ac:dyDescent="0.25">
      <c r="B25" s="39">
        <v>19</v>
      </c>
      <c r="C25" s="125">
        <v>19</v>
      </c>
      <c r="D25" s="125"/>
      <c r="E25" s="42">
        <f>$E$6-SUM($C$7:C25)</f>
        <v>18</v>
      </c>
      <c r="F25" s="42" t="e">
        <f>IF(D25="",NA(),$F$6-SUM($D$7:D25))</f>
        <v>#N/A</v>
      </c>
      <c r="G25" s="43" t="e">
        <f t="shared" si="1"/>
        <v>#N/A</v>
      </c>
      <c r="H25" s="37"/>
      <c r="I25" s="39">
        <v>19</v>
      </c>
      <c r="J25" s="125">
        <v>34</v>
      </c>
      <c r="K25" s="125"/>
      <c r="L25" s="42">
        <f>$L$6-SUM($J$7:J25)</f>
        <v>12</v>
      </c>
      <c r="M25" s="42" t="e">
        <f>IF(K25="",NA(),$M$6-SUM($K$7:K25))</f>
        <v>#N/A</v>
      </c>
      <c r="N25" s="43" t="e">
        <f t="shared" si="2"/>
        <v>#N/A</v>
      </c>
      <c r="P25" s="130">
        <f t="shared" si="3"/>
        <v>19</v>
      </c>
      <c r="Q25" s="131">
        <f t="shared" si="4"/>
        <v>34</v>
      </c>
      <c r="R25" s="131">
        <f t="shared" si="5"/>
        <v>0</v>
      </c>
      <c r="S25" s="131">
        <f t="shared" si="6"/>
        <v>12</v>
      </c>
      <c r="T25" s="131" t="e">
        <f t="shared" si="7"/>
        <v>#N/A</v>
      </c>
      <c r="U25" s="132" t="e">
        <f t="shared" si="8"/>
        <v>#N/A</v>
      </c>
    </row>
    <row r="26" spans="2:21" x14ac:dyDescent="0.25">
      <c r="B26" s="40">
        <v>20</v>
      </c>
      <c r="C26" s="126">
        <v>18</v>
      </c>
      <c r="D26" s="126"/>
      <c r="E26" s="44">
        <f>$E$6-SUM($C$7:C26)</f>
        <v>0</v>
      </c>
      <c r="F26" s="44" t="e">
        <f>IF(D26="",NA(),$F$6-SUM($D$7:D26))</f>
        <v>#N/A</v>
      </c>
      <c r="G26" s="45" t="e">
        <f t="shared" si="1"/>
        <v>#N/A</v>
      </c>
      <c r="H26" s="37"/>
      <c r="I26" s="40">
        <v>20</v>
      </c>
      <c r="J26" s="126">
        <v>12</v>
      </c>
      <c r="K26" s="126"/>
      <c r="L26" s="44">
        <f>$L$6-SUM($J$7:J26)</f>
        <v>0</v>
      </c>
      <c r="M26" s="44" t="e">
        <f>IF(K26="",NA(),$M$6-SUM($K$7:K26))</f>
        <v>#N/A</v>
      </c>
      <c r="N26" s="45" t="e">
        <f t="shared" si="2"/>
        <v>#N/A</v>
      </c>
      <c r="P26" s="133">
        <f t="shared" si="3"/>
        <v>20</v>
      </c>
      <c r="Q26" s="134">
        <f t="shared" si="4"/>
        <v>12</v>
      </c>
      <c r="R26" s="134">
        <f t="shared" si="5"/>
        <v>0</v>
      </c>
      <c r="S26" s="134">
        <f t="shared" si="6"/>
        <v>0</v>
      </c>
      <c r="T26" s="134" t="e">
        <f t="shared" si="7"/>
        <v>#N/A</v>
      </c>
      <c r="U26" s="135" t="e">
        <f t="shared" si="8"/>
        <v>#N/A</v>
      </c>
    </row>
  </sheetData>
  <mergeCells count="11">
    <mergeCell ref="J4:K4"/>
    <mergeCell ref="L4:M4"/>
    <mergeCell ref="B1:G1"/>
    <mergeCell ref="C4:D4"/>
    <mergeCell ref="E4:F4"/>
    <mergeCell ref="G4:G5"/>
    <mergeCell ref="N4:N5"/>
    <mergeCell ref="Q4:R4"/>
    <mergeCell ref="S4:T4"/>
    <mergeCell ref="U4:U5"/>
    <mergeCell ref="P1:U1"/>
  </mergeCells>
  <phoneticPr fontId="0"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563"/>
  <sheetViews>
    <sheetView showGridLines="0" workbookViewId="0">
      <pane ySplit="5" topLeftCell="A6" activePane="bottomLeft" state="frozen"/>
      <selection pane="bottomLeft" activeCell="B1" sqref="B1:C2"/>
    </sheetView>
  </sheetViews>
  <sheetFormatPr defaultRowHeight="13.5" customHeight="1" x14ac:dyDescent="0.25"/>
  <cols>
    <col min="1" max="1" width="2" style="6" customWidth="1"/>
    <col min="2" max="2" width="4.28515625" style="7" customWidth="1"/>
    <col min="3" max="3" width="39.85546875" style="6" customWidth="1"/>
    <col min="4" max="4" width="14.42578125" style="7" customWidth="1"/>
    <col min="5" max="5" width="10.5703125" style="7" bestFit="1" customWidth="1"/>
    <col min="6" max="6" width="10.42578125" style="7" bestFit="1" customWidth="1"/>
    <col min="7" max="7" width="49" style="6" customWidth="1"/>
    <col min="8" max="16384" width="9.140625" style="6"/>
  </cols>
  <sheetData>
    <row r="1" spans="2:7" ht="33" customHeight="1" x14ac:dyDescent="0.25">
      <c r="B1" s="209" t="s">
        <v>56</v>
      </c>
      <c r="C1" s="210"/>
    </row>
    <row r="2" spans="2:7" ht="13.5" customHeight="1" x14ac:dyDescent="0.25">
      <c r="B2" s="211"/>
      <c r="C2" s="212"/>
    </row>
    <row r="3" spans="2:7" s="11" customFormat="1" ht="13.5" customHeight="1" x14ac:dyDescent="0.25">
      <c r="B3" s="12"/>
      <c r="D3" s="12"/>
      <c r="E3" s="12"/>
      <c r="F3" s="12"/>
    </row>
    <row r="4" spans="2:7" s="8" customFormat="1" ht="13.5" customHeight="1" x14ac:dyDescent="0.25">
      <c r="B4" s="47"/>
      <c r="C4" s="48"/>
      <c r="D4" s="47"/>
      <c r="E4" s="213" t="s">
        <v>57</v>
      </c>
      <c r="F4" s="213"/>
      <c r="G4" s="48"/>
    </row>
    <row r="5" spans="2:7" s="8" customFormat="1" ht="13.5" customHeight="1" x14ac:dyDescent="0.25">
      <c r="B5" s="106" t="s">
        <v>4</v>
      </c>
      <c r="C5" s="107" t="s">
        <v>58</v>
      </c>
      <c r="D5" s="106" t="s">
        <v>59</v>
      </c>
      <c r="E5" s="106" t="s">
        <v>60</v>
      </c>
      <c r="F5" s="106" t="s">
        <v>61</v>
      </c>
      <c r="G5" s="107" t="s">
        <v>62</v>
      </c>
    </row>
    <row r="6" spans="2:7" ht="13.5" customHeight="1" x14ac:dyDescent="0.25">
      <c r="B6" s="49">
        <v>1</v>
      </c>
      <c r="C6" s="50" t="s">
        <v>63</v>
      </c>
      <c r="D6" s="115" t="s">
        <v>64</v>
      </c>
      <c r="E6" s="111">
        <v>40940</v>
      </c>
      <c r="F6" s="111" t="s">
        <v>205</v>
      </c>
      <c r="G6" s="50"/>
    </row>
    <row r="7" spans="2:7" ht="13.5" customHeight="1" x14ac:dyDescent="0.25">
      <c r="B7" s="49">
        <v>2</v>
      </c>
      <c r="C7" s="50" t="s">
        <v>65</v>
      </c>
      <c r="D7" s="115" t="s">
        <v>66</v>
      </c>
      <c r="E7" s="111">
        <v>41078</v>
      </c>
      <c r="F7" s="111" t="s">
        <v>205</v>
      </c>
      <c r="G7" s="50"/>
    </row>
    <row r="8" spans="2:7" ht="13.5" customHeight="1" x14ac:dyDescent="0.25">
      <c r="B8" s="49">
        <v>3</v>
      </c>
      <c r="C8" s="50" t="s">
        <v>67</v>
      </c>
      <c r="D8" s="115" t="s">
        <v>68</v>
      </c>
      <c r="E8" s="111">
        <v>40983</v>
      </c>
      <c r="F8" s="111">
        <v>40992</v>
      </c>
      <c r="G8" s="50"/>
    </row>
    <row r="9" spans="2:7" ht="13.5" customHeight="1" x14ac:dyDescent="0.25">
      <c r="B9" s="49">
        <v>4</v>
      </c>
      <c r="C9" s="50" t="s">
        <v>69</v>
      </c>
      <c r="D9" s="115" t="s">
        <v>64</v>
      </c>
      <c r="E9" s="111">
        <v>40985</v>
      </c>
      <c r="F9" s="111">
        <v>40995</v>
      </c>
      <c r="G9" s="50"/>
    </row>
    <row r="10" spans="2:7" ht="13.5" customHeight="1" x14ac:dyDescent="0.25">
      <c r="B10" s="49">
        <v>5</v>
      </c>
      <c r="C10" s="50" t="s">
        <v>70</v>
      </c>
      <c r="D10" s="115" t="s">
        <v>66</v>
      </c>
      <c r="E10" s="111">
        <v>40931</v>
      </c>
      <c r="F10" s="111" t="s">
        <v>205</v>
      </c>
      <c r="G10" s="50"/>
    </row>
    <row r="11" spans="2:7" ht="13.5" customHeight="1" x14ac:dyDescent="0.25">
      <c r="B11" s="49">
        <v>6</v>
      </c>
      <c r="C11" s="50" t="s">
        <v>71</v>
      </c>
      <c r="D11" s="115" t="s">
        <v>66</v>
      </c>
      <c r="E11" s="111">
        <v>41090</v>
      </c>
      <c r="F11" s="111">
        <v>41104</v>
      </c>
      <c r="G11" s="50"/>
    </row>
    <row r="12" spans="2:7" ht="13.5" customHeight="1" x14ac:dyDescent="0.25">
      <c r="B12" s="49">
        <v>7</v>
      </c>
      <c r="C12" s="50" t="s">
        <v>72</v>
      </c>
      <c r="D12" s="115" t="s">
        <v>64</v>
      </c>
      <c r="E12" s="111">
        <v>41037</v>
      </c>
      <c r="F12" s="111">
        <v>41046</v>
      </c>
      <c r="G12" s="50"/>
    </row>
    <row r="13" spans="2:7" ht="13.5" customHeight="1" x14ac:dyDescent="0.25">
      <c r="B13" s="49">
        <v>8</v>
      </c>
      <c r="C13" s="50" t="s">
        <v>73</v>
      </c>
      <c r="D13" s="115" t="s">
        <v>68</v>
      </c>
      <c r="E13" s="111">
        <v>41034</v>
      </c>
      <c r="F13" s="111" t="s">
        <v>205</v>
      </c>
      <c r="G13" s="50"/>
    </row>
    <row r="14" spans="2:7" ht="13.5" customHeight="1" x14ac:dyDescent="0.25">
      <c r="B14" s="49">
        <v>9</v>
      </c>
      <c r="C14" s="50" t="s">
        <v>74</v>
      </c>
      <c r="D14" s="115" t="s">
        <v>64</v>
      </c>
      <c r="E14" s="111">
        <v>41033</v>
      </c>
      <c r="F14" s="111" t="s">
        <v>205</v>
      </c>
      <c r="G14" s="50"/>
    </row>
    <row r="15" spans="2:7" ht="13.5" customHeight="1" x14ac:dyDescent="0.25">
      <c r="B15" s="49">
        <v>10</v>
      </c>
      <c r="C15" s="50" t="s">
        <v>75</v>
      </c>
      <c r="D15" s="115" t="s">
        <v>66</v>
      </c>
      <c r="E15" s="111">
        <v>40940</v>
      </c>
      <c r="F15" s="111">
        <v>40957</v>
      </c>
      <c r="G15" s="50"/>
    </row>
    <row r="16" spans="2:7" ht="13.5" customHeight="1" x14ac:dyDescent="0.25">
      <c r="B16" s="49">
        <v>11</v>
      </c>
      <c r="C16" s="50" t="s">
        <v>76</v>
      </c>
      <c r="D16" s="115" t="s">
        <v>68</v>
      </c>
      <c r="E16" s="111">
        <v>41102</v>
      </c>
      <c r="F16" s="111" t="s">
        <v>205</v>
      </c>
      <c r="G16" s="50"/>
    </row>
    <row r="17" spans="2:7" ht="13.5" customHeight="1" x14ac:dyDescent="0.25">
      <c r="B17" s="49">
        <v>12</v>
      </c>
      <c r="C17" s="50" t="s">
        <v>77</v>
      </c>
      <c r="D17" s="115" t="s">
        <v>64</v>
      </c>
      <c r="E17" s="111">
        <v>40951</v>
      </c>
      <c r="F17" s="111">
        <v>40966</v>
      </c>
      <c r="G17" s="50"/>
    </row>
    <row r="18" spans="2:7" ht="13.5" customHeight="1" x14ac:dyDescent="0.25">
      <c r="B18" s="49">
        <v>13</v>
      </c>
      <c r="C18" s="50" t="s">
        <v>78</v>
      </c>
      <c r="D18" s="115" t="s">
        <v>66</v>
      </c>
      <c r="E18" s="111">
        <v>41053</v>
      </c>
      <c r="F18" s="111" t="s">
        <v>205</v>
      </c>
      <c r="G18" s="50"/>
    </row>
    <row r="19" spans="2:7" ht="13.5" customHeight="1" x14ac:dyDescent="0.25">
      <c r="B19" s="49">
        <v>14</v>
      </c>
      <c r="C19" s="50" t="s">
        <v>63</v>
      </c>
      <c r="D19" s="115" t="s">
        <v>66</v>
      </c>
      <c r="E19" s="111">
        <v>41080</v>
      </c>
      <c r="F19" s="111">
        <v>41083</v>
      </c>
      <c r="G19" s="50"/>
    </row>
    <row r="20" spans="2:7" ht="13.5" customHeight="1" x14ac:dyDescent="0.25">
      <c r="B20" s="49">
        <v>15</v>
      </c>
      <c r="C20" s="50" t="s">
        <v>65</v>
      </c>
      <c r="D20" s="115" t="s">
        <v>64</v>
      </c>
      <c r="E20" s="111">
        <v>40930</v>
      </c>
      <c r="F20" s="111" t="s">
        <v>205</v>
      </c>
      <c r="G20" s="50"/>
    </row>
    <row r="21" spans="2:7" ht="13.5" customHeight="1" x14ac:dyDescent="0.25">
      <c r="B21" s="49">
        <v>16</v>
      </c>
      <c r="C21" s="50" t="s">
        <v>67</v>
      </c>
      <c r="D21" s="115" t="s">
        <v>68</v>
      </c>
      <c r="E21" s="111">
        <v>41141</v>
      </c>
      <c r="F21" s="111" t="s">
        <v>205</v>
      </c>
      <c r="G21" s="50"/>
    </row>
    <row r="22" spans="2:7" ht="13.5" customHeight="1" x14ac:dyDescent="0.25">
      <c r="B22" s="49">
        <v>17</v>
      </c>
      <c r="C22" s="50" t="s">
        <v>69</v>
      </c>
      <c r="D22" s="115" t="s">
        <v>66</v>
      </c>
      <c r="E22" s="111">
        <v>40992</v>
      </c>
      <c r="F22" s="111">
        <v>41012</v>
      </c>
      <c r="G22" s="50"/>
    </row>
    <row r="23" spans="2:7" ht="13.5" customHeight="1" x14ac:dyDescent="0.25">
      <c r="B23" s="49">
        <v>18</v>
      </c>
      <c r="C23" s="50" t="s">
        <v>70</v>
      </c>
      <c r="D23" s="115" t="s">
        <v>68</v>
      </c>
      <c r="E23" s="111">
        <v>41158</v>
      </c>
      <c r="F23" s="111" t="s">
        <v>205</v>
      </c>
      <c r="G23" s="50"/>
    </row>
    <row r="24" spans="2:7" ht="13.5" customHeight="1" x14ac:dyDescent="0.25">
      <c r="B24" s="49">
        <v>19</v>
      </c>
      <c r="C24" s="50" t="s">
        <v>71</v>
      </c>
      <c r="D24" s="115" t="s">
        <v>64</v>
      </c>
      <c r="E24" s="111">
        <v>41013</v>
      </c>
      <c r="F24" s="111" t="s">
        <v>205</v>
      </c>
      <c r="G24" s="50"/>
    </row>
    <row r="25" spans="2:7" ht="13.5" customHeight="1" x14ac:dyDescent="0.25">
      <c r="B25" s="49">
        <v>20</v>
      </c>
      <c r="C25" s="50" t="s">
        <v>72</v>
      </c>
      <c r="D25" s="115" t="s">
        <v>66</v>
      </c>
      <c r="E25" s="111">
        <v>41043</v>
      </c>
      <c r="F25" s="111">
        <v>41046</v>
      </c>
      <c r="G25" s="50"/>
    </row>
    <row r="26" spans="2:7" ht="13.5" customHeight="1" x14ac:dyDescent="0.25">
      <c r="B26" s="49">
        <v>21</v>
      </c>
      <c r="C26" s="50" t="s">
        <v>73</v>
      </c>
      <c r="D26" s="115" t="s">
        <v>66</v>
      </c>
      <c r="E26" s="111">
        <v>41043</v>
      </c>
      <c r="F26" s="111">
        <v>41053</v>
      </c>
      <c r="G26" s="50"/>
    </row>
    <row r="27" spans="2:7" ht="13.5" customHeight="1" x14ac:dyDescent="0.25">
      <c r="B27" s="49">
        <v>22</v>
      </c>
      <c r="C27" s="50" t="s">
        <v>74</v>
      </c>
      <c r="D27" s="115" t="s">
        <v>64</v>
      </c>
      <c r="E27" s="111">
        <v>41095</v>
      </c>
      <c r="F27" s="111" t="s">
        <v>205</v>
      </c>
      <c r="G27" s="50"/>
    </row>
    <row r="28" spans="2:7" ht="13.5" customHeight="1" x14ac:dyDescent="0.25">
      <c r="B28" s="49">
        <v>23</v>
      </c>
      <c r="C28" s="50" t="s">
        <v>75</v>
      </c>
      <c r="D28" s="115" t="s">
        <v>68</v>
      </c>
      <c r="E28" s="111">
        <v>41014</v>
      </c>
      <c r="F28" s="111" t="s">
        <v>205</v>
      </c>
      <c r="G28" s="50"/>
    </row>
    <row r="29" spans="2:7" ht="13.5" customHeight="1" x14ac:dyDescent="0.25">
      <c r="B29" s="49">
        <v>24</v>
      </c>
      <c r="C29" s="50" t="s">
        <v>76</v>
      </c>
      <c r="D29" s="115" t="s">
        <v>64</v>
      </c>
      <c r="E29" s="111">
        <v>41161</v>
      </c>
      <c r="F29" s="111" t="s">
        <v>205</v>
      </c>
      <c r="G29" s="50"/>
    </row>
    <row r="30" spans="2:7" ht="13.5" customHeight="1" x14ac:dyDescent="0.25">
      <c r="B30" s="49">
        <v>25</v>
      </c>
      <c r="C30" s="50" t="s">
        <v>77</v>
      </c>
      <c r="D30" s="115" t="s">
        <v>66</v>
      </c>
      <c r="E30" s="111">
        <v>41158</v>
      </c>
      <c r="F30" s="111" t="s">
        <v>205</v>
      </c>
      <c r="G30" s="50"/>
    </row>
    <row r="31" spans="2:7" ht="13.5" customHeight="1" x14ac:dyDescent="0.25">
      <c r="B31" s="49">
        <v>26</v>
      </c>
      <c r="C31" s="50" t="s">
        <v>78</v>
      </c>
      <c r="D31" s="115" t="s">
        <v>68</v>
      </c>
      <c r="E31" s="111">
        <v>40969</v>
      </c>
      <c r="F31" s="111" t="s">
        <v>205</v>
      </c>
      <c r="G31" s="50"/>
    </row>
    <row r="32" spans="2:7" ht="13.5" customHeight="1" x14ac:dyDescent="0.25">
      <c r="B32" s="49">
        <v>27</v>
      </c>
      <c r="C32" s="50" t="s">
        <v>63</v>
      </c>
      <c r="D32" s="115" t="s">
        <v>64</v>
      </c>
      <c r="E32" s="111">
        <v>40995</v>
      </c>
      <c r="F32" s="111" t="s">
        <v>205</v>
      </c>
      <c r="G32" s="50"/>
    </row>
    <row r="33" spans="2:7" ht="13.5" customHeight="1" x14ac:dyDescent="0.25">
      <c r="B33" s="49">
        <v>28</v>
      </c>
      <c r="C33" s="50" t="s">
        <v>65</v>
      </c>
      <c r="D33" s="115" t="s">
        <v>66</v>
      </c>
      <c r="E33" s="111">
        <v>41124</v>
      </c>
      <c r="F33" s="111" t="s">
        <v>205</v>
      </c>
      <c r="G33" s="50"/>
    </row>
    <row r="34" spans="2:7" ht="13.5" customHeight="1" x14ac:dyDescent="0.25">
      <c r="B34" s="49">
        <v>29</v>
      </c>
      <c r="C34" s="50" t="s">
        <v>67</v>
      </c>
      <c r="D34" s="115" t="s">
        <v>66</v>
      </c>
      <c r="E34" s="111">
        <v>41001</v>
      </c>
      <c r="F34" s="111" t="s">
        <v>205</v>
      </c>
      <c r="G34" s="50"/>
    </row>
    <row r="35" spans="2:7" ht="13.5" customHeight="1" x14ac:dyDescent="0.25">
      <c r="B35" s="49">
        <v>30</v>
      </c>
      <c r="C35" s="50" t="s">
        <v>69</v>
      </c>
      <c r="D35" s="115" t="s">
        <v>66</v>
      </c>
      <c r="E35" s="111">
        <v>41081</v>
      </c>
      <c r="F35" s="111">
        <v>41095</v>
      </c>
      <c r="G35" s="50"/>
    </row>
    <row r="36" spans="2:7" ht="13.5" customHeight="1" x14ac:dyDescent="0.25">
      <c r="B36" s="49">
        <v>31</v>
      </c>
      <c r="C36" s="50" t="s">
        <v>70</v>
      </c>
      <c r="D36" s="115" t="s">
        <v>68</v>
      </c>
      <c r="E36" s="111">
        <v>41010</v>
      </c>
      <c r="F36" s="111" t="s">
        <v>205</v>
      </c>
      <c r="G36" s="50"/>
    </row>
    <row r="37" spans="2:7" ht="13.5" customHeight="1" x14ac:dyDescent="0.25">
      <c r="B37" s="49">
        <v>32</v>
      </c>
      <c r="C37" s="50" t="s">
        <v>71</v>
      </c>
      <c r="D37" s="115" t="s">
        <v>64</v>
      </c>
      <c r="E37" s="111">
        <v>41102</v>
      </c>
      <c r="F37" s="111">
        <v>41107</v>
      </c>
      <c r="G37" s="50"/>
    </row>
    <row r="38" spans="2:7" ht="13.5" customHeight="1" x14ac:dyDescent="0.25">
      <c r="B38" s="49">
        <v>33</v>
      </c>
      <c r="C38" s="50" t="s">
        <v>72</v>
      </c>
      <c r="D38" s="115" t="s">
        <v>66</v>
      </c>
      <c r="E38" s="111">
        <v>40964</v>
      </c>
      <c r="F38" s="111">
        <v>40970</v>
      </c>
      <c r="G38" s="50"/>
    </row>
    <row r="39" spans="2:7" ht="13.5" customHeight="1" x14ac:dyDescent="0.25">
      <c r="B39" s="49">
        <v>34</v>
      </c>
      <c r="C39" s="50" t="s">
        <v>73</v>
      </c>
      <c r="D39" s="115" t="s">
        <v>66</v>
      </c>
      <c r="E39" s="111">
        <v>41004</v>
      </c>
      <c r="F39" s="111">
        <v>41019</v>
      </c>
      <c r="G39" s="50"/>
    </row>
    <row r="40" spans="2:7" ht="13.5" customHeight="1" x14ac:dyDescent="0.25">
      <c r="B40" s="49">
        <v>35</v>
      </c>
      <c r="C40" s="50" t="s">
        <v>74</v>
      </c>
      <c r="D40" s="115" t="s">
        <v>64</v>
      </c>
      <c r="E40" s="111">
        <v>41148</v>
      </c>
      <c r="F40" s="111" t="s">
        <v>205</v>
      </c>
      <c r="G40" s="50"/>
    </row>
    <row r="41" spans="2:7" ht="13.5" customHeight="1" x14ac:dyDescent="0.25">
      <c r="B41" s="49">
        <v>36</v>
      </c>
      <c r="C41" s="50" t="s">
        <v>75</v>
      </c>
      <c r="D41" s="115" t="s">
        <v>68</v>
      </c>
      <c r="E41" s="111">
        <v>41122</v>
      </c>
      <c r="F41" s="111" t="s">
        <v>205</v>
      </c>
      <c r="G41" s="50"/>
    </row>
    <row r="42" spans="2:7" ht="13.5" customHeight="1" x14ac:dyDescent="0.25">
      <c r="B42" s="49">
        <v>37</v>
      </c>
      <c r="C42" s="50" t="s">
        <v>76</v>
      </c>
      <c r="D42" s="115" t="s">
        <v>64</v>
      </c>
      <c r="E42" s="111">
        <v>40982</v>
      </c>
      <c r="F42" s="111">
        <v>40985</v>
      </c>
      <c r="G42" s="50"/>
    </row>
    <row r="43" spans="2:7" ht="13.5" customHeight="1" x14ac:dyDescent="0.25">
      <c r="B43" s="49">
        <v>38</v>
      </c>
      <c r="C43" s="50" t="s">
        <v>77</v>
      </c>
      <c r="D43" s="115" t="s">
        <v>66</v>
      </c>
      <c r="E43" s="111">
        <v>40958</v>
      </c>
      <c r="F43" s="111" t="s">
        <v>205</v>
      </c>
      <c r="G43" s="50"/>
    </row>
    <row r="44" spans="2:7" ht="13.5" customHeight="1" x14ac:dyDescent="0.25">
      <c r="B44" s="49">
        <v>39</v>
      </c>
      <c r="C44" s="50" t="s">
        <v>78</v>
      </c>
      <c r="D44" s="115" t="s">
        <v>68</v>
      </c>
      <c r="E44" s="111">
        <v>41006</v>
      </c>
      <c r="F44" s="111">
        <v>41018</v>
      </c>
      <c r="G44" s="50"/>
    </row>
    <row r="45" spans="2:7" ht="13.5" customHeight="1" x14ac:dyDescent="0.25">
      <c r="B45" s="49">
        <v>40</v>
      </c>
      <c r="C45" s="50" t="s">
        <v>63</v>
      </c>
      <c r="D45" s="115" t="s">
        <v>64</v>
      </c>
      <c r="E45" s="111">
        <v>40938</v>
      </c>
      <c r="F45" s="111">
        <v>40946</v>
      </c>
      <c r="G45" s="50"/>
    </row>
    <row r="46" spans="2:7" ht="13.5" customHeight="1" x14ac:dyDescent="0.25">
      <c r="B46" s="49">
        <v>41</v>
      </c>
      <c r="C46" s="50" t="s">
        <v>65</v>
      </c>
      <c r="D46" s="115" t="s">
        <v>66</v>
      </c>
      <c r="E46" s="111">
        <v>41021</v>
      </c>
      <c r="F46" s="111">
        <v>41037</v>
      </c>
      <c r="G46" s="50"/>
    </row>
    <row r="47" spans="2:7" ht="13.5" customHeight="1" x14ac:dyDescent="0.25">
      <c r="B47" s="49">
        <v>42</v>
      </c>
      <c r="C47" s="50" t="s">
        <v>67</v>
      </c>
      <c r="D47" s="115" t="s">
        <v>66</v>
      </c>
      <c r="E47" s="111">
        <v>41002</v>
      </c>
      <c r="F47" s="111">
        <v>41019</v>
      </c>
      <c r="G47" s="50"/>
    </row>
    <row r="48" spans="2:7" ht="13.5" customHeight="1" x14ac:dyDescent="0.25">
      <c r="B48" s="49">
        <v>43</v>
      </c>
      <c r="C48" s="50" t="s">
        <v>69</v>
      </c>
      <c r="D48" s="115" t="s">
        <v>68</v>
      </c>
      <c r="E48" s="111">
        <v>41003</v>
      </c>
      <c r="F48" s="111" t="s">
        <v>205</v>
      </c>
      <c r="G48" s="50"/>
    </row>
    <row r="49" spans="2:7" ht="13.5" customHeight="1" x14ac:dyDescent="0.25">
      <c r="B49" s="49">
        <v>44</v>
      </c>
      <c r="C49" s="50" t="s">
        <v>70</v>
      </c>
      <c r="D49" s="115" t="s">
        <v>64</v>
      </c>
      <c r="E49" s="111">
        <v>40980</v>
      </c>
      <c r="F49" s="111">
        <v>40987</v>
      </c>
      <c r="G49" s="50"/>
    </row>
    <row r="50" spans="2:7" ht="13.5" customHeight="1" x14ac:dyDescent="0.25">
      <c r="B50" s="49">
        <v>45</v>
      </c>
      <c r="C50" s="50" t="s">
        <v>71</v>
      </c>
      <c r="D50" s="115" t="s">
        <v>66</v>
      </c>
      <c r="E50" s="111">
        <v>41151</v>
      </c>
      <c r="F50" s="111">
        <v>41158</v>
      </c>
      <c r="G50" s="50"/>
    </row>
    <row r="51" spans="2:7" ht="13.5" customHeight="1" x14ac:dyDescent="0.25">
      <c r="B51" s="49">
        <v>46</v>
      </c>
      <c r="C51" s="50" t="s">
        <v>72</v>
      </c>
      <c r="D51" s="115" t="s">
        <v>68</v>
      </c>
      <c r="E51" s="111">
        <v>41056</v>
      </c>
      <c r="F51" s="111">
        <v>41076</v>
      </c>
      <c r="G51" s="50"/>
    </row>
    <row r="52" spans="2:7" ht="13.5" customHeight="1" x14ac:dyDescent="0.25">
      <c r="B52" s="49">
        <v>47</v>
      </c>
      <c r="C52" s="50" t="s">
        <v>73</v>
      </c>
      <c r="D52" s="115" t="s">
        <v>64</v>
      </c>
      <c r="E52" s="111">
        <v>41021</v>
      </c>
      <c r="F52" s="111">
        <v>41041</v>
      </c>
      <c r="G52" s="50"/>
    </row>
    <row r="53" spans="2:7" ht="13.5" customHeight="1" x14ac:dyDescent="0.25">
      <c r="B53" s="49">
        <v>48</v>
      </c>
      <c r="C53" s="50" t="s">
        <v>74</v>
      </c>
      <c r="D53" s="115" t="s">
        <v>66</v>
      </c>
      <c r="E53" s="111">
        <v>41167</v>
      </c>
      <c r="F53" s="111">
        <v>41185</v>
      </c>
      <c r="G53" s="50"/>
    </row>
    <row r="54" spans="2:7" ht="13.5" customHeight="1" x14ac:dyDescent="0.25">
      <c r="B54" s="49">
        <v>49</v>
      </c>
      <c r="C54" s="50" t="s">
        <v>75</v>
      </c>
      <c r="D54" s="115" t="s">
        <v>66</v>
      </c>
      <c r="E54" s="111">
        <v>41115</v>
      </c>
      <c r="F54" s="111" t="s">
        <v>205</v>
      </c>
      <c r="G54" s="50"/>
    </row>
    <row r="55" spans="2:7" ht="13.5" customHeight="1" x14ac:dyDescent="0.25">
      <c r="B55" s="49">
        <v>50</v>
      </c>
      <c r="C55" s="50" t="s">
        <v>76</v>
      </c>
      <c r="D55" s="115" t="s">
        <v>66</v>
      </c>
      <c r="E55" s="111">
        <v>41116</v>
      </c>
      <c r="F55" s="111">
        <v>41120</v>
      </c>
      <c r="G55" s="50"/>
    </row>
    <row r="56" spans="2:7" ht="13.5" customHeight="1" x14ac:dyDescent="0.25">
      <c r="B56" s="49">
        <v>51</v>
      </c>
      <c r="C56" s="50" t="s">
        <v>77</v>
      </c>
      <c r="D56" s="115" t="s">
        <v>68</v>
      </c>
      <c r="E56" s="111">
        <v>41138</v>
      </c>
      <c r="F56" s="111" t="s">
        <v>205</v>
      </c>
      <c r="G56" s="50"/>
    </row>
    <row r="57" spans="2:7" ht="13.5" customHeight="1" x14ac:dyDescent="0.25">
      <c r="B57" s="49">
        <v>52</v>
      </c>
      <c r="C57" s="50" t="s">
        <v>78</v>
      </c>
      <c r="D57" s="115" t="s">
        <v>64</v>
      </c>
      <c r="E57" s="111">
        <v>41056</v>
      </c>
      <c r="F57" s="111" t="s">
        <v>205</v>
      </c>
      <c r="G57" s="50"/>
    </row>
    <row r="58" spans="2:7" ht="13.5" customHeight="1" x14ac:dyDescent="0.25">
      <c r="B58" s="49">
        <v>53</v>
      </c>
      <c r="C58" s="50" t="s">
        <v>63</v>
      </c>
      <c r="D58" s="115" t="s">
        <v>66</v>
      </c>
      <c r="E58" s="111">
        <v>40956</v>
      </c>
      <c r="F58" s="111" t="s">
        <v>205</v>
      </c>
      <c r="G58" s="50"/>
    </row>
    <row r="59" spans="2:7" ht="13.5" customHeight="1" x14ac:dyDescent="0.25">
      <c r="B59" s="49">
        <v>54</v>
      </c>
      <c r="C59" s="50" t="s">
        <v>65</v>
      </c>
      <c r="D59" s="115" t="s">
        <v>66</v>
      </c>
      <c r="E59" s="111">
        <v>41135</v>
      </c>
      <c r="F59" s="111" t="s">
        <v>205</v>
      </c>
      <c r="G59" s="50"/>
    </row>
    <row r="60" spans="2:7" ht="13.5" customHeight="1" x14ac:dyDescent="0.25">
      <c r="B60" s="49">
        <v>55</v>
      </c>
      <c r="C60" s="50" t="s">
        <v>67</v>
      </c>
      <c r="D60" s="115" t="s">
        <v>64</v>
      </c>
      <c r="E60" s="111">
        <v>40960</v>
      </c>
      <c r="F60" s="111">
        <v>40966</v>
      </c>
      <c r="G60" s="50"/>
    </row>
    <row r="61" spans="2:7" ht="13.5" customHeight="1" x14ac:dyDescent="0.25">
      <c r="B61" s="49">
        <v>56</v>
      </c>
      <c r="C61" s="50" t="s">
        <v>69</v>
      </c>
      <c r="D61" s="115" t="s">
        <v>68</v>
      </c>
      <c r="E61" s="111">
        <v>41153</v>
      </c>
      <c r="F61" s="111" t="s">
        <v>205</v>
      </c>
      <c r="G61" s="50"/>
    </row>
    <row r="62" spans="2:7" ht="13.5" customHeight="1" x14ac:dyDescent="0.25">
      <c r="B62" s="49">
        <v>57</v>
      </c>
      <c r="C62" s="50" t="s">
        <v>70</v>
      </c>
      <c r="D62" s="115" t="s">
        <v>64</v>
      </c>
      <c r="E62" s="111">
        <v>41011</v>
      </c>
      <c r="F62" s="111">
        <v>41027</v>
      </c>
      <c r="G62" s="50"/>
    </row>
    <row r="63" spans="2:7" ht="13.5" customHeight="1" x14ac:dyDescent="0.25">
      <c r="B63" s="49">
        <v>58</v>
      </c>
      <c r="C63" s="50" t="s">
        <v>71</v>
      </c>
      <c r="D63" s="115" t="s">
        <v>66</v>
      </c>
      <c r="E63" s="111">
        <v>40955</v>
      </c>
      <c r="F63" s="111" t="s">
        <v>205</v>
      </c>
      <c r="G63" s="50"/>
    </row>
    <row r="64" spans="2:7" ht="13.5" customHeight="1" x14ac:dyDescent="0.25">
      <c r="B64" s="49">
        <v>59</v>
      </c>
      <c r="C64" s="50" t="s">
        <v>72</v>
      </c>
      <c r="D64" s="115" t="s">
        <v>68</v>
      </c>
      <c r="E64" s="111">
        <v>41112</v>
      </c>
      <c r="F64" s="111" t="s">
        <v>205</v>
      </c>
      <c r="G64" s="50"/>
    </row>
    <row r="65" spans="2:7" ht="13.5" customHeight="1" x14ac:dyDescent="0.25">
      <c r="B65" s="49">
        <v>60</v>
      </c>
      <c r="C65" s="50" t="s">
        <v>73</v>
      </c>
      <c r="D65" s="115" t="s">
        <v>64</v>
      </c>
      <c r="E65" s="111">
        <v>40933</v>
      </c>
      <c r="F65" s="111" t="s">
        <v>205</v>
      </c>
      <c r="G65" s="50"/>
    </row>
    <row r="66" spans="2:7" ht="13.5" customHeight="1" x14ac:dyDescent="0.25">
      <c r="B66"/>
      <c r="C66"/>
      <c r="D66"/>
      <c r="E66"/>
      <c r="F66"/>
      <c r="G66"/>
    </row>
    <row r="67" spans="2:7" ht="13.5" customHeight="1" x14ac:dyDescent="0.25">
      <c r="B67"/>
      <c r="C67"/>
      <c r="D67"/>
      <c r="E67"/>
      <c r="F67"/>
      <c r="G67"/>
    </row>
    <row r="68" spans="2:7" ht="13.5" customHeight="1" x14ac:dyDescent="0.25">
      <c r="B68"/>
      <c r="C68"/>
      <c r="D68"/>
      <c r="E68"/>
      <c r="F68"/>
      <c r="G68"/>
    </row>
    <row r="69" spans="2:7" ht="13.5" customHeight="1" x14ac:dyDescent="0.25">
      <c r="B69"/>
      <c r="C69"/>
      <c r="D69"/>
      <c r="E69"/>
      <c r="F69"/>
      <c r="G69"/>
    </row>
    <row r="70" spans="2:7" ht="13.5" customHeight="1" x14ac:dyDescent="0.25">
      <c r="B70"/>
      <c r="C70"/>
      <c r="D70"/>
      <c r="E70"/>
      <c r="F70"/>
      <c r="G70"/>
    </row>
    <row r="71" spans="2:7" ht="13.5" customHeight="1" x14ac:dyDescent="0.25">
      <c r="B71"/>
      <c r="C71"/>
      <c r="D71"/>
      <c r="E71"/>
      <c r="F71"/>
      <c r="G71"/>
    </row>
    <row r="72" spans="2:7" ht="13.5" customHeight="1" x14ac:dyDescent="0.25">
      <c r="B72"/>
      <c r="C72"/>
      <c r="D72"/>
      <c r="E72"/>
      <c r="F72"/>
      <c r="G72"/>
    </row>
    <row r="73" spans="2:7" ht="13.5" customHeight="1" x14ac:dyDescent="0.25">
      <c r="B73"/>
      <c r="C73"/>
      <c r="D73"/>
      <c r="E73"/>
      <c r="F73"/>
      <c r="G73"/>
    </row>
    <row r="74" spans="2:7" ht="13.5" customHeight="1" x14ac:dyDescent="0.25">
      <c r="B74"/>
      <c r="C74"/>
      <c r="D74"/>
      <c r="E74"/>
      <c r="F74"/>
      <c r="G74"/>
    </row>
    <row r="75" spans="2:7" ht="13.5" customHeight="1" x14ac:dyDescent="0.25">
      <c r="B75"/>
      <c r="C75"/>
      <c r="D75"/>
      <c r="E75"/>
      <c r="F75"/>
      <c r="G75"/>
    </row>
    <row r="76" spans="2:7" ht="13.5" customHeight="1" x14ac:dyDescent="0.25">
      <c r="B76"/>
      <c r="C76"/>
      <c r="D76"/>
      <c r="E76"/>
      <c r="F76"/>
      <c r="G76"/>
    </row>
    <row r="77" spans="2:7" ht="13.5" customHeight="1" x14ac:dyDescent="0.25">
      <c r="B77"/>
      <c r="C77"/>
      <c r="D77"/>
      <c r="E77"/>
      <c r="F77"/>
      <c r="G77"/>
    </row>
    <row r="78" spans="2:7" ht="13.5" customHeight="1" x14ac:dyDescent="0.25">
      <c r="B78"/>
      <c r="C78"/>
      <c r="D78"/>
      <c r="E78"/>
      <c r="F78"/>
      <c r="G78"/>
    </row>
    <row r="79" spans="2:7" ht="13.5" customHeight="1" x14ac:dyDescent="0.25">
      <c r="B79"/>
      <c r="C79"/>
      <c r="D79"/>
      <c r="E79"/>
      <c r="F79"/>
      <c r="G79"/>
    </row>
    <row r="80" spans="2:7" ht="13.5" customHeight="1" x14ac:dyDescent="0.25">
      <c r="B80"/>
      <c r="C80"/>
      <c r="D80"/>
      <c r="E80"/>
      <c r="F80"/>
      <c r="G80"/>
    </row>
    <row r="81" spans="2:7" ht="13.5" customHeight="1" x14ac:dyDescent="0.25">
      <c r="B81"/>
      <c r="C81"/>
      <c r="D81"/>
      <c r="E81"/>
      <c r="F81"/>
      <c r="G81"/>
    </row>
    <row r="82" spans="2:7" ht="13.5" customHeight="1" x14ac:dyDescent="0.25">
      <c r="B82"/>
      <c r="C82"/>
      <c r="D82"/>
      <c r="E82"/>
      <c r="F82"/>
      <c r="G82"/>
    </row>
    <row r="83" spans="2:7" ht="13.5" customHeight="1" x14ac:dyDescent="0.25">
      <c r="B83"/>
      <c r="C83"/>
      <c r="D83"/>
      <c r="E83"/>
      <c r="F83"/>
      <c r="G83"/>
    </row>
    <row r="84" spans="2:7" ht="13.5" customHeight="1" x14ac:dyDescent="0.25">
      <c r="B84"/>
      <c r="C84"/>
      <c r="D84"/>
      <c r="E84"/>
      <c r="F84"/>
      <c r="G84"/>
    </row>
    <row r="85" spans="2:7" ht="13.5" customHeight="1" x14ac:dyDescent="0.25">
      <c r="B85"/>
      <c r="C85"/>
      <c r="D85"/>
      <c r="E85"/>
      <c r="F85"/>
      <c r="G85"/>
    </row>
    <row r="86" spans="2:7" ht="13.5" customHeight="1" x14ac:dyDescent="0.25">
      <c r="B86"/>
      <c r="C86"/>
      <c r="D86"/>
      <c r="E86"/>
      <c r="F86"/>
      <c r="G86"/>
    </row>
    <row r="87" spans="2:7" ht="13.5" customHeight="1" x14ac:dyDescent="0.25">
      <c r="B87"/>
      <c r="C87"/>
      <c r="D87"/>
      <c r="E87"/>
      <c r="F87"/>
      <c r="G87"/>
    </row>
    <row r="88" spans="2:7" ht="13.5" customHeight="1" x14ac:dyDescent="0.25">
      <c r="B88"/>
      <c r="C88"/>
      <c r="D88"/>
      <c r="E88"/>
      <c r="F88"/>
      <c r="G88"/>
    </row>
    <row r="89" spans="2:7" ht="13.5" customHeight="1" x14ac:dyDescent="0.25">
      <c r="B89"/>
      <c r="C89"/>
      <c r="D89"/>
      <c r="E89"/>
      <c r="F89"/>
      <c r="G89"/>
    </row>
    <row r="90" spans="2:7" ht="13.5" customHeight="1" x14ac:dyDescent="0.25">
      <c r="B90"/>
      <c r="C90"/>
      <c r="D90"/>
      <c r="E90"/>
      <c r="F90"/>
      <c r="G90"/>
    </row>
    <row r="91" spans="2:7" ht="13.5" customHeight="1" x14ac:dyDescent="0.25">
      <c r="B91"/>
      <c r="C91"/>
      <c r="D91"/>
      <c r="E91"/>
      <c r="F91"/>
      <c r="G91"/>
    </row>
    <row r="92" spans="2:7" ht="13.5" customHeight="1" x14ac:dyDescent="0.25">
      <c r="B92"/>
      <c r="C92"/>
      <c r="D92"/>
      <c r="E92"/>
      <c r="F92"/>
      <c r="G92"/>
    </row>
    <row r="93" spans="2:7" ht="13.5" customHeight="1" x14ac:dyDescent="0.25">
      <c r="B93"/>
      <c r="C93"/>
      <c r="D93"/>
      <c r="E93"/>
      <c r="F93"/>
      <c r="G93"/>
    </row>
    <row r="94" spans="2:7" ht="13.5" customHeight="1" x14ac:dyDescent="0.25">
      <c r="B94"/>
      <c r="C94"/>
      <c r="D94"/>
      <c r="E94"/>
      <c r="F94"/>
      <c r="G94"/>
    </row>
    <row r="95" spans="2:7" ht="13.5" customHeight="1" x14ac:dyDescent="0.25">
      <c r="B95"/>
      <c r="C95"/>
      <c r="D95"/>
      <c r="E95"/>
      <c r="F95"/>
      <c r="G95"/>
    </row>
    <row r="96" spans="2:7" ht="13.5" customHeight="1" x14ac:dyDescent="0.25">
      <c r="B96"/>
      <c r="C96"/>
      <c r="D96"/>
      <c r="E96"/>
      <c r="F96"/>
      <c r="G96"/>
    </row>
    <row r="97" spans="2:7" ht="13.5" customHeight="1" x14ac:dyDescent="0.25">
      <c r="B97"/>
      <c r="C97"/>
      <c r="D97"/>
      <c r="E97"/>
      <c r="F97"/>
      <c r="G97"/>
    </row>
    <row r="98" spans="2:7" ht="13.5" customHeight="1" x14ac:dyDescent="0.25">
      <c r="B98"/>
      <c r="C98"/>
      <c r="D98"/>
      <c r="E98"/>
      <c r="F98"/>
      <c r="G98"/>
    </row>
    <row r="99" spans="2:7" ht="13.5" customHeight="1" x14ac:dyDescent="0.25">
      <c r="B99"/>
      <c r="C99"/>
      <c r="D99"/>
      <c r="E99"/>
      <c r="F99"/>
      <c r="G99"/>
    </row>
    <row r="100" spans="2:7" ht="13.5" customHeight="1" x14ac:dyDescent="0.25">
      <c r="B100"/>
      <c r="C100"/>
      <c r="D100"/>
      <c r="E100"/>
      <c r="F100"/>
      <c r="G100"/>
    </row>
    <row r="101" spans="2:7" ht="13.5" customHeight="1" x14ac:dyDescent="0.25">
      <c r="B101"/>
      <c r="C101"/>
      <c r="D101"/>
      <c r="E101"/>
      <c r="F101"/>
      <c r="G101"/>
    </row>
    <row r="102" spans="2:7" ht="13.5" customHeight="1" x14ac:dyDescent="0.25">
      <c r="B102"/>
      <c r="C102"/>
      <c r="D102"/>
      <c r="E102"/>
      <c r="F102"/>
      <c r="G102"/>
    </row>
    <row r="103" spans="2:7" ht="13.5" customHeight="1" x14ac:dyDescent="0.25">
      <c r="B103"/>
      <c r="C103"/>
      <c r="D103"/>
      <c r="E103"/>
      <c r="F103"/>
      <c r="G103"/>
    </row>
    <row r="104" spans="2:7" ht="13.5" customHeight="1" x14ac:dyDescent="0.25">
      <c r="B104"/>
      <c r="C104"/>
      <c r="D104"/>
      <c r="E104"/>
      <c r="F104"/>
      <c r="G104"/>
    </row>
    <row r="105" spans="2:7" ht="13.5" customHeight="1" x14ac:dyDescent="0.25">
      <c r="B105"/>
      <c r="C105"/>
      <c r="D105"/>
      <c r="E105"/>
      <c r="F105"/>
      <c r="G105"/>
    </row>
    <row r="106" spans="2:7" ht="13.5" customHeight="1" x14ac:dyDescent="0.25">
      <c r="B106"/>
      <c r="C106"/>
      <c r="D106"/>
      <c r="E106"/>
      <c r="F106"/>
      <c r="G106"/>
    </row>
    <row r="107" spans="2:7" ht="13.5" customHeight="1" x14ac:dyDescent="0.25">
      <c r="B107"/>
      <c r="C107"/>
      <c r="D107"/>
      <c r="E107"/>
      <c r="F107"/>
      <c r="G107"/>
    </row>
    <row r="108" spans="2:7" ht="13.5" customHeight="1" x14ac:dyDescent="0.25">
      <c r="B108"/>
      <c r="C108"/>
      <c r="D108"/>
      <c r="E108"/>
      <c r="F108"/>
      <c r="G108"/>
    </row>
    <row r="109" spans="2:7" ht="13.5" customHeight="1" x14ac:dyDescent="0.25">
      <c r="B109"/>
      <c r="C109"/>
      <c r="D109"/>
      <c r="E109"/>
      <c r="F109"/>
      <c r="G109"/>
    </row>
    <row r="110" spans="2:7" ht="13.5" customHeight="1" x14ac:dyDescent="0.25">
      <c r="B110"/>
      <c r="C110"/>
      <c r="D110"/>
      <c r="E110"/>
      <c r="F110"/>
      <c r="G110"/>
    </row>
    <row r="111" spans="2:7" ht="13.5" customHeight="1" x14ac:dyDescent="0.25">
      <c r="B111"/>
      <c r="C111"/>
      <c r="D111"/>
      <c r="E111"/>
      <c r="F111"/>
      <c r="G111"/>
    </row>
    <row r="112" spans="2:7" ht="13.5" customHeight="1" x14ac:dyDescent="0.25">
      <c r="B112"/>
      <c r="C112"/>
      <c r="D112"/>
      <c r="E112"/>
      <c r="F112"/>
      <c r="G112"/>
    </row>
    <row r="113" spans="2:7" ht="13.5" customHeight="1" x14ac:dyDescent="0.25">
      <c r="B113"/>
      <c r="C113"/>
      <c r="D113"/>
      <c r="E113"/>
      <c r="F113"/>
      <c r="G113"/>
    </row>
    <row r="114" spans="2:7" ht="13.5" customHeight="1" x14ac:dyDescent="0.25">
      <c r="B114"/>
      <c r="C114"/>
      <c r="D114"/>
      <c r="E114"/>
      <c r="F114"/>
      <c r="G114"/>
    </row>
    <row r="115" spans="2:7" ht="13.5" customHeight="1" x14ac:dyDescent="0.25">
      <c r="B115"/>
      <c r="C115"/>
      <c r="D115"/>
      <c r="E115"/>
      <c r="F115"/>
      <c r="G115"/>
    </row>
    <row r="116" spans="2:7" ht="13.5" customHeight="1" x14ac:dyDescent="0.25">
      <c r="B116"/>
      <c r="C116"/>
      <c r="D116"/>
      <c r="E116"/>
      <c r="F116"/>
      <c r="G116"/>
    </row>
    <row r="117" spans="2:7" ht="13.5" customHeight="1" x14ac:dyDescent="0.25">
      <c r="B117"/>
      <c r="C117"/>
      <c r="D117"/>
      <c r="E117"/>
      <c r="F117"/>
      <c r="G117"/>
    </row>
    <row r="118" spans="2:7" ht="13.5" customHeight="1" x14ac:dyDescent="0.25">
      <c r="B118"/>
      <c r="C118"/>
      <c r="D118"/>
      <c r="E118"/>
      <c r="F118"/>
      <c r="G118"/>
    </row>
    <row r="119" spans="2:7" ht="13.5" customHeight="1" x14ac:dyDescent="0.25">
      <c r="B119"/>
      <c r="C119"/>
      <c r="D119"/>
      <c r="E119"/>
      <c r="F119"/>
      <c r="G119"/>
    </row>
    <row r="120" spans="2:7" ht="13.5" customHeight="1" x14ac:dyDescent="0.25">
      <c r="B120"/>
      <c r="C120"/>
      <c r="D120"/>
      <c r="E120"/>
      <c r="F120"/>
      <c r="G120"/>
    </row>
    <row r="121" spans="2:7" ht="13.5" customHeight="1" x14ac:dyDescent="0.25">
      <c r="B121"/>
      <c r="C121"/>
      <c r="D121"/>
      <c r="E121"/>
      <c r="F121"/>
      <c r="G121"/>
    </row>
    <row r="122" spans="2:7" ht="13.5" customHeight="1" x14ac:dyDescent="0.25">
      <c r="B122"/>
      <c r="C122"/>
      <c r="D122"/>
      <c r="E122"/>
      <c r="F122"/>
      <c r="G122"/>
    </row>
    <row r="123" spans="2:7" ht="13.5" customHeight="1" x14ac:dyDescent="0.25">
      <c r="B123"/>
      <c r="C123"/>
      <c r="D123"/>
      <c r="E123"/>
      <c r="F123"/>
      <c r="G123"/>
    </row>
    <row r="124" spans="2:7" ht="13.5" customHeight="1" x14ac:dyDescent="0.25">
      <c r="B124"/>
      <c r="C124"/>
      <c r="D124"/>
      <c r="E124"/>
      <c r="F124"/>
      <c r="G124"/>
    </row>
    <row r="125" spans="2:7" ht="13.5" customHeight="1" x14ac:dyDescent="0.25">
      <c r="B125"/>
      <c r="C125"/>
      <c r="D125"/>
      <c r="E125"/>
      <c r="F125"/>
      <c r="G125"/>
    </row>
    <row r="126" spans="2:7" ht="13.5" customHeight="1" x14ac:dyDescent="0.25">
      <c r="B126"/>
      <c r="C126"/>
      <c r="D126"/>
      <c r="E126"/>
      <c r="F126"/>
      <c r="G126"/>
    </row>
    <row r="127" spans="2:7" ht="13.5" customHeight="1" x14ac:dyDescent="0.25">
      <c r="B127"/>
      <c r="C127"/>
      <c r="D127"/>
      <c r="E127"/>
      <c r="F127"/>
      <c r="G127"/>
    </row>
    <row r="128" spans="2:7" ht="13.5" customHeight="1" x14ac:dyDescent="0.25">
      <c r="B128"/>
      <c r="C128"/>
      <c r="D128"/>
      <c r="E128"/>
      <c r="F128"/>
      <c r="G128"/>
    </row>
    <row r="129" spans="2:7" ht="13.5" customHeight="1" x14ac:dyDescent="0.25">
      <c r="B129"/>
      <c r="C129"/>
      <c r="D129"/>
      <c r="E129"/>
      <c r="F129"/>
      <c r="G129"/>
    </row>
    <row r="130" spans="2:7" ht="13.5" customHeight="1" x14ac:dyDescent="0.25">
      <c r="B130"/>
      <c r="C130"/>
      <c r="D130"/>
      <c r="E130"/>
      <c r="F130"/>
      <c r="G130"/>
    </row>
    <row r="131" spans="2:7" ht="13.5" customHeight="1" x14ac:dyDescent="0.25">
      <c r="B131"/>
      <c r="C131"/>
      <c r="D131"/>
      <c r="E131"/>
      <c r="F131"/>
      <c r="G131"/>
    </row>
    <row r="132" spans="2:7" ht="13.5" customHeight="1" x14ac:dyDescent="0.25">
      <c r="B132"/>
      <c r="C132"/>
      <c r="D132"/>
      <c r="E132"/>
      <c r="F132"/>
      <c r="G132"/>
    </row>
    <row r="133" spans="2:7" ht="13.5" customHeight="1" x14ac:dyDescent="0.25">
      <c r="B133"/>
      <c r="C133"/>
      <c r="D133"/>
      <c r="E133"/>
      <c r="F133"/>
      <c r="G133"/>
    </row>
    <row r="134" spans="2:7" ht="13.5" customHeight="1" x14ac:dyDescent="0.25">
      <c r="B134"/>
      <c r="C134"/>
      <c r="D134"/>
      <c r="E134"/>
      <c r="F134"/>
      <c r="G134"/>
    </row>
    <row r="135" spans="2:7" ht="13.5" customHeight="1" x14ac:dyDescent="0.25">
      <c r="B135"/>
      <c r="C135"/>
      <c r="D135"/>
      <c r="E135"/>
      <c r="F135"/>
      <c r="G135"/>
    </row>
    <row r="136" spans="2:7" ht="13.5" customHeight="1" x14ac:dyDescent="0.25">
      <c r="B136"/>
      <c r="C136"/>
      <c r="D136"/>
      <c r="E136"/>
      <c r="F136"/>
      <c r="G136"/>
    </row>
    <row r="137" spans="2:7" ht="13.5" customHeight="1" x14ac:dyDescent="0.25">
      <c r="B137"/>
      <c r="C137"/>
      <c r="D137"/>
      <c r="E137"/>
      <c r="F137"/>
      <c r="G137"/>
    </row>
    <row r="138" spans="2:7" ht="13.5" customHeight="1" x14ac:dyDescent="0.25">
      <c r="B138"/>
      <c r="C138"/>
      <c r="D138"/>
      <c r="E138"/>
      <c r="F138"/>
      <c r="G138"/>
    </row>
    <row r="139" spans="2:7" ht="13.5" customHeight="1" x14ac:dyDescent="0.25">
      <c r="B139"/>
      <c r="C139"/>
      <c r="D139"/>
      <c r="E139"/>
      <c r="F139"/>
      <c r="G139"/>
    </row>
    <row r="140" spans="2:7" ht="13.5" customHeight="1" x14ac:dyDescent="0.25">
      <c r="B140"/>
      <c r="C140"/>
      <c r="D140"/>
      <c r="E140"/>
      <c r="F140"/>
      <c r="G140"/>
    </row>
    <row r="141" spans="2:7" ht="13.5" customHeight="1" x14ac:dyDescent="0.25">
      <c r="B141"/>
      <c r="C141"/>
      <c r="D141"/>
      <c r="E141"/>
      <c r="F141"/>
      <c r="G141"/>
    </row>
    <row r="142" spans="2:7" ht="13.5" customHeight="1" x14ac:dyDescent="0.25">
      <c r="B142"/>
      <c r="C142"/>
      <c r="D142"/>
      <c r="E142"/>
      <c r="F142"/>
      <c r="G142"/>
    </row>
    <row r="143" spans="2:7" ht="13.5" customHeight="1" x14ac:dyDescent="0.25">
      <c r="B143"/>
      <c r="C143"/>
      <c r="D143"/>
      <c r="E143"/>
      <c r="F143"/>
      <c r="G143"/>
    </row>
    <row r="144" spans="2:7" ht="13.5" customHeight="1" x14ac:dyDescent="0.25">
      <c r="B144"/>
      <c r="C144"/>
      <c r="D144"/>
      <c r="E144"/>
      <c r="F144"/>
      <c r="G144"/>
    </row>
    <row r="145" spans="2:7" ht="13.5" customHeight="1" x14ac:dyDescent="0.25">
      <c r="B145"/>
      <c r="C145"/>
      <c r="D145"/>
      <c r="E145"/>
      <c r="F145"/>
      <c r="G145"/>
    </row>
    <row r="146" spans="2:7" ht="13.5" customHeight="1" x14ac:dyDescent="0.25">
      <c r="B146"/>
      <c r="C146"/>
      <c r="D146"/>
      <c r="E146"/>
      <c r="F146"/>
      <c r="G146"/>
    </row>
    <row r="147" spans="2:7" ht="13.5" customHeight="1" x14ac:dyDescent="0.25">
      <c r="B147"/>
      <c r="C147"/>
      <c r="D147"/>
      <c r="E147"/>
      <c r="F147"/>
      <c r="G147"/>
    </row>
    <row r="148" spans="2:7" ht="13.5" customHeight="1" x14ac:dyDescent="0.25">
      <c r="B148"/>
      <c r="C148"/>
      <c r="D148"/>
      <c r="E148"/>
      <c r="F148"/>
      <c r="G148"/>
    </row>
    <row r="149" spans="2:7" ht="13.5" customHeight="1" x14ac:dyDescent="0.25">
      <c r="B149"/>
      <c r="C149"/>
      <c r="D149"/>
      <c r="E149"/>
      <c r="F149"/>
      <c r="G149"/>
    </row>
    <row r="150" spans="2:7" ht="13.5" customHeight="1" x14ac:dyDescent="0.25">
      <c r="B150"/>
      <c r="C150"/>
      <c r="D150"/>
      <c r="E150"/>
      <c r="F150"/>
      <c r="G150"/>
    </row>
    <row r="151" spans="2:7" ht="13.5" customHeight="1" x14ac:dyDescent="0.25">
      <c r="B151"/>
      <c r="C151"/>
      <c r="D151"/>
      <c r="E151"/>
      <c r="F151"/>
      <c r="G151"/>
    </row>
    <row r="152" spans="2:7" ht="13.5" customHeight="1" x14ac:dyDescent="0.25">
      <c r="B152"/>
      <c r="C152"/>
      <c r="D152"/>
      <c r="E152"/>
      <c r="F152"/>
      <c r="G152"/>
    </row>
    <row r="153" spans="2:7" ht="13.5" customHeight="1" x14ac:dyDescent="0.25">
      <c r="B153"/>
      <c r="C153"/>
      <c r="D153"/>
      <c r="E153"/>
      <c r="F153"/>
      <c r="G153"/>
    </row>
    <row r="154" spans="2:7" ht="13.5" customHeight="1" x14ac:dyDescent="0.25">
      <c r="B154"/>
      <c r="C154"/>
      <c r="D154"/>
      <c r="E154"/>
      <c r="F154"/>
      <c r="G154"/>
    </row>
    <row r="155" spans="2:7" ht="13.5" customHeight="1" x14ac:dyDescent="0.25">
      <c r="B155"/>
      <c r="C155"/>
      <c r="D155"/>
      <c r="E155"/>
      <c r="F155"/>
      <c r="G155"/>
    </row>
    <row r="156" spans="2:7" ht="13.5" customHeight="1" x14ac:dyDescent="0.25">
      <c r="B156"/>
      <c r="C156"/>
      <c r="D156"/>
      <c r="E156"/>
      <c r="F156"/>
      <c r="G156"/>
    </row>
    <row r="157" spans="2:7" ht="13.5" customHeight="1" x14ac:dyDescent="0.25">
      <c r="B157"/>
      <c r="C157"/>
      <c r="D157"/>
      <c r="E157"/>
      <c r="F157"/>
      <c r="G157"/>
    </row>
    <row r="158" spans="2:7" ht="13.5" customHeight="1" x14ac:dyDescent="0.25">
      <c r="B158"/>
      <c r="C158"/>
      <c r="D158"/>
      <c r="E158"/>
      <c r="F158"/>
      <c r="G158"/>
    </row>
    <row r="159" spans="2:7" ht="13.5" customHeight="1" x14ac:dyDescent="0.25">
      <c r="B159"/>
      <c r="C159"/>
      <c r="D159"/>
      <c r="E159"/>
      <c r="F159"/>
      <c r="G159"/>
    </row>
    <row r="160" spans="2:7" ht="13.5" customHeight="1" x14ac:dyDescent="0.25">
      <c r="B160"/>
      <c r="C160"/>
      <c r="D160"/>
      <c r="E160"/>
      <c r="F160"/>
      <c r="G160"/>
    </row>
    <row r="161" spans="2:7" ht="13.5" customHeight="1" x14ac:dyDescent="0.25">
      <c r="B161"/>
      <c r="C161"/>
      <c r="D161"/>
      <c r="E161"/>
      <c r="F161"/>
      <c r="G161"/>
    </row>
    <row r="162" spans="2:7" ht="13.5" customHeight="1" x14ac:dyDescent="0.25">
      <c r="B162"/>
      <c r="C162"/>
      <c r="D162"/>
      <c r="E162"/>
      <c r="F162"/>
      <c r="G162"/>
    </row>
    <row r="163" spans="2:7" ht="13.5" customHeight="1" x14ac:dyDescent="0.25">
      <c r="B163"/>
      <c r="C163"/>
      <c r="D163"/>
      <c r="E163"/>
      <c r="F163"/>
      <c r="G163"/>
    </row>
    <row r="164" spans="2:7" ht="13.5" customHeight="1" x14ac:dyDescent="0.25">
      <c r="B164"/>
      <c r="C164"/>
      <c r="D164"/>
      <c r="E164"/>
      <c r="F164"/>
      <c r="G164"/>
    </row>
    <row r="165" spans="2:7" ht="13.5" customHeight="1" x14ac:dyDescent="0.25">
      <c r="B165"/>
      <c r="C165"/>
      <c r="D165"/>
      <c r="E165"/>
      <c r="F165"/>
      <c r="G165"/>
    </row>
    <row r="166" spans="2:7" ht="13.5" customHeight="1" x14ac:dyDescent="0.25">
      <c r="B166"/>
      <c r="C166"/>
      <c r="D166"/>
      <c r="E166"/>
      <c r="F166"/>
      <c r="G166"/>
    </row>
    <row r="167" spans="2:7" ht="13.5" customHeight="1" x14ac:dyDescent="0.25">
      <c r="B167"/>
      <c r="C167"/>
      <c r="D167"/>
      <c r="E167"/>
      <c r="F167"/>
      <c r="G167"/>
    </row>
    <row r="168" spans="2:7" ht="13.5" customHeight="1" x14ac:dyDescent="0.25">
      <c r="B168"/>
      <c r="C168"/>
      <c r="D168"/>
      <c r="E168"/>
      <c r="F168"/>
      <c r="G168"/>
    </row>
    <row r="169" spans="2:7" ht="13.5" customHeight="1" x14ac:dyDescent="0.25">
      <c r="B169"/>
      <c r="C169"/>
      <c r="D169"/>
      <c r="E169"/>
      <c r="F169"/>
      <c r="G169"/>
    </row>
    <row r="170" spans="2:7" ht="13.5" customHeight="1" x14ac:dyDescent="0.25">
      <c r="B170"/>
      <c r="C170"/>
      <c r="D170"/>
      <c r="E170"/>
      <c r="F170"/>
      <c r="G170"/>
    </row>
    <row r="171" spans="2:7" ht="13.5" customHeight="1" x14ac:dyDescent="0.25">
      <c r="B171"/>
      <c r="C171"/>
      <c r="D171"/>
      <c r="E171"/>
      <c r="F171"/>
      <c r="G171"/>
    </row>
    <row r="172" spans="2:7" ht="13.5" customHeight="1" x14ac:dyDescent="0.25">
      <c r="B172"/>
      <c r="C172"/>
      <c r="D172"/>
      <c r="E172"/>
      <c r="F172"/>
      <c r="G172"/>
    </row>
    <row r="173" spans="2:7" ht="13.5" customHeight="1" x14ac:dyDescent="0.25">
      <c r="B173"/>
      <c r="C173"/>
      <c r="D173"/>
      <c r="E173"/>
      <c r="F173"/>
      <c r="G173"/>
    </row>
    <row r="174" spans="2:7" ht="13.5" customHeight="1" x14ac:dyDescent="0.25">
      <c r="B174"/>
      <c r="C174"/>
      <c r="D174"/>
      <c r="E174"/>
      <c r="F174"/>
      <c r="G174"/>
    </row>
    <row r="175" spans="2:7" ht="13.5" customHeight="1" x14ac:dyDescent="0.25">
      <c r="B175"/>
      <c r="C175"/>
      <c r="D175"/>
      <c r="E175"/>
      <c r="F175"/>
      <c r="G175"/>
    </row>
    <row r="176" spans="2:7" ht="13.5" customHeight="1" x14ac:dyDescent="0.25">
      <c r="B176"/>
      <c r="C176"/>
      <c r="D176"/>
      <c r="E176"/>
      <c r="F176"/>
      <c r="G176"/>
    </row>
    <row r="177" spans="2:7" ht="13.5" customHeight="1" x14ac:dyDescent="0.25">
      <c r="B177"/>
      <c r="C177"/>
      <c r="D177"/>
      <c r="E177"/>
      <c r="F177"/>
      <c r="G177"/>
    </row>
    <row r="178" spans="2:7" ht="13.5" customHeight="1" x14ac:dyDescent="0.25">
      <c r="B178"/>
      <c r="C178"/>
      <c r="D178"/>
      <c r="E178"/>
      <c r="F178"/>
      <c r="G178"/>
    </row>
    <row r="179" spans="2:7" ht="13.5" customHeight="1" x14ac:dyDescent="0.25">
      <c r="B179"/>
      <c r="C179"/>
      <c r="D179"/>
      <c r="E179"/>
      <c r="F179"/>
      <c r="G179"/>
    </row>
    <row r="180" spans="2:7" ht="13.5" customHeight="1" x14ac:dyDescent="0.25">
      <c r="B180"/>
      <c r="C180"/>
      <c r="D180"/>
      <c r="E180"/>
      <c r="F180"/>
      <c r="G180"/>
    </row>
    <row r="181" spans="2:7" ht="13.5" customHeight="1" x14ac:dyDescent="0.25">
      <c r="B181"/>
      <c r="C181"/>
      <c r="D181"/>
      <c r="E181"/>
      <c r="F181"/>
      <c r="G181"/>
    </row>
    <row r="182" spans="2:7" ht="13.5" customHeight="1" x14ac:dyDescent="0.25">
      <c r="B182"/>
      <c r="C182"/>
      <c r="D182"/>
      <c r="E182"/>
      <c r="F182"/>
      <c r="G182"/>
    </row>
    <row r="183" spans="2:7" ht="13.5" customHeight="1" x14ac:dyDescent="0.25">
      <c r="B183"/>
      <c r="C183"/>
      <c r="D183"/>
      <c r="E183"/>
      <c r="F183"/>
      <c r="G183"/>
    </row>
    <row r="184" spans="2:7" ht="13.5" customHeight="1" x14ac:dyDescent="0.25">
      <c r="B184"/>
      <c r="C184"/>
      <c r="D184"/>
      <c r="E184"/>
      <c r="F184"/>
      <c r="G184"/>
    </row>
    <row r="185" spans="2:7" ht="13.5" customHeight="1" x14ac:dyDescent="0.25">
      <c r="B185"/>
      <c r="C185"/>
      <c r="D185"/>
      <c r="E185"/>
      <c r="F185"/>
      <c r="G185"/>
    </row>
    <row r="186" spans="2:7" ht="13.5" customHeight="1" x14ac:dyDescent="0.25">
      <c r="B186"/>
      <c r="C186"/>
      <c r="D186"/>
      <c r="E186"/>
      <c r="F186"/>
      <c r="G186"/>
    </row>
    <row r="187" spans="2:7" ht="13.5" customHeight="1" x14ac:dyDescent="0.25">
      <c r="B187"/>
      <c r="C187"/>
      <c r="D187"/>
      <c r="E187"/>
      <c r="F187"/>
      <c r="G187"/>
    </row>
    <row r="188" spans="2:7" ht="13.5" customHeight="1" x14ac:dyDescent="0.25">
      <c r="B188"/>
      <c r="C188"/>
      <c r="D188"/>
      <c r="E188"/>
      <c r="F188"/>
      <c r="G188"/>
    </row>
    <row r="189" spans="2:7" ht="13.5" customHeight="1" x14ac:dyDescent="0.25">
      <c r="B189"/>
      <c r="C189"/>
      <c r="D189"/>
      <c r="E189"/>
      <c r="F189"/>
      <c r="G189"/>
    </row>
    <row r="190" spans="2:7" ht="13.5" customHeight="1" x14ac:dyDescent="0.25">
      <c r="B190"/>
      <c r="C190"/>
      <c r="D190"/>
      <c r="E190"/>
      <c r="F190"/>
      <c r="G190"/>
    </row>
    <row r="191" spans="2:7" ht="13.5" customHeight="1" x14ac:dyDescent="0.25">
      <c r="B191"/>
      <c r="C191"/>
      <c r="D191"/>
      <c r="E191"/>
      <c r="F191"/>
      <c r="G191"/>
    </row>
    <row r="192" spans="2:7" ht="13.5" customHeight="1" x14ac:dyDescent="0.25">
      <c r="B192"/>
      <c r="C192"/>
      <c r="D192"/>
      <c r="E192"/>
      <c r="F192"/>
      <c r="G192"/>
    </row>
    <row r="193" spans="2:7" ht="13.5" customHeight="1" x14ac:dyDescent="0.25">
      <c r="B193"/>
      <c r="C193"/>
      <c r="D193"/>
      <c r="E193"/>
      <c r="F193"/>
      <c r="G193"/>
    </row>
    <row r="194" spans="2:7" ht="13.5" customHeight="1" x14ac:dyDescent="0.25">
      <c r="B194"/>
      <c r="C194"/>
      <c r="D194"/>
      <c r="E194"/>
      <c r="F194"/>
      <c r="G194"/>
    </row>
    <row r="195" spans="2:7" ht="13.5" customHeight="1" x14ac:dyDescent="0.25">
      <c r="B195"/>
      <c r="C195"/>
      <c r="D195"/>
      <c r="E195"/>
      <c r="F195"/>
      <c r="G195"/>
    </row>
    <row r="196" spans="2:7" ht="13.5" customHeight="1" x14ac:dyDescent="0.25">
      <c r="B196"/>
      <c r="C196"/>
      <c r="D196"/>
      <c r="E196"/>
      <c r="F196"/>
      <c r="G196"/>
    </row>
    <row r="197" spans="2:7" ht="13.5" customHeight="1" x14ac:dyDescent="0.25">
      <c r="B197"/>
      <c r="C197"/>
      <c r="D197"/>
      <c r="E197"/>
      <c r="F197"/>
      <c r="G197"/>
    </row>
    <row r="198" spans="2:7" ht="13.5" customHeight="1" x14ac:dyDescent="0.25">
      <c r="B198"/>
      <c r="C198"/>
      <c r="D198"/>
      <c r="E198"/>
      <c r="F198"/>
      <c r="G198"/>
    </row>
    <row r="199" spans="2:7" ht="13.5" customHeight="1" x14ac:dyDescent="0.25">
      <c r="B199"/>
      <c r="C199"/>
      <c r="D199"/>
      <c r="E199"/>
      <c r="F199"/>
      <c r="G199"/>
    </row>
    <row r="200" spans="2:7" ht="13.5" customHeight="1" x14ac:dyDescent="0.25">
      <c r="B200"/>
      <c r="C200"/>
      <c r="D200"/>
      <c r="E200"/>
      <c r="F200"/>
      <c r="G200"/>
    </row>
    <row r="201" spans="2:7" ht="13.5" customHeight="1" x14ac:dyDescent="0.25">
      <c r="B201"/>
      <c r="C201"/>
      <c r="D201"/>
      <c r="E201"/>
      <c r="F201"/>
      <c r="G201"/>
    </row>
    <row r="202" spans="2:7" ht="13.5" customHeight="1" x14ac:dyDescent="0.25">
      <c r="B202"/>
      <c r="C202"/>
      <c r="D202"/>
      <c r="E202"/>
      <c r="F202"/>
      <c r="G202"/>
    </row>
    <row r="203" spans="2:7" ht="13.5" customHeight="1" x14ac:dyDescent="0.25">
      <c r="B203"/>
      <c r="C203"/>
      <c r="D203"/>
      <c r="E203"/>
      <c r="F203"/>
      <c r="G203"/>
    </row>
    <row r="204" spans="2:7" ht="13.5" customHeight="1" x14ac:dyDescent="0.25">
      <c r="B204"/>
      <c r="C204"/>
      <c r="D204"/>
      <c r="E204"/>
      <c r="F204"/>
      <c r="G204"/>
    </row>
    <row r="205" spans="2:7" ht="13.5" customHeight="1" x14ac:dyDescent="0.25">
      <c r="B205"/>
      <c r="C205"/>
      <c r="D205"/>
      <c r="E205"/>
      <c r="F205"/>
      <c r="G205"/>
    </row>
    <row r="206" spans="2:7" ht="13.5" customHeight="1" x14ac:dyDescent="0.25">
      <c r="B206"/>
      <c r="C206"/>
      <c r="D206"/>
      <c r="E206"/>
      <c r="F206"/>
      <c r="G206"/>
    </row>
    <row r="207" spans="2:7" ht="13.5" customHeight="1" x14ac:dyDescent="0.25">
      <c r="B207"/>
      <c r="C207"/>
      <c r="D207"/>
      <c r="E207"/>
      <c r="F207"/>
      <c r="G207"/>
    </row>
    <row r="208" spans="2:7" ht="13.5" customHeight="1" x14ac:dyDescent="0.25">
      <c r="B208"/>
      <c r="C208"/>
      <c r="D208"/>
      <c r="E208"/>
      <c r="F208"/>
      <c r="G208"/>
    </row>
    <row r="209" spans="2:7" ht="13.5" customHeight="1" x14ac:dyDescent="0.25">
      <c r="B209"/>
      <c r="C209"/>
      <c r="D209"/>
      <c r="E209"/>
      <c r="F209"/>
      <c r="G209"/>
    </row>
    <row r="210" spans="2:7" ht="13.5" customHeight="1" x14ac:dyDescent="0.25">
      <c r="B210"/>
      <c r="C210"/>
      <c r="D210"/>
      <c r="E210"/>
      <c r="F210"/>
      <c r="G210"/>
    </row>
    <row r="211" spans="2:7" ht="13.5" customHeight="1" x14ac:dyDescent="0.25">
      <c r="B211"/>
      <c r="C211"/>
      <c r="D211"/>
      <c r="E211"/>
      <c r="F211"/>
      <c r="G211"/>
    </row>
    <row r="212" spans="2:7" ht="13.5" customHeight="1" x14ac:dyDescent="0.25">
      <c r="B212"/>
      <c r="C212"/>
      <c r="D212"/>
      <c r="E212"/>
      <c r="F212"/>
      <c r="G212"/>
    </row>
    <row r="213" spans="2:7" ht="13.5" customHeight="1" x14ac:dyDescent="0.25">
      <c r="B213"/>
      <c r="C213"/>
      <c r="D213"/>
      <c r="E213"/>
      <c r="F213"/>
      <c r="G213"/>
    </row>
    <row r="214" spans="2:7" ht="13.5" customHeight="1" x14ac:dyDescent="0.25">
      <c r="B214"/>
      <c r="C214"/>
      <c r="D214"/>
      <c r="E214"/>
      <c r="F214"/>
      <c r="G214"/>
    </row>
    <row r="215" spans="2:7" ht="13.5" customHeight="1" x14ac:dyDescent="0.25">
      <c r="B215"/>
      <c r="C215"/>
      <c r="D215"/>
      <c r="E215"/>
      <c r="F215"/>
      <c r="G215"/>
    </row>
    <row r="216" spans="2:7" ht="13.5" customHeight="1" x14ac:dyDescent="0.25">
      <c r="B216"/>
      <c r="C216"/>
      <c r="D216"/>
      <c r="E216"/>
      <c r="F216"/>
      <c r="G216"/>
    </row>
    <row r="217" spans="2:7" ht="13.5" customHeight="1" x14ac:dyDescent="0.25">
      <c r="B217"/>
      <c r="C217"/>
      <c r="D217"/>
      <c r="E217"/>
      <c r="F217"/>
      <c r="G217"/>
    </row>
    <row r="218" spans="2:7" ht="13.5" customHeight="1" x14ac:dyDescent="0.25">
      <c r="B218"/>
      <c r="C218"/>
      <c r="D218"/>
      <c r="E218"/>
      <c r="F218"/>
      <c r="G218"/>
    </row>
    <row r="219" spans="2:7" ht="13.5" customHeight="1" x14ac:dyDescent="0.25">
      <c r="B219"/>
      <c r="C219"/>
      <c r="D219"/>
      <c r="E219"/>
      <c r="F219"/>
      <c r="G219"/>
    </row>
    <row r="220" spans="2:7" ht="13.5" customHeight="1" x14ac:dyDescent="0.25">
      <c r="B220"/>
      <c r="C220"/>
      <c r="D220"/>
      <c r="E220"/>
      <c r="F220"/>
      <c r="G220"/>
    </row>
    <row r="221" spans="2:7" ht="13.5" customHeight="1" x14ac:dyDescent="0.25">
      <c r="B221"/>
      <c r="C221"/>
      <c r="D221"/>
      <c r="E221"/>
      <c r="F221"/>
      <c r="G221"/>
    </row>
    <row r="222" spans="2:7" ht="13.5" customHeight="1" x14ac:dyDescent="0.25">
      <c r="B222"/>
      <c r="C222"/>
      <c r="D222"/>
      <c r="E222"/>
      <c r="F222"/>
      <c r="G222"/>
    </row>
    <row r="223" spans="2:7" ht="13.5" customHeight="1" x14ac:dyDescent="0.25">
      <c r="B223"/>
      <c r="C223"/>
      <c r="D223"/>
      <c r="E223"/>
      <c r="F223"/>
      <c r="G223"/>
    </row>
    <row r="224" spans="2:7" ht="13.5" customHeight="1" x14ac:dyDescent="0.25">
      <c r="B224"/>
      <c r="C224"/>
      <c r="D224"/>
      <c r="E224"/>
      <c r="F224"/>
      <c r="G224"/>
    </row>
    <row r="225" spans="2:7" ht="13.5" customHeight="1" x14ac:dyDescent="0.25">
      <c r="B225"/>
      <c r="C225"/>
      <c r="D225"/>
      <c r="E225"/>
      <c r="F225"/>
      <c r="G225"/>
    </row>
    <row r="226" spans="2:7" ht="13.5" customHeight="1" x14ac:dyDescent="0.25">
      <c r="B226"/>
      <c r="C226"/>
      <c r="D226"/>
      <c r="E226"/>
      <c r="F226"/>
      <c r="G226"/>
    </row>
    <row r="227" spans="2:7" ht="13.5" customHeight="1" x14ac:dyDescent="0.25">
      <c r="B227"/>
      <c r="C227"/>
      <c r="D227"/>
      <c r="E227"/>
      <c r="F227"/>
      <c r="G227"/>
    </row>
    <row r="228" spans="2:7" ht="13.5" customHeight="1" x14ac:dyDescent="0.25">
      <c r="B228"/>
      <c r="C228"/>
      <c r="D228"/>
      <c r="E228"/>
      <c r="F228"/>
      <c r="G228"/>
    </row>
    <row r="229" spans="2:7" ht="13.5" customHeight="1" x14ac:dyDescent="0.25">
      <c r="B229"/>
      <c r="C229"/>
      <c r="D229"/>
      <c r="E229"/>
      <c r="F229"/>
      <c r="G229"/>
    </row>
    <row r="230" spans="2:7" ht="13.5" customHeight="1" x14ac:dyDescent="0.25">
      <c r="B230"/>
      <c r="C230"/>
      <c r="D230"/>
      <c r="E230"/>
      <c r="F230"/>
      <c r="G230"/>
    </row>
    <row r="231" spans="2:7" ht="13.5" customHeight="1" x14ac:dyDescent="0.25">
      <c r="B231"/>
      <c r="C231"/>
      <c r="D231"/>
      <c r="E231"/>
      <c r="F231"/>
      <c r="G231"/>
    </row>
    <row r="232" spans="2:7" ht="13.5" customHeight="1" x14ac:dyDescent="0.25">
      <c r="B232"/>
      <c r="C232"/>
      <c r="D232"/>
      <c r="E232"/>
      <c r="F232"/>
      <c r="G232"/>
    </row>
    <row r="233" spans="2:7" ht="13.5" customHeight="1" x14ac:dyDescent="0.25">
      <c r="B233"/>
      <c r="C233"/>
      <c r="D233"/>
      <c r="E233"/>
      <c r="F233"/>
      <c r="G233"/>
    </row>
    <row r="234" spans="2:7" ht="13.5" customHeight="1" x14ac:dyDescent="0.25">
      <c r="B234"/>
      <c r="C234"/>
      <c r="D234"/>
      <c r="E234"/>
      <c r="F234"/>
      <c r="G234"/>
    </row>
    <row r="235" spans="2:7" ht="13.5" customHeight="1" x14ac:dyDescent="0.25">
      <c r="B235"/>
      <c r="C235"/>
      <c r="D235"/>
      <c r="E235"/>
      <c r="F235"/>
      <c r="G235"/>
    </row>
    <row r="236" spans="2:7" ht="13.5" customHeight="1" x14ac:dyDescent="0.25">
      <c r="B236"/>
      <c r="C236"/>
      <c r="D236"/>
      <c r="E236"/>
      <c r="F236"/>
      <c r="G236"/>
    </row>
    <row r="237" spans="2:7" ht="13.5" customHeight="1" x14ac:dyDescent="0.25">
      <c r="B237"/>
      <c r="C237"/>
      <c r="D237"/>
      <c r="E237"/>
      <c r="F237"/>
      <c r="G237"/>
    </row>
    <row r="238" spans="2:7" ht="13.5" customHeight="1" x14ac:dyDescent="0.25">
      <c r="B238"/>
      <c r="C238"/>
      <c r="D238"/>
      <c r="E238"/>
      <c r="F238"/>
      <c r="G238"/>
    </row>
    <row r="239" spans="2:7" ht="13.5" customHeight="1" x14ac:dyDescent="0.25">
      <c r="B239"/>
      <c r="C239"/>
      <c r="D239"/>
      <c r="E239"/>
      <c r="F239"/>
      <c r="G239"/>
    </row>
    <row r="240" spans="2:7" ht="13.5" customHeight="1" x14ac:dyDescent="0.25">
      <c r="B240"/>
      <c r="C240"/>
      <c r="D240"/>
      <c r="E240"/>
      <c r="F240"/>
      <c r="G240"/>
    </row>
    <row r="241" spans="2:7" ht="13.5" customHeight="1" x14ac:dyDescent="0.25">
      <c r="B241"/>
      <c r="C241"/>
      <c r="D241"/>
      <c r="E241"/>
      <c r="F241"/>
      <c r="G241"/>
    </row>
    <row r="242" spans="2:7" ht="13.5" customHeight="1" x14ac:dyDescent="0.25">
      <c r="B242"/>
      <c r="C242"/>
      <c r="D242"/>
      <c r="E242"/>
      <c r="F242"/>
      <c r="G242"/>
    </row>
    <row r="243" spans="2:7" ht="13.5" customHeight="1" x14ac:dyDescent="0.25">
      <c r="B243"/>
      <c r="C243"/>
      <c r="D243"/>
      <c r="E243"/>
      <c r="F243"/>
      <c r="G243"/>
    </row>
    <row r="244" spans="2:7" ht="13.5" customHeight="1" x14ac:dyDescent="0.25">
      <c r="B244"/>
      <c r="C244"/>
      <c r="D244"/>
      <c r="E244"/>
      <c r="F244"/>
      <c r="G244"/>
    </row>
    <row r="245" spans="2:7" ht="13.5" customHeight="1" x14ac:dyDescent="0.25">
      <c r="B245"/>
      <c r="C245"/>
      <c r="D245"/>
      <c r="E245"/>
      <c r="F245"/>
      <c r="G245"/>
    </row>
    <row r="246" spans="2:7" ht="13.5" customHeight="1" x14ac:dyDescent="0.25">
      <c r="B246"/>
      <c r="C246"/>
      <c r="D246"/>
      <c r="E246"/>
      <c r="F246"/>
      <c r="G246"/>
    </row>
    <row r="247" spans="2:7" ht="13.5" customHeight="1" x14ac:dyDescent="0.25">
      <c r="B247"/>
      <c r="C247"/>
      <c r="D247"/>
      <c r="E247"/>
      <c r="F247"/>
      <c r="G247"/>
    </row>
    <row r="248" spans="2:7" ht="13.5" customHeight="1" x14ac:dyDescent="0.25">
      <c r="B248"/>
      <c r="C248"/>
      <c r="D248"/>
      <c r="E248"/>
      <c r="F248"/>
      <c r="G248"/>
    </row>
    <row r="249" spans="2:7" ht="13.5" customHeight="1" x14ac:dyDescent="0.25">
      <c r="B249"/>
      <c r="C249"/>
      <c r="D249"/>
      <c r="E249"/>
      <c r="F249"/>
      <c r="G249"/>
    </row>
    <row r="250" spans="2:7" ht="13.5" customHeight="1" x14ac:dyDescent="0.25">
      <c r="B250"/>
      <c r="C250"/>
      <c r="D250"/>
      <c r="E250"/>
      <c r="F250"/>
      <c r="G250"/>
    </row>
    <row r="251" spans="2:7" ht="13.5" customHeight="1" x14ac:dyDescent="0.25">
      <c r="B251"/>
      <c r="C251"/>
      <c r="D251"/>
      <c r="E251"/>
      <c r="F251"/>
      <c r="G251"/>
    </row>
    <row r="252" spans="2:7" ht="13.5" customHeight="1" x14ac:dyDescent="0.25">
      <c r="B252"/>
      <c r="C252"/>
      <c r="D252"/>
      <c r="E252"/>
      <c r="F252"/>
      <c r="G252"/>
    </row>
    <row r="253" spans="2:7" ht="13.5" customHeight="1" x14ac:dyDescent="0.25">
      <c r="B253"/>
      <c r="C253"/>
      <c r="D253"/>
      <c r="E253"/>
      <c r="F253"/>
      <c r="G253"/>
    </row>
    <row r="254" spans="2:7" ht="13.5" customHeight="1" x14ac:dyDescent="0.25">
      <c r="B254"/>
      <c r="C254"/>
      <c r="D254"/>
      <c r="E254"/>
      <c r="F254"/>
      <c r="G254"/>
    </row>
    <row r="255" spans="2:7" ht="13.5" customHeight="1" x14ac:dyDescent="0.25">
      <c r="B255"/>
      <c r="C255"/>
      <c r="D255"/>
      <c r="E255"/>
      <c r="F255"/>
      <c r="G255"/>
    </row>
    <row r="256" spans="2:7" ht="13.5" customHeight="1" x14ac:dyDescent="0.25">
      <c r="B256"/>
      <c r="C256"/>
      <c r="D256"/>
      <c r="E256"/>
      <c r="F256"/>
      <c r="G256"/>
    </row>
    <row r="257" spans="2:7" ht="13.5" customHeight="1" x14ac:dyDescent="0.25">
      <c r="B257"/>
      <c r="C257"/>
      <c r="D257"/>
      <c r="E257"/>
      <c r="F257"/>
      <c r="G257"/>
    </row>
    <row r="258" spans="2:7" ht="13.5" customHeight="1" x14ac:dyDescent="0.25">
      <c r="B258"/>
      <c r="C258"/>
      <c r="D258"/>
      <c r="E258"/>
      <c r="F258"/>
      <c r="G258"/>
    </row>
    <row r="259" spans="2:7" ht="13.5" customHeight="1" x14ac:dyDescent="0.25">
      <c r="B259"/>
      <c r="C259"/>
      <c r="D259"/>
      <c r="E259"/>
      <c r="F259"/>
      <c r="G259"/>
    </row>
    <row r="260" spans="2:7" ht="13.5" customHeight="1" x14ac:dyDescent="0.25">
      <c r="B260"/>
      <c r="C260"/>
      <c r="D260"/>
      <c r="E260"/>
      <c r="F260"/>
      <c r="G260"/>
    </row>
    <row r="261" spans="2:7" ht="13.5" customHeight="1" x14ac:dyDescent="0.25">
      <c r="B261"/>
      <c r="C261"/>
      <c r="D261"/>
      <c r="E261"/>
      <c r="F261"/>
      <c r="G261"/>
    </row>
    <row r="262" spans="2:7" ht="13.5" customHeight="1" x14ac:dyDescent="0.25">
      <c r="B262"/>
      <c r="C262"/>
      <c r="D262"/>
      <c r="E262"/>
      <c r="F262"/>
      <c r="G262"/>
    </row>
    <row r="263" spans="2:7" ht="13.5" customHeight="1" x14ac:dyDescent="0.25">
      <c r="B263"/>
      <c r="C263"/>
      <c r="D263"/>
      <c r="E263"/>
      <c r="F263"/>
      <c r="G263"/>
    </row>
    <row r="264" spans="2:7" ht="13.5" customHeight="1" x14ac:dyDescent="0.25">
      <c r="B264"/>
      <c r="C264"/>
      <c r="D264"/>
      <c r="E264"/>
      <c r="F264"/>
      <c r="G264"/>
    </row>
    <row r="265" spans="2:7" ht="13.5" customHeight="1" x14ac:dyDescent="0.25">
      <c r="B265"/>
      <c r="C265"/>
      <c r="D265"/>
      <c r="E265"/>
      <c r="F265"/>
      <c r="G265"/>
    </row>
    <row r="266" spans="2:7" ht="13.5" customHeight="1" x14ac:dyDescent="0.25">
      <c r="B266"/>
      <c r="C266"/>
      <c r="D266"/>
      <c r="E266"/>
      <c r="F266"/>
      <c r="G266"/>
    </row>
    <row r="267" spans="2:7" ht="13.5" customHeight="1" x14ac:dyDescent="0.25">
      <c r="B267"/>
      <c r="C267"/>
      <c r="D267"/>
      <c r="E267"/>
      <c r="F267"/>
      <c r="G267"/>
    </row>
    <row r="268" spans="2:7" ht="13.5" customHeight="1" x14ac:dyDescent="0.25">
      <c r="B268"/>
      <c r="C268"/>
      <c r="D268"/>
      <c r="E268"/>
      <c r="F268"/>
      <c r="G268"/>
    </row>
    <row r="269" spans="2:7" ht="13.5" customHeight="1" x14ac:dyDescent="0.25">
      <c r="B269"/>
      <c r="C269"/>
      <c r="D269"/>
      <c r="E269"/>
      <c r="F269"/>
      <c r="G269"/>
    </row>
    <row r="270" spans="2:7" ht="13.5" customHeight="1" x14ac:dyDescent="0.25">
      <c r="B270"/>
      <c r="C270"/>
      <c r="D270"/>
      <c r="E270"/>
      <c r="F270"/>
      <c r="G270"/>
    </row>
    <row r="271" spans="2:7" ht="13.5" customHeight="1" x14ac:dyDescent="0.25">
      <c r="B271"/>
      <c r="C271"/>
      <c r="D271"/>
      <c r="E271"/>
      <c r="F271"/>
      <c r="G271"/>
    </row>
    <row r="272" spans="2:7" ht="13.5" customHeight="1" x14ac:dyDescent="0.25">
      <c r="B272"/>
      <c r="C272"/>
      <c r="D272"/>
      <c r="E272"/>
      <c r="F272"/>
      <c r="G272"/>
    </row>
    <row r="273" spans="2:7" ht="13.5" customHeight="1" x14ac:dyDescent="0.25">
      <c r="B273"/>
      <c r="C273"/>
      <c r="D273"/>
      <c r="E273"/>
      <c r="F273"/>
      <c r="G273"/>
    </row>
    <row r="274" spans="2:7" ht="13.5" customHeight="1" x14ac:dyDescent="0.25">
      <c r="B274"/>
      <c r="C274"/>
      <c r="D274"/>
      <c r="E274"/>
      <c r="F274"/>
      <c r="G274"/>
    </row>
    <row r="275" spans="2:7" ht="13.5" customHeight="1" x14ac:dyDescent="0.25">
      <c r="B275"/>
      <c r="C275"/>
      <c r="D275"/>
      <c r="E275"/>
      <c r="F275"/>
      <c r="G275"/>
    </row>
    <row r="276" spans="2:7" ht="13.5" customHeight="1" x14ac:dyDescent="0.25">
      <c r="B276"/>
      <c r="C276"/>
      <c r="D276"/>
      <c r="E276"/>
      <c r="F276"/>
      <c r="G276"/>
    </row>
    <row r="277" spans="2:7" ht="13.5" customHeight="1" x14ac:dyDescent="0.25">
      <c r="B277"/>
      <c r="C277"/>
      <c r="D277"/>
      <c r="E277"/>
      <c r="F277"/>
      <c r="G277"/>
    </row>
    <row r="278" spans="2:7" ht="13.5" customHeight="1" x14ac:dyDescent="0.25">
      <c r="B278"/>
      <c r="C278"/>
      <c r="D278"/>
      <c r="E278"/>
      <c r="F278"/>
      <c r="G278"/>
    </row>
    <row r="279" spans="2:7" ht="13.5" customHeight="1" x14ac:dyDescent="0.25">
      <c r="B279"/>
      <c r="C279"/>
      <c r="D279"/>
      <c r="E279"/>
      <c r="F279"/>
      <c r="G279"/>
    </row>
    <row r="280" spans="2:7" ht="13.5" customHeight="1" x14ac:dyDescent="0.25">
      <c r="B280"/>
      <c r="C280"/>
      <c r="D280"/>
      <c r="E280"/>
      <c r="F280"/>
      <c r="G280"/>
    </row>
    <row r="281" spans="2:7" ht="13.5" customHeight="1" x14ac:dyDescent="0.25">
      <c r="B281"/>
      <c r="C281"/>
      <c r="D281"/>
      <c r="E281"/>
      <c r="F281"/>
      <c r="G281"/>
    </row>
    <row r="282" spans="2:7" ht="13.5" customHeight="1" x14ac:dyDescent="0.25">
      <c r="B282"/>
      <c r="C282"/>
      <c r="D282"/>
      <c r="E282"/>
      <c r="F282"/>
      <c r="G282"/>
    </row>
    <row r="283" spans="2:7" ht="13.5" customHeight="1" x14ac:dyDescent="0.25">
      <c r="B283"/>
      <c r="C283"/>
      <c r="D283"/>
      <c r="E283"/>
      <c r="F283"/>
      <c r="G283"/>
    </row>
    <row r="284" spans="2:7" ht="13.5" customHeight="1" x14ac:dyDescent="0.25">
      <c r="B284"/>
      <c r="C284"/>
      <c r="D284"/>
      <c r="E284"/>
      <c r="F284"/>
      <c r="G284"/>
    </row>
    <row r="285" spans="2:7" ht="13.5" customHeight="1" x14ac:dyDescent="0.25">
      <c r="B285"/>
      <c r="C285"/>
      <c r="D285"/>
      <c r="E285"/>
      <c r="F285"/>
      <c r="G285"/>
    </row>
    <row r="286" spans="2:7" ht="13.5" customHeight="1" x14ac:dyDescent="0.25">
      <c r="B286"/>
      <c r="C286"/>
      <c r="D286"/>
      <c r="E286"/>
      <c r="F286"/>
      <c r="G286"/>
    </row>
    <row r="287" spans="2:7" ht="13.5" customHeight="1" x14ac:dyDescent="0.25">
      <c r="B287"/>
      <c r="C287"/>
      <c r="D287"/>
      <c r="E287"/>
      <c r="F287"/>
      <c r="G287"/>
    </row>
    <row r="288" spans="2:7" ht="13.5" customHeight="1" x14ac:dyDescent="0.25">
      <c r="B288"/>
      <c r="C288"/>
      <c r="D288"/>
      <c r="E288"/>
      <c r="F288"/>
      <c r="G288"/>
    </row>
    <row r="289" spans="2:7" ht="13.5" customHeight="1" x14ac:dyDescent="0.25">
      <c r="B289"/>
      <c r="C289"/>
      <c r="D289"/>
      <c r="E289"/>
      <c r="F289"/>
      <c r="G289"/>
    </row>
    <row r="290" spans="2:7" ht="13.5" customHeight="1" x14ac:dyDescent="0.25">
      <c r="B290"/>
      <c r="C290"/>
      <c r="D290"/>
      <c r="E290"/>
      <c r="F290"/>
      <c r="G290"/>
    </row>
    <row r="291" spans="2:7" ht="13.5" customHeight="1" x14ac:dyDescent="0.25">
      <c r="B291"/>
      <c r="C291"/>
      <c r="D291"/>
      <c r="E291"/>
      <c r="F291"/>
      <c r="G291"/>
    </row>
    <row r="292" spans="2:7" ht="13.5" customHeight="1" x14ac:dyDescent="0.25">
      <c r="B292"/>
      <c r="C292"/>
      <c r="D292"/>
      <c r="E292"/>
      <c r="F292"/>
      <c r="G292"/>
    </row>
    <row r="293" spans="2:7" ht="13.5" customHeight="1" x14ac:dyDescent="0.25">
      <c r="B293"/>
      <c r="C293"/>
      <c r="D293"/>
      <c r="E293"/>
      <c r="F293"/>
      <c r="G293"/>
    </row>
    <row r="294" spans="2:7" ht="13.5" customHeight="1" x14ac:dyDescent="0.25">
      <c r="B294"/>
      <c r="C294"/>
      <c r="D294"/>
      <c r="E294"/>
      <c r="F294"/>
      <c r="G294"/>
    </row>
    <row r="295" spans="2:7" ht="13.5" customHeight="1" x14ac:dyDescent="0.25">
      <c r="B295"/>
      <c r="C295"/>
      <c r="D295"/>
      <c r="E295"/>
      <c r="F295"/>
      <c r="G295"/>
    </row>
    <row r="296" spans="2:7" ht="13.5" customHeight="1" x14ac:dyDescent="0.25">
      <c r="B296"/>
      <c r="C296"/>
      <c r="D296"/>
      <c r="E296"/>
      <c r="F296"/>
      <c r="G296"/>
    </row>
    <row r="297" spans="2:7" ht="13.5" customHeight="1" x14ac:dyDescent="0.25">
      <c r="B297"/>
      <c r="C297"/>
      <c r="D297"/>
      <c r="E297"/>
      <c r="F297"/>
      <c r="G297"/>
    </row>
    <row r="298" spans="2:7" ht="13.5" customHeight="1" x14ac:dyDescent="0.25">
      <c r="B298"/>
      <c r="C298"/>
      <c r="D298"/>
      <c r="E298"/>
      <c r="F298"/>
      <c r="G298"/>
    </row>
    <row r="299" spans="2:7" ht="13.5" customHeight="1" x14ac:dyDescent="0.25">
      <c r="B299"/>
      <c r="C299"/>
      <c r="D299"/>
      <c r="E299"/>
      <c r="F299"/>
      <c r="G299"/>
    </row>
    <row r="300" spans="2:7" ht="13.5" customHeight="1" x14ac:dyDescent="0.25">
      <c r="B300"/>
      <c r="C300"/>
      <c r="D300"/>
      <c r="E300"/>
      <c r="F300"/>
      <c r="G300"/>
    </row>
    <row r="301" spans="2:7" ht="13.5" customHeight="1" x14ac:dyDescent="0.25">
      <c r="B301"/>
      <c r="C301"/>
      <c r="D301"/>
      <c r="E301"/>
      <c r="F301"/>
      <c r="G301"/>
    </row>
    <row r="302" spans="2:7" ht="13.5" customHeight="1" x14ac:dyDescent="0.25">
      <c r="B302"/>
      <c r="C302"/>
      <c r="D302"/>
      <c r="E302"/>
      <c r="F302"/>
      <c r="G302"/>
    </row>
    <row r="303" spans="2:7" ht="13.5" customHeight="1" x14ac:dyDescent="0.25">
      <c r="B303"/>
      <c r="C303"/>
      <c r="D303"/>
      <c r="E303"/>
      <c r="F303"/>
      <c r="G303"/>
    </row>
    <row r="304" spans="2:7" ht="13.5" customHeight="1" x14ac:dyDescent="0.25">
      <c r="B304"/>
      <c r="C304"/>
      <c r="D304"/>
      <c r="E304"/>
      <c r="F304"/>
      <c r="G304"/>
    </row>
    <row r="305" spans="2:7" ht="13.5" customHeight="1" x14ac:dyDescent="0.25">
      <c r="B305"/>
      <c r="C305"/>
      <c r="D305"/>
      <c r="E305"/>
      <c r="F305"/>
      <c r="G305"/>
    </row>
    <row r="306" spans="2:7" ht="13.5" customHeight="1" x14ac:dyDescent="0.25">
      <c r="B306"/>
      <c r="C306"/>
      <c r="D306"/>
      <c r="E306"/>
      <c r="F306"/>
      <c r="G306"/>
    </row>
    <row r="307" spans="2:7" ht="13.5" customHeight="1" x14ac:dyDescent="0.25">
      <c r="B307"/>
      <c r="C307"/>
      <c r="D307"/>
      <c r="E307"/>
      <c r="F307"/>
      <c r="G307"/>
    </row>
    <row r="308" spans="2:7" ht="13.5" customHeight="1" x14ac:dyDescent="0.25">
      <c r="B308"/>
      <c r="C308"/>
      <c r="D308"/>
      <c r="E308"/>
      <c r="F308"/>
      <c r="G308"/>
    </row>
    <row r="309" spans="2:7" ht="13.5" customHeight="1" x14ac:dyDescent="0.25">
      <c r="B309"/>
      <c r="C309"/>
      <c r="D309"/>
      <c r="E309"/>
      <c r="F309"/>
      <c r="G309"/>
    </row>
    <row r="310" spans="2:7" ht="13.5" customHeight="1" x14ac:dyDescent="0.25">
      <c r="B310"/>
      <c r="C310"/>
      <c r="D310"/>
      <c r="E310"/>
      <c r="F310"/>
      <c r="G310"/>
    </row>
    <row r="311" spans="2:7" ht="13.5" customHeight="1" x14ac:dyDescent="0.25">
      <c r="B311"/>
      <c r="C311"/>
      <c r="D311"/>
      <c r="E311"/>
      <c r="F311"/>
      <c r="G311"/>
    </row>
    <row r="312" spans="2:7" ht="13.5" customHeight="1" x14ac:dyDescent="0.25">
      <c r="B312"/>
      <c r="C312"/>
      <c r="D312"/>
      <c r="E312"/>
      <c r="F312"/>
      <c r="G312"/>
    </row>
    <row r="313" spans="2:7" ht="13.5" customHeight="1" x14ac:dyDescent="0.25">
      <c r="B313"/>
      <c r="C313"/>
      <c r="D313"/>
      <c r="E313"/>
      <c r="F313"/>
      <c r="G313"/>
    </row>
    <row r="314" spans="2:7" ht="13.5" customHeight="1" x14ac:dyDescent="0.25">
      <c r="B314"/>
      <c r="C314"/>
      <c r="D314"/>
      <c r="E314"/>
      <c r="F314"/>
      <c r="G314"/>
    </row>
    <row r="315" spans="2:7" ht="13.5" customHeight="1" x14ac:dyDescent="0.25">
      <c r="B315"/>
      <c r="C315"/>
      <c r="D315"/>
      <c r="E315"/>
      <c r="F315"/>
      <c r="G315"/>
    </row>
    <row r="316" spans="2:7" ht="13.5" customHeight="1" x14ac:dyDescent="0.25">
      <c r="B316"/>
      <c r="C316"/>
      <c r="D316"/>
      <c r="E316"/>
      <c r="F316"/>
      <c r="G316"/>
    </row>
    <row r="317" spans="2:7" ht="13.5" customHeight="1" x14ac:dyDescent="0.25">
      <c r="B317"/>
      <c r="C317"/>
      <c r="D317"/>
      <c r="E317"/>
      <c r="F317"/>
      <c r="G317"/>
    </row>
    <row r="318" spans="2:7" ht="13.5" customHeight="1" x14ac:dyDescent="0.25">
      <c r="B318"/>
      <c r="C318"/>
      <c r="D318"/>
      <c r="E318"/>
      <c r="F318"/>
      <c r="G318"/>
    </row>
    <row r="319" spans="2:7" ht="13.5" customHeight="1" x14ac:dyDescent="0.25">
      <c r="B319"/>
      <c r="C319"/>
      <c r="D319"/>
      <c r="E319"/>
      <c r="F319"/>
      <c r="G319"/>
    </row>
    <row r="320" spans="2:7" ht="13.5" customHeight="1" x14ac:dyDescent="0.25">
      <c r="B320"/>
      <c r="C320"/>
      <c r="D320"/>
      <c r="E320"/>
      <c r="F320"/>
      <c r="G320"/>
    </row>
    <row r="321" spans="2:7" ht="13.5" customHeight="1" x14ac:dyDescent="0.25">
      <c r="B321"/>
      <c r="C321"/>
      <c r="D321"/>
      <c r="E321"/>
      <c r="F321"/>
      <c r="G321"/>
    </row>
    <row r="322" spans="2:7" ht="13.5" customHeight="1" x14ac:dyDescent="0.25">
      <c r="B322"/>
      <c r="C322"/>
      <c r="D322"/>
      <c r="E322"/>
      <c r="F322"/>
      <c r="G322"/>
    </row>
    <row r="323" spans="2:7" ht="13.5" customHeight="1" x14ac:dyDescent="0.25">
      <c r="B323"/>
      <c r="C323"/>
      <c r="D323"/>
      <c r="E323"/>
      <c r="F323"/>
      <c r="G323"/>
    </row>
    <row r="324" spans="2:7" ht="13.5" customHeight="1" x14ac:dyDescent="0.25">
      <c r="B324"/>
      <c r="C324"/>
      <c r="D324"/>
      <c r="E324"/>
      <c r="F324"/>
      <c r="G324"/>
    </row>
    <row r="325" spans="2:7" ht="13.5" customHeight="1" x14ac:dyDescent="0.25">
      <c r="B325"/>
      <c r="C325"/>
      <c r="D325"/>
      <c r="E325"/>
      <c r="F325"/>
      <c r="G325"/>
    </row>
    <row r="326" spans="2:7" ht="13.5" customHeight="1" x14ac:dyDescent="0.25">
      <c r="D326" s="9"/>
      <c r="E326" s="10"/>
      <c r="F326" s="10"/>
    </row>
    <row r="327" spans="2:7" ht="13.5" customHeight="1" x14ac:dyDescent="0.25">
      <c r="D327" s="9"/>
      <c r="E327" s="10"/>
      <c r="F327" s="10"/>
    </row>
    <row r="328" spans="2:7" ht="13.5" customHeight="1" x14ac:dyDescent="0.25">
      <c r="D328" s="9"/>
      <c r="E328" s="10"/>
      <c r="F328" s="10"/>
    </row>
    <row r="329" spans="2:7" ht="13.5" customHeight="1" x14ac:dyDescent="0.25">
      <c r="D329" s="9"/>
      <c r="E329" s="10"/>
      <c r="F329" s="10"/>
    </row>
    <row r="330" spans="2:7" ht="13.5" customHeight="1" x14ac:dyDescent="0.25">
      <c r="D330" s="9"/>
      <c r="E330" s="10"/>
      <c r="F330" s="10"/>
    </row>
    <row r="331" spans="2:7" ht="13.5" customHeight="1" x14ac:dyDescent="0.25">
      <c r="D331" s="9"/>
      <c r="E331" s="10"/>
      <c r="F331" s="10"/>
    </row>
    <row r="332" spans="2:7" ht="13.5" customHeight="1" x14ac:dyDescent="0.25">
      <c r="D332" s="9"/>
      <c r="E332" s="10"/>
      <c r="F332" s="10"/>
    </row>
    <row r="333" spans="2:7" ht="13.5" customHeight="1" x14ac:dyDescent="0.25">
      <c r="D333" s="9"/>
      <c r="E333" s="10"/>
      <c r="F333" s="10"/>
    </row>
    <row r="334" spans="2:7" ht="13.5" customHeight="1" x14ac:dyDescent="0.25">
      <c r="D334" s="9"/>
      <c r="E334" s="10"/>
      <c r="F334" s="10"/>
    </row>
    <row r="335" spans="2:7" ht="13.5" customHeight="1" x14ac:dyDescent="0.25">
      <c r="D335" s="9"/>
      <c r="E335" s="10"/>
      <c r="F335" s="10"/>
    </row>
    <row r="336" spans="2:7" ht="13.5" customHeight="1" x14ac:dyDescent="0.25">
      <c r="D336" s="9"/>
      <c r="E336" s="10"/>
      <c r="F336" s="10"/>
    </row>
    <row r="337" spans="4:6" ht="13.5" customHeight="1" x14ac:dyDescent="0.25">
      <c r="D337" s="9"/>
      <c r="E337" s="10"/>
      <c r="F337" s="10"/>
    </row>
    <row r="338" spans="4:6" ht="13.5" customHeight="1" x14ac:dyDescent="0.25">
      <c r="D338" s="9"/>
      <c r="E338" s="10"/>
      <c r="F338" s="10"/>
    </row>
    <row r="339" spans="4:6" ht="13.5" customHeight="1" x14ac:dyDescent="0.25">
      <c r="D339" s="9"/>
      <c r="E339" s="10"/>
      <c r="F339" s="10"/>
    </row>
    <row r="340" spans="4:6" ht="13.5" customHeight="1" x14ac:dyDescent="0.25">
      <c r="D340" s="9"/>
      <c r="E340" s="10"/>
      <c r="F340" s="10"/>
    </row>
    <row r="341" spans="4:6" ht="13.5" customHeight="1" x14ac:dyDescent="0.25">
      <c r="D341" s="9"/>
      <c r="E341" s="10"/>
      <c r="F341" s="10"/>
    </row>
    <row r="342" spans="4:6" ht="13.5" customHeight="1" x14ac:dyDescent="0.25">
      <c r="D342" s="9"/>
      <c r="E342" s="10"/>
      <c r="F342" s="10"/>
    </row>
    <row r="343" spans="4:6" ht="13.5" customHeight="1" x14ac:dyDescent="0.25">
      <c r="D343" s="9"/>
      <c r="E343" s="10"/>
      <c r="F343" s="10"/>
    </row>
    <row r="344" spans="4:6" ht="13.5" customHeight="1" x14ac:dyDescent="0.25">
      <c r="D344" s="9"/>
      <c r="E344" s="10"/>
      <c r="F344" s="10"/>
    </row>
    <row r="345" spans="4:6" ht="13.5" customHeight="1" x14ac:dyDescent="0.25">
      <c r="D345" s="9"/>
      <c r="E345" s="10"/>
      <c r="F345" s="10"/>
    </row>
    <row r="346" spans="4:6" ht="13.5" customHeight="1" x14ac:dyDescent="0.25">
      <c r="D346" s="9"/>
      <c r="E346" s="10"/>
      <c r="F346" s="10"/>
    </row>
    <row r="347" spans="4:6" ht="13.5" customHeight="1" x14ac:dyDescent="0.25">
      <c r="D347" s="9"/>
      <c r="E347" s="10"/>
      <c r="F347" s="10"/>
    </row>
    <row r="348" spans="4:6" ht="13.5" customHeight="1" x14ac:dyDescent="0.25">
      <c r="D348" s="9"/>
      <c r="E348" s="10"/>
      <c r="F348" s="10"/>
    </row>
    <row r="349" spans="4:6" ht="13.5" customHeight="1" x14ac:dyDescent="0.25">
      <c r="D349" s="9"/>
      <c r="E349" s="10"/>
      <c r="F349" s="10"/>
    </row>
    <row r="350" spans="4:6" ht="13.5" customHeight="1" x14ac:dyDescent="0.25">
      <c r="D350" s="9"/>
      <c r="E350" s="10"/>
      <c r="F350" s="10"/>
    </row>
    <row r="351" spans="4:6" ht="13.5" customHeight="1" x14ac:dyDescent="0.25">
      <c r="D351" s="9"/>
      <c r="E351" s="10"/>
      <c r="F351" s="10"/>
    </row>
    <row r="352" spans="4:6" ht="13.5" customHeight="1" x14ac:dyDescent="0.25">
      <c r="D352" s="9"/>
      <c r="E352" s="10"/>
      <c r="F352" s="10"/>
    </row>
    <row r="353" spans="4:6" ht="13.5" customHeight="1" x14ac:dyDescent="0.25">
      <c r="D353" s="9"/>
      <c r="E353" s="10"/>
      <c r="F353" s="10"/>
    </row>
    <row r="354" spans="4:6" ht="13.5" customHeight="1" x14ac:dyDescent="0.25">
      <c r="D354" s="9"/>
      <c r="E354" s="10"/>
      <c r="F354" s="10"/>
    </row>
    <row r="355" spans="4:6" ht="13.5" customHeight="1" x14ac:dyDescent="0.25">
      <c r="D355" s="9"/>
      <c r="E355" s="10"/>
      <c r="F355" s="10"/>
    </row>
    <row r="356" spans="4:6" ht="13.5" customHeight="1" x14ac:dyDescent="0.25">
      <c r="D356" s="9"/>
      <c r="E356" s="10"/>
      <c r="F356" s="10"/>
    </row>
    <row r="357" spans="4:6" ht="13.5" customHeight="1" x14ac:dyDescent="0.25">
      <c r="D357" s="9"/>
      <c r="E357" s="10"/>
      <c r="F357" s="10"/>
    </row>
    <row r="358" spans="4:6" ht="13.5" customHeight="1" x14ac:dyDescent="0.25">
      <c r="D358" s="9"/>
      <c r="E358" s="10"/>
      <c r="F358" s="10"/>
    </row>
    <row r="359" spans="4:6" ht="13.5" customHeight="1" x14ac:dyDescent="0.25">
      <c r="D359" s="9"/>
      <c r="E359" s="10"/>
      <c r="F359" s="10"/>
    </row>
    <row r="360" spans="4:6" ht="13.5" customHeight="1" x14ac:dyDescent="0.25">
      <c r="D360" s="9"/>
      <c r="E360" s="10"/>
      <c r="F360" s="10"/>
    </row>
    <row r="361" spans="4:6" ht="13.5" customHeight="1" x14ac:dyDescent="0.25">
      <c r="D361" s="9"/>
      <c r="E361" s="10"/>
      <c r="F361" s="10"/>
    </row>
    <row r="362" spans="4:6" ht="13.5" customHeight="1" x14ac:dyDescent="0.25">
      <c r="D362" s="9"/>
      <c r="E362" s="10"/>
      <c r="F362" s="10"/>
    </row>
    <row r="363" spans="4:6" ht="13.5" customHeight="1" x14ac:dyDescent="0.25">
      <c r="D363" s="9"/>
      <c r="E363" s="10"/>
      <c r="F363" s="10"/>
    </row>
    <row r="364" spans="4:6" ht="13.5" customHeight="1" x14ac:dyDescent="0.25">
      <c r="D364" s="9"/>
      <c r="E364" s="10"/>
      <c r="F364" s="10"/>
    </row>
    <row r="365" spans="4:6" ht="13.5" customHeight="1" x14ac:dyDescent="0.25">
      <c r="D365" s="9"/>
      <c r="E365" s="10"/>
      <c r="F365" s="10"/>
    </row>
    <row r="366" spans="4:6" ht="13.5" customHeight="1" x14ac:dyDescent="0.25">
      <c r="D366" s="9"/>
      <c r="E366" s="10"/>
      <c r="F366" s="10"/>
    </row>
    <row r="367" spans="4:6" ht="13.5" customHeight="1" x14ac:dyDescent="0.25">
      <c r="D367" s="9"/>
      <c r="E367" s="10"/>
      <c r="F367" s="10"/>
    </row>
    <row r="368" spans="4:6" ht="13.5" customHeight="1" x14ac:dyDescent="0.25">
      <c r="D368" s="9"/>
      <c r="E368" s="10"/>
      <c r="F368" s="10"/>
    </row>
    <row r="369" spans="4:6" ht="13.5" customHeight="1" x14ac:dyDescent="0.25">
      <c r="D369" s="9"/>
      <c r="E369" s="10"/>
      <c r="F369" s="10"/>
    </row>
    <row r="370" spans="4:6" ht="13.5" customHeight="1" x14ac:dyDescent="0.25">
      <c r="D370" s="9"/>
      <c r="E370" s="10"/>
      <c r="F370" s="10"/>
    </row>
    <row r="371" spans="4:6" ht="13.5" customHeight="1" x14ac:dyDescent="0.25">
      <c r="D371" s="9"/>
      <c r="E371" s="10"/>
      <c r="F371" s="10"/>
    </row>
    <row r="372" spans="4:6" ht="13.5" customHeight="1" x14ac:dyDescent="0.25">
      <c r="D372" s="9"/>
      <c r="E372" s="10"/>
      <c r="F372" s="10"/>
    </row>
    <row r="373" spans="4:6" ht="13.5" customHeight="1" x14ac:dyDescent="0.25">
      <c r="D373" s="9"/>
      <c r="E373" s="10"/>
      <c r="F373" s="10"/>
    </row>
    <row r="374" spans="4:6" ht="13.5" customHeight="1" x14ac:dyDescent="0.25">
      <c r="D374" s="9"/>
      <c r="E374" s="10"/>
      <c r="F374" s="10"/>
    </row>
    <row r="375" spans="4:6" ht="13.5" customHeight="1" x14ac:dyDescent="0.25">
      <c r="D375" s="9"/>
      <c r="E375" s="10"/>
      <c r="F375" s="10"/>
    </row>
    <row r="376" spans="4:6" ht="13.5" customHeight="1" x14ac:dyDescent="0.25">
      <c r="D376" s="9"/>
      <c r="E376" s="10"/>
      <c r="F376" s="10"/>
    </row>
    <row r="377" spans="4:6" ht="13.5" customHeight="1" x14ac:dyDescent="0.25">
      <c r="D377" s="9"/>
      <c r="E377" s="10"/>
      <c r="F377" s="10"/>
    </row>
    <row r="378" spans="4:6" ht="13.5" customHeight="1" x14ac:dyDescent="0.25">
      <c r="D378" s="9"/>
      <c r="E378" s="10"/>
      <c r="F378" s="10"/>
    </row>
    <row r="379" spans="4:6" ht="13.5" customHeight="1" x14ac:dyDescent="0.25">
      <c r="D379" s="9"/>
      <c r="E379" s="10"/>
      <c r="F379" s="10"/>
    </row>
    <row r="380" spans="4:6" ht="13.5" customHeight="1" x14ac:dyDescent="0.25">
      <c r="D380" s="9"/>
      <c r="E380" s="10"/>
      <c r="F380" s="10"/>
    </row>
    <row r="381" spans="4:6" ht="13.5" customHeight="1" x14ac:dyDescent="0.25">
      <c r="D381" s="9"/>
      <c r="E381" s="10"/>
      <c r="F381" s="10"/>
    </row>
    <row r="382" spans="4:6" ht="13.5" customHeight="1" x14ac:dyDescent="0.25">
      <c r="D382" s="9"/>
      <c r="E382" s="10"/>
      <c r="F382" s="10"/>
    </row>
    <row r="383" spans="4:6" ht="13.5" customHeight="1" x14ac:dyDescent="0.25">
      <c r="D383" s="9"/>
      <c r="E383" s="10"/>
      <c r="F383" s="10"/>
    </row>
    <row r="384" spans="4:6" ht="13.5" customHeight="1" x14ac:dyDescent="0.25">
      <c r="D384" s="9"/>
      <c r="E384" s="10"/>
      <c r="F384" s="10"/>
    </row>
    <row r="385" spans="4:6" ht="13.5" customHeight="1" x14ac:dyDescent="0.25">
      <c r="D385" s="9"/>
      <c r="E385" s="10"/>
      <c r="F385" s="10"/>
    </row>
    <row r="386" spans="4:6" ht="13.5" customHeight="1" x14ac:dyDescent="0.25">
      <c r="D386" s="9"/>
      <c r="E386" s="10"/>
      <c r="F386" s="10"/>
    </row>
    <row r="387" spans="4:6" ht="13.5" customHeight="1" x14ac:dyDescent="0.25">
      <c r="D387" s="9"/>
      <c r="E387" s="10"/>
      <c r="F387" s="10"/>
    </row>
    <row r="388" spans="4:6" ht="13.5" customHeight="1" x14ac:dyDescent="0.25">
      <c r="D388" s="9"/>
      <c r="E388" s="10"/>
      <c r="F388" s="10"/>
    </row>
    <row r="389" spans="4:6" ht="13.5" customHeight="1" x14ac:dyDescent="0.25">
      <c r="D389" s="9"/>
      <c r="E389" s="10"/>
      <c r="F389" s="10"/>
    </row>
    <row r="390" spans="4:6" ht="13.5" customHeight="1" x14ac:dyDescent="0.25">
      <c r="D390" s="9"/>
      <c r="E390" s="10"/>
      <c r="F390" s="10"/>
    </row>
    <row r="391" spans="4:6" ht="13.5" customHeight="1" x14ac:dyDescent="0.25">
      <c r="D391" s="9"/>
      <c r="E391" s="10"/>
      <c r="F391" s="10"/>
    </row>
    <row r="392" spans="4:6" ht="13.5" customHeight="1" x14ac:dyDescent="0.25">
      <c r="D392" s="9"/>
      <c r="E392" s="10"/>
      <c r="F392" s="10"/>
    </row>
    <row r="393" spans="4:6" ht="13.5" customHeight="1" x14ac:dyDescent="0.25">
      <c r="D393" s="9"/>
      <c r="E393" s="10"/>
      <c r="F393" s="10"/>
    </row>
    <row r="394" spans="4:6" ht="13.5" customHeight="1" x14ac:dyDescent="0.25">
      <c r="D394" s="9"/>
      <c r="E394" s="10"/>
      <c r="F394" s="10"/>
    </row>
    <row r="395" spans="4:6" ht="13.5" customHeight="1" x14ac:dyDescent="0.25">
      <c r="D395" s="9"/>
      <c r="E395" s="10"/>
      <c r="F395" s="10"/>
    </row>
    <row r="396" spans="4:6" ht="13.5" customHeight="1" x14ac:dyDescent="0.25">
      <c r="D396" s="9"/>
      <c r="E396" s="10"/>
      <c r="F396" s="10"/>
    </row>
    <row r="397" spans="4:6" ht="13.5" customHeight="1" x14ac:dyDescent="0.25">
      <c r="D397" s="9"/>
      <c r="E397" s="10"/>
      <c r="F397" s="10"/>
    </row>
    <row r="398" spans="4:6" ht="13.5" customHeight="1" x14ac:dyDescent="0.25">
      <c r="D398" s="9"/>
      <c r="E398" s="10"/>
      <c r="F398" s="10"/>
    </row>
    <row r="399" spans="4:6" ht="13.5" customHeight="1" x14ac:dyDescent="0.25">
      <c r="D399" s="9"/>
      <c r="E399" s="10"/>
      <c r="F399" s="10"/>
    </row>
    <row r="400" spans="4:6" ht="13.5" customHeight="1" x14ac:dyDescent="0.25">
      <c r="D400" s="9"/>
      <c r="E400" s="10"/>
      <c r="F400" s="10"/>
    </row>
    <row r="401" spans="4:6" ht="13.5" customHeight="1" x14ac:dyDescent="0.25">
      <c r="D401" s="9"/>
      <c r="E401" s="10"/>
      <c r="F401" s="10"/>
    </row>
    <row r="402" spans="4:6" ht="13.5" customHeight="1" x14ac:dyDescent="0.25">
      <c r="D402" s="9"/>
      <c r="E402" s="10"/>
      <c r="F402" s="10"/>
    </row>
    <row r="403" spans="4:6" ht="13.5" customHeight="1" x14ac:dyDescent="0.25">
      <c r="D403" s="9"/>
      <c r="E403" s="10"/>
      <c r="F403" s="10"/>
    </row>
    <row r="404" spans="4:6" ht="13.5" customHeight="1" x14ac:dyDescent="0.25">
      <c r="D404" s="9"/>
      <c r="E404" s="10"/>
      <c r="F404" s="10"/>
    </row>
    <row r="405" spans="4:6" ht="13.5" customHeight="1" x14ac:dyDescent="0.25">
      <c r="D405" s="9"/>
      <c r="E405" s="10"/>
      <c r="F405" s="10"/>
    </row>
    <row r="406" spans="4:6" ht="13.5" customHeight="1" x14ac:dyDescent="0.25">
      <c r="D406" s="9"/>
      <c r="E406" s="10"/>
      <c r="F406" s="10"/>
    </row>
    <row r="407" spans="4:6" ht="13.5" customHeight="1" x14ac:dyDescent="0.25">
      <c r="D407" s="9"/>
      <c r="E407" s="10"/>
      <c r="F407" s="10"/>
    </row>
    <row r="408" spans="4:6" ht="13.5" customHeight="1" x14ac:dyDescent="0.25">
      <c r="D408" s="9"/>
      <c r="E408" s="10"/>
      <c r="F408" s="10"/>
    </row>
    <row r="409" spans="4:6" ht="13.5" customHeight="1" x14ac:dyDescent="0.25">
      <c r="D409" s="9"/>
      <c r="E409" s="10"/>
      <c r="F409" s="10"/>
    </row>
    <row r="410" spans="4:6" ht="13.5" customHeight="1" x14ac:dyDescent="0.25">
      <c r="D410" s="9"/>
      <c r="E410" s="10"/>
      <c r="F410" s="10"/>
    </row>
    <row r="411" spans="4:6" ht="13.5" customHeight="1" x14ac:dyDescent="0.25">
      <c r="D411" s="9"/>
      <c r="E411" s="10"/>
      <c r="F411" s="10"/>
    </row>
    <row r="412" spans="4:6" ht="13.5" customHeight="1" x14ac:dyDescent="0.25">
      <c r="D412" s="9"/>
      <c r="E412" s="10"/>
      <c r="F412" s="10"/>
    </row>
    <row r="413" spans="4:6" ht="13.5" customHeight="1" x14ac:dyDescent="0.25">
      <c r="D413" s="9"/>
      <c r="E413" s="10"/>
      <c r="F413" s="10"/>
    </row>
    <row r="414" spans="4:6" ht="13.5" customHeight="1" x14ac:dyDescent="0.25">
      <c r="D414" s="9"/>
      <c r="E414" s="10"/>
      <c r="F414" s="10"/>
    </row>
    <row r="415" spans="4:6" ht="13.5" customHeight="1" x14ac:dyDescent="0.25">
      <c r="D415" s="9"/>
      <c r="E415" s="10"/>
      <c r="F415" s="10"/>
    </row>
    <row r="416" spans="4:6" ht="13.5" customHeight="1" x14ac:dyDescent="0.25">
      <c r="D416" s="9"/>
      <c r="E416" s="10"/>
      <c r="F416" s="10"/>
    </row>
    <row r="417" spans="4:6" ht="13.5" customHeight="1" x14ac:dyDescent="0.25">
      <c r="D417" s="9"/>
      <c r="E417" s="10"/>
      <c r="F417" s="10"/>
    </row>
    <row r="418" spans="4:6" ht="13.5" customHeight="1" x14ac:dyDescent="0.25">
      <c r="D418" s="9"/>
      <c r="E418" s="10"/>
      <c r="F418" s="10"/>
    </row>
    <row r="419" spans="4:6" ht="13.5" customHeight="1" x14ac:dyDescent="0.25">
      <c r="D419" s="9"/>
      <c r="E419" s="10"/>
      <c r="F419" s="10"/>
    </row>
    <row r="420" spans="4:6" ht="13.5" customHeight="1" x14ac:dyDescent="0.25">
      <c r="D420" s="9"/>
      <c r="E420" s="10"/>
      <c r="F420" s="10"/>
    </row>
    <row r="421" spans="4:6" ht="13.5" customHeight="1" x14ac:dyDescent="0.25">
      <c r="D421" s="9"/>
      <c r="E421" s="10"/>
      <c r="F421" s="10"/>
    </row>
    <row r="422" spans="4:6" ht="13.5" customHeight="1" x14ac:dyDescent="0.25">
      <c r="D422" s="9"/>
      <c r="E422" s="10"/>
      <c r="F422" s="10"/>
    </row>
    <row r="423" spans="4:6" ht="13.5" customHeight="1" x14ac:dyDescent="0.25">
      <c r="D423" s="9"/>
      <c r="E423" s="10"/>
      <c r="F423" s="10"/>
    </row>
    <row r="424" spans="4:6" ht="13.5" customHeight="1" x14ac:dyDescent="0.25">
      <c r="D424" s="9"/>
      <c r="E424" s="10"/>
      <c r="F424" s="10"/>
    </row>
    <row r="425" spans="4:6" ht="13.5" customHeight="1" x14ac:dyDescent="0.25">
      <c r="D425" s="9"/>
      <c r="E425" s="10"/>
      <c r="F425" s="10"/>
    </row>
    <row r="426" spans="4:6" ht="13.5" customHeight="1" x14ac:dyDescent="0.25">
      <c r="D426" s="9"/>
      <c r="E426" s="10"/>
      <c r="F426" s="10"/>
    </row>
    <row r="427" spans="4:6" ht="13.5" customHeight="1" x14ac:dyDescent="0.25">
      <c r="D427" s="9"/>
      <c r="E427" s="10"/>
      <c r="F427" s="10"/>
    </row>
    <row r="428" spans="4:6" ht="13.5" customHeight="1" x14ac:dyDescent="0.25">
      <c r="D428" s="9"/>
      <c r="E428" s="10"/>
      <c r="F428" s="10"/>
    </row>
    <row r="429" spans="4:6" ht="13.5" customHeight="1" x14ac:dyDescent="0.25">
      <c r="D429" s="9"/>
      <c r="E429" s="10"/>
      <c r="F429" s="10"/>
    </row>
    <row r="430" spans="4:6" ht="13.5" customHeight="1" x14ac:dyDescent="0.25">
      <c r="D430" s="9"/>
      <c r="E430" s="10"/>
      <c r="F430" s="10"/>
    </row>
    <row r="431" spans="4:6" ht="13.5" customHeight="1" x14ac:dyDescent="0.25">
      <c r="D431" s="9"/>
      <c r="E431" s="10"/>
      <c r="F431" s="10"/>
    </row>
    <row r="432" spans="4:6" ht="13.5" customHeight="1" x14ac:dyDescent="0.25">
      <c r="D432" s="9"/>
      <c r="E432" s="10"/>
      <c r="F432" s="10"/>
    </row>
    <row r="433" spans="4:6" ht="13.5" customHeight="1" x14ac:dyDescent="0.25">
      <c r="D433" s="9"/>
      <c r="E433" s="10"/>
      <c r="F433" s="10"/>
    </row>
    <row r="434" spans="4:6" ht="13.5" customHeight="1" x14ac:dyDescent="0.25">
      <c r="D434" s="9"/>
      <c r="E434" s="10"/>
      <c r="F434" s="10"/>
    </row>
    <row r="435" spans="4:6" ht="13.5" customHeight="1" x14ac:dyDescent="0.25">
      <c r="D435" s="9"/>
      <c r="E435" s="10"/>
      <c r="F435" s="10"/>
    </row>
    <row r="436" spans="4:6" ht="13.5" customHeight="1" x14ac:dyDescent="0.25">
      <c r="D436" s="9"/>
      <c r="E436" s="10"/>
      <c r="F436" s="10"/>
    </row>
    <row r="437" spans="4:6" ht="13.5" customHeight="1" x14ac:dyDescent="0.25">
      <c r="D437" s="9"/>
      <c r="E437" s="10"/>
      <c r="F437" s="10"/>
    </row>
    <row r="438" spans="4:6" ht="13.5" customHeight="1" x14ac:dyDescent="0.25">
      <c r="D438" s="9"/>
      <c r="E438" s="10"/>
      <c r="F438" s="10"/>
    </row>
    <row r="439" spans="4:6" ht="13.5" customHeight="1" x14ac:dyDescent="0.25">
      <c r="D439" s="9"/>
      <c r="E439" s="10"/>
      <c r="F439" s="10"/>
    </row>
    <row r="440" spans="4:6" ht="13.5" customHeight="1" x14ac:dyDescent="0.25">
      <c r="D440" s="9"/>
      <c r="E440" s="10"/>
      <c r="F440" s="10"/>
    </row>
    <row r="441" spans="4:6" ht="13.5" customHeight="1" x14ac:dyDescent="0.25">
      <c r="D441" s="9"/>
      <c r="E441" s="10"/>
      <c r="F441" s="10"/>
    </row>
    <row r="442" spans="4:6" ht="13.5" customHeight="1" x14ac:dyDescent="0.25">
      <c r="D442" s="9"/>
      <c r="E442" s="10"/>
      <c r="F442" s="10"/>
    </row>
    <row r="443" spans="4:6" ht="13.5" customHeight="1" x14ac:dyDescent="0.25">
      <c r="D443" s="9"/>
      <c r="E443" s="10"/>
      <c r="F443" s="10"/>
    </row>
    <row r="444" spans="4:6" ht="13.5" customHeight="1" x14ac:dyDescent="0.25">
      <c r="D444" s="9"/>
      <c r="E444" s="10"/>
      <c r="F444" s="10"/>
    </row>
    <row r="445" spans="4:6" ht="13.5" customHeight="1" x14ac:dyDescent="0.25">
      <c r="D445" s="9"/>
      <c r="E445" s="10"/>
      <c r="F445" s="10"/>
    </row>
    <row r="446" spans="4:6" ht="13.5" customHeight="1" x14ac:dyDescent="0.25">
      <c r="D446" s="9"/>
      <c r="E446" s="10"/>
      <c r="F446" s="10"/>
    </row>
    <row r="447" spans="4:6" ht="13.5" customHeight="1" x14ac:dyDescent="0.25">
      <c r="D447" s="9"/>
      <c r="E447" s="10"/>
      <c r="F447" s="10"/>
    </row>
    <row r="448" spans="4:6" ht="13.5" customHeight="1" x14ac:dyDescent="0.25">
      <c r="D448" s="9"/>
      <c r="E448" s="10"/>
      <c r="F448" s="10"/>
    </row>
    <row r="449" spans="4:6" ht="13.5" customHeight="1" x14ac:dyDescent="0.25">
      <c r="D449" s="9"/>
      <c r="E449" s="10"/>
      <c r="F449" s="10"/>
    </row>
    <row r="450" spans="4:6" ht="13.5" customHeight="1" x14ac:dyDescent="0.25">
      <c r="D450" s="9"/>
      <c r="E450" s="10"/>
      <c r="F450" s="10"/>
    </row>
    <row r="451" spans="4:6" ht="13.5" customHeight="1" x14ac:dyDescent="0.25">
      <c r="D451" s="9"/>
      <c r="E451" s="10"/>
      <c r="F451" s="10"/>
    </row>
    <row r="452" spans="4:6" ht="13.5" customHeight="1" x14ac:dyDescent="0.25">
      <c r="D452" s="9"/>
      <c r="E452" s="10"/>
      <c r="F452" s="10"/>
    </row>
    <row r="453" spans="4:6" ht="13.5" customHeight="1" x14ac:dyDescent="0.25">
      <c r="D453" s="9"/>
      <c r="E453" s="10"/>
      <c r="F453" s="10"/>
    </row>
    <row r="454" spans="4:6" ht="13.5" customHeight="1" x14ac:dyDescent="0.25">
      <c r="D454" s="9"/>
      <c r="E454" s="10"/>
      <c r="F454" s="10"/>
    </row>
    <row r="455" spans="4:6" ht="13.5" customHeight="1" x14ac:dyDescent="0.25">
      <c r="D455" s="9"/>
      <c r="E455" s="10"/>
      <c r="F455" s="10"/>
    </row>
    <row r="456" spans="4:6" ht="13.5" customHeight="1" x14ac:dyDescent="0.25">
      <c r="D456" s="9"/>
      <c r="E456" s="10"/>
      <c r="F456" s="10"/>
    </row>
    <row r="457" spans="4:6" ht="13.5" customHeight="1" x14ac:dyDescent="0.25">
      <c r="D457" s="9"/>
      <c r="E457" s="10"/>
      <c r="F457" s="10"/>
    </row>
    <row r="458" spans="4:6" ht="13.5" customHeight="1" x14ac:dyDescent="0.25">
      <c r="D458" s="9"/>
      <c r="E458" s="10"/>
      <c r="F458" s="10"/>
    </row>
    <row r="459" spans="4:6" ht="13.5" customHeight="1" x14ac:dyDescent="0.25">
      <c r="D459" s="9"/>
      <c r="E459" s="10"/>
      <c r="F459" s="10"/>
    </row>
    <row r="460" spans="4:6" ht="13.5" customHeight="1" x14ac:dyDescent="0.25">
      <c r="D460" s="9"/>
      <c r="E460" s="10"/>
      <c r="F460" s="10"/>
    </row>
    <row r="461" spans="4:6" ht="13.5" customHeight="1" x14ac:dyDescent="0.25">
      <c r="D461" s="9"/>
      <c r="E461" s="10"/>
      <c r="F461" s="10"/>
    </row>
    <row r="462" spans="4:6" ht="13.5" customHeight="1" x14ac:dyDescent="0.25">
      <c r="D462" s="9"/>
      <c r="E462" s="10"/>
      <c r="F462" s="10"/>
    </row>
    <row r="463" spans="4:6" ht="13.5" customHeight="1" x14ac:dyDescent="0.25">
      <c r="D463" s="9"/>
      <c r="E463" s="10"/>
      <c r="F463" s="10"/>
    </row>
    <row r="464" spans="4:6" ht="13.5" customHeight="1" x14ac:dyDescent="0.25">
      <c r="D464" s="9"/>
      <c r="E464" s="10"/>
      <c r="F464" s="10"/>
    </row>
    <row r="465" spans="4:6" ht="13.5" customHeight="1" x14ac:dyDescent="0.25">
      <c r="D465" s="9"/>
      <c r="E465" s="10"/>
      <c r="F465" s="10"/>
    </row>
    <row r="466" spans="4:6" ht="13.5" customHeight="1" x14ac:dyDescent="0.25">
      <c r="D466" s="9"/>
      <c r="E466" s="10"/>
      <c r="F466" s="10"/>
    </row>
    <row r="467" spans="4:6" ht="13.5" customHeight="1" x14ac:dyDescent="0.25">
      <c r="D467" s="9"/>
      <c r="E467" s="10"/>
      <c r="F467" s="10"/>
    </row>
    <row r="468" spans="4:6" ht="13.5" customHeight="1" x14ac:dyDescent="0.25">
      <c r="D468" s="9"/>
      <c r="E468" s="10"/>
      <c r="F468" s="10"/>
    </row>
    <row r="469" spans="4:6" ht="13.5" customHeight="1" x14ac:dyDescent="0.25">
      <c r="D469" s="9"/>
      <c r="E469" s="10"/>
      <c r="F469" s="10"/>
    </row>
    <row r="470" spans="4:6" ht="13.5" customHeight="1" x14ac:dyDescent="0.25">
      <c r="D470" s="9"/>
      <c r="E470" s="10"/>
      <c r="F470" s="10"/>
    </row>
    <row r="471" spans="4:6" ht="13.5" customHeight="1" x14ac:dyDescent="0.25">
      <c r="D471" s="9"/>
      <c r="E471" s="10"/>
      <c r="F471" s="10"/>
    </row>
    <row r="472" spans="4:6" ht="13.5" customHeight="1" x14ac:dyDescent="0.25">
      <c r="D472" s="9"/>
      <c r="E472" s="10"/>
      <c r="F472" s="10"/>
    </row>
    <row r="473" spans="4:6" ht="13.5" customHeight="1" x14ac:dyDescent="0.25">
      <c r="D473" s="9"/>
      <c r="E473" s="10"/>
      <c r="F473" s="10"/>
    </row>
    <row r="474" spans="4:6" ht="13.5" customHeight="1" x14ac:dyDescent="0.25">
      <c r="D474" s="9"/>
      <c r="E474" s="10"/>
      <c r="F474" s="10"/>
    </row>
    <row r="475" spans="4:6" ht="13.5" customHeight="1" x14ac:dyDescent="0.25">
      <c r="D475" s="9"/>
      <c r="E475" s="10"/>
      <c r="F475" s="10"/>
    </row>
    <row r="476" spans="4:6" ht="13.5" customHeight="1" x14ac:dyDescent="0.25">
      <c r="D476" s="9"/>
      <c r="E476" s="10"/>
      <c r="F476" s="10"/>
    </row>
    <row r="477" spans="4:6" ht="13.5" customHeight="1" x14ac:dyDescent="0.25">
      <c r="D477" s="9"/>
      <c r="E477" s="10"/>
      <c r="F477" s="10"/>
    </row>
    <row r="478" spans="4:6" ht="13.5" customHeight="1" x14ac:dyDescent="0.25">
      <c r="D478" s="9"/>
      <c r="E478" s="10"/>
      <c r="F478" s="10"/>
    </row>
    <row r="479" spans="4:6" ht="13.5" customHeight="1" x14ac:dyDescent="0.25">
      <c r="D479" s="9"/>
      <c r="E479" s="10"/>
      <c r="F479" s="10"/>
    </row>
    <row r="480" spans="4:6" ht="13.5" customHeight="1" x14ac:dyDescent="0.25">
      <c r="D480" s="9"/>
      <c r="E480" s="10"/>
      <c r="F480" s="10"/>
    </row>
    <row r="481" spans="4:6" ht="13.5" customHeight="1" x14ac:dyDescent="0.25">
      <c r="D481" s="9"/>
      <c r="E481" s="10"/>
      <c r="F481" s="10"/>
    </row>
    <row r="482" spans="4:6" ht="13.5" customHeight="1" x14ac:dyDescent="0.25">
      <c r="D482" s="9"/>
      <c r="E482" s="10"/>
      <c r="F482" s="10"/>
    </row>
    <row r="483" spans="4:6" ht="13.5" customHeight="1" x14ac:dyDescent="0.25">
      <c r="D483" s="9"/>
      <c r="E483" s="10"/>
      <c r="F483" s="10"/>
    </row>
    <row r="484" spans="4:6" ht="13.5" customHeight="1" x14ac:dyDescent="0.25">
      <c r="D484" s="9"/>
      <c r="E484" s="10"/>
      <c r="F484" s="10"/>
    </row>
    <row r="485" spans="4:6" ht="13.5" customHeight="1" x14ac:dyDescent="0.25">
      <c r="D485" s="9"/>
      <c r="E485" s="10"/>
      <c r="F485" s="10"/>
    </row>
    <row r="486" spans="4:6" ht="13.5" customHeight="1" x14ac:dyDescent="0.25">
      <c r="D486" s="9"/>
      <c r="E486" s="10"/>
      <c r="F486" s="10"/>
    </row>
    <row r="487" spans="4:6" ht="13.5" customHeight="1" x14ac:dyDescent="0.25">
      <c r="D487" s="9"/>
      <c r="E487" s="10"/>
      <c r="F487" s="10"/>
    </row>
    <row r="488" spans="4:6" ht="13.5" customHeight="1" x14ac:dyDescent="0.25">
      <c r="D488" s="9"/>
      <c r="E488" s="10"/>
      <c r="F488" s="10"/>
    </row>
    <row r="489" spans="4:6" ht="13.5" customHeight="1" x14ac:dyDescent="0.25">
      <c r="D489" s="9"/>
      <c r="E489" s="10"/>
      <c r="F489" s="10"/>
    </row>
    <row r="490" spans="4:6" ht="13.5" customHeight="1" x14ac:dyDescent="0.25">
      <c r="D490" s="9"/>
      <c r="E490" s="10"/>
      <c r="F490" s="10"/>
    </row>
    <row r="491" spans="4:6" ht="13.5" customHeight="1" x14ac:dyDescent="0.25">
      <c r="D491" s="9"/>
      <c r="E491" s="10"/>
      <c r="F491" s="10"/>
    </row>
    <row r="492" spans="4:6" ht="13.5" customHeight="1" x14ac:dyDescent="0.25">
      <c r="D492" s="9"/>
      <c r="E492" s="10"/>
      <c r="F492" s="10"/>
    </row>
    <row r="493" spans="4:6" ht="13.5" customHeight="1" x14ac:dyDescent="0.25">
      <c r="D493" s="9"/>
      <c r="E493" s="10"/>
      <c r="F493" s="10"/>
    </row>
    <row r="494" spans="4:6" ht="13.5" customHeight="1" x14ac:dyDescent="0.25">
      <c r="D494" s="9"/>
      <c r="E494" s="10"/>
      <c r="F494" s="10"/>
    </row>
    <row r="495" spans="4:6" ht="13.5" customHeight="1" x14ac:dyDescent="0.25">
      <c r="D495" s="9"/>
      <c r="E495" s="10"/>
      <c r="F495" s="10"/>
    </row>
    <row r="496" spans="4:6" ht="13.5" customHeight="1" x14ac:dyDescent="0.25">
      <c r="D496" s="9"/>
      <c r="E496" s="10"/>
      <c r="F496" s="10"/>
    </row>
    <row r="497" spans="4:6" ht="13.5" customHeight="1" x14ac:dyDescent="0.25">
      <c r="D497" s="9"/>
      <c r="E497" s="10"/>
      <c r="F497" s="10"/>
    </row>
    <row r="498" spans="4:6" ht="13.5" customHeight="1" x14ac:dyDescent="0.25">
      <c r="D498" s="9"/>
      <c r="E498" s="10"/>
      <c r="F498" s="10"/>
    </row>
    <row r="499" spans="4:6" ht="13.5" customHeight="1" x14ac:dyDescent="0.25">
      <c r="D499" s="9"/>
      <c r="E499" s="10"/>
      <c r="F499" s="10"/>
    </row>
    <row r="500" spans="4:6" ht="13.5" customHeight="1" x14ac:dyDescent="0.25">
      <c r="D500" s="9"/>
      <c r="E500" s="10"/>
      <c r="F500" s="10"/>
    </row>
    <row r="501" spans="4:6" ht="13.5" customHeight="1" x14ac:dyDescent="0.25">
      <c r="D501" s="9"/>
      <c r="E501" s="10"/>
      <c r="F501" s="10"/>
    </row>
    <row r="502" spans="4:6" ht="13.5" customHeight="1" x14ac:dyDescent="0.25">
      <c r="D502" s="9"/>
      <c r="E502" s="10"/>
      <c r="F502" s="10"/>
    </row>
    <row r="503" spans="4:6" ht="13.5" customHeight="1" x14ac:dyDescent="0.25">
      <c r="D503" s="9"/>
      <c r="E503" s="10"/>
      <c r="F503" s="10"/>
    </row>
    <row r="504" spans="4:6" ht="13.5" customHeight="1" x14ac:dyDescent="0.25">
      <c r="D504" s="9"/>
      <c r="E504" s="10"/>
      <c r="F504" s="10"/>
    </row>
    <row r="505" spans="4:6" ht="13.5" customHeight="1" x14ac:dyDescent="0.25">
      <c r="D505" s="9"/>
      <c r="E505" s="10"/>
      <c r="F505" s="10"/>
    </row>
    <row r="506" spans="4:6" ht="13.5" customHeight="1" x14ac:dyDescent="0.25">
      <c r="D506" s="9"/>
      <c r="E506" s="10"/>
      <c r="F506" s="10"/>
    </row>
    <row r="507" spans="4:6" ht="13.5" customHeight="1" x14ac:dyDescent="0.25">
      <c r="D507" s="9"/>
      <c r="E507" s="10"/>
      <c r="F507" s="10"/>
    </row>
    <row r="508" spans="4:6" ht="13.5" customHeight="1" x14ac:dyDescent="0.25">
      <c r="D508" s="9"/>
      <c r="E508" s="10"/>
      <c r="F508" s="10"/>
    </row>
    <row r="509" spans="4:6" ht="13.5" customHeight="1" x14ac:dyDescent="0.25">
      <c r="D509" s="9"/>
      <c r="E509" s="10"/>
      <c r="F509" s="10"/>
    </row>
    <row r="510" spans="4:6" ht="13.5" customHeight="1" x14ac:dyDescent="0.25">
      <c r="D510" s="9"/>
      <c r="E510" s="10"/>
      <c r="F510" s="10"/>
    </row>
    <row r="511" spans="4:6" ht="13.5" customHeight="1" x14ac:dyDescent="0.25">
      <c r="D511" s="9"/>
      <c r="E511" s="10"/>
      <c r="F511" s="10"/>
    </row>
    <row r="512" spans="4:6" ht="13.5" customHeight="1" x14ac:dyDescent="0.25">
      <c r="D512" s="9"/>
      <c r="E512" s="10"/>
      <c r="F512" s="10"/>
    </row>
    <row r="513" spans="4:6" ht="13.5" customHeight="1" x14ac:dyDescent="0.25">
      <c r="D513" s="9"/>
      <c r="E513" s="10"/>
      <c r="F513" s="10"/>
    </row>
    <row r="514" spans="4:6" ht="13.5" customHeight="1" x14ac:dyDescent="0.25">
      <c r="D514" s="9"/>
      <c r="E514" s="10"/>
      <c r="F514" s="10"/>
    </row>
    <row r="515" spans="4:6" ht="13.5" customHeight="1" x14ac:dyDescent="0.25">
      <c r="D515" s="9"/>
      <c r="E515" s="10"/>
      <c r="F515" s="10"/>
    </row>
    <row r="516" spans="4:6" ht="13.5" customHeight="1" x14ac:dyDescent="0.25">
      <c r="D516" s="9"/>
      <c r="E516" s="10"/>
      <c r="F516" s="10"/>
    </row>
    <row r="517" spans="4:6" ht="13.5" customHeight="1" x14ac:dyDescent="0.25">
      <c r="D517" s="9"/>
      <c r="E517" s="10"/>
      <c r="F517" s="10"/>
    </row>
    <row r="518" spans="4:6" ht="13.5" customHeight="1" x14ac:dyDescent="0.25">
      <c r="D518" s="9"/>
      <c r="E518" s="10"/>
      <c r="F518" s="10"/>
    </row>
    <row r="519" spans="4:6" ht="13.5" customHeight="1" x14ac:dyDescent="0.25">
      <c r="D519" s="9"/>
      <c r="E519" s="10"/>
      <c r="F519" s="10"/>
    </row>
    <row r="520" spans="4:6" ht="13.5" customHeight="1" x14ac:dyDescent="0.25">
      <c r="D520" s="9"/>
      <c r="E520" s="10"/>
      <c r="F520" s="10"/>
    </row>
    <row r="521" spans="4:6" ht="13.5" customHeight="1" x14ac:dyDescent="0.25">
      <c r="D521" s="9"/>
      <c r="E521" s="10"/>
      <c r="F521" s="10"/>
    </row>
    <row r="522" spans="4:6" ht="13.5" customHeight="1" x14ac:dyDescent="0.25">
      <c r="D522" s="9"/>
      <c r="E522" s="10"/>
      <c r="F522" s="10"/>
    </row>
    <row r="523" spans="4:6" ht="13.5" customHeight="1" x14ac:dyDescent="0.25">
      <c r="D523" s="9"/>
      <c r="E523" s="10"/>
      <c r="F523" s="10"/>
    </row>
    <row r="524" spans="4:6" ht="13.5" customHeight="1" x14ac:dyDescent="0.25">
      <c r="D524" s="9"/>
      <c r="E524" s="10"/>
      <c r="F524" s="10"/>
    </row>
    <row r="525" spans="4:6" ht="13.5" customHeight="1" x14ac:dyDescent="0.25">
      <c r="D525" s="9"/>
      <c r="E525" s="10"/>
      <c r="F525" s="10"/>
    </row>
    <row r="526" spans="4:6" ht="13.5" customHeight="1" x14ac:dyDescent="0.25">
      <c r="D526" s="9"/>
      <c r="E526" s="10"/>
      <c r="F526" s="10"/>
    </row>
    <row r="527" spans="4:6" ht="13.5" customHeight="1" x14ac:dyDescent="0.25">
      <c r="D527" s="9"/>
      <c r="E527" s="10"/>
      <c r="F527" s="10"/>
    </row>
    <row r="528" spans="4:6" ht="13.5" customHeight="1" x14ac:dyDescent="0.25">
      <c r="D528" s="9"/>
      <c r="E528" s="10"/>
      <c r="F528" s="10"/>
    </row>
    <row r="529" spans="4:6" ht="13.5" customHeight="1" x14ac:dyDescent="0.25">
      <c r="D529" s="9"/>
      <c r="E529" s="10"/>
      <c r="F529" s="10"/>
    </row>
    <row r="530" spans="4:6" ht="13.5" customHeight="1" x14ac:dyDescent="0.25">
      <c r="D530" s="9"/>
      <c r="E530" s="10"/>
      <c r="F530" s="10"/>
    </row>
    <row r="531" spans="4:6" ht="13.5" customHeight="1" x14ac:dyDescent="0.25">
      <c r="D531" s="9"/>
      <c r="E531" s="10"/>
      <c r="F531" s="10"/>
    </row>
    <row r="532" spans="4:6" ht="13.5" customHeight="1" x14ac:dyDescent="0.25">
      <c r="D532" s="9"/>
      <c r="E532" s="10"/>
      <c r="F532" s="10"/>
    </row>
    <row r="533" spans="4:6" ht="13.5" customHeight="1" x14ac:dyDescent="0.25">
      <c r="D533" s="9"/>
      <c r="E533" s="10"/>
      <c r="F533" s="10"/>
    </row>
    <row r="534" spans="4:6" ht="13.5" customHeight="1" x14ac:dyDescent="0.25">
      <c r="D534" s="9"/>
      <c r="E534" s="10"/>
      <c r="F534" s="10"/>
    </row>
    <row r="535" spans="4:6" ht="13.5" customHeight="1" x14ac:dyDescent="0.25">
      <c r="D535" s="9"/>
      <c r="E535" s="10"/>
      <c r="F535" s="10"/>
    </row>
    <row r="536" spans="4:6" ht="13.5" customHeight="1" x14ac:dyDescent="0.25">
      <c r="D536" s="9"/>
      <c r="E536" s="10"/>
      <c r="F536" s="10"/>
    </row>
    <row r="537" spans="4:6" ht="13.5" customHeight="1" x14ac:dyDescent="0.25">
      <c r="D537" s="9"/>
      <c r="E537" s="10"/>
      <c r="F537" s="10"/>
    </row>
    <row r="538" spans="4:6" ht="13.5" customHeight="1" x14ac:dyDescent="0.25">
      <c r="D538" s="9"/>
      <c r="E538" s="10"/>
      <c r="F538" s="10"/>
    </row>
    <row r="539" spans="4:6" ht="13.5" customHeight="1" x14ac:dyDescent="0.25">
      <c r="D539" s="9"/>
      <c r="E539" s="10"/>
      <c r="F539" s="10"/>
    </row>
    <row r="540" spans="4:6" ht="13.5" customHeight="1" x14ac:dyDescent="0.25">
      <c r="D540" s="9"/>
      <c r="E540" s="10"/>
      <c r="F540" s="10"/>
    </row>
    <row r="541" spans="4:6" ht="13.5" customHeight="1" x14ac:dyDescent="0.25">
      <c r="D541" s="9"/>
      <c r="E541" s="10"/>
      <c r="F541" s="10"/>
    </row>
    <row r="542" spans="4:6" ht="13.5" customHeight="1" x14ac:dyDescent="0.25">
      <c r="D542" s="9"/>
      <c r="E542" s="10"/>
      <c r="F542" s="10"/>
    </row>
    <row r="543" spans="4:6" ht="13.5" customHeight="1" x14ac:dyDescent="0.25">
      <c r="D543" s="9"/>
      <c r="E543" s="10"/>
      <c r="F543" s="10"/>
    </row>
    <row r="544" spans="4:6" ht="13.5" customHeight="1" x14ac:dyDescent="0.25">
      <c r="D544" s="9"/>
      <c r="E544" s="10"/>
      <c r="F544" s="10"/>
    </row>
    <row r="545" spans="4:6" ht="13.5" customHeight="1" x14ac:dyDescent="0.25">
      <c r="D545" s="9"/>
      <c r="E545" s="10"/>
      <c r="F545" s="10"/>
    </row>
    <row r="546" spans="4:6" ht="13.5" customHeight="1" x14ac:dyDescent="0.25">
      <c r="D546" s="9"/>
      <c r="E546" s="10"/>
      <c r="F546" s="10"/>
    </row>
    <row r="547" spans="4:6" ht="13.5" customHeight="1" x14ac:dyDescent="0.25">
      <c r="D547" s="9"/>
      <c r="E547" s="10"/>
      <c r="F547" s="10"/>
    </row>
    <row r="548" spans="4:6" ht="13.5" customHeight="1" x14ac:dyDescent="0.25">
      <c r="D548" s="9"/>
      <c r="E548" s="10"/>
      <c r="F548" s="10"/>
    </row>
    <row r="549" spans="4:6" ht="13.5" customHeight="1" x14ac:dyDescent="0.25">
      <c r="D549" s="9"/>
      <c r="E549" s="10"/>
      <c r="F549" s="10"/>
    </row>
    <row r="550" spans="4:6" ht="13.5" customHeight="1" x14ac:dyDescent="0.25">
      <c r="D550" s="9"/>
      <c r="E550" s="10"/>
      <c r="F550" s="10"/>
    </row>
    <row r="551" spans="4:6" ht="13.5" customHeight="1" x14ac:dyDescent="0.25">
      <c r="D551" s="9"/>
      <c r="E551" s="10"/>
      <c r="F551" s="10"/>
    </row>
    <row r="552" spans="4:6" ht="13.5" customHeight="1" x14ac:dyDescent="0.25">
      <c r="D552" s="9"/>
      <c r="E552" s="10"/>
      <c r="F552" s="10"/>
    </row>
    <row r="553" spans="4:6" ht="13.5" customHeight="1" x14ac:dyDescent="0.25">
      <c r="D553" s="9"/>
      <c r="E553" s="10"/>
      <c r="F553" s="10"/>
    </row>
    <row r="554" spans="4:6" ht="13.5" customHeight="1" x14ac:dyDescent="0.25">
      <c r="D554" s="9"/>
      <c r="E554" s="10"/>
      <c r="F554" s="10"/>
    </row>
    <row r="555" spans="4:6" ht="13.5" customHeight="1" x14ac:dyDescent="0.25">
      <c r="D555" s="9"/>
      <c r="E555" s="10"/>
      <c r="F555" s="10"/>
    </row>
    <row r="556" spans="4:6" ht="13.5" customHeight="1" x14ac:dyDescent="0.25">
      <c r="D556" s="9"/>
      <c r="E556" s="10"/>
      <c r="F556" s="10"/>
    </row>
    <row r="557" spans="4:6" ht="13.5" customHeight="1" x14ac:dyDescent="0.25">
      <c r="D557" s="9"/>
      <c r="E557" s="10"/>
      <c r="F557" s="10"/>
    </row>
    <row r="558" spans="4:6" ht="13.5" customHeight="1" x14ac:dyDescent="0.25">
      <c r="D558" s="9"/>
      <c r="E558" s="10"/>
      <c r="F558" s="10"/>
    </row>
    <row r="559" spans="4:6" ht="13.5" customHeight="1" x14ac:dyDescent="0.25">
      <c r="D559" s="9"/>
      <c r="E559" s="10"/>
      <c r="F559" s="10"/>
    </row>
    <row r="560" spans="4:6" ht="13.5" customHeight="1" x14ac:dyDescent="0.25">
      <c r="D560" s="9"/>
      <c r="E560" s="10"/>
      <c r="F560" s="10"/>
    </row>
    <row r="561" spans="4:6" ht="13.5" customHeight="1" x14ac:dyDescent="0.25">
      <c r="D561" s="9"/>
      <c r="E561" s="10"/>
      <c r="F561" s="10"/>
    </row>
    <row r="562" spans="4:6" ht="13.5" customHeight="1" x14ac:dyDescent="0.25">
      <c r="D562" s="9"/>
      <c r="E562" s="10"/>
      <c r="F562" s="10"/>
    </row>
    <row r="563" spans="4:6" ht="13.5" customHeight="1" x14ac:dyDescent="0.25">
      <c r="D563" s="9"/>
      <c r="E563" s="10"/>
      <c r="F563" s="10"/>
    </row>
  </sheetData>
  <mergeCells count="2">
    <mergeCell ref="B1:C2"/>
    <mergeCell ref="E4:F4"/>
  </mergeCells>
  <phoneticPr fontId="0" type="noConversion"/>
  <dataValidations count="1">
    <dataValidation type="list" allowBlank="1" showInputMessage="1" showErrorMessage="1" sqref="D6:D66" xr:uid="{00000000-0002-0000-0500-000000000000}">
      <formula1>"Low, Medium, High"</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92"/>
  <sheetViews>
    <sheetView showGridLines="0" workbookViewId="0">
      <selection activeCell="E15" sqref="E15"/>
    </sheetView>
  </sheetViews>
  <sheetFormatPr defaultRowHeight="15" x14ac:dyDescent="0.25"/>
  <cols>
    <col min="1" max="1" width="4" customWidth="1"/>
    <col min="2" max="2" width="23.7109375" style="1" customWidth="1"/>
    <col min="3" max="3" width="22.42578125" style="1" bestFit="1" customWidth="1"/>
    <col min="4" max="8" width="9.85546875" customWidth="1"/>
    <col min="9" max="9" width="9.85546875" style="1" customWidth="1"/>
    <col min="10" max="10" width="9.85546875" style="4" customWidth="1"/>
    <col min="11" max="11" width="9.85546875" customWidth="1"/>
    <col min="12" max="12" width="13.140625" customWidth="1"/>
    <col min="13" max="14" width="9.85546875" bestFit="1" customWidth="1"/>
    <col min="15" max="15" width="12.140625" bestFit="1" customWidth="1"/>
  </cols>
  <sheetData>
    <row r="1" spans="2:13" ht="32.25" customHeight="1" x14ac:dyDescent="0.25">
      <c r="B1" s="217" t="s">
        <v>118</v>
      </c>
      <c r="C1" s="218"/>
      <c r="D1" s="218"/>
      <c r="E1" s="218"/>
      <c r="F1" s="218"/>
      <c r="G1" s="218"/>
      <c r="H1" s="218"/>
      <c r="I1" s="218"/>
      <c r="J1" s="219"/>
    </row>
    <row r="3" spans="2:13" ht="30" x14ac:dyDescent="0.25">
      <c r="B3" s="113" t="s">
        <v>47</v>
      </c>
      <c r="C3" s="114">
        <f ca="1">SUMPRODUCT(--(lstOngoingActs&lt;&gt;0))</f>
        <v>0</v>
      </c>
      <c r="D3" s="215" t="s">
        <v>117</v>
      </c>
      <c r="E3" s="216"/>
      <c r="F3" s="216"/>
    </row>
    <row r="4" spans="2:13" x14ac:dyDescent="0.25">
      <c r="G4" s="1"/>
    </row>
    <row r="5" spans="2:13" s="2" customFormat="1" ht="60" x14ac:dyDescent="0.25">
      <c r="B5" s="94" t="s">
        <v>4</v>
      </c>
      <c r="C5" s="95" t="s">
        <v>48</v>
      </c>
      <c r="D5" s="95"/>
      <c r="E5" s="95" t="s">
        <v>49</v>
      </c>
      <c r="F5" s="95" t="s">
        <v>50</v>
      </c>
      <c r="G5" s="96" t="s">
        <v>46</v>
      </c>
      <c r="I5" s="214" t="s">
        <v>79</v>
      </c>
      <c r="J5" s="214"/>
      <c r="L5" s="112" t="s">
        <v>112</v>
      </c>
      <c r="M5"/>
    </row>
    <row r="6" spans="2:13" x14ac:dyDescent="0.25">
      <c r="B6" s="97">
        <v>1</v>
      </c>
      <c r="C6" s="3">
        <f ca="1">LARGE(lstOngoingActs,B6)</f>
        <v>0</v>
      </c>
      <c r="D6" s="3">
        <f ca="1">B6-COUNTIF($C$6:C6,"")</f>
        <v>1</v>
      </c>
      <c r="E6" s="46" t="str">
        <f ca="1">IF(C6&lt;&gt;0,INDEX(tblPlan[Activity],C6),"")</f>
        <v/>
      </c>
      <c r="F6" s="103" t="str">
        <f ca="1">IF(C6&lt;&gt;0,INDEX(tblPlan[% Done],C6),"")</f>
        <v/>
      </c>
      <c r="G6" s="98">
        <f ca="1">IF(ISNA(F6),NA(),100%)</f>
        <v>1</v>
      </c>
      <c r="I6" s="108" t="s">
        <v>68</v>
      </c>
      <c r="J6" s="108">
        <f>SUMPRODUCT((projectIssues[Priority]=I6)*(projectIssues[Close]=""))</f>
        <v>12</v>
      </c>
      <c r="L6" s="108" t="s">
        <v>113</v>
      </c>
    </row>
    <row r="7" spans="2:13" x14ac:dyDescent="0.25">
      <c r="B7" s="97">
        <v>2</v>
      </c>
      <c r="C7" s="3">
        <f ca="1">LARGE(lstOngoingActs,B7)</f>
        <v>0</v>
      </c>
      <c r="D7" s="3">
        <f ca="1">B7-COUNTIF($C$6:C7,"")</f>
        <v>2</v>
      </c>
      <c r="E7" s="46" t="str">
        <f ca="1">IF(C7&lt;&gt;0,INDEX(tblPlan[Activity],C7),"")</f>
        <v/>
      </c>
      <c r="F7" s="103" t="str">
        <f ca="1">IF(C7&lt;&gt;0,INDEX(tblPlan[% Done],C7),"")</f>
        <v/>
      </c>
      <c r="G7" s="98">
        <f ca="1">IF(ISNA(F7),NA(),100%)</f>
        <v>1</v>
      </c>
      <c r="I7" s="108" t="s">
        <v>66</v>
      </c>
      <c r="J7" s="108">
        <f>SUMPRODUCT((projectIssues[Priority]=I7)*(projectIssues[Close]=""))</f>
        <v>11</v>
      </c>
      <c r="L7" s="108" t="s">
        <v>114</v>
      </c>
    </row>
    <row r="8" spans="2:13" x14ac:dyDescent="0.25">
      <c r="B8" s="97">
        <v>3</v>
      </c>
      <c r="C8" s="3">
        <f ca="1">LARGE(lstOngoingActs,B8)</f>
        <v>0</v>
      </c>
      <c r="D8" s="3">
        <f ca="1">B8-COUNTIF($C$6:C8,"")</f>
        <v>3</v>
      </c>
      <c r="E8" s="46" t="str">
        <f ca="1">IF(C8&lt;&gt;0,INDEX(tblPlan[Activity],C8),"")</f>
        <v/>
      </c>
      <c r="F8" s="103" t="str">
        <f ca="1">IF(C8&lt;&gt;0,INDEX(tblPlan[% Done],C8),"")</f>
        <v/>
      </c>
      <c r="G8" s="98">
        <f ca="1">IF(ISNA(F8),NA(),100%)</f>
        <v>1</v>
      </c>
      <c r="I8" s="108" t="s">
        <v>64</v>
      </c>
      <c r="J8" s="108">
        <f>SUMPRODUCT((projectIssues[Priority]=I8)*(projectIssues[Close]=""))</f>
        <v>10</v>
      </c>
    </row>
    <row r="9" spans="2:13" x14ac:dyDescent="0.25">
      <c r="B9" s="97">
        <v>4</v>
      </c>
      <c r="C9" s="3">
        <f ca="1">LARGE(lstOngoingActs,B9)</f>
        <v>0</v>
      </c>
      <c r="D9" s="3">
        <f ca="1">B9-COUNTIF($C$6:C9,"")</f>
        <v>4</v>
      </c>
      <c r="E9" s="46" t="str">
        <f ca="1">IF(C9&lt;&gt;0,INDEX(tblPlan[Activity],C9),"")</f>
        <v/>
      </c>
      <c r="F9" s="103" t="str">
        <f ca="1">IF(C9&lt;&gt;0,INDEX(tblPlan[% Done],C9),"")</f>
        <v/>
      </c>
      <c r="G9" s="98">
        <f ca="1">IF(ISNA(F9),NA(),100%)</f>
        <v>1</v>
      </c>
    </row>
    <row r="10" spans="2:13" x14ac:dyDescent="0.25">
      <c r="B10" s="99">
        <v>5</v>
      </c>
      <c r="C10" s="100">
        <f ca="1">LARGE(lstOngoingActs,B10)</f>
        <v>0</v>
      </c>
      <c r="D10" s="100">
        <f ca="1">B10-COUNTIF($C$6:C10,"")</f>
        <v>5</v>
      </c>
      <c r="E10" s="101" t="str">
        <f ca="1">IF(C10&lt;&gt;0,INDEX(tblPlan[Activity],C10),"")</f>
        <v/>
      </c>
      <c r="F10" s="104" t="str">
        <f ca="1">IF(C10&lt;&gt;0,INDEX(tblPlan[% Done],C10),"")</f>
        <v/>
      </c>
      <c r="G10" s="102">
        <f ca="1">IF(ISNA(F10),NA(),100%)</f>
        <v>1</v>
      </c>
    </row>
    <row r="11" spans="2:13" x14ac:dyDescent="0.25">
      <c r="B11"/>
      <c r="C11"/>
      <c r="I11"/>
      <c r="J11"/>
    </row>
    <row r="12" spans="2:13" x14ac:dyDescent="0.25">
      <c r="B12"/>
      <c r="C12"/>
      <c r="I12"/>
      <c r="J12"/>
    </row>
    <row r="13" spans="2:13" x14ac:dyDescent="0.25">
      <c r="B13"/>
      <c r="C13"/>
      <c r="I13"/>
      <c r="J13"/>
    </row>
    <row r="14" spans="2:13" x14ac:dyDescent="0.25">
      <c r="B14" s="108" t="s">
        <v>206</v>
      </c>
      <c r="C14" s="108" t="s">
        <v>207</v>
      </c>
      <c r="I14"/>
      <c r="J14"/>
    </row>
    <row r="15" spans="2:13" x14ac:dyDescent="0.25">
      <c r="B15" s="170" t="e">
        <f ca="1">IF(MEDIAN(TODAY(),MIN(Data!$F$4:$F$43),MAX(Data!$F$4:$F$43))=TODAY(),TODAY(),NA())</f>
        <v>#N/A</v>
      </c>
      <c r="C15" s="108">
        <v>4</v>
      </c>
      <c r="E15" s="172" t="str">
        <f ca="1">REPT("--- Today",NOT(ISNA(B15)))</f>
        <v/>
      </c>
      <c r="I15"/>
      <c r="J15"/>
    </row>
    <row r="16" spans="2:13" x14ac:dyDescent="0.25">
      <c r="B16"/>
      <c r="C16"/>
      <c r="I16"/>
      <c r="J16"/>
    </row>
    <row r="17" spans="2:10" x14ac:dyDescent="0.25">
      <c r="B17"/>
      <c r="C17"/>
      <c r="I17"/>
      <c r="J17"/>
    </row>
    <row r="18" spans="2:10" x14ac:dyDescent="0.25">
      <c r="B18"/>
      <c r="C18"/>
      <c r="I18"/>
      <c r="J18"/>
    </row>
    <row r="19" spans="2:10" x14ac:dyDescent="0.25">
      <c r="B19"/>
      <c r="C19"/>
      <c r="I19"/>
      <c r="J19"/>
    </row>
    <row r="20" spans="2:10" x14ac:dyDescent="0.25">
      <c r="B20"/>
      <c r="C20"/>
      <c r="I20"/>
      <c r="J20"/>
    </row>
    <row r="21" spans="2:10" x14ac:dyDescent="0.25">
      <c r="B21"/>
      <c r="C21"/>
      <c r="I21"/>
      <c r="J21"/>
    </row>
    <row r="22" spans="2:10" x14ac:dyDescent="0.25">
      <c r="B22"/>
      <c r="C22"/>
      <c r="I22"/>
      <c r="J22"/>
    </row>
    <row r="23" spans="2:10" x14ac:dyDescent="0.25">
      <c r="B23"/>
      <c r="C23"/>
      <c r="I23"/>
      <c r="J23"/>
    </row>
    <row r="24" spans="2:10" x14ac:dyDescent="0.25">
      <c r="B24"/>
      <c r="C24"/>
      <c r="I24"/>
      <c r="J24"/>
    </row>
    <row r="25" spans="2:10" x14ac:dyDescent="0.25">
      <c r="B25"/>
      <c r="C25"/>
      <c r="I25"/>
      <c r="J25"/>
    </row>
    <row r="26" spans="2:10" x14ac:dyDescent="0.25">
      <c r="B26"/>
      <c r="C26"/>
      <c r="I26"/>
      <c r="J26"/>
    </row>
    <row r="27" spans="2:10" x14ac:dyDescent="0.25">
      <c r="B27"/>
      <c r="C27"/>
      <c r="I27"/>
      <c r="J27"/>
    </row>
    <row r="28" spans="2:10" x14ac:dyDescent="0.25">
      <c r="B28"/>
      <c r="C28"/>
      <c r="I28"/>
      <c r="J28"/>
    </row>
    <row r="29" spans="2:10" x14ac:dyDescent="0.25">
      <c r="B29"/>
      <c r="C29"/>
      <c r="I29"/>
      <c r="J29"/>
    </row>
    <row r="30" spans="2:10" x14ac:dyDescent="0.25">
      <c r="B30"/>
      <c r="C30"/>
      <c r="I30"/>
      <c r="J30"/>
    </row>
    <row r="31" spans="2:10" x14ac:dyDescent="0.25">
      <c r="B31"/>
      <c r="C31"/>
      <c r="I31"/>
      <c r="J31"/>
    </row>
    <row r="32" spans="2:10" x14ac:dyDescent="0.25">
      <c r="B32"/>
      <c r="C32"/>
      <c r="I32"/>
      <c r="J32"/>
    </row>
    <row r="33" spans="2:10" x14ac:dyDescent="0.25">
      <c r="B33"/>
      <c r="C33"/>
      <c r="I33"/>
      <c r="J33"/>
    </row>
    <row r="34" spans="2:10" x14ac:dyDescent="0.25">
      <c r="B34"/>
      <c r="C34"/>
      <c r="I34"/>
      <c r="J34"/>
    </row>
    <row r="35" spans="2:10" x14ac:dyDescent="0.25">
      <c r="B35"/>
      <c r="C35"/>
      <c r="I35"/>
      <c r="J35"/>
    </row>
    <row r="36" spans="2:10" x14ac:dyDescent="0.25">
      <c r="B36"/>
      <c r="C36"/>
      <c r="I36"/>
      <c r="J36"/>
    </row>
    <row r="37" spans="2:10" x14ac:dyDescent="0.25">
      <c r="B37"/>
      <c r="C37"/>
      <c r="I37"/>
      <c r="J37"/>
    </row>
    <row r="38" spans="2:10" x14ac:dyDescent="0.25">
      <c r="B38"/>
      <c r="C38"/>
      <c r="I38"/>
      <c r="J38"/>
    </row>
    <row r="39" spans="2:10" x14ac:dyDescent="0.25">
      <c r="B39"/>
      <c r="C39"/>
      <c r="I39"/>
      <c r="J39"/>
    </row>
    <row r="40" spans="2:10" x14ac:dyDescent="0.25">
      <c r="B40"/>
      <c r="C40"/>
      <c r="I40"/>
      <c r="J40"/>
    </row>
    <row r="41" spans="2:10" x14ac:dyDescent="0.25">
      <c r="B41"/>
      <c r="C41"/>
      <c r="I41"/>
      <c r="J41"/>
    </row>
    <row r="42" spans="2:10" x14ac:dyDescent="0.25">
      <c r="B42"/>
      <c r="C42"/>
      <c r="I42"/>
      <c r="J42"/>
    </row>
    <row r="43" spans="2:10" x14ac:dyDescent="0.25">
      <c r="B43"/>
      <c r="C43"/>
      <c r="I43"/>
      <c r="J43"/>
    </row>
    <row r="44" spans="2:10" x14ac:dyDescent="0.25">
      <c r="B44"/>
      <c r="C44"/>
      <c r="I44"/>
      <c r="J44"/>
    </row>
    <row r="45" spans="2:10" x14ac:dyDescent="0.25">
      <c r="B45"/>
      <c r="C45"/>
      <c r="I45"/>
      <c r="J45"/>
    </row>
    <row r="50" spans="2:15" ht="27.75" customHeight="1" x14ac:dyDescent="0.25">
      <c r="B50" s="220" t="s">
        <v>204</v>
      </c>
      <c r="C50" s="221"/>
      <c r="D50" s="221"/>
      <c r="E50" s="221"/>
      <c r="F50" s="221"/>
      <c r="G50" s="221"/>
      <c r="H50" s="221"/>
      <c r="I50" s="221"/>
      <c r="J50" s="221"/>
      <c r="K50" s="221"/>
      <c r="L50" s="221"/>
      <c r="M50" s="221"/>
      <c r="N50" s="221"/>
      <c r="O50" s="222"/>
    </row>
    <row r="51" spans="2:15" x14ac:dyDescent="0.25">
      <c r="B51"/>
      <c r="C51"/>
      <c r="I51"/>
      <c r="J51"/>
    </row>
    <row r="52" spans="2:15" x14ac:dyDescent="0.25">
      <c r="B52" s="55" t="s">
        <v>185</v>
      </c>
      <c r="C52" s="56">
        <f>MIN(tblPlan[Plan Start],tblPlan[Actual Start])</f>
        <v>40984</v>
      </c>
      <c r="E52" s="57" t="s">
        <v>186</v>
      </c>
      <c r="F52" s="58">
        <v>1</v>
      </c>
      <c r="H52" s="57" t="s">
        <v>187</v>
      </c>
      <c r="I52" s="58" t="b">
        <f>OR($F$57=1,$F$57=3)</f>
        <v>1</v>
      </c>
      <c r="J52"/>
      <c r="K52" t="s">
        <v>188</v>
      </c>
      <c r="L52" t="b">
        <v>0</v>
      </c>
    </row>
    <row r="53" spans="2:15" x14ac:dyDescent="0.25">
      <c r="B53" s="55" t="s">
        <v>189</v>
      </c>
      <c r="C53" s="59">
        <f>WEEKDAY(C52)</f>
        <v>6</v>
      </c>
      <c r="E53" s="57" t="s">
        <v>3</v>
      </c>
      <c r="F53" s="58">
        <v>2</v>
      </c>
      <c r="H53" s="57" t="s">
        <v>190</v>
      </c>
      <c r="I53" s="58" t="b">
        <f>OR($F$57=2,$F$57=3)</f>
        <v>0</v>
      </c>
      <c r="J53"/>
      <c r="K53" t="s">
        <v>191</v>
      </c>
    </row>
    <row r="54" spans="2:15" x14ac:dyDescent="0.25">
      <c r="B54" s="55" t="s">
        <v>192</v>
      </c>
      <c r="C54" s="56">
        <f>$C$52-CHOOSE($C$53,6,0,1,2,3,4,5)</f>
        <v>40980</v>
      </c>
      <c r="E54" s="57" t="s">
        <v>193</v>
      </c>
      <c r="F54" s="58">
        <v>3</v>
      </c>
      <c r="H54" s="57" t="s">
        <v>194</v>
      </c>
      <c r="I54" s="58" t="b">
        <f>AND(I53,I52)</f>
        <v>0</v>
      </c>
      <c r="J54"/>
    </row>
    <row r="55" spans="2:15" x14ac:dyDescent="0.25">
      <c r="B55" s="55" t="s">
        <v>195</v>
      </c>
      <c r="C55" s="59">
        <v>0</v>
      </c>
      <c r="I55"/>
      <c r="J55"/>
    </row>
    <row r="56" spans="2:15" x14ac:dyDescent="0.25">
      <c r="B56" s="55" t="s">
        <v>196</v>
      </c>
      <c r="C56" s="56">
        <f>C54+C55*7</f>
        <v>40980</v>
      </c>
      <c r="H56" s="58">
        <f>valStart-1</f>
        <v>40979</v>
      </c>
      <c r="I56"/>
      <c r="J56"/>
    </row>
    <row r="57" spans="2:15" x14ac:dyDescent="0.25">
      <c r="B57" s="55" t="s">
        <v>197</v>
      </c>
      <c r="C57" s="59">
        <v>0</v>
      </c>
      <c r="E57" s="57" t="s">
        <v>198</v>
      </c>
      <c r="F57" s="58">
        <v>1</v>
      </c>
      <c r="H57" s="58" t="str">
        <f>CHOOSE(F57,"Plan", "Actual", "Actual")&amp;" Start"</f>
        <v>Plan Start</v>
      </c>
      <c r="I57"/>
      <c r="J57"/>
    </row>
    <row r="58" spans="2:15" x14ac:dyDescent="0.25">
      <c r="B58"/>
      <c r="C58"/>
      <c r="I58"/>
      <c r="J58"/>
      <c r="M58" s="60" t="s">
        <v>199</v>
      </c>
      <c r="N58" s="60" t="s">
        <v>200</v>
      </c>
      <c r="O58" s="60"/>
    </row>
    <row r="59" spans="2:15" x14ac:dyDescent="0.25">
      <c r="B59" s="61" t="s">
        <v>4</v>
      </c>
      <c r="C59" s="61" t="s">
        <v>119</v>
      </c>
      <c r="D59" s="60" t="s">
        <v>51</v>
      </c>
      <c r="E59" s="60" t="s">
        <v>120</v>
      </c>
      <c r="F59" s="60" t="s">
        <v>121</v>
      </c>
      <c r="G59" s="60" t="s">
        <v>122</v>
      </c>
      <c r="H59" s="60" t="s">
        <v>123</v>
      </c>
      <c r="I59" s="60" t="s">
        <v>124</v>
      </c>
      <c r="J59" s="60" t="s">
        <v>201</v>
      </c>
      <c r="K59" s="60" t="s">
        <v>202</v>
      </c>
      <c r="M59" s="60" t="s">
        <v>5</v>
      </c>
      <c r="N59" s="60" t="s">
        <v>5</v>
      </c>
      <c r="O59" s="60" t="s">
        <v>203</v>
      </c>
    </row>
    <row r="60" spans="2:15" x14ac:dyDescent="0.25">
      <c r="B60" s="59">
        <v>1</v>
      </c>
      <c r="C60" s="59">
        <f>B60+$C$57</f>
        <v>1</v>
      </c>
      <c r="D60" s="58" t="str">
        <f>INDEX(tblPlan[Activity],$C60)</f>
        <v>Activity 1</v>
      </c>
      <c r="E60" s="64">
        <f>INDEX(tblPlan[Plan Start],$C60)</f>
        <v>40985</v>
      </c>
      <c r="F60" s="58">
        <f>INDEX(tblPlan[Plan Duration],$C60)</f>
        <v>13</v>
      </c>
      <c r="G60" s="64">
        <f>INDEX(tblPlan[Actual Start],$C60)</f>
        <v>40984</v>
      </c>
      <c r="H60" s="58">
        <f>INDEX(tblPlan[Actual Duration],$C60)</f>
        <v>13</v>
      </c>
      <c r="I60" s="63">
        <f>INDEX(tblPlan[% Done],$C60)</f>
        <v>0.44</v>
      </c>
      <c r="J60" s="64">
        <f>WORKDAY(E60,F60)</f>
        <v>41003</v>
      </c>
      <c r="K60" s="64">
        <f>WORKDAY(G60,H60)</f>
        <v>41003</v>
      </c>
      <c r="M60" s="62">
        <f>CHOOSE($F$57,E60,G60,G60)</f>
        <v>40985</v>
      </c>
      <c r="N60" s="62">
        <f t="shared" ref="N60:N89" si="0">IF(OR(J60&lt;G60,K60&lt;E60),dummyDate,MAX(E60,G60))</f>
        <v>40985</v>
      </c>
      <c r="O60" s="62">
        <f t="shared" ref="O60:O89" si="1">IF(OR(J60&lt;G60,K60&lt;E60),dummyDate,MIN(J60:K60))</f>
        <v>41003</v>
      </c>
    </row>
    <row r="61" spans="2:15" x14ac:dyDescent="0.25">
      <c r="B61" s="59">
        <v>2</v>
      </c>
      <c r="C61" s="59">
        <f t="shared" ref="C61:C89" si="2">B61+$C$57</f>
        <v>2</v>
      </c>
      <c r="D61" s="58" t="str">
        <f>INDEX(tblPlan[Activity],$C61)</f>
        <v>Activity 2</v>
      </c>
      <c r="E61" s="64">
        <f>INDEX(tblPlan[Plan Start],$C61)</f>
        <v>40995</v>
      </c>
      <c r="F61" s="58">
        <f>INDEX(tblPlan[Plan Duration],$C61)</f>
        <v>11</v>
      </c>
      <c r="G61" s="64">
        <f>INDEX(tblPlan[Actual Start],$C61)</f>
        <v>41000</v>
      </c>
      <c r="H61" s="58">
        <f>INDEX(tblPlan[Actual Duration],$C61)</f>
        <v>13</v>
      </c>
      <c r="I61" s="63">
        <f>INDEX(tblPlan[% Done],$C61)</f>
        <v>0.98</v>
      </c>
      <c r="J61" s="64">
        <f t="shared" ref="J61:J89" si="3">WORKDAY(E61,F61)</f>
        <v>41010</v>
      </c>
      <c r="K61" s="64">
        <f t="shared" ref="K61:K89" si="4">WORKDAY(G61,H61)</f>
        <v>41017</v>
      </c>
      <c r="M61" s="62">
        <f t="shared" ref="M61:M89" si="5">CHOOSE($F$57,E61,G61,G61)</f>
        <v>40995</v>
      </c>
      <c r="N61" s="62">
        <f t="shared" si="0"/>
        <v>41000</v>
      </c>
      <c r="O61" s="62">
        <f t="shared" si="1"/>
        <v>41010</v>
      </c>
    </row>
    <row r="62" spans="2:15" x14ac:dyDescent="0.25">
      <c r="B62" s="59">
        <v>3</v>
      </c>
      <c r="C62" s="59">
        <f t="shared" si="2"/>
        <v>3</v>
      </c>
      <c r="D62" s="58" t="str">
        <f>INDEX(tblPlan[Activity],$C62)</f>
        <v>Activity 3</v>
      </c>
      <c r="E62" s="64">
        <f>INDEX(tblPlan[Plan Start],$C62)</f>
        <v>40998</v>
      </c>
      <c r="F62" s="58">
        <f>INDEX(tblPlan[Plan Duration],$C62)</f>
        <v>12</v>
      </c>
      <c r="G62" s="64">
        <f>INDEX(tblPlan[Actual Start],$C62)</f>
        <v>41001</v>
      </c>
      <c r="H62" s="58">
        <f>INDEX(tblPlan[Actual Duration],$C62)</f>
        <v>14</v>
      </c>
      <c r="I62" s="63">
        <f>INDEX(tblPlan[% Done],$C62)</f>
        <v>0.82</v>
      </c>
      <c r="J62" s="64">
        <f t="shared" si="3"/>
        <v>41016</v>
      </c>
      <c r="K62" s="64">
        <f t="shared" si="4"/>
        <v>41019</v>
      </c>
      <c r="M62" s="62">
        <f t="shared" si="5"/>
        <v>40998</v>
      </c>
      <c r="N62" s="62">
        <f t="shared" si="0"/>
        <v>41001</v>
      </c>
      <c r="O62" s="62">
        <f t="shared" si="1"/>
        <v>41016</v>
      </c>
    </row>
    <row r="63" spans="2:15" x14ac:dyDescent="0.25">
      <c r="B63" s="59">
        <v>4</v>
      </c>
      <c r="C63" s="59">
        <f t="shared" si="2"/>
        <v>4</v>
      </c>
      <c r="D63" s="58" t="str">
        <f>INDEX(tblPlan[Activity],$C63)</f>
        <v>Activity 4</v>
      </c>
      <c r="E63" s="64">
        <f>INDEX(tblPlan[Plan Start],$C63)</f>
        <v>41010</v>
      </c>
      <c r="F63" s="58">
        <f>INDEX(tblPlan[Plan Duration],$C63)</f>
        <v>7</v>
      </c>
      <c r="G63" s="64">
        <f>INDEX(tblPlan[Actual Start],$C63)</f>
        <v>41011</v>
      </c>
      <c r="H63" s="58">
        <f>INDEX(tblPlan[Actual Duration],$C63)</f>
        <v>6</v>
      </c>
      <c r="I63" s="63">
        <f>INDEX(tblPlan[% Done],$C63)</f>
        <v>0.71</v>
      </c>
      <c r="J63" s="64">
        <f t="shared" si="3"/>
        <v>41019</v>
      </c>
      <c r="K63" s="64">
        <f t="shared" si="4"/>
        <v>41019</v>
      </c>
      <c r="M63" s="62">
        <f t="shared" si="5"/>
        <v>41010</v>
      </c>
      <c r="N63" s="62">
        <f t="shared" si="0"/>
        <v>41011</v>
      </c>
      <c r="O63" s="62">
        <f t="shared" si="1"/>
        <v>41019</v>
      </c>
    </row>
    <row r="64" spans="2:15" x14ac:dyDescent="0.25">
      <c r="B64" s="59">
        <v>5</v>
      </c>
      <c r="C64" s="59">
        <f t="shared" si="2"/>
        <v>5</v>
      </c>
      <c r="D64" s="58" t="str">
        <f>INDEX(tblPlan[Activity],$C64)</f>
        <v>Activity 5</v>
      </c>
      <c r="E64" s="64">
        <f>INDEX(tblPlan[Plan Start],$C64)</f>
        <v>41013</v>
      </c>
      <c r="F64" s="58">
        <f>INDEX(tblPlan[Plan Duration],$C64)</f>
        <v>11</v>
      </c>
      <c r="G64" s="64">
        <f>INDEX(tblPlan[Actual Start],$C64)</f>
        <v>41010</v>
      </c>
      <c r="H64" s="58">
        <f>INDEX(tblPlan[Actual Duration],$C64)</f>
        <v>13</v>
      </c>
      <c r="I64" s="63">
        <f>INDEX(tblPlan[% Done],$C64)</f>
        <v>0.31</v>
      </c>
      <c r="J64" s="64">
        <f t="shared" si="3"/>
        <v>41029</v>
      </c>
      <c r="K64" s="64">
        <f t="shared" si="4"/>
        <v>41029</v>
      </c>
      <c r="M64" s="62">
        <f t="shared" si="5"/>
        <v>41013</v>
      </c>
      <c r="N64" s="62">
        <f t="shared" si="0"/>
        <v>41013</v>
      </c>
      <c r="O64" s="62">
        <f t="shared" si="1"/>
        <v>41029</v>
      </c>
    </row>
    <row r="65" spans="2:15" x14ac:dyDescent="0.25">
      <c r="B65" s="59">
        <v>6</v>
      </c>
      <c r="C65" s="59">
        <f t="shared" si="2"/>
        <v>6</v>
      </c>
      <c r="D65" s="58" t="str">
        <f>INDEX(tblPlan[Activity],$C65)</f>
        <v>Activity 6</v>
      </c>
      <c r="E65" s="64">
        <f>INDEX(tblPlan[Plan Start],$C65)</f>
        <v>41027</v>
      </c>
      <c r="F65" s="58">
        <f>INDEX(tblPlan[Plan Duration],$C65)</f>
        <v>8</v>
      </c>
      <c r="G65" s="64">
        <f>INDEX(tblPlan[Actual Start],$C65)</f>
        <v>41037</v>
      </c>
      <c r="H65" s="58">
        <f>INDEX(tblPlan[Actual Duration],$C65)</f>
        <v>11</v>
      </c>
      <c r="I65" s="63">
        <f>INDEX(tblPlan[% Done],$C65)</f>
        <v>0.33</v>
      </c>
      <c r="J65" s="64">
        <f t="shared" si="3"/>
        <v>41038</v>
      </c>
      <c r="K65" s="64">
        <f t="shared" si="4"/>
        <v>41052</v>
      </c>
      <c r="M65" s="62">
        <f t="shared" si="5"/>
        <v>41027</v>
      </c>
      <c r="N65" s="62">
        <f t="shared" si="0"/>
        <v>41037</v>
      </c>
      <c r="O65" s="62">
        <f t="shared" si="1"/>
        <v>41038</v>
      </c>
    </row>
    <row r="66" spans="2:15" x14ac:dyDescent="0.25">
      <c r="B66" s="59">
        <v>7</v>
      </c>
      <c r="C66" s="59">
        <f t="shared" si="2"/>
        <v>7</v>
      </c>
      <c r="D66" s="58" t="str">
        <f>INDEX(tblPlan[Activity],$C66)</f>
        <v>Activity 7</v>
      </c>
      <c r="E66" s="64">
        <f>INDEX(tblPlan[Plan Start],$C66)</f>
        <v>41032</v>
      </c>
      <c r="F66" s="58">
        <f>INDEX(tblPlan[Plan Duration],$C66)</f>
        <v>5</v>
      </c>
      <c r="G66" s="64">
        <f>INDEX(tblPlan[Actual Start],$C66)</f>
        <v>41038</v>
      </c>
      <c r="H66" s="58">
        <f>INDEX(tblPlan[Actual Duration],$C66)</f>
        <v>4</v>
      </c>
      <c r="I66" s="63">
        <f>INDEX(tblPlan[% Done],$C66)</f>
        <v>1</v>
      </c>
      <c r="J66" s="64">
        <f t="shared" si="3"/>
        <v>41039</v>
      </c>
      <c r="K66" s="64">
        <f t="shared" si="4"/>
        <v>41044</v>
      </c>
      <c r="M66" s="62">
        <f t="shared" si="5"/>
        <v>41032</v>
      </c>
      <c r="N66" s="62">
        <f t="shared" si="0"/>
        <v>41038</v>
      </c>
      <c r="O66" s="62">
        <f t="shared" si="1"/>
        <v>41039</v>
      </c>
    </row>
    <row r="67" spans="2:15" x14ac:dyDescent="0.25">
      <c r="B67" s="59">
        <v>8</v>
      </c>
      <c r="C67" s="59">
        <f t="shared" si="2"/>
        <v>8</v>
      </c>
      <c r="D67" s="58" t="str">
        <f>INDEX(tblPlan[Activity],$C67)</f>
        <v>Activity 8</v>
      </c>
      <c r="E67" s="64">
        <f>INDEX(tblPlan[Plan Start],$C67)</f>
        <v>41040</v>
      </c>
      <c r="F67" s="58">
        <f>INDEX(tblPlan[Plan Duration],$C67)</f>
        <v>13</v>
      </c>
      <c r="G67" s="64">
        <f>INDEX(tblPlan[Actual Start],$C67)</f>
        <v>41047</v>
      </c>
      <c r="H67" s="58">
        <f>INDEX(tblPlan[Actual Duration],$C67)</f>
        <v>17</v>
      </c>
      <c r="I67" s="63">
        <f>INDEX(tblPlan[% Done],$C67)</f>
        <v>0.66</v>
      </c>
      <c r="J67" s="64">
        <f t="shared" si="3"/>
        <v>41059</v>
      </c>
      <c r="K67" s="64">
        <f t="shared" si="4"/>
        <v>41072</v>
      </c>
      <c r="M67" s="62">
        <f t="shared" si="5"/>
        <v>41040</v>
      </c>
      <c r="N67" s="62">
        <f t="shared" si="0"/>
        <v>41047</v>
      </c>
      <c r="O67" s="62">
        <f t="shared" si="1"/>
        <v>41059</v>
      </c>
    </row>
    <row r="68" spans="2:15" x14ac:dyDescent="0.25">
      <c r="B68" s="59">
        <v>9</v>
      </c>
      <c r="C68" s="59">
        <f t="shared" si="2"/>
        <v>9</v>
      </c>
      <c r="D68" s="58" t="str">
        <f>INDEX(tblPlan[Activity],$C68)</f>
        <v>Activity 9</v>
      </c>
      <c r="E68" s="64">
        <f>INDEX(tblPlan[Plan Start],$C68)</f>
        <v>41054</v>
      </c>
      <c r="F68" s="58">
        <f>INDEX(tblPlan[Plan Duration],$C68)</f>
        <v>6</v>
      </c>
      <c r="G68" s="64">
        <f>INDEX(tblPlan[Actual Start],$C68)</f>
        <v>41064</v>
      </c>
      <c r="H68" s="58">
        <f>INDEX(tblPlan[Actual Duration],$C68)</f>
        <v>9</v>
      </c>
      <c r="I68" s="63">
        <f>INDEX(tblPlan[% Done],$C68)</f>
        <v>0.97</v>
      </c>
      <c r="J68" s="64">
        <f t="shared" si="3"/>
        <v>41064</v>
      </c>
      <c r="K68" s="64">
        <f t="shared" si="4"/>
        <v>41075</v>
      </c>
      <c r="M68" s="62">
        <f t="shared" si="5"/>
        <v>41054</v>
      </c>
      <c r="N68" s="62">
        <f t="shared" si="0"/>
        <v>41064</v>
      </c>
      <c r="O68" s="62">
        <f t="shared" si="1"/>
        <v>41064</v>
      </c>
    </row>
    <row r="69" spans="2:15" x14ac:dyDescent="0.25">
      <c r="B69" s="59">
        <v>10</v>
      </c>
      <c r="C69" s="59">
        <f t="shared" si="2"/>
        <v>10</v>
      </c>
      <c r="D69" s="58" t="str">
        <f>INDEX(tblPlan[Activity],$C69)</f>
        <v>Activity 10</v>
      </c>
      <c r="E69" s="64">
        <f>INDEX(tblPlan[Plan Start],$C69)</f>
        <v>41065</v>
      </c>
      <c r="F69" s="58">
        <f>INDEX(tblPlan[Plan Duration],$C69)</f>
        <v>6</v>
      </c>
      <c r="G69" s="64">
        <f>INDEX(tblPlan[Actual Start],$C69)</f>
        <v>41069</v>
      </c>
      <c r="H69" s="58">
        <f>INDEX(tblPlan[Actual Duration],$C69)</f>
        <v>4</v>
      </c>
      <c r="I69" s="63">
        <f>INDEX(tblPlan[% Done],$C69)</f>
        <v>0.8</v>
      </c>
      <c r="J69" s="64">
        <f t="shared" si="3"/>
        <v>41073</v>
      </c>
      <c r="K69" s="64">
        <f t="shared" si="4"/>
        <v>41074</v>
      </c>
      <c r="M69" s="62">
        <f t="shared" si="5"/>
        <v>41065</v>
      </c>
      <c r="N69" s="62">
        <f t="shared" si="0"/>
        <v>41069</v>
      </c>
      <c r="O69" s="62">
        <f t="shared" si="1"/>
        <v>41073</v>
      </c>
    </row>
    <row r="70" spans="2:15" x14ac:dyDescent="0.25">
      <c r="B70" s="59">
        <v>11</v>
      </c>
      <c r="C70" s="59">
        <f t="shared" si="2"/>
        <v>11</v>
      </c>
      <c r="D70" s="58" t="str">
        <f>INDEX(tblPlan[Activity],$C70)</f>
        <v>Activity 11</v>
      </c>
      <c r="E70" s="64">
        <f>INDEX(tblPlan[Plan Start],$C70)</f>
        <v>41069</v>
      </c>
      <c r="F70" s="58">
        <f>INDEX(tblPlan[Plan Duration],$C70)</f>
        <v>7</v>
      </c>
      <c r="G70" s="64">
        <f>INDEX(tblPlan[Actual Start],$C70)</f>
        <v>41069</v>
      </c>
      <c r="H70" s="58">
        <f>INDEX(tblPlan[Actual Duration],$C70)</f>
        <v>6</v>
      </c>
      <c r="I70" s="63">
        <f>INDEX(tblPlan[% Done],$C70)</f>
        <v>0.7</v>
      </c>
      <c r="J70" s="64">
        <f t="shared" si="3"/>
        <v>41079</v>
      </c>
      <c r="K70" s="64">
        <f t="shared" si="4"/>
        <v>41078</v>
      </c>
      <c r="M70" s="62">
        <f t="shared" si="5"/>
        <v>41069</v>
      </c>
      <c r="N70" s="62">
        <f t="shared" si="0"/>
        <v>41069</v>
      </c>
      <c r="O70" s="62">
        <f t="shared" si="1"/>
        <v>41078</v>
      </c>
    </row>
    <row r="71" spans="2:15" x14ac:dyDescent="0.25">
      <c r="B71" s="59">
        <v>12</v>
      </c>
      <c r="C71" s="59">
        <f t="shared" si="2"/>
        <v>12</v>
      </c>
      <c r="D71" s="58" t="str">
        <f>INDEX(tblPlan[Activity],$C71)</f>
        <v>Activity 12</v>
      </c>
      <c r="E71" s="64">
        <f>INDEX(tblPlan[Plan Start],$C71)</f>
        <v>41072</v>
      </c>
      <c r="F71" s="58">
        <f>INDEX(tblPlan[Plan Duration],$C71)</f>
        <v>8</v>
      </c>
      <c r="G71" s="64">
        <f>INDEX(tblPlan[Actual Start],$C71)</f>
        <v>41089</v>
      </c>
      <c r="H71" s="58">
        <f>INDEX(tblPlan[Actual Duration],$C71)</f>
        <v>10</v>
      </c>
      <c r="I71" s="63">
        <f>INDEX(tblPlan[% Done],$C71)</f>
        <v>0.99</v>
      </c>
      <c r="J71" s="64">
        <f t="shared" si="3"/>
        <v>41082</v>
      </c>
      <c r="K71" s="64">
        <f t="shared" si="4"/>
        <v>41103</v>
      </c>
      <c r="M71" s="62">
        <f t="shared" si="5"/>
        <v>41072</v>
      </c>
      <c r="N71" s="62">
        <f t="shared" si="0"/>
        <v>40979</v>
      </c>
      <c r="O71" s="62">
        <f t="shared" si="1"/>
        <v>40979</v>
      </c>
    </row>
    <row r="72" spans="2:15" x14ac:dyDescent="0.25">
      <c r="B72" s="59">
        <v>13</v>
      </c>
      <c r="C72" s="59">
        <f t="shared" si="2"/>
        <v>13</v>
      </c>
      <c r="D72" s="58" t="str">
        <f>INDEX(tblPlan[Activity],$C72)</f>
        <v>Activity 13</v>
      </c>
      <c r="E72" s="64">
        <f>INDEX(tblPlan[Plan Start],$C72)</f>
        <v>41075</v>
      </c>
      <c r="F72" s="58">
        <f>INDEX(tblPlan[Plan Duration],$C72)</f>
        <v>13</v>
      </c>
      <c r="G72" s="64">
        <f>INDEX(tblPlan[Actual Start],$C72)</f>
        <v>41079</v>
      </c>
      <c r="H72" s="58">
        <f>INDEX(tblPlan[Actual Duration],$C72)</f>
        <v>17</v>
      </c>
      <c r="I72" s="63">
        <f>INDEX(tblPlan[% Done],$C72)</f>
        <v>1</v>
      </c>
      <c r="J72" s="64">
        <f t="shared" si="3"/>
        <v>41094</v>
      </c>
      <c r="K72" s="64">
        <f t="shared" si="4"/>
        <v>41102</v>
      </c>
      <c r="M72" s="62">
        <f t="shared" si="5"/>
        <v>41075</v>
      </c>
      <c r="N72" s="62">
        <f t="shared" si="0"/>
        <v>41079</v>
      </c>
      <c r="O72" s="62">
        <f t="shared" si="1"/>
        <v>41094</v>
      </c>
    </row>
    <row r="73" spans="2:15" x14ac:dyDescent="0.25">
      <c r="B73" s="59">
        <v>14</v>
      </c>
      <c r="C73" s="59">
        <f t="shared" si="2"/>
        <v>14</v>
      </c>
      <c r="D73" s="58" t="str">
        <f>INDEX(tblPlan[Activity],$C73)</f>
        <v>Activity 14</v>
      </c>
      <c r="E73" s="64">
        <f>INDEX(tblPlan[Plan Start],$C73)</f>
        <v>41088</v>
      </c>
      <c r="F73" s="58">
        <f>INDEX(tblPlan[Plan Duration],$C73)</f>
        <v>9</v>
      </c>
      <c r="G73" s="64">
        <f>INDEX(tblPlan[Actual Start],$C73)</f>
        <v>41093</v>
      </c>
      <c r="H73" s="58">
        <f>INDEX(tblPlan[Actual Duration],$C73)</f>
        <v>8</v>
      </c>
      <c r="I73" s="63">
        <f>INDEX(tblPlan[% Done],$C73)</f>
        <v>0.92</v>
      </c>
      <c r="J73" s="64">
        <f t="shared" si="3"/>
        <v>41101</v>
      </c>
      <c r="K73" s="64">
        <f t="shared" si="4"/>
        <v>41103</v>
      </c>
      <c r="M73" s="62">
        <f t="shared" si="5"/>
        <v>41088</v>
      </c>
      <c r="N73" s="62">
        <f t="shared" si="0"/>
        <v>41093</v>
      </c>
      <c r="O73" s="62">
        <f t="shared" si="1"/>
        <v>41101</v>
      </c>
    </row>
    <row r="74" spans="2:15" x14ac:dyDescent="0.25">
      <c r="B74" s="59">
        <v>15</v>
      </c>
      <c r="C74" s="59">
        <f t="shared" si="2"/>
        <v>15</v>
      </c>
      <c r="D74" s="58" t="str">
        <f>INDEX(tblPlan[Activity],$C74)</f>
        <v>Activity 15</v>
      </c>
      <c r="E74" s="64">
        <f>INDEX(tblPlan[Plan Start],$C74)</f>
        <v>41093</v>
      </c>
      <c r="F74" s="58">
        <f>INDEX(tblPlan[Plan Duration],$C74)</f>
        <v>7</v>
      </c>
      <c r="G74" s="64">
        <f>INDEX(tblPlan[Actual Start],$C74)</f>
        <v>41101</v>
      </c>
      <c r="H74" s="58">
        <f>INDEX(tblPlan[Actual Duration],$C74)</f>
        <v>6</v>
      </c>
      <c r="I74" s="63">
        <f>INDEX(tblPlan[% Done],$C74)</f>
        <v>0.43</v>
      </c>
      <c r="J74" s="64">
        <f t="shared" si="3"/>
        <v>41102</v>
      </c>
      <c r="K74" s="64">
        <f t="shared" si="4"/>
        <v>41109</v>
      </c>
      <c r="M74" s="62">
        <f t="shared" si="5"/>
        <v>41093</v>
      </c>
      <c r="N74" s="62">
        <f t="shared" si="0"/>
        <v>41101</v>
      </c>
      <c r="O74" s="62">
        <f t="shared" si="1"/>
        <v>41102</v>
      </c>
    </row>
    <row r="75" spans="2:15" x14ac:dyDescent="0.25">
      <c r="B75" s="59">
        <v>16</v>
      </c>
      <c r="C75" s="59">
        <f t="shared" si="2"/>
        <v>16</v>
      </c>
      <c r="D75" s="58" t="str">
        <f>INDEX(tblPlan[Activity],$C75)</f>
        <v>Activity 16</v>
      </c>
      <c r="E75" s="64">
        <f>INDEX(tblPlan[Plan Start],$C75)</f>
        <v>41096</v>
      </c>
      <c r="F75" s="58">
        <f>INDEX(tblPlan[Plan Duration],$C75)</f>
        <v>5</v>
      </c>
      <c r="G75" s="64">
        <f>INDEX(tblPlan[Actual Start],$C75)</f>
        <v>41097</v>
      </c>
      <c r="H75" s="58">
        <f>INDEX(tblPlan[Actual Duration],$C75)</f>
        <v>8</v>
      </c>
      <c r="I75" s="63">
        <f>INDEX(tblPlan[% Done],$C75)</f>
        <v>0.8</v>
      </c>
      <c r="J75" s="64">
        <f t="shared" si="3"/>
        <v>41103</v>
      </c>
      <c r="K75" s="64">
        <f t="shared" si="4"/>
        <v>41108</v>
      </c>
      <c r="M75" s="62">
        <f t="shared" si="5"/>
        <v>41096</v>
      </c>
      <c r="N75" s="62">
        <f t="shared" si="0"/>
        <v>41097</v>
      </c>
      <c r="O75" s="62">
        <f t="shared" si="1"/>
        <v>41103</v>
      </c>
    </row>
    <row r="76" spans="2:15" x14ac:dyDescent="0.25">
      <c r="B76" s="59">
        <v>17</v>
      </c>
      <c r="C76" s="59">
        <f t="shared" si="2"/>
        <v>17</v>
      </c>
      <c r="D76" s="58" t="str">
        <f>INDEX(tblPlan[Activity],$C76)</f>
        <v>Activity 17</v>
      </c>
      <c r="E76" s="64">
        <f>INDEX(tblPlan[Plan Start],$C76)</f>
        <v>41103</v>
      </c>
      <c r="F76" s="58">
        <f>INDEX(tblPlan[Plan Duration],$C76)</f>
        <v>4</v>
      </c>
      <c r="G76" s="64">
        <f>INDEX(tblPlan[Actual Start],$C76)</f>
        <v>41109</v>
      </c>
      <c r="H76" s="58">
        <f>INDEX(tblPlan[Actual Duration],$C76)</f>
        <v>6</v>
      </c>
      <c r="I76" s="63">
        <f>INDEX(tblPlan[% Done],$C76)</f>
        <v>0.94</v>
      </c>
      <c r="J76" s="64">
        <f t="shared" si="3"/>
        <v>41109</v>
      </c>
      <c r="K76" s="64">
        <f t="shared" si="4"/>
        <v>41117</v>
      </c>
      <c r="M76" s="62">
        <f t="shared" si="5"/>
        <v>41103</v>
      </c>
      <c r="N76" s="62">
        <f t="shared" si="0"/>
        <v>41109</v>
      </c>
      <c r="O76" s="62">
        <f t="shared" si="1"/>
        <v>41109</v>
      </c>
    </row>
    <row r="77" spans="2:15" x14ac:dyDescent="0.25">
      <c r="B77" s="59">
        <v>18</v>
      </c>
      <c r="C77" s="59">
        <f t="shared" si="2"/>
        <v>18</v>
      </c>
      <c r="D77" s="58" t="str">
        <f>INDEX(tblPlan[Activity],$C77)</f>
        <v>Activity 18</v>
      </c>
      <c r="E77" s="64">
        <f>INDEX(tblPlan[Plan Start],$C77)</f>
        <v>41107</v>
      </c>
      <c r="F77" s="58">
        <f>INDEX(tblPlan[Plan Duration],$C77)</f>
        <v>12</v>
      </c>
      <c r="G77" s="64">
        <f>INDEX(tblPlan[Actual Start],$C77)</f>
        <v>41113</v>
      </c>
      <c r="H77" s="58">
        <f>INDEX(tblPlan[Actual Duration],$C77)</f>
        <v>13</v>
      </c>
      <c r="I77" s="63">
        <f>INDEX(tblPlan[% Done],$C77)</f>
        <v>0.39</v>
      </c>
      <c r="J77" s="64">
        <f t="shared" si="3"/>
        <v>41123</v>
      </c>
      <c r="K77" s="64">
        <f t="shared" si="4"/>
        <v>41130</v>
      </c>
      <c r="M77" s="62">
        <f t="shared" si="5"/>
        <v>41107</v>
      </c>
      <c r="N77" s="62">
        <f t="shared" si="0"/>
        <v>41113</v>
      </c>
      <c r="O77" s="62">
        <f t="shared" si="1"/>
        <v>41123</v>
      </c>
    </row>
    <row r="78" spans="2:15" x14ac:dyDescent="0.25">
      <c r="B78" s="59">
        <v>19</v>
      </c>
      <c r="C78" s="59">
        <f t="shared" si="2"/>
        <v>19</v>
      </c>
      <c r="D78" s="58" t="str">
        <f>INDEX(tblPlan[Activity],$C78)</f>
        <v>Activity 19</v>
      </c>
      <c r="E78" s="64">
        <f>INDEX(tblPlan[Plan Start],$C78)</f>
        <v>41113</v>
      </c>
      <c r="F78" s="58">
        <f>INDEX(tblPlan[Plan Duration],$C78)</f>
        <v>6</v>
      </c>
      <c r="G78" s="64">
        <f>INDEX(tblPlan[Actual Start],$C78)</f>
        <v>41121</v>
      </c>
      <c r="H78" s="58">
        <f>INDEX(tblPlan[Actual Duration],$C78)</f>
        <v>4</v>
      </c>
      <c r="I78" s="63">
        <f>INDEX(tblPlan[% Done],$C78)</f>
        <v>0.24</v>
      </c>
      <c r="J78" s="64">
        <f t="shared" si="3"/>
        <v>41121</v>
      </c>
      <c r="K78" s="64">
        <f t="shared" si="4"/>
        <v>41127</v>
      </c>
      <c r="M78" s="62">
        <f t="shared" si="5"/>
        <v>41113</v>
      </c>
      <c r="N78" s="62">
        <f t="shared" si="0"/>
        <v>41121</v>
      </c>
      <c r="O78" s="62">
        <f t="shared" si="1"/>
        <v>41121</v>
      </c>
    </row>
    <row r="79" spans="2:15" x14ac:dyDescent="0.25">
      <c r="B79" s="59">
        <v>20</v>
      </c>
      <c r="C79" s="59">
        <f t="shared" si="2"/>
        <v>20</v>
      </c>
      <c r="D79" s="58" t="str">
        <f>INDEX(tblPlan[Activity],$C79)</f>
        <v>Activity 20</v>
      </c>
      <c r="E79" s="64">
        <f>INDEX(tblPlan[Plan Start],$C79)</f>
        <v>41117</v>
      </c>
      <c r="F79" s="58">
        <f>INDEX(tblPlan[Plan Duration],$C79)</f>
        <v>5</v>
      </c>
      <c r="G79" s="64">
        <f>INDEX(tblPlan[Actual Start],$C79)</f>
        <v>41123</v>
      </c>
      <c r="H79" s="58">
        <f>INDEX(tblPlan[Actual Duration],$C79)</f>
        <v>7</v>
      </c>
      <c r="I79" s="63">
        <f>INDEX(tblPlan[% Done],$C79)</f>
        <v>0.62</v>
      </c>
      <c r="J79" s="64">
        <f t="shared" si="3"/>
        <v>41124</v>
      </c>
      <c r="K79" s="64">
        <f t="shared" si="4"/>
        <v>41134</v>
      </c>
      <c r="M79" s="62">
        <f t="shared" si="5"/>
        <v>41117</v>
      </c>
      <c r="N79" s="62">
        <f t="shared" si="0"/>
        <v>41123</v>
      </c>
      <c r="O79" s="62">
        <f t="shared" si="1"/>
        <v>41124</v>
      </c>
    </row>
    <row r="80" spans="2:15" x14ac:dyDescent="0.25">
      <c r="B80" s="59">
        <v>21</v>
      </c>
      <c r="C80" s="59">
        <f t="shared" si="2"/>
        <v>21</v>
      </c>
      <c r="D80" s="58" t="str">
        <f>INDEX(tblPlan[Activity],$C80)</f>
        <v>Activity 21</v>
      </c>
      <c r="E80" s="64">
        <f>INDEX(tblPlan[Plan Start],$C80)</f>
        <v>41125</v>
      </c>
      <c r="F80" s="58">
        <f>INDEX(tblPlan[Plan Duration],$C80)</f>
        <v>11</v>
      </c>
      <c r="G80" s="64">
        <f>INDEX(tblPlan[Actual Start],$C80)</f>
        <v>41126</v>
      </c>
      <c r="H80" s="58">
        <f>INDEX(tblPlan[Actual Duration],$C80)</f>
        <v>10</v>
      </c>
      <c r="I80" s="63">
        <f>INDEX(tblPlan[% Done],$C80)</f>
        <v>0.79</v>
      </c>
      <c r="J80" s="64">
        <f t="shared" si="3"/>
        <v>41141</v>
      </c>
      <c r="K80" s="64">
        <f t="shared" si="4"/>
        <v>41138</v>
      </c>
      <c r="M80" s="62">
        <f t="shared" si="5"/>
        <v>41125</v>
      </c>
      <c r="N80" s="62">
        <f t="shared" si="0"/>
        <v>41126</v>
      </c>
      <c r="O80" s="62">
        <f t="shared" si="1"/>
        <v>41138</v>
      </c>
    </row>
    <row r="81" spans="2:15" x14ac:dyDescent="0.25">
      <c r="B81" s="59">
        <v>22</v>
      </c>
      <c r="C81" s="59">
        <f t="shared" si="2"/>
        <v>22</v>
      </c>
      <c r="D81" s="58" t="str">
        <f>INDEX(tblPlan[Activity],$C81)</f>
        <v>Activity 22</v>
      </c>
      <c r="E81" s="64">
        <f>INDEX(tblPlan[Plan Start],$C81)</f>
        <v>41130</v>
      </c>
      <c r="F81" s="58">
        <f>INDEX(tblPlan[Plan Duration],$C81)</f>
        <v>7</v>
      </c>
      <c r="G81" s="64">
        <f>INDEX(tblPlan[Actual Start],$C81)</f>
        <v>41135</v>
      </c>
      <c r="H81" s="58">
        <f>INDEX(tblPlan[Actual Duration],$C81)</f>
        <v>8</v>
      </c>
      <c r="I81" s="63">
        <f>INDEX(tblPlan[% Done],$C81)</f>
        <v>0.94</v>
      </c>
      <c r="J81" s="64">
        <f t="shared" si="3"/>
        <v>41141</v>
      </c>
      <c r="K81" s="64">
        <f t="shared" si="4"/>
        <v>41145</v>
      </c>
      <c r="M81" s="62">
        <f t="shared" si="5"/>
        <v>41130</v>
      </c>
      <c r="N81" s="62">
        <f t="shared" si="0"/>
        <v>41135</v>
      </c>
      <c r="O81" s="62">
        <f t="shared" si="1"/>
        <v>41141</v>
      </c>
    </row>
    <row r="82" spans="2:15" x14ac:dyDescent="0.25">
      <c r="B82" s="59">
        <v>23</v>
      </c>
      <c r="C82" s="59">
        <f t="shared" si="2"/>
        <v>23</v>
      </c>
      <c r="D82" s="58" t="str">
        <f>INDEX(tblPlan[Activity],$C82)</f>
        <v>Activity 23</v>
      </c>
      <c r="E82" s="64">
        <f>INDEX(tblPlan[Plan Start],$C82)</f>
        <v>41141</v>
      </c>
      <c r="F82" s="58">
        <f>INDEX(tblPlan[Plan Duration],$C82)</f>
        <v>10</v>
      </c>
      <c r="G82" s="64">
        <f>INDEX(tblPlan[Actual Start],$C82)</f>
        <v>41148</v>
      </c>
      <c r="H82" s="58">
        <f>INDEX(tblPlan[Actual Duration],$C82)</f>
        <v>13</v>
      </c>
      <c r="I82" s="63">
        <f>INDEX(tblPlan[% Done],$C82)</f>
        <v>0.88</v>
      </c>
      <c r="J82" s="64">
        <f t="shared" si="3"/>
        <v>41155</v>
      </c>
      <c r="K82" s="64">
        <f t="shared" si="4"/>
        <v>41165</v>
      </c>
      <c r="M82" s="62">
        <f t="shared" si="5"/>
        <v>41141</v>
      </c>
      <c r="N82" s="62">
        <f t="shared" si="0"/>
        <v>41148</v>
      </c>
      <c r="O82" s="62">
        <f t="shared" si="1"/>
        <v>41155</v>
      </c>
    </row>
    <row r="83" spans="2:15" x14ac:dyDescent="0.25">
      <c r="B83" s="59">
        <v>24</v>
      </c>
      <c r="C83" s="59">
        <f t="shared" si="2"/>
        <v>24</v>
      </c>
      <c r="D83" s="58" t="str">
        <f>INDEX(tblPlan[Activity],$C83)</f>
        <v>Activity 24</v>
      </c>
      <c r="E83" s="64">
        <f>INDEX(tblPlan[Plan Start],$C83)</f>
        <v>41150</v>
      </c>
      <c r="F83" s="58">
        <f>INDEX(tblPlan[Plan Duration],$C83)</f>
        <v>11</v>
      </c>
      <c r="G83" s="64">
        <f>INDEX(tblPlan[Actual Start],$C83)</f>
        <v>41156</v>
      </c>
      <c r="H83" s="58">
        <f>INDEX(tblPlan[Actual Duration],$C83)</f>
        <v>12</v>
      </c>
      <c r="I83" s="63">
        <f>INDEX(tblPlan[% Done],$C83)</f>
        <v>0.77</v>
      </c>
      <c r="J83" s="64">
        <f t="shared" si="3"/>
        <v>41165</v>
      </c>
      <c r="K83" s="64">
        <f t="shared" si="4"/>
        <v>41172</v>
      </c>
      <c r="M83" s="62">
        <f t="shared" si="5"/>
        <v>41150</v>
      </c>
      <c r="N83" s="62">
        <f t="shared" si="0"/>
        <v>41156</v>
      </c>
      <c r="O83" s="62">
        <f t="shared" si="1"/>
        <v>41165</v>
      </c>
    </row>
    <row r="84" spans="2:15" x14ac:dyDescent="0.25">
      <c r="B84" s="59">
        <v>25</v>
      </c>
      <c r="C84" s="59">
        <f t="shared" si="2"/>
        <v>25</v>
      </c>
      <c r="D84" s="58" t="str">
        <f>INDEX(tblPlan[Activity],$C84)</f>
        <v>Activity 25</v>
      </c>
      <c r="E84" s="64">
        <f>INDEX(tblPlan[Plan Start],$C84)</f>
        <v>41161</v>
      </c>
      <c r="F84" s="58">
        <f>INDEX(tblPlan[Plan Duration],$C84)</f>
        <v>6</v>
      </c>
      <c r="G84" s="64">
        <f>INDEX(tblPlan[Actual Start],$C84)</f>
        <v>41161</v>
      </c>
      <c r="H84" s="58">
        <f>INDEX(tblPlan[Actual Duration],$C84)</f>
        <v>8</v>
      </c>
      <c r="I84" s="63">
        <f>INDEX(tblPlan[% Done],$C84)</f>
        <v>0.56000000000000005</v>
      </c>
      <c r="J84" s="64">
        <f t="shared" si="3"/>
        <v>41169</v>
      </c>
      <c r="K84" s="64">
        <f t="shared" si="4"/>
        <v>41171</v>
      </c>
      <c r="M84" s="62">
        <f t="shared" si="5"/>
        <v>41161</v>
      </c>
      <c r="N84" s="62">
        <f t="shared" si="0"/>
        <v>41161</v>
      </c>
      <c r="O84" s="62">
        <f t="shared" si="1"/>
        <v>41169</v>
      </c>
    </row>
    <row r="85" spans="2:15" x14ac:dyDescent="0.25">
      <c r="B85" s="59">
        <v>26</v>
      </c>
      <c r="C85" s="59">
        <f t="shared" si="2"/>
        <v>26</v>
      </c>
      <c r="D85" s="58" t="str">
        <f>INDEX(tblPlan[Activity],$C85)</f>
        <v>Activity 26</v>
      </c>
      <c r="E85" s="64">
        <f>INDEX(tblPlan[Plan Start],$C85)</f>
        <v>41172</v>
      </c>
      <c r="F85" s="58">
        <f>INDEX(tblPlan[Plan Duration],$C85)</f>
        <v>7</v>
      </c>
      <c r="G85" s="64">
        <f>INDEX(tblPlan[Actual Start],$C85)</f>
        <v>41170</v>
      </c>
      <c r="H85" s="58">
        <f>INDEX(tblPlan[Actual Duration],$C85)</f>
        <v>11</v>
      </c>
      <c r="I85" s="63">
        <f>INDEX(tblPlan[% Done],$C85)</f>
        <v>0.27</v>
      </c>
      <c r="J85" s="64">
        <f t="shared" si="3"/>
        <v>41183</v>
      </c>
      <c r="K85" s="64">
        <f t="shared" si="4"/>
        <v>41185</v>
      </c>
      <c r="M85" s="62">
        <f t="shared" si="5"/>
        <v>41172</v>
      </c>
      <c r="N85" s="62">
        <f t="shared" si="0"/>
        <v>41172</v>
      </c>
      <c r="O85" s="62">
        <f t="shared" si="1"/>
        <v>41183</v>
      </c>
    </row>
    <row r="86" spans="2:15" x14ac:dyDescent="0.25">
      <c r="B86" s="59">
        <v>27</v>
      </c>
      <c r="C86" s="59">
        <f t="shared" si="2"/>
        <v>27</v>
      </c>
      <c r="D86" s="58" t="str">
        <f>INDEX(tblPlan[Activity],$C86)</f>
        <v>Activity 27</v>
      </c>
      <c r="E86" s="64">
        <f>INDEX(tblPlan[Plan Start],$C86)</f>
        <v>41182</v>
      </c>
      <c r="F86" s="58">
        <f>INDEX(tblPlan[Plan Duration],$C86)</f>
        <v>8</v>
      </c>
      <c r="G86" s="64">
        <f>INDEX(tblPlan[Actual Start],$C86)</f>
        <v>41186</v>
      </c>
      <c r="H86" s="58">
        <f>INDEX(tblPlan[Actual Duration],$C86)</f>
        <v>10</v>
      </c>
      <c r="I86" s="63">
        <f>INDEX(tblPlan[% Done],$C86)</f>
        <v>0.46</v>
      </c>
      <c r="J86" s="64">
        <f t="shared" si="3"/>
        <v>41192</v>
      </c>
      <c r="K86" s="64">
        <f t="shared" si="4"/>
        <v>41200</v>
      </c>
      <c r="M86" s="62">
        <f t="shared" si="5"/>
        <v>41182</v>
      </c>
      <c r="N86" s="62">
        <f t="shared" si="0"/>
        <v>41186</v>
      </c>
      <c r="O86" s="62">
        <f t="shared" si="1"/>
        <v>41192</v>
      </c>
    </row>
    <row r="87" spans="2:15" x14ac:dyDescent="0.25">
      <c r="B87" s="59">
        <v>28</v>
      </c>
      <c r="C87" s="59">
        <f t="shared" si="2"/>
        <v>28</v>
      </c>
      <c r="D87" s="58" t="str">
        <f>INDEX(tblPlan[Activity],$C87)</f>
        <v>Activity 28</v>
      </c>
      <c r="E87" s="64">
        <f>INDEX(tblPlan[Plan Start],$C87)</f>
        <v>41194</v>
      </c>
      <c r="F87" s="58">
        <f>INDEX(tblPlan[Plan Duration],$C87)</f>
        <v>10</v>
      </c>
      <c r="G87" s="64">
        <f>INDEX(tblPlan[Actual Start],$C87)</f>
        <v>41204</v>
      </c>
      <c r="H87" s="58">
        <f>INDEX(tblPlan[Actual Duration],$C87)</f>
        <v>8</v>
      </c>
      <c r="I87" s="63">
        <f>INDEX(tblPlan[% Done],$C87)</f>
        <v>0.92</v>
      </c>
      <c r="J87" s="64">
        <f t="shared" si="3"/>
        <v>41208</v>
      </c>
      <c r="K87" s="64">
        <f t="shared" si="4"/>
        <v>41214</v>
      </c>
      <c r="M87" s="62">
        <f t="shared" si="5"/>
        <v>41194</v>
      </c>
      <c r="N87" s="62">
        <f t="shared" si="0"/>
        <v>41204</v>
      </c>
      <c r="O87" s="62">
        <f t="shared" si="1"/>
        <v>41208</v>
      </c>
    </row>
    <row r="88" spans="2:15" x14ac:dyDescent="0.25">
      <c r="B88" s="59">
        <v>29</v>
      </c>
      <c r="C88" s="59">
        <f t="shared" si="2"/>
        <v>29</v>
      </c>
      <c r="D88" s="58" t="str">
        <f>INDEX(tblPlan[Activity],$C88)</f>
        <v>Activity 29</v>
      </c>
      <c r="E88" s="64">
        <f>INDEX(tblPlan[Plan Start],$C88)</f>
        <v>41205</v>
      </c>
      <c r="F88" s="58">
        <f>INDEX(tblPlan[Plan Duration],$C88)</f>
        <v>10</v>
      </c>
      <c r="G88" s="64">
        <f>INDEX(tblPlan[Actual Start],$C88)</f>
        <v>41203</v>
      </c>
      <c r="H88" s="58">
        <f>INDEX(tblPlan[Actual Duration],$C88)</f>
        <v>12</v>
      </c>
      <c r="I88" s="63">
        <f>INDEX(tblPlan[% Done],$C88)</f>
        <v>0.91</v>
      </c>
      <c r="J88" s="64">
        <f t="shared" si="3"/>
        <v>41219</v>
      </c>
      <c r="K88" s="64">
        <f t="shared" si="4"/>
        <v>41219</v>
      </c>
      <c r="M88" s="62">
        <f t="shared" si="5"/>
        <v>41205</v>
      </c>
      <c r="N88" s="62">
        <f t="shared" si="0"/>
        <v>41205</v>
      </c>
      <c r="O88" s="62">
        <f t="shared" si="1"/>
        <v>41219</v>
      </c>
    </row>
    <row r="89" spans="2:15" x14ac:dyDescent="0.25">
      <c r="B89" s="59">
        <v>30</v>
      </c>
      <c r="C89" s="59">
        <f t="shared" si="2"/>
        <v>30</v>
      </c>
      <c r="D89" s="58" t="str">
        <f>INDEX(tblPlan[Activity],$C89)</f>
        <v>Activity 30</v>
      </c>
      <c r="E89" s="64">
        <f>INDEX(tblPlan[Plan Start],$C89)</f>
        <v>41209</v>
      </c>
      <c r="F89" s="58">
        <f>INDEX(tblPlan[Plan Duration],$C89)</f>
        <v>5</v>
      </c>
      <c r="G89" s="64">
        <f>INDEX(tblPlan[Actual Start],$C89)</f>
        <v>41213</v>
      </c>
      <c r="H89" s="58">
        <f>INDEX(tblPlan[Actual Duration],$C89)</f>
        <v>8</v>
      </c>
      <c r="I89" s="63">
        <f>INDEX(tblPlan[% Done],$C89)</f>
        <v>0.9</v>
      </c>
      <c r="J89" s="64">
        <f t="shared" si="3"/>
        <v>41215</v>
      </c>
      <c r="K89" s="64">
        <f t="shared" si="4"/>
        <v>41225</v>
      </c>
      <c r="M89" s="62">
        <f t="shared" si="5"/>
        <v>41209</v>
      </c>
      <c r="N89" s="62">
        <f t="shared" si="0"/>
        <v>41213</v>
      </c>
      <c r="O89" s="62">
        <f t="shared" si="1"/>
        <v>41215</v>
      </c>
    </row>
    <row r="90" spans="2:15" x14ac:dyDescent="0.25">
      <c r="B90"/>
      <c r="C90"/>
      <c r="I90"/>
      <c r="J90"/>
    </row>
    <row r="91" spans="2:15" x14ac:dyDescent="0.25">
      <c r="B91"/>
      <c r="C91"/>
      <c r="I91"/>
      <c r="J91"/>
    </row>
    <row r="92" spans="2:15" x14ac:dyDescent="0.25">
      <c r="B92"/>
      <c r="C92"/>
      <c r="I92"/>
      <c r="J92"/>
    </row>
  </sheetData>
  <mergeCells count="4">
    <mergeCell ref="I5:J5"/>
    <mergeCell ref="D3:F3"/>
    <mergeCell ref="B1:J1"/>
    <mergeCell ref="B50:O50"/>
  </mergeCells>
  <phoneticPr fontId="0"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Read me</vt:lpstr>
      <vt:lpstr>Project Status Dashboard</vt:lpstr>
      <vt:lpstr>Data</vt:lpstr>
      <vt:lpstr>Gantt Chart</vt:lpstr>
      <vt:lpstr>Burndown Chart</vt:lpstr>
      <vt:lpstr>Issue Tracker</vt:lpstr>
      <vt:lpstr>Calculations</vt:lpstr>
      <vt:lpstr>amberLight</vt:lpstr>
      <vt:lpstr>dummyDate</vt:lpstr>
      <vt:lpstr>greenLight</vt:lpstr>
      <vt:lpstr>ongoingActivities</vt:lpstr>
      <vt:lpstr>projectProgress</vt:lpstr>
      <vt:lpstr>projectStatus</vt:lpstr>
      <vt:lpstr>redLight</vt:lpstr>
      <vt:lpstr>valShowAct</vt:lpstr>
      <vt:lpstr>valShowBoth</vt:lpstr>
      <vt:lpstr>valShowPlan</vt:lpstr>
      <vt:lpstr>valStart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2009-09-14T13:10:18Z</dcterms:created>
  <dcterms:modified xsi:type="dcterms:W3CDTF">2021-08-31T08:07:43Z</dcterms:modified>
</cp:coreProperties>
</file>